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Iovu\Desktop\Dosare active\34 Auxiliare Straseni\ANRE\"/>
    </mc:Choice>
  </mc:AlternateContent>
  <xr:revisionPtr revIDLastSave="0" documentId="13_ncr:1_{46E519AE-EF20-44FC-91AC-75A042023DD8}" xr6:coauthVersionLast="47" xr6:coauthVersionMax="47" xr10:uidLastSave="{00000000-0000-0000-0000-000000000000}"/>
  <bookViews>
    <workbookView xWindow="-120" yWindow="-120" windowWidth="29040" windowHeight="15720" firstSheet="1" activeTab="7" xr2:uid="{582A1B3F-6A53-48DE-A240-D72CA519F005}"/>
  </bookViews>
  <sheets>
    <sheet name="CMSA - ANRE" sheetId="1" r:id="rId1"/>
    <sheet name="Materiale operator" sheetId="17" r:id="rId2"/>
    <sheet name="Preț Combustibil" sheetId="14" r:id="rId3"/>
    <sheet name="CPSA" sheetId="2" r:id="rId4"/>
    <sheet name="CTSA" sheetId="3" r:id="rId5"/>
    <sheet name="Deplasare" sheetId="18" r:id="rId6"/>
    <sheet name="Nomenclator tarife" sheetId="4" r:id="rId7"/>
    <sheet name="Anexa_ro acceptat" sheetId="5" r:id="rId8"/>
    <sheet name="Anexa_ru Acceptat" sheetId="6" r:id="rId9"/>
    <sheet name="Anexa_ro" sheetId="7" state="hidden" r:id="rId10"/>
    <sheet name="Anexa_ru" sheetId="8" state="hidden" r:id="rId11"/>
    <sheet name="Operator ANRE" sheetId="9" state="hidden" r:id="rId12"/>
    <sheet name="Prețul mediu PP" sheetId="10" state="hidden" r:id="rId13"/>
  </sheets>
  <externalReferences>
    <externalReference r:id="rId14"/>
    <externalReference r:id="rId15"/>
    <externalReference r:id="rId16"/>
  </externalReferences>
  <definedNames>
    <definedName name="_a1" hidden="1">{#N/A,#N/A,FALSE,"Отчет о финансовых результатах"}</definedName>
    <definedName name="_xlnm._FilterDatabase" localSheetId="7" hidden="1">'Anexa_ro acceptat'!$A$9:$I$402</definedName>
    <definedName name="_xlnm._FilterDatabase" localSheetId="8" hidden="1">'Anexa_ru Acceptat'!$A$8:$F$402</definedName>
    <definedName name="_xlnm._FilterDatabase" localSheetId="0" hidden="1">'CMSA - ANRE'!$A$3:$OU$291</definedName>
    <definedName name="_xlnm._FilterDatabase" localSheetId="3" hidden="1">CPSA!$A$19:$QR$75</definedName>
    <definedName name="_xlnm._FilterDatabase" localSheetId="4" hidden="1">CTSA!$A$24:$MS$24</definedName>
    <definedName name="_xlnm._FilterDatabase" localSheetId="6" hidden="1">'Nomenclator tarife'!$A$6:$T$396</definedName>
    <definedName name="_xlnm._FilterDatabase" localSheetId="11" hidden="1">'Operator ANRE'!$A$5:$P$402</definedName>
    <definedName name="_gg1" hidden="1">{#N/A,#N/A,FALSE,"Отчет о финансовых результатах"}</definedName>
    <definedName name="ACC_Functii">[1]!Tb_Functie[functii_acc]</definedName>
    <definedName name="dfgjjjjjjjjjjjjjjjjjjjjjjjjj" hidden="1">{#N/A,#N/A,FALSE,"Отчет о финансовых результатах"}</definedName>
    <definedName name="enelect2013preventiv" hidden="1">{#N/A,#N/A,FALSE,"Отчет о финансовых результатах"}</definedName>
    <definedName name="L_Echipa">[1]!Tb_Echipe[echipa]</definedName>
    <definedName name="ListaFunctii">[1]!Table4[functii_acc]</definedName>
    <definedName name="N_Functii">[1]!Tb_NCM_Functii[functii_ncm]</definedName>
    <definedName name="nan" hidden="1">{#N/A,#N/A,FALSE,"Отчет о финансовых результатах"}</definedName>
    <definedName name="p" hidden="1">{#N/A,#N/A,FALSE,"Отчет о финансовых результатах"}</definedName>
    <definedName name="_xlnm.Print_Area" localSheetId="9">Anexa_ro!$A$1:$F$404</definedName>
    <definedName name="_xlnm.Print_Area" localSheetId="10">Anexa_ru!$A$1:$E$399</definedName>
    <definedName name="_xlnm.Print_Titles" localSheetId="9">Anexa_ro!$6:$7</definedName>
    <definedName name="_xlnm.Print_Titles" localSheetId="7">'Anexa_ro acceptat'!$7:$8</definedName>
    <definedName name="_xlnm.Print_Titles" localSheetId="10">Anexa_ru!$6:$7</definedName>
    <definedName name="_xlnm.Print_Titles" localSheetId="6">'Nomenclator tarife'!$4:$6</definedName>
    <definedName name="PrPrima">[2]Constante!$B$5</definedName>
    <definedName name="PrVM">[2]Constante!$B$4</definedName>
    <definedName name="qq" hidden="1">{#N/A,#N/A,FALSE,"Отчет о финансовых результатах"}</definedName>
    <definedName name="rtrtryyyyyyyyyyyyyyyyyyyyyyy" hidden="1">{#N/A,#N/A,FALSE,"Отчет о финансовых результатах"}</definedName>
    <definedName name="ssssssssssssssssssss" hidden="1">{#N/A,#N/A,FALSE,"Отчет о финансовых результатах"}</definedName>
    <definedName name="wrn.ффф." hidden="1">{#N/A,#N/A,FALSE,"Отчет о финансовых результатах"}</definedName>
    <definedName name="а" hidden="1">{#N/A,#N/A,FALSE,"Отчет о финансовых результатах"}</definedName>
    <definedName name="ан" hidden="1">{#N/A,#N/A,FALSE,"Отчет о финансовых результатах"}</definedName>
    <definedName name="Ан.прир" hidden="1">{#N/A,#N/A,FALSE,"Отчет о финансовых результатах"}</definedName>
    <definedName name="анализ" hidden="1">{#N/A,#N/A,FALSE,"Отчет о финансовых результатах"}</definedName>
    <definedName name="аня" hidden="1">{#N/A,#N/A,FALSE,"Отчет о финансовых результатах"}</definedName>
    <definedName name="аняяя" hidden="1">{#N/A,#N/A,FALSE,"Отчет о финансовых результатах"}</definedName>
    <definedName name="в1" hidden="1">{#N/A,#N/A,FALSE,"Отчет о финансовых результатах"}</definedName>
    <definedName name="в2" hidden="1">{#N/A,#N/A,FALSE,"Отчет о финансовых результатах"}</definedName>
    <definedName name="Дин" hidden="1">{#N/A,#N/A,FALSE,"Отчет о финансовых результатах"}</definedName>
    <definedName name="Динамика" hidden="1">{#N/A,#N/A,FALSE,"Отчет о финансовых результатах"}</definedName>
    <definedName name="й2" hidden="1">{#N/A,#N/A,FALSE,"Отчет о финансовых результатах"}</definedName>
    <definedName name="й3" hidden="1">{#N/A,#N/A,FALSE,"Отчет о финансовых результатах"}</definedName>
    <definedName name="ке" hidden="1">{#N/A,#N/A,FALSE,"Отчет о финансовых результатах"}</definedName>
    <definedName name="ке1" hidden="1">{#N/A,#N/A,FALSE,"Отчет о финансовых результатах"}</definedName>
    <definedName name="люда" hidden="1">{#N/A,#N/A,FALSE,"Отчет о финансовых результатах"}</definedName>
    <definedName name="ол" hidden="1">{#N/A,#N/A,FALSE,"Отчет о финансовых результатах"}</definedName>
    <definedName name="отчет" hidden="1">{#N/A,#N/A,FALSE,"Отчет о финансовых результатах"}</definedName>
    <definedName name="пред" hidden="1">{#N/A,#N/A,FALSE,"Отчет о финансовых результатах"}</definedName>
    <definedName name="пред2" hidden="1">{#N/A,#N/A,FALSE,"Отчет о финансовых результатах"}</definedName>
    <definedName name="рез" hidden="1">{#N/A,#N/A,FALSE,"Отчет о финансовых результатах"}</definedName>
    <definedName name="свод" hidden="1">{#N/A,#N/A,FALSE,"Отчет о финансовых результатах"}</definedName>
    <definedName name="сводпп" hidden="1">{#N/A,#N/A,FALSE,"Отчет о финансовых результатах"}</definedName>
    <definedName name="смпррррррррррррррррррррррррр" hidden="1">{#N/A,#N/A,FALSE,"Отчет о финансовых результатах"}</definedName>
    <definedName name="Стоимость" hidden="1">{#N/A,#N/A,FALSE,"Отчет о финансовых результатах"}</definedName>
    <definedName name="Тамара" hidden="1">{#N/A,#N/A,FALSE,"Отчет о финансовых результатах"}</definedName>
    <definedName name="Тамара2" hidden="1">{#N/A,#N/A,FALSE,"Отчет о финансовых результатах"}</definedName>
    <definedName name="Ф" hidden="1">{#N/A,#N/A,FALSE,0}</definedName>
    <definedName name="ф1" hidden="1">{#N/A,#N/A,FALSE,"Отчет о финансовых результатах"}</definedName>
    <definedName name="ф2" hidden="1">{#N/A,#N/A,FALSE,"Отчет о финансовых результатах"}</definedName>
    <definedName name="ф3" hidden="1">{#N/A,#N/A,FALSE,"Отчет о финансовых результатах"}</definedName>
    <definedName name="ц3" hidden="1">{#N/A,#N/A,FALSE,"Отчет о финансовых результатах"}</definedName>
    <definedName name="шолт" hidden="1">{#N/A,#N/A,FALSE,"Отчет о финансовых результатах"}</definedName>
    <definedName name="щолт" hidden="1">{#N/A,#N/A,FALSE,"Отчет о финансовых результатах"}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4" i="18" l="1"/>
  <c r="F3" i="18" s="1"/>
  <c r="L13" i="18"/>
  <c r="K9" i="18"/>
  <c r="F27" i="18"/>
  <c r="E27" i="18"/>
  <c r="K18" i="18"/>
  <c r="I9" i="18"/>
  <c r="J9" i="18"/>
  <c r="G27" i="18"/>
  <c r="J27" i="18" s="1"/>
  <c r="J33" i="18" s="1"/>
  <c r="J28" i="18"/>
  <c r="J29" i="18"/>
  <c r="J30" i="18"/>
  <c r="J31" i="18"/>
  <c r="J32" i="18"/>
  <c r="I29" i="18"/>
  <c r="I30" i="18"/>
  <c r="I31" i="18"/>
  <c r="I32" i="18"/>
  <c r="I28" i="18"/>
  <c r="I27" i="18"/>
  <c r="D28" i="18"/>
  <c r="E28" i="18"/>
  <c r="F28" i="18"/>
  <c r="G28" i="18"/>
  <c r="H28" i="18"/>
  <c r="D29" i="18"/>
  <c r="E29" i="18"/>
  <c r="F29" i="18"/>
  <c r="G29" i="18"/>
  <c r="H29" i="18"/>
  <c r="D30" i="18"/>
  <c r="E30" i="18"/>
  <c r="F30" i="18"/>
  <c r="G30" i="18"/>
  <c r="H30" i="18"/>
  <c r="D31" i="18"/>
  <c r="E31" i="18"/>
  <c r="F31" i="18"/>
  <c r="G31" i="18"/>
  <c r="H31" i="18"/>
  <c r="D32" i="18"/>
  <c r="E32" i="18"/>
  <c r="F32" i="18"/>
  <c r="G32" i="18"/>
  <c r="H32" i="18"/>
  <c r="C29" i="18"/>
  <c r="C30" i="18"/>
  <c r="C31" i="18"/>
  <c r="C32" i="18"/>
  <c r="C28" i="18"/>
  <c r="H27" i="18"/>
  <c r="C27" i="18"/>
  <c r="G13" i="18"/>
  <c r="M18" i="18"/>
  <c r="M9" i="18"/>
  <c r="G290" i="1" l="1"/>
  <c r="D63" i="1"/>
  <c r="D62" i="1"/>
  <c r="D20" i="1"/>
  <c r="D21" i="1" s="1"/>
  <c r="D19" i="1"/>
  <c r="D9" i="1"/>
  <c r="L19" i="18" l="1"/>
  <c r="L20" i="18"/>
  <c r="L21" i="18"/>
  <c r="L22" i="18"/>
  <c r="L18" i="18"/>
  <c r="E5" i="3"/>
  <c r="D24" i="18"/>
  <c r="C24" i="18"/>
  <c r="M22" i="18"/>
  <c r="K22" i="18"/>
  <c r="J22" i="18"/>
  <c r="I22" i="18"/>
  <c r="H22" i="18"/>
  <c r="G22" i="18"/>
  <c r="J21" i="18"/>
  <c r="I21" i="18"/>
  <c r="K21" i="18" s="1"/>
  <c r="G21" i="18"/>
  <c r="H21" i="18" s="1"/>
  <c r="M21" i="18" s="1"/>
  <c r="M20" i="18"/>
  <c r="K20" i="18"/>
  <c r="J20" i="18"/>
  <c r="I20" i="18"/>
  <c r="H20" i="18"/>
  <c r="G20" i="18"/>
  <c r="M19" i="18"/>
  <c r="J19" i="18"/>
  <c r="I19" i="18"/>
  <c r="K19" i="18" s="1"/>
  <c r="H19" i="18"/>
  <c r="G19" i="18"/>
  <c r="J18" i="18"/>
  <c r="I18" i="18"/>
  <c r="H18" i="18"/>
  <c r="G18" i="18"/>
  <c r="H17" i="18"/>
  <c r="G17" i="18"/>
  <c r="G16" i="18"/>
  <c r="H16" i="18" s="1"/>
  <c r="H15" i="18"/>
  <c r="G15" i="18"/>
  <c r="G14" i="18"/>
  <c r="H14" i="18" s="1"/>
  <c r="H13" i="18"/>
  <c r="H12" i="18"/>
  <c r="G12" i="18"/>
  <c r="H11" i="18"/>
  <c r="G11" i="18"/>
  <c r="G10" i="18"/>
  <c r="H10" i="18" s="1"/>
  <c r="J24" i="18"/>
  <c r="G9" i="18"/>
  <c r="G24" i="18" s="1"/>
  <c r="K24" i="18" l="1"/>
  <c r="F2" i="18" s="1"/>
  <c r="E3" i="3" s="1"/>
  <c r="H9" i="18"/>
  <c r="F13" i="3"/>
  <c r="S11" i="2" l="1"/>
  <c r="W4" i="2"/>
  <c r="I289" i="1" l="1"/>
  <c r="I285" i="1"/>
  <c r="I281" i="1"/>
  <c r="I280" i="1"/>
  <c r="I276" i="1"/>
  <c r="I275" i="1"/>
  <c r="I274" i="1"/>
  <c r="I273" i="1"/>
  <c r="I272" i="1"/>
  <c r="I271" i="1"/>
  <c r="I270" i="1"/>
  <c r="I268" i="1"/>
  <c r="I267" i="1"/>
  <c r="I266" i="1"/>
  <c r="I265" i="1"/>
  <c r="I264" i="1"/>
  <c r="I263" i="1"/>
  <c r="I262" i="1"/>
  <c r="I261" i="1"/>
  <c r="I260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6" i="1"/>
  <c r="I235" i="1"/>
  <c r="I231" i="1"/>
  <c r="I229" i="1"/>
  <c r="I228" i="1"/>
  <c r="I227" i="1"/>
  <c r="I226" i="1"/>
  <c r="I225" i="1"/>
  <c r="I224" i="1"/>
  <c r="I223" i="1"/>
  <c r="I222" i="1"/>
  <c r="I221" i="1"/>
  <c r="I219" i="1"/>
  <c r="I218" i="1"/>
  <c r="I217" i="1"/>
  <c r="I216" i="1"/>
  <c r="I215" i="1"/>
  <c r="I214" i="1"/>
  <c r="I213" i="1"/>
  <c r="I212" i="1"/>
  <c r="I211" i="1"/>
  <c r="I210" i="1"/>
  <c r="I209" i="1"/>
  <c r="I207" i="1"/>
  <c r="I206" i="1"/>
  <c r="I205" i="1"/>
  <c r="I204" i="1"/>
  <c r="I203" i="1"/>
  <c r="I202" i="1"/>
  <c r="I201" i="1"/>
  <c r="I200" i="1"/>
  <c r="I199" i="1"/>
  <c r="I198" i="1"/>
  <c r="I195" i="1"/>
  <c r="I194" i="1"/>
  <c r="I193" i="1"/>
  <c r="I192" i="1"/>
  <c r="I191" i="1"/>
  <c r="I190" i="1"/>
  <c r="I189" i="1"/>
  <c r="I188" i="1"/>
  <c r="I187" i="1"/>
  <c r="I185" i="1"/>
  <c r="I184" i="1"/>
  <c r="I183" i="1"/>
  <c r="I182" i="1"/>
  <c r="I181" i="1"/>
  <c r="I180" i="1"/>
  <c r="I179" i="1"/>
  <c r="I178" i="1"/>
  <c r="I177" i="1"/>
  <c r="I175" i="1"/>
  <c r="I174" i="1"/>
  <c r="I172" i="1"/>
  <c r="I171" i="1"/>
  <c r="I170" i="1"/>
  <c r="I169" i="1"/>
  <c r="I168" i="1"/>
  <c r="I167" i="1"/>
  <c r="I166" i="1"/>
  <c r="I165" i="1"/>
  <c r="I164" i="1"/>
  <c r="I163" i="1"/>
  <c r="I159" i="1"/>
  <c r="I158" i="1"/>
  <c r="I157" i="1"/>
  <c r="I156" i="1"/>
  <c r="I155" i="1"/>
  <c r="I154" i="1"/>
  <c r="I153" i="1"/>
  <c r="I152" i="1"/>
  <c r="I151" i="1"/>
  <c r="I149" i="1"/>
  <c r="I148" i="1"/>
  <c r="I147" i="1"/>
  <c r="I146" i="1"/>
  <c r="I141" i="1"/>
  <c r="I140" i="1"/>
  <c r="I139" i="1"/>
  <c r="I138" i="1"/>
  <c r="I137" i="1"/>
  <c r="I136" i="1"/>
  <c r="I135" i="1"/>
  <c r="I134" i="1"/>
  <c r="I133" i="1"/>
  <c r="I132" i="1"/>
  <c r="I131" i="1"/>
  <c r="I129" i="1"/>
  <c r="I126" i="1"/>
  <c r="I125" i="1"/>
  <c r="I124" i="1"/>
  <c r="I121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1" i="1"/>
  <c r="I100" i="1"/>
  <c r="I99" i="1"/>
  <c r="I98" i="1"/>
  <c r="I96" i="1"/>
  <c r="I95" i="1"/>
  <c r="I93" i="1"/>
  <c r="I92" i="1"/>
  <c r="I91" i="1"/>
  <c r="I89" i="1"/>
  <c r="I88" i="1"/>
  <c r="I87" i="1"/>
  <c r="I86" i="1"/>
  <c r="I85" i="1"/>
  <c r="I84" i="1"/>
  <c r="I83" i="1"/>
  <c r="I82" i="1"/>
  <c r="I81" i="1"/>
  <c r="I80" i="1"/>
  <c r="I79" i="1"/>
  <c r="I78" i="1"/>
  <c r="I76" i="1"/>
  <c r="I74" i="1"/>
  <c r="I73" i="1"/>
  <c r="I72" i="1"/>
  <c r="I70" i="1"/>
  <c r="I69" i="1"/>
  <c r="I68" i="1"/>
  <c r="I67" i="1"/>
  <c r="I66" i="1"/>
  <c r="I65" i="1"/>
  <c r="I64" i="1"/>
  <c r="I63" i="1"/>
  <c r="I61" i="1"/>
  <c r="I60" i="1"/>
  <c r="I58" i="1"/>
  <c r="I56" i="1"/>
  <c r="I54" i="1"/>
  <c r="I51" i="1"/>
  <c r="I50" i="1"/>
  <c r="I49" i="1"/>
  <c r="I48" i="1"/>
  <c r="I46" i="1"/>
  <c r="I45" i="1"/>
  <c r="I38" i="1"/>
  <c r="I37" i="1"/>
  <c r="I34" i="1"/>
  <c r="I33" i="1"/>
  <c r="I32" i="1"/>
  <c r="I31" i="1"/>
  <c r="I30" i="1"/>
  <c r="I29" i="1"/>
  <c r="I27" i="1"/>
  <c r="I26" i="1"/>
  <c r="I25" i="1"/>
  <c r="I24" i="1"/>
  <c r="I23" i="1"/>
  <c r="I21" i="1"/>
  <c r="I18" i="1"/>
  <c r="I16" i="1"/>
  <c r="I15" i="1"/>
  <c r="I14" i="1"/>
  <c r="I11" i="1"/>
  <c r="I10" i="1"/>
  <c r="I9" i="1"/>
  <c r="I284" i="1"/>
  <c r="I283" i="1"/>
  <c r="I277" i="1"/>
  <c r="I176" i="1"/>
  <c r="I145" i="1"/>
  <c r="I144" i="1"/>
  <c r="I143" i="1"/>
  <c r="I142" i="1"/>
  <c r="I130" i="1"/>
  <c r="I123" i="1"/>
  <c r="I102" i="1"/>
  <c r="I62" i="1"/>
  <c r="I57" i="1"/>
  <c r="I52" i="1"/>
  <c r="I47" i="1"/>
  <c r="I44" i="1"/>
  <c r="I43" i="1"/>
  <c r="I40" i="1"/>
  <c r="I35" i="1"/>
  <c r="I12" i="1"/>
  <c r="I8" i="1"/>
  <c r="D22" i="1"/>
  <c r="I22" i="1" s="1"/>
  <c r="I19" i="1"/>
  <c r="I20" i="1"/>
  <c r="D17" i="1"/>
  <c r="I17" i="1" s="1"/>
  <c r="D288" i="1"/>
  <c r="I288" i="1" s="1"/>
  <c r="D287" i="1"/>
  <c r="I287" i="1" s="1"/>
  <c r="D286" i="1"/>
  <c r="I286" i="1" s="1"/>
  <c r="I269" i="1"/>
  <c r="D237" i="1"/>
  <c r="I237" i="1" s="1"/>
  <c r="D234" i="1"/>
  <c r="I234" i="1" s="1"/>
  <c r="D233" i="1"/>
  <c r="I233" i="1" s="1"/>
  <c r="D232" i="1"/>
  <c r="I232" i="1" s="1"/>
  <c r="W121" i="14"/>
  <c r="D162" i="1"/>
  <c r="I162" i="1" s="1"/>
  <c r="D161" i="1"/>
  <c r="I161" i="1" s="1"/>
  <c r="D127" i="1"/>
  <c r="I127" i="1" s="1"/>
  <c r="D150" i="1"/>
  <c r="I150" i="1" s="1"/>
  <c r="D160" i="1"/>
  <c r="I160" i="1" s="1"/>
  <c r="D128" i="1"/>
  <c r="I128" i="1" s="1"/>
  <c r="D122" i="1"/>
  <c r="I122" i="1" s="1"/>
  <c r="D118" i="1"/>
  <c r="I118" i="1" s="1"/>
  <c r="D117" i="1"/>
  <c r="I117" i="1" s="1"/>
  <c r="D116" i="1"/>
  <c r="I116" i="1" s="1"/>
  <c r="D97" i="1"/>
  <c r="I97" i="1" s="1"/>
  <c r="D94" i="1"/>
  <c r="I94" i="1" s="1"/>
  <c r="D90" i="1"/>
  <c r="I90" i="1" s="1"/>
  <c r="D77" i="1"/>
  <c r="I77" i="1" s="1"/>
  <c r="D75" i="1"/>
  <c r="I75" i="1" s="1"/>
  <c r="D71" i="1"/>
  <c r="I71" i="1" s="1"/>
  <c r="D55" i="1"/>
  <c r="I55" i="1" s="1"/>
  <c r="D53" i="1"/>
  <c r="I53" i="1" s="1"/>
  <c r="D41" i="1"/>
  <c r="I41" i="1" s="1"/>
  <c r="D39" i="1"/>
  <c r="I39" i="1" s="1"/>
  <c r="D36" i="1"/>
  <c r="I36" i="1" s="1"/>
  <c r="D28" i="1"/>
  <c r="I28" i="1" s="1"/>
  <c r="D259" i="1" l="1"/>
  <c r="I259" i="1" s="1"/>
  <c r="D42" i="1"/>
  <c r="I42" i="1" s="1"/>
  <c r="P13" i="3" l="1"/>
  <c r="M13" i="3"/>
  <c r="D26" i="3"/>
  <c r="D37" i="3" s="1"/>
  <c r="F10" i="3"/>
  <c r="L13" i="3" l="1"/>
  <c r="N13" i="3" s="1"/>
  <c r="O13" i="3" s="1"/>
  <c r="Q13" i="3" s="1"/>
  <c r="P17" i="3"/>
  <c r="W122" i="14" l="1"/>
  <c r="D279" i="1" s="1"/>
  <c r="I279" i="1" s="1"/>
  <c r="I121" i="14"/>
  <c r="I122" i="14" s="1"/>
  <c r="D278" i="1" s="1"/>
  <c r="I278" i="1" s="1"/>
  <c r="R16" i="3" l="1"/>
  <c r="W12" i="2"/>
  <c r="W11" i="2" l="1"/>
  <c r="M10" i="3" l="1"/>
  <c r="O10" i="3" s="1"/>
  <c r="L10" i="3"/>
  <c r="N10" i="3" s="1"/>
  <c r="W12" i="3"/>
  <c r="W14" i="3"/>
  <c r="W15" i="3"/>
  <c r="W16" i="3"/>
  <c r="W11" i="3"/>
  <c r="P12" i="3"/>
  <c r="P14" i="3"/>
  <c r="P15" i="3"/>
  <c r="L15" i="3"/>
  <c r="N15" i="3"/>
  <c r="M15" i="3"/>
  <c r="O15" i="3" l="1"/>
  <c r="Q15" i="3" s="1"/>
  <c r="R15" i="3" s="1"/>
  <c r="D120" i="1" l="1"/>
  <c r="I120" i="1" s="1"/>
  <c r="D119" i="1"/>
  <c r="I119" i="1" s="1"/>
  <c r="Y26" i="3" l="1"/>
  <c r="C30" i="3" l="1"/>
  <c r="Y17" i="3"/>
  <c r="V10" i="3"/>
  <c r="U10" i="3"/>
  <c r="L18" i="3"/>
  <c r="D197" i="1" l="1"/>
  <c r="I197" i="1" s="1"/>
  <c r="D13" i="1"/>
  <c r="I13" i="1" l="1"/>
  <c r="X11" i="2"/>
  <c r="D11" i="2" s="1"/>
  <c r="D282" i="1" l="1"/>
  <c r="I282" i="1" s="1"/>
  <c r="D230" i="1"/>
  <c r="I230" i="1" s="1"/>
  <c r="D220" i="1"/>
  <c r="I220" i="1" s="1"/>
  <c r="D208" i="1"/>
  <c r="I208" i="1" s="1"/>
  <c r="D196" i="1"/>
  <c r="I196" i="1" s="1"/>
  <c r="D186" i="1"/>
  <c r="I186" i="1" s="1"/>
  <c r="D173" i="1"/>
  <c r="I173" i="1" s="1"/>
  <c r="D59" i="1"/>
  <c r="I59" i="1" l="1"/>
  <c r="DA290" i="1" s="1" a="1"/>
  <c r="DA290" i="1" s="1"/>
  <c r="D290" i="1"/>
  <c r="W7" i="2"/>
  <c r="X7" i="2" s="1"/>
  <c r="D7" i="2" s="1"/>
  <c r="W5" i="2"/>
  <c r="X5" i="2" s="1"/>
  <c r="X4" i="2"/>
  <c r="D4" i="2" s="1"/>
  <c r="J290" i="1" l="1" a="1"/>
  <c r="J290" i="1" s="1"/>
  <c r="V256" i="10"/>
  <c r="I256" i="10"/>
  <c r="N401" i="9"/>
  <c r="M401" i="9"/>
  <c r="L401" i="9"/>
  <c r="N389" i="9"/>
  <c r="M389" i="9"/>
  <c r="L389" i="9"/>
  <c r="N387" i="9"/>
  <c r="M387" i="9"/>
  <c r="L387" i="9"/>
  <c r="J386" i="9"/>
  <c r="N385" i="9"/>
  <c r="M385" i="9"/>
  <c r="L385" i="9"/>
  <c r="J384" i="9"/>
  <c r="N383" i="9"/>
  <c r="M383" i="9"/>
  <c r="L383" i="9"/>
  <c r="N371" i="9"/>
  <c r="M371" i="9"/>
  <c r="L371" i="9"/>
  <c r="N359" i="9"/>
  <c r="M359" i="9"/>
  <c r="L359" i="9"/>
  <c r="N358" i="9"/>
  <c r="J358" i="9"/>
  <c r="M358" i="9" s="1"/>
  <c r="I358" i="9"/>
  <c r="L358" i="9" s="1"/>
  <c r="N357" i="9"/>
  <c r="M357" i="9"/>
  <c r="L357" i="9"/>
  <c r="K356" i="9"/>
  <c r="N356" i="9" s="1"/>
  <c r="J356" i="9"/>
  <c r="M356" i="9" s="1"/>
  <c r="K355" i="9"/>
  <c r="N355" i="9" s="1"/>
  <c r="J355" i="9"/>
  <c r="M355" i="9" s="1"/>
  <c r="M354" i="9"/>
  <c r="K354" i="9"/>
  <c r="N354" i="9" s="1"/>
  <c r="J354" i="9"/>
  <c r="K353" i="9"/>
  <c r="N353" i="9" s="1"/>
  <c r="J353" i="9"/>
  <c r="M353" i="9" s="1"/>
  <c r="I353" i="9"/>
  <c r="L353" i="9" s="1"/>
  <c r="N352" i="9"/>
  <c r="M352" i="9"/>
  <c r="L352" i="9"/>
  <c r="N351" i="9"/>
  <c r="L351" i="9"/>
  <c r="J351" i="9"/>
  <c r="M351" i="9" s="1"/>
  <c r="I351" i="9"/>
  <c r="N350" i="9"/>
  <c r="M350" i="9"/>
  <c r="L350" i="9"/>
  <c r="K349" i="9"/>
  <c r="N349" i="9" s="1"/>
  <c r="J349" i="9"/>
  <c r="M349" i="9" s="1"/>
  <c r="K348" i="9"/>
  <c r="N348" i="9" s="1"/>
  <c r="J348" i="9"/>
  <c r="M348" i="9" s="1"/>
  <c r="M347" i="9"/>
  <c r="L347" i="9"/>
  <c r="K347" i="9"/>
  <c r="N347" i="9" s="1"/>
  <c r="J347" i="9"/>
  <c r="I347" i="9"/>
  <c r="N346" i="9"/>
  <c r="M346" i="9"/>
  <c r="L346" i="9"/>
  <c r="N345" i="9"/>
  <c r="J345" i="9"/>
  <c r="M345" i="9" s="1"/>
  <c r="I345" i="9"/>
  <c r="L345" i="9" s="1"/>
  <c r="N344" i="9"/>
  <c r="M344" i="9"/>
  <c r="L344" i="9"/>
  <c r="K343" i="9"/>
  <c r="N343" i="9" s="1"/>
  <c r="J343" i="9"/>
  <c r="M343" i="9" s="1"/>
  <c r="K342" i="9"/>
  <c r="N342" i="9" s="1"/>
  <c r="J342" i="9"/>
  <c r="M342" i="9" s="1"/>
  <c r="K341" i="9"/>
  <c r="N341" i="9" s="1"/>
  <c r="J341" i="9"/>
  <c r="M341" i="9" s="1"/>
  <c r="N340" i="9"/>
  <c r="M340" i="9"/>
  <c r="K340" i="9"/>
  <c r="J340" i="9"/>
  <c r="I340" i="9"/>
  <c r="L340" i="9" s="1"/>
  <c r="N339" i="9"/>
  <c r="M339" i="9"/>
  <c r="L339" i="9"/>
  <c r="N338" i="9"/>
  <c r="J338" i="9"/>
  <c r="M338" i="9" s="1"/>
  <c r="I338" i="9"/>
  <c r="L338" i="9" s="1"/>
  <c r="N337" i="9"/>
  <c r="M337" i="9"/>
  <c r="L337" i="9"/>
  <c r="N336" i="9"/>
  <c r="J336" i="9"/>
  <c r="M336" i="9" s="1"/>
  <c r="N335" i="9"/>
  <c r="J335" i="9"/>
  <c r="M335" i="9" s="1"/>
  <c r="N334" i="9"/>
  <c r="J334" i="9"/>
  <c r="M334" i="9" s="1"/>
  <c r="N333" i="9"/>
  <c r="J333" i="9"/>
  <c r="M333" i="9" s="1"/>
  <c r="N332" i="9"/>
  <c r="M332" i="9"/>
  <c r="J332" i="9"/>
  <c r="N331" i="9"/>
  <c r="J331" i="9"/>
  <c r="M331" i="9" s="1"/>
  <c r="N330" i="9"/>
  <c r="M330" i="9"/>
  <c r="J330" i="9"/>
  <c r="N329" i="9"/>
  <c r="J329" i="9"/>
  <c r="M329" i="9" s="1"/>
  <c r="N328" i="9"/>
  <c r="M328" i="9"/>
  <c r="J328" i="9"/>
  <c r="N327" i="9"/>
  <c r="J327" i="9"/>
  <c r="M327" i="9" s="1"/>
  <c r="N326" i="9"/>
  <c r="M326" i="9"/>
  <c r="J326" i="9"/>
  <c r="N325" i="9"/>
  <c r="J325" i="9"/>
  <c r="M325" i="9" s="1"/>
  <c r="N324" i="9"/>
  <c r="N323" i="9"/>
  <c r="M323" i="9"/>
  <c r="J323" i="9"/>
  <c r="N322" i="9"/>
  <c r="J322" i="9"/>
  <c r="M322" i="9" s="1"/>
  <c r="N321" i="9"/>
  <c r="J321" i="9"/>
  <c r="M321" i="9" s="1"/>
  <c r="N320" i="9"/>
  <c r="N319" i="9"/>
  <c r="M319" i="9"/>
  <c r="J319" i="9"/>
  <c r="N318" i="9"/>
  <c r="N317" i="9"/>
  <c r="N316" i="9"/>
  <c r="J316" i="9"/>
  <c r="M316" i="9" s="1"/>
  <c r="N315" i="9"/>
  <c r="J315" i="9"/>
  <c r="M315" i="9" s="1"/>
  <c r="N314" i="9"/>
  <c r="J314" i="9"/>
  <c r="M314" i="9" s="1"/>
  <c r="N313" i="9"/>
  <c r="M313" i="9"/>
  <c r="J313" i="9"/>
  <c r="N312" i="9"/>
  <c r="J312" i="9"/>
  <c r="M312" i="9" s="1"/>
  <c r="N311" i="9"/>
  <c r="N310" i="9"/>
  <c r="M310" i="9"/>
  <c r="J310" i="9"/>
  <c r="N309" i="9"/>
  <c r="J309" i="9"/>
  <c r="M309" i="9" s="1"/>
  <c r="N308" i="9"/>
  <c r="M308" i="9"/>
  <c r="J308" i="9"/>
  <c r="N307" i="9"/>
  <c r="J307" i="9"/>
  <c r="M307" i="9" s="1"/>
  <c r="N306" i="9"/>
  <c r="N305" i="9"/>
  <c r="J305" i="9"/>
  <c r="M305" i="9" s="1"/>
  <c r="N304" i="9"/>
  <c r="J304" i="9"/>
  <c r="M304" i="9" s="1"/>
  <c r="N303" i="9"/>
  <c r="N302" i="9"/>
  <c r="J302" i="9"/>
  <c r="M302" i="9" s="1"/>
  <c r="N301" i="9"/>
  <c r="M301" i="9"/>
  <c r="J301" i="9"/>
  <c r="N300" i="9"/>
  <c r="J300" i="9"/>
  <c r="M300" i="9" s="1"/>
  <c r="N299" i="9"/>
  <c r="J299" i="9"/>
  <c r="M299" i="9" s="1"/>
  <c r="N298" i="9"/>
  <c r="M298" i="9"/>
  <c r="J298" i="9"/>
  <c r="N297" i="9"/>
  <c r="J297" i="9"/>
  <c r="M297" i="9" s="1"/>
  <c r="N296" i="9"/>
  <c r="M296" i="9"/>
  <c r="J296" i="9"/>
  <c r="N295" i="9"/>
  <c r="J295" i="9"/>
  <c r="M295" i="9" s="1"/>
  <c r="N294" i="9"/>
  <c r="M294" i="9"/>
  <c r="J294" i="9"/>
  <c r="N293" i="9"/>
  <c r="J293" i="9"/>
  <c r="M293" i="9" s="1"/>
  <c r="N292" i="9"/>
  <c r="J292" i="9"/>
  <c r="M292" i="9" s="1"/>
  <c r="N291" i="9"/>
  <c r="J291" i="9"/>
  <c r="M291" i="9" s="1"/>
  <c r="N290" i="9"/>
  <c r="M290" i="9"/>
  <c r="J290" i="9"/>
  <c r="N289" i="9"/>
  <c r="J289" i="9"/>
  <c r="M289" i="9" s="1"/>
  <c r="N288" i="9"/>
  <c r="J288" i="9"/>
  <c r="M288" i="9" s="1"/>
  <c r="N287" i="9"/>
  <c r="M287" i="9"/>
  <c r="J287" i="9"/>
  <c r="N286" i="9"/>
  <c r="N285" i="9"/>
  <c r="J285" i="9"/>
  <c r="M285" i="9" s="1"/>
  <c r="N284" i="9"/>
  <c r="J284" i="9"/>
  <c r="M284" i="9" s="1"/>
  <c r="N283" i="9"/>
  <c r="M283" i="9"/>
  <c r="J283" i="9"/>
  <c r="N282" i="9"/>
  <c r="M282" i="9"/>
  <c r="J282" i="9"/>
  <c r="N281" i="9"/>
  <c r="M281" i="9"/>
  <c r="J281" i="9"/>
  <c r="N280" i="9"/>
  <c r="J280" i="9"/>
  <c r="M280" i="9" s="1"/>
  <c r="N279" i="9"/>
  <c r="J279" i="9"/>
  <c r="M279" i="9" s="1"/>
  <c r="N278" i="9"/>
  <c r="J278" i="9"/>
  <c r="M278" i="9" s="1"/>
  <c r="N277" i="9"/>
  <c r="J277" i="9"/>
  <c r="M277" i="9" s="1"/>
  <c r="N276" i="9"/>
  <c r="J276" i="9"/>
  <c r="M276" i="9" s="1"/>
  <c r="N275" i="9"/>
  <c r="J275" i="9"/>
  <c r="M275" i="9" s="1"/>
  <c r="N274" i="9"/>
  <c r="J274" i="9"/>
  <c r="M274" i="9" s="1"/>
  <c r="N273" i="9"/>
  <c r="J273" i="9"/>
  <c r="M273" i="9" s="1"/>
  <c r="N272" i="9"/>
  <c r="M272" i="9"/>
  <c r="J272" i="9"/>
  <c r="N271" i="9"/>
  <c r="J271" i="9"/>
  <c r="M271" i="9" s="1"/>
  <c r="N270" i="9"/>
  <c r="J270" i="9"/>
  <c r="M270" i="9" s="1"/>
  <c r="N269" i="9"/>
  <c r="M269" i="9"/>
  <c r="J269" i="9"/>
  <c r="N268" i="9"/>
  <c r="M268" i="9"/>
  <c r="J268" i="9"/>
  <c r="N267" i="9"/>
  <c r="J267" i="9"/>
  <c r="M267" i="9" s="1"/>
  <c r="N266" i="9"/>
  <c r="J266" i="9"/>
  <c r="M266" i="9" s="1"/>
  <c r="N265" i="9"/>
  <c r="J265" i="9"/>
  <c r="M265" i="9" s="1"/>
  <c r="N264" i="9"/>
  <c r="J264" i="9"/>
  <c r="M264" i="9" s="1"/>
  <c r="N263" i="9"/>
  <c r="J263" i="9"/>
  <c r="M263" i="9" s="1"/>
  <c r="N262" i="9"/>
  <c r="N261" i="9"/>
  <c r="N260" i="9"/>
  <c r="J260" i="9"/>
  <c r="M260" i="9" s="1"/>
  <c r="N259" i="9"/>
  <c r="N258" i="9"/>
  <c r="N257" i="9"/>
  <c r="N256" i="9"/>
  <c r="N255" i="9"/>
  <c r="N254" i="9"/>
  <c r="N253" i="9"/>
  <c r="N252" i="9"/>
  <c r="N251" i="9"/>
  <c r="N250" i="9"/>
  <c r="N249" i="9"/>
  <c r="N248" i="9"/>
  <c r="N247" i="9"/>
  <c r="N246" i="9"/>
  <c r="N245" i="9"/>
  <c r="N244" i="9"/>
  <c r="N243" i="9"/>
  <c r="N242" i="9"/>
  <c r="N241" i="9"/>
  <c r="N240" i="9"/>
  <c r="N239" i="9"/>
  <c r="N238" i="9"/>
  <c r="N237" i="9"/>
  <c r="J237" i="9"/>
  <c r="M237" i="9" s="1"/>
  <c r="N236" i="9"/>
  <c r="J236" i="9"/>
  <c r="M236" i="9" s="1"/>
  <c r="N235" i="9"/>
  <c r="M235" i="9"/>
  <c r="J235" i="9"/>
  <c r="N234" i="9"/>
  <c r="J234" i="9"/>
  <c r="M234" i="9" s="1"/>
  <c r="N233" i="9"/>
  <c r="J233" i="9"/>
  <c r="M233" i="9" s="1"/>
  <c r="N232" i="9"/>
  <c r="J232" i="9"/>
  <c r="M232" i="9" s="1"/>
  <c r="N231" i="9"/>
  <c r="J231" i="9"/>
  <c r="M231" i="9" s="1"/>
  <c r="N230" i="9"/>
  <c r="J230" i="9"/>
  <c r="M230" i="9" s="1"/>
  <c r="N229" i="9"/>
  <c r="M229" i="9"/>
  <c r="J229" i="9"/>
  <c r="N228" i="9"/>
  <c r="J228" i="9"/>
  <c r="M228" i="9" s="1"/>
  <c r="N227" i="9"/>
  <c r="J227" i="9"/>
  <c r="M227" i="9" s="1"/>
  <c r="N226" i="9"/>
  <c r="J226" i="9"/>
  <c r="M226" i="9" s="1"/>
  <c r="N225" i="9"/>
  <c r="J225" i="9"/>
  <c r="M225" i="9" s="1"/>
  <c r="N224" i="9"/>
  <c r="J224" i="9"/>
  <c r="M224" i="9" s="1"/>
  <c r="N223" i="9"/>
  <c r="J223" i="9"/>
  <c r="M223" i="9" s="1"/>
  <c r="N222" i="9"/>
  <c r="J222" i="9"/>
  <c r="M222" i="9" s="1"/>
  <c r="I222" i="9"/>
  <c r="L222" i="9" s="1"/>
  <c r="N221" i="9"/>
  <c r="J221" i="9"/>
  <c r="M221" i="9" s="1"/>
  <c r="I221" i="9"/>
  <c r="L221" i="9" s="1"/>
  <c r="N220" i="9"/>
  <c r="J220" i="9"/>
  <c r="M220" i="9" s="1"/>
  <c r="I220" i="9"/>
  <c r="L220" i="9" s="1"/>
  <c r="N219" i="9"/>
  <c r="M219" i="9"/>
  <c r="J219" i="9"/>
  <c r="I219" i="9"/>
  <c r="L219" i="9" s="1"/>
  <c r="N218" i="9"/>
  <c r="M218" i="9"/>
  <c r="J218" i="9"/>
  <c r="I218" i="9"/>
  <c r="L218" i="9" s="1"/>
  <c r="N217" i="9"/>
  <c r="J217" i="9"/>
  <c r="M217" i="9" s="1"/>
  <c r="I217" i="9"/>
  <c r="L217" i="9" s="1"/>
  <c r="N216" i="9"/>
  <c r="L216" i="9"/>
  <c r="J216" i="9"/>
  <c r="M216" i="9" s="1"/>
  <c r="I216" i="9"/>
  <c r="N215" i="9"/>
  <c r="J215" i="9"/>
  <c r="M215" i="9" s="1"/>
  <c r="I215" i="9"/>
  <c r="L215" i="9" s="1"/>
  <c r="N214" i="9"/>
  <c r="J214" i="9"/>
  <c r="M214" i="9" s="1"/>
  <c r="I214" i="9"/>
  <c r="L214" i="9" s="1"/>
  <c r="N213" i="9"/>
  <c r="J213" i="9"/>
  <c r="M213" i="9" s="1"/>
  <c r="I213" i="9"/>
  <c r="L213" i="9" s="1"/>
  <c r="N212" i="9"/>
  <c r="J212" i="9"/>
  <c r="M212" i="9" s="1"/>
  <c r="I212" i="9"/>
  <c r="L212" i="9" s="1"/>
  <c r="N211" i="9"/>
  <c r="J211" i="9"/>
  <c r="M211" i="9" s="1"/>
  <c r="I211" i="9"/>
  <c r="L211" i="9" s="1"/>
  <c r="N210" i="9"/>
  <c r="M210" i="9"/>
  <c r="L210" i="9"/>
  <c r="J210" i="9"/>
  <c r="I210" i="9"/>
  <c r="N209" i="9"/>
  <c r="J209" i="9"/>
  <c r="M209" i="9" s="1"/>
  <c r="I209" i="9"/>
  <c r="L209" i="9" s="1"/>
  <c r="N208" i="9"/>
  <c r="J208" i="9"/>
  <c r="M208" i="9" s="1"/>
  <c r="I208" i="9"/>
  <c r="L208" i="9" s="1"/>
  <c r="N207" i="9"/>
  <c r="M207" i="9"/>
  <c r="J207" i="9"/>
  <c r="N206" i="9"/>
  <c r="N205" i="9"/>
  <c r="J205" i="9"/>
  <c r="M205" i="9" s="1"/>
  <c r="I205" i="9"/>
  <c r="L205" i="9" s="1"/>
  <c r="N204" i="9"/>
  <c r="J204" i="9"/>
  <c r="M204" i="9" s="1"/>
  <c r="I204" i="9"/>
  <c r="L204" i="9" s="1"/>
  <c r="N203" i="9"/>
  <c r="L203" i="9"/>
  <c r="J203" i="9"/>
  <c r="M203" i="9" s="1"/>
  <c r="I203" i="9"/>
  <c r="N202" i="9"/>
  <c r="J202" i="9"/>
  <c r="M202" i="9" s="1"/>
  <c r="I202" i="9"/>
  <c r="L202" i="9" s="1"/>
  <c r="N201" i="9"/>
  <c r="J201" i="9"/>
  <c r="M201" i="9" s="1"/>
  <c r="I201" i="9"/>
  <c r="L201" i="9" s="1"/>
  <c r="N200" i="9"/>
  <c r="L200" i="9"/>
  <c r="J200" i="9"/>
  <c r="M200" i="9" s="1"/>
  <c r="I200" i="9"/>
  <c r="N199" i="9"/>
  <c r="M199" i="9"/>
  <c r="L199" i="9"/>
  <c r="J199" i="9"/>
  <c r="I199" i="9"/>
  <c r="N198" i="9"/>
  <c r="L198" i="9"/>
  <c r="J198" i="9"/>
  <c r="M198" i="9" s="1"/>
  <c r="I198" i="9"/>
  <c r="N197" i="9"/>
  <c r="J197" i="9"/>
  <c r="M197" i="9" s="1"/>
  <c r="I197" i="9"/>
  <c r="L197" i="9" s="1"/>
  <c r="N196" i="9"/>
  <c r="J196" i="9"/>
  <c r="M196" i="9" s="1"/>
  <c r="I196" i="9"/>
  <c r="L196" i="9" s="1"/>
  <c r="N195" i="9"/>
  <c r="J195" i="9"/>
  <c r="M195" i="9" s="1"/>
  <c r="I195" i="9"/>
  <c r="L195" i="9" s="1"/>
  <c r="N194" i="9"/>
  <c r="M194" i="9"/>
  <c r="J194" i="9"/>
  <c r="I194" i="9"/>
  <c r="L194" i="9" s="1"/>
  <c r="N193" i="9"/>
  <c r="J193" i="9"/>
  <c r="M193" i="9" s="1"/>
  <c r="I193" i="9"/>
  <c r="L193" i="9" s="1"/>
  <c r="N192" i="9"/>
  <c r="J192" i="9"/>
  <c r="M192" i="9" s="1"/>
  <c r="I192" i="9"/>
  <c r="L192" i="9" s="1"/>
  <c r="N191" i="9"/>
  <c r="L191" i="9"/>
  <c r="J191" i="9"/>
  <c r="M191" i="9" s="1"/>
  <c r="I191" i="9"/>
  <c r="N190" i="9"/>
  <c r="J190" i="9"/>
  <c r="M190" i="9" s="1"/>
  <c r="I190" i="9"/>
  <c r="L190" i="9" s="1"/>
  <c r="N189" i="9"/>
  <c r="J189" i="9"/>
  <c r="M189" i="9" s="1"/>
  <c r="I189" i="9"/>
  <c r="N188" i="9"/>
  <c r="J188" i="9"/>
  <c r="M188" i="9" s="1"/>
  <c r="N187" i="9"/>
  <c r="J187" i="9"/>
  <c r="M187" i="9" s="1"/>
  <c r="N186" i="9"/>
  <c r="J186" i="9"/>
  <c r="M186" i="9" s="1"/>
  <c r="N185" i="9"/>
  <c r="J185" i="9"/>
  <c r="M185" i="9" s="1"/>
  <c r="N184" i="9"/>
  <c r="J184" i="9"/>
  <c r="M184" i="9" s="1"/>
  <c r="N183" i="9"/>
  <c r="J183" i="9"/>
  <c r="M183" i="9" s="1"/>
  <c r="N182" i="9"/>
  <c r="M182" i="9"/>
  <c r="J182" i="9"/>
  <c r="N181" i="9"/>
  <c r="J181" i="9"/>
  <c r="M181" i="9" s="1"/>
  <c r="N180" i="9"/>
  <c r="J180" i="9"/>
  <c r="M180" i="9" s="1"/>
  <c r="N179" i="9"/>
  <c r="J179" i="9"/>
  <c r="M179" i="9" s="1"/>
  <c r="N178" i="9"/>
  <c r="J178" i="9"/>
  <c r="M178" i="9" s="1"/>
  <c r="N177" i="9"/>
  <c r="J177" i="9"/>
  <c r="M177" i="9" s="1"/>
  <c r="N176" i="9"/>
  <c r="M176" i="9"/>
  <c r="J176" i="9"/>
  <c r="I176" i="9"/>
  <c r="L176" i="9" s="1"/>
  <c r="N174" i="9"/>
  <c r="M174" i="9"/>
  <c r="L174" i="9"/>
  <c r="J173" i="9"/>
  <c r="M173" i="9" s="1"/>
  <c r="J172" i="9"/>
  <c r="M172" i="9" s="1"/>
  <c r="J171" i="9"/>
  <c r="M171" i="9" s="1"/>
  <c r="M170" i="9"/>
  <c r="J170" i="9"/>
  <c r="I170" i="9"/>
  <c r="J169" i="9"/>
  <c r="M169" i="9" s="1"/>
  <c r="I169" i="9"/>
  <c r="L169" i="9" s="1"/>
  <c r="J145" i="9"/>
  <c r="M145" i="9" s="1"/>
  <c r="J144" i="9"/>
  <c r="M144" i="9" s="1"/>
  <c r="J143" i="9"/>
  <c r="M143" i="9" s="1"/>
  <c r="J141" i="9"/>
  <c r="M141" i="9" s="1"/>
  <c r="J140" i="9"/>
  <c r="M140" i="9" s="1"/>
  <c r="M139" i="9"/>
  <c r="J139" i="9"/>
  <c r="J138" i="9"/>
  <c r="M138" i="9" s="1"/>
  <c r="J137" i="9"/>
  <c r="M137" i="9" s="1"/>
  <c r="J136" i="9"/>
  <c r="M136" i="9" s="1"/>
  <c r="J135" i="9"/>
  <c r="M135" i="9" s="1"/>
  <c r="J133" i="9"/>
  <c r="M133" i="9" s="1"/>
  <c r="J132" i="9"/>
  <c r="M132" i="9" s="1"/>
  <c r="J131" i="9"/>
  <c r="M131" i="9" s="1"/>
  <c r="J130" i="9"/>
  <c r="M130" i="9" s="1"/>
  <c r="J129" i="9"/>
  <c r="M129" i="9" s="1"/>
  <c r="J128" i="9"/>
  <c r="M128" i="9" s="1"/>
  <c r="J127" i="9"/>
  <c r="M127" i="9" s="1"/>
  <c r="M126" i="9"/>
  <c r="J126" i="9"/>
  <c r="J125" i="9"/>
  <c r="M125" i="9" s="1"/>
  <c r="J124" i="9"/>
  <c r="M124" i="9" s="1"/>
  <c r="J123" i="9"/>
  <c r="M123" i="9" s="1"/>
  <c r="J122" i="9"/>
  <c r="M122" i="9" s="1"/>
  <c r="M121" i="9"/>
  <c r="J121" i="9"/>
  <c r="J120" i="9"/>
  <c r="M120" i="9" s="1"/>
  <c r="J119" i="9"/>
  <c r="M119" i="9" s="1"/>
  <c r="J118" i="9"/>
  <c r="M118" i="9" s="1"/>
  <c r="J116" i="9"/>
  <c r="M116" i="9" s="1"/>
  <c r="J115" i="9"/>
  <c r="M115" i="9" s="1"/>
  <c r="M114" i="9"/>
  <c r="J114" i="9"/>
  <c r="J113" i="9"/>
  <c r="M113" i="9" s="1"/>
  <c r="J112" i="9"/>
  <c r="M112" i="9" s="1"/>
  <c r="J111" i="9"/>
  <c r="M111" i="9" s="1"/>
  <c r="J110" i="9"/>
  <c r="M110" i="9" s="1"/>
  <c r="J109" i="9"/>
  <c r="M109" i="9" s="1"/>
  <c r="J108" i="9"/>
  <c r="M108" i="9" s="1"/>
  <c r="J107" i="9"/>
  <c r="M107" i="9" s="1"/>
  <c r="J106" i="9"/>
  <c r="M106" i="9" s="1"/>
  <c r="J105" i="9"/>
  <c r="M105" i="9" s="1"/>
  <c r="M104" i="9"/>
  <c r="J104" i="9"/>
  <c r="J103" i="9"/>
  <c r="M103" i="9" s="1"/>
  <c r="J102" i="9"/>
  <c r="M102" i="9" s="1"/>
  <c r="J101" i="9"/>
  <c r="M101" i="9" s="1"/>
  <c r="J100" i="9"/>
  <c r="M100" i="9" s="1"/>
  <c r="J99" i="9"/>
  <c r="M99" i="9" s="1"/>
  <c r="J98" i="9"/>
  <c r="M98" i="9" s="1"/>
  <c r="J97" i="9"/>
  <c r="M97" i="9" s="1"/>
  <c r="J96" i="9"/>
  <c r="M96" i="9" s="1"/>
  <c r="J19" i="9"/>
  <c r="M19" i="9" s="1"/>
  <c r="J18" i="9"/>
  <c r="M18" i="9" s="1"/>
  <c r="N361" i="7"/>
  <c r="N355" i="7"/>
  <c r="N350" i="7"/>
  <c r="D349" i="7"/>
  <c r="L349" i="7" s="1"/>
  <c r="D348" i="7"/>
  <c r="D347" i="7"/>
  <c r="I341" i="9" s="1"/>
  <c r="N344" i="7"/>
  <c r="N343" i="7"/>
  <c r="N342" i="7"/>
  <c r="N341" i="7"/>
  <c r="N340" i="7"/>
  <c r="N339" i="7"/>
  <c r="N338" i="7"/>
  <c r="N337" i="7"/>
  <c r="N336" i="7"/>
  <c r="N335" i="7"/>
  <c r="N334" i="7"/>
  <c r="N333" i="7"/>
  <c r="N332" i="7"/>
  <c r="N331" i="7"/>
  <c r="N330" i="7"/>
  <c r="N329" i="7"/>
  <c r="N328" i="7"/>
  <c r="N327" i="7"/>
  <c r="N326" i="7"/>
  <c r="N325" i="7"/>
  <c r="N324" i="7"/>
  <c r="N323" i="7"/>
  <c r="N322" i="7"/>
  <c r="N321" i="7"/>
  <c r="N320" i="7"/>
  <c r="N319" i="7"/>
  <c r="N318" i="7"/>
  <c r="N317" i="7"/>
  <c r="N316" i="7"/>
  <c r="N315" i="7"/>
  <c r="N314" i="7"/>
  <c r="N313" i="7"/>
  <c r="N312" i="7"/>
  <c r="N311" i="7"/>
  <c r="N310" i="7"/>
  <c r="N309" i="7"/>
  <c r="N308" i="7"/>
  <c r="N307" i="7"/>
  <c r="N306" i="7"/>
  <c r="N305" i="7"/>
  <c r="N304" i="7"/>
  <c r="N303" i="7"/>
  <c r="N302" i="7"/>
  <c r="N301" i="7"/>
  <c r="N300" i="7"/>
  <c r="N299" i="7"/>
  <c r="N298" i="7"/>
  <c r="N297" i="7"/>
  <c r="N296" i="7"/>
  <c r="N295" i="7"/>
  <c r="N294" i="7"/>
  <c r="N293" i="7"/>
  <c r="N292" i="7"/>
  <c r="N291" i="7"/>
  <c r="N290" i="7"/>
  <c r="N289" i="7"/>
  <c r="N288" i="7"/>
  <c r="N287" i="7"/>
  <c r="N286" i="7"/>
  <c r="N285" i="7"/>
  <c r="N284" i="7"/>
  <c r="N283" i="7"/>
  <c r="N282" i="7"/>
  <c r="N281" i="7"/>
  <c r="N280" i="7"/>
  <c r="N279" i="7"/>
  <c r="N278" i="7"/>
  <c r="N277" i="7"/>
  <c r="N276" i="7"/>
  <c r="N275" i="7"/>
  <c r="N274" i="7"/>
  <c r="N273" i="7"/>
  <c r="N272" i="7"/>
  <c r="N271" i="7"/>
  <c r="N270" i="7"/>
  <c r="N269" i="7"/>
  <c r="N268" i="7"/>
  <c r="N267" i="7"/>
  <c r="N266" i="7"/>
  <c r="N265" i="7"/>
  <c r="N264" i="7"/>
  <c r="N263" i="7"/>
  <c r="N262" i="7"/>
  <c r="N261" i="7"/>
  <c r="N260" i="7"/>
  <c r="N259" i="7"/>
  <c r="N258" i="7"/>
  <c r="N257" i="7"/>
  <c r="N256" i="7"/>
  <c r="N255" i="7"/>
  <c r="N254" i="7"/>
  <c r="N253" i="7"/>
  <c r="N252" i="7"/>
  <c r="N251" i="7"/>
  <c r="N250" i="7"/>
  <c r="N249" i="7"/>
  <c r="N248" i="7"/>
  <c r="N247" i="7"/>
  <c r="N246" i="7"/>
  <c r="N245" i="7"/>
  <c r="N244" i="7"/>
  <c r="N243" i="7"/>
  <c r="N242" i="7"/>
  <c r="N241" i="7"/>
  <c r="N240" i="7"/>
  <c r="N239" i="7"/>
  <c r="N238" i="7"/>
  <c r="N237" i="7"/>
  <c r="N236" i="7"/>
  <c r="N235" i="7"/>
  <c r="N234" i="7"/>
  <c r="N233" i="7"/>
  <c r="N232" i="7"/>
  <c r="N231" i="7"/>
  <c r="N230" i="7"/>
  <c r="N229" i="7"/>
  <c r="N228" i="7"/>
  <c r="N227" i="7"/>
  <c r="N226" i="7"/>
  <c r="N225" i="7"/>
  <c r="N224" i="7"/>
  <c r="N223" i="7"/>
  <c r="N222" i="7"/>
  <c r="N221" i="7"/>
  <c r="N220" i="7"/>
  <c r="N219" i="7"/>
  <c r="N218" i="7"/>
  <c r="N217" i="7"/>
  <c r="N216" i="7"/>
  <c r="N215" i="7"/>
  <c r="N214" i="7"/>
  <c r="N212" i="7"/>
  <c r="N211" i="7"/>
  <c r="N210" i="7"/>
  <c r="N209" i="7"/>
  <c r="N208" i="7"/>
  <c r="N207" i="7"/>
  <c r="N206" i="7"/>
  <c r="N205" i="7"/>
  <c r="N204" i="7"/>
  <c r="N203" i="7"/>
  <c r="N202" i="7"/>
  <c r="N201" i="7"/>
  <c r="N200" i="7"/>
  <c r="N199" i="7"/>
  <c r="N198" i="7"/>
  <c r="N197" i="7"/>
  <c r="N196" i="7"/>
  <c r="N194" i="7"/>
  <c r="N193" i="7"/>
  <c r="N192" i="7"/>
  <c r="N191" i="7"/>
  <c r="N190" i="7"/>
  <c r="N189" i="7"/>
  <c r="N188" i="7"/>
  <c r="N187" i="7"/>
  <c r="N186" i="7"/>
  <c r="N185" i="7"/>
  <c r="N184" i="7"/>
  <c r="N183" i="7"/>
  <c r="N182" i="7"/>
  <c r="N181" i="7"/>
  <c r="L395" i="4"/>
  <c r="D401" i="5" s="1"/>
  <c r="J395" i="4"/>
  <c r="H395" i="4"/>
  <c r="L394" i="4"/>
  <c r="D400" i="5" s="1"/>
  <c r="J394" i="4"/>
  <c r="H394" i="4"/>
  <c r="L393" i="4"/>
  <c r="D399" i="5" s="1"/>
  <c r="J393" i="4"/>
  <c r="H393" i="4"/>
  <c r="L392" i="4"/>
  <c r="D398" i="5" s="1"/>
  <c r="J392" i="4"/>
  <c r="H392" i="4"/>
  <c r="L391" i="4"/>
  <c r="D397" i="5" s="1"/>
  <c r="J391" i="4"/>
  <c r="H391" i="4"/>
  <c r="L390" i="4"/>
  <c r="D396" i="5" s="1"/>
  <c r="J390" i="4"/>
  <c r="H390" i="4"/>
  <c r="L389" i="4"/>
  <c r="D395" i="5" s="1"/>
  <c r="J389" i="4"/>
  <c r="H389" i="4"/>
  <c r="L388" i="4"/>
  <c r="D394" i="5" s="1"/>
  <c r="J388" i="4"/>
  <c r="H388" i="4"/>
  <c r="L387" i="4"/>
  <c r="D393" i="5" s="1"/>
  <c r="J387" i="4"/>
  <c r="H387" i="4"/>
  <c r="L386" i="4"/>
  <c r="D392" i="5" s="1"/>
  <c r="J386" i="4"/>
  <c r="H386" i="4"/>
  <c r="M383" i="4"/>
  <c r="K383" i="4"/>
  <c r="I383" i="4"/>
  <c r="M382" i="4"/>
  <c r="K382" i="4"/>
  <c r="I382" i="4"/>
  <c r="M381" i="4"/>
  <c r="K381" i="4"/>
  <c r="I381" i="4"/>
  <c r="L380" i="4"/>
  <c r="D386" i="5" s="1"/>
  <c r="J380" i="4"/>
  <c r="H380" i="4"/>
  <c r="L379" i="4"/>
  <c r="D385" i="5" s="1"/>
  <c r="J379" i="4"/>
  <c r="H379" i="4"/>
  <c r="L378" i="4"/>
  <c r="D384" i="5" s="1"/>
  <c r="J378" i="4"/>
  <c r="H378" i="4"/>
  <c r="L377" i="4"/>
  <c r="D383" i="5" s="1"/>
  <c r="J377" i="4"/>
  <c r="H377" i="4"/>
  <c r="L376" i="4"/>
  <c r="D382" i="5" s="1"/>
  <c r="J376" i="4"/>
  <c r="H376" i="4"/>
  <c r="L375" i="4"/>
  <c r="D381" i="5" s="1"/>
  <c r="J375" i="4"/>
  <c r="H375" i="4"/>
  <c r="L374" i="4"/>
  <c r="D380" i="5" s="1"/>
  <c r="J374" i="4"/>
  <c r="H374" i="4"/>
  <c r="L373" i="4"/>
  <c r="D379" i="5" s="1"/>
  <c r="J373" i="4"/>
  <c r="H373" i="4"/>
  <c r="L372" i="4"/>
  <c r="D378" i="5" s="1"/>
  <c r="J372" i="4"/>
  <c r="H372" i="4"/>
  <c r="L371" i="4"/>
  <c r="D377" i="5" s="1"/>
  <c r="J371" i="4"/>
  <c r="H371" i="4"/>
  <c r="L368" i="4"/>
  <c r="D374" i="5" s="1"/>
  <c r="J368" i="4"/>
  <c r="H368" i="4"/>
  <c r="L367" i="4"/>
  <c r="D373" i="5" s="1"/>
  <c r="J367" i="4"/>
  <c r="H367" i="4"/>
  <c r="L366" i="4"/>
  <c r="D372" i="5" s="1"/>
  <c r="J366" i="4"/>
  <c r="H366" i="4"/>
  <c r="L365" i="4"/>
  <c r="D371" i="5" s="1"/>
  <c r="J365" i="4"/>
  <c r="H365" i="4"/>
  <c r="L364" i="4"/>
  <c r="D370" i="5" s="1"/>
  <c r="J364" i="4"/>
  <c r="H364" i="4"/>
  <c r="L363" i="4"/>
  <c r="D369" i="5" s="1"/>
  <c r="J363" i="4"/>
  <c r="H363" i="4"/>
  <c r="L362" i="4"/>
  <c r="D368" i="5" s="1"/>
  <c r="J362" i="4"/>
  <c r="H362" i="4"/>
  <c r="L361" i="4"/>
  <c r="D367" i="5" s="1"/>
  <c r="J361" i="4"/>
  <c r="H361" i="4"/>
  <c r="L360" i="4"/>
  <c r="D366" i="5" s="1"/>
  <c r="J360" i="4"/>
  <c r="H360" i="4"/>
  <c r="L359" i="4"/>
  <c r="D365" i="5" s="1"/>
  <c r="J359" i="4"/>
  <c r="H359" i="4"/>
  <c r="L355" i="4"/>
  <c r="D361" i="5" s="1"/>
  <c r="J355" i="4"/>
  <c r="H355" i="4"/>
  <c r="L354" i="4"/>
  <c r="D360" i="5" s="1"/>
  <c r="J354" i="4"/>
  <c r="H354" i="4"/>
  <c r="L353" i="4"/>
  <c r="D359" i="5" s="1"/>
  <c r="J353" i="4"/>
  <c r="H353" i="4"/>
  <c r="L349" i="4"/>
  <c r="D355" i="5" s="1"/>
  <c r="J349" i="4"/>
  <c r="H349" i="4"/>
  <c r="L348" i="4"/>
  <c r="D354" i="5" s="1"/>
  <c r="J348" i="4"/>
  <c r="H348" i="4"/>
  <c r="H346" i="4"/>
  <c r="L344" i="4"/>
  <c r="D350" i="5" s="1"/>
  <c r="J344" i="4"/>
  <c r="H344" i="4"/>
  <c r="L343" i="4"/>
  <c r="D349" i="5" s="1"/>
  <c r="J343" i="4"/>
  <c r="H343" i="4"/>
  <c r="L342" i="4"/>
  <c r="D348" i="5" s="1"/>
  <c r="J342" i="4"/>
  <c r="H342" i="4"/>
  <c r="L338" i="4"/>
  <c r="D344" i="5" s="1"/>
  <c r="J338" i="4"/>
  <c r="H338" i="4"/>
  <c r="L337" i="4"/>
  <c r="D343" i="5" s="1"/>
  <c r="J337" i="4"/>
  <c r="H337" i="4"/>
  <c r="L336" i="4"/>
  <c r="D342" i="5" s="1"/>
  <c r="J336" i="4"/>
  <c r="H336" i="4"/>
  <c r="L335" i="4"/>
  <c r="D341" i="5" s="1"/>
  <c r="J335" i="4"/>
  <c r="H335" i="4"/>
  <c r="L334" i="4"/>
  <c r="D340" i="5" s="1"/>
  <c r="J334" i="4"/>
  <c r="H334" i="4"/>
  <c r="L333" i="4"/>
  <c r="D339" i="5" s="1"/>
  <c r="J333" i="4"/>
  <c r="H333" i="4"/>
  <c r="L332" i="4"/>
  <c r="D338" i="5" s="1"/>
  <c r="J332" i="4"/>
  <c r="H332" i="4"/>
  <c r="L331" i="4"/>
  <c r="D337" i="5" s="1"/>
  <c r="J331" i="4"/>
  <c r="H331" i="4"/>
  <c r="L330" i="4"/>
  <c r="D336" i="5" s="1"/>
  <c r="J330" i="4"/>
  <c r="H330" i="4"/>
  <c r="L329" i="4"/>
  <c r="D335" i="5" s="1"/>
  <c r="J329" i="4"/>
  <c r="H329" i="4"/>
  <c r="L328" i="4"/>
  <c r="D334" i="5" s="1"/>
  <c r="J328" i="4"/>
  <c r="H328" i="4"/>
  <c r="L327" i="4"/>
  <c r="D333" i="5" s="1"/>
  <c r="J327" i="4"/>
  <c r="H327" i="4"/>
  <c r="L326" i="4"/>
  <c r="D332" i="5" s="1"/>
  <c r="J326" i="4"/>
  <c r="H326" i="4"/>
  <c r="L325" i="4"/>
  <c r="D331" i="5" s="1"/>
  <c r="J325" i="4"/>
  <c r="H325" i="4"/>
  <c r="L324" i="4"/>
  <c r="D330" i="5" s="1"/>
  <c r="J324" i="4"/>
  <c r="H324" i="4"/>
  <c r="L323" i="4"/>
  <c r="D329" i="5" s="1"/>
  <c r="J323" i="4"/>
  <c r="H323" i="4"/>
  <c r="L322" i="4"/>
  <c r="D328" i="5" s="1"/>
  <c r="J322" i="4"/>
  <c r="H322" i="4"/>
  <c r="L321" i="4"/>
  <c r="D327" i="5" s="1"/>
  <c r="J321" i="4"/>
  <c r="H321" i="4"/>
  <c r="L320" i="4"/>
  <c r="D326" i="5" s="1"/>
  <c r="J320" i="4"/>
  <c r="H320" i="4"/>
  <c r="L319" i="4"/>
  <c r="D325" i="5" s="1"/>
  <c r="J319" i="4"/>
  <c r="H319" i="4"/>
  <c r="L318" i="4"/>
  <c r="D324" i="5" s="1"/>
  <c r="J318" i="4"/>
  <c r="H318" i="4"/>
  <c r="L317" i="4"/>
  <c r="D323" i="5" s="1"/>
  <c r="J317" i="4"/>
  <c r="H317" i="4"/>
  <c r="L316" i="4"/>
  <c r="D322" i="5" s="1"/>
  <c r="J316" i="4"/>
  <c r="H316" i="4"/>
  <c r="L315" i="4"/>
  <c r="D321" i="5" s="1"/>
  <c r="J315" i="4"/>
  <c r="H315" i="4"/>
  <c r="L314" i="4"/>
  <c r="D320" i="5" s="1"/>
  <c r="J314" i="4"/>
  <c r="H314" i="4"/>
  <c r="L313" i="4"/>
  <c r="D319" i="5" s="1"/>
  <c r="J313" i="4"/>
  <c r="H313" i="4"/>
  <c r="L312" i="4"/>
  <c r="D318" i="5" s="1"/>
  <c r="J312" i="4"/>
  <c r="H312" i="4"/>
  <c r="L311" i="4"/>
  <c r="D317" i="5" s="1"/>
  <c r="J311" i="4"/>
  <c r="H311" i="4"/>
  <c r="L310" i="4"/>
  <c r="D316" i="5" s="1"/>
  <c r="J310" i="4"/>
  <c r="H310" i="4"/>
  <c r="L309" i="4"/>
  <c r="D315" i="5" s="1"/>
  <c r="J309" i="4"/>
  <c r="H309" i="4"/>
  <c r="L308" i="4"/>
  <c r="D314" i="5" s="1"/>
  <c r="J308" i="4"/>
  <c r="H308" i="4"/>
  <c r="L307" i="4"/>
  <c r="D313" i="5" s="1"/>
  <c r="J307" i="4"/>
  <c r="H307" i="4"/>
  <c r="L306" i="4"/>
  <c r="D312" i="5" s="1"/>
  <c r="J306" i="4"/>
  <c r="H306" i="4"/>
  <c r="L305" i="4"/>
  <c r="D311" i="5" s="1"/>
  <c r="J305" i="4"/>
  <c r="H305" i="4"/>
  <c r="L304" i="4"/>
  <c r="D310" i="5" s="1"/>
  <c r="J304" i="4"/>
  <c r="H304" i="4"/>
  <c r="L303" i="4"/>
  <c r="D309" i="5" s="1"/>
  <c r="J303" i="4"/>
  <c r="H303" i="4"/>
  <c r="L302" i="4"/>
  <c r="D308" i="5" s="1"/>
  <c r="J302" i="4"/>
  <c r="H302" i="4"/>
  <c r="L301" i="4"/>
  <c r="D307" i="5" s="1"/>
  <c r="J301" i="4"/>
  <c r="H301" i="4"/>
  <c r="L300" i="4"/>
  <c r="D306" i="5" s="1"/>
  <c r="J300" i="4"/>
  <c r="H300" i="4"/>
  <c r="L299" i="4"/>
  <c r="D305" i="5" s="1"/>
  <c r="J299" i="4"/>
  <c r="H299" i="4"/>
  <c r="L298" i="4"/>
  <c r="D304" i="5" s="1"/>
  <c r="J298" i="4"/>
  <c r="H298" i="4"/>
  <c r="L297" i="4"/>
  <c r="D303" i="5" s="1"/>
  <c r="J297" i="4"/>
  <c r="H297" i="4"/>
  <c r="L296" i="4"/>
  <c r="D302" i="5" s="1"/>
  <c r="J296" i="4"/>
  <c r="H296" i="4"/>
  <c r="L295" i="4"/>
  <c r="D301" i="5" s="1"/>
  <c r="J295" i="4"/>
  <c r="H295" i="4"/>
  <c r="L294" i="4"/>
  <c r="D300" i="5" s="1"/>
  <c r="J294" i="4"/>
  <c r="H294" i="4"/>
  <c r="L293" i="4"/>
  <c r="D299" i="5" s="1"/>
  <c r="J293" i="4"/>
  <c r="H293" i="4"/>
  <c r="L292" i="4"/>
  <c r="D298" i="5" s="1"/>
  <c r="J292" i="4"/>
  <c r="H292" i="4"/>
  <c r="L291" i="4"/>
  <c r="D297" i="5" s="1"/>
  <c r="J291" i="4"/>
  <c r="H291" i="4"/>
  <c r="L290" i="4"/>
  <c r="D296" i="5" s="1"/>
  <c r="J290" i="4"/>
  <c r="H290" i="4"/>
  <c r="L289" i="4"/>
  <c r="D295" i="5" s="1"/>
  <c r="J289" i="4"/>
  <c r="H289" i="4"/>
  <c r="L288" i="4"/>
  <c r="D294" i="5" s="1"/>
  <c r="J288" i="4"/>
  <c r="H288" i="4"/>
  <c r="L287" i="4"/>
  <c r="D293" i="5" s="1"/>
  <c r="J287" i="4"/>
  <c r="H287" i="4"/>
  <c r="L286" i="4"/>
  <c r="D292" i="5" s="1"/>
  <c r="J286" i="4"/>
  <c r="H286" i="4"/>
  <c r="L285" i="4"/>
  <c r="D291" i="5" s="1"/>
  <c r="J285" i="4"/>
  <c r="H285" i="4"/>
  <c r="L284" i="4"/>
  <c r="D290" i="5" s="1"/>
  <c r="J284" i="4"/>
  <c r="H284" i="4"/>
  <c r="L283" i="4"/>
  <c r="D289" i="5" s="1"/>
  <c r="J283" i="4"/>
  <c r="H283" i="4"/>
  <c r="L282" i="4"/>
  <c r="D288" i="5" s="1"/>
  <c r="J282" i="4"/>
  <c r="H282" i="4"/>
  <c r="L281" i="4"/>
  <c r="D287" i="5" s="1"/>
  <c r="J281" i="4"/>
  <c r="H281" i="4"/>
  <c r="L280" i="4"/>
  <c r="D286" i="5" s="1"/>
  <c r="J280" i="4"/>
  <c r="H280" i="4"/>
  <c r="L279" i="4"/>
  <c r="D285" i="5" s="1"/>
  <c r="J279" i="4"/>
  <c r="H279" i="4"/>
  <c r="L278" i="4"/>
  <c r="D284" i="5" s="1"/>
  <c r="J278" i="4"/>
  <c r="H278" i="4"/>
  <c r="L277" i="4"/>
  <c r="D283" i="5" s="1"/>
  <c r="J277" i="4"/>
  <c r="H277" i="4"/>
  <c r="L276" i="4"/>
  <c r="D282" i="5" s="1"/>
  <c r="J276" i="4"/>
  <c r="H276" i="4"/>
  <c r="L275" i="4"/>
  <c r="D281" i="5" s="1"/>
  <c r="J275" i="4"/>
  <c r="H275" i="4"/>
  <c r="L274" i="4"/>
  <c r="D280" i="5" s="1"/>
  <c r="J274" i="4"/>
  <c r="H274" i="4"/>
  <c r="L273" i="4"/>
  <c r="D279" i="5" s="1"/>
  <c r="J273" i="4"/>
  <c r="H273" i="4"/>
  <c r="L272" i="4"/>
  <c r="D278" i="5" s="1"/>
  <c r="J272" i="4"/>
  <c r="H272" i="4"/>
  <c r="L271" i="4"/>
  <c r="D277" i="5" s="1"/>
  <c r="J271" i="4"/>
  <c r="H271" i="4"/>
  <c r="L270" i="4"/>
  <c r="D276" i="5" s="1"/>
  <c r="J270" i="4"/>
  <c r="H270" i="4"/>
  <c r="L269" i="4"/>
  <c r="D275" i="5" s="1"/>
  <c r="J269" i="4"/>
  <c r="H269" i="4"/>
  <c r="L268" i="4"/>
  <c r="D274" i="5" s="1"/>
  <c r="J268" i="4"/>
  <c r="H268" i="4"/>
  <c r="L267" i="4"/>
  <c r="D273" i="5" s="1"/>
  <c r="J267" i="4"/>
  <c r="H267" i="4"/>
  <c r="L266" i="4"/>
  <c r="D272" i="5" s="1"/>
  <c r="J266" i="4"/>
  <c r="H266" i="4"/>
  <c r="L265" i="4"/>
  <c r="D271" i="5" s="1"/>
  <c r="J265" i="4"/>
  <c r="H265" i="4"/>
  <c r="L264" i="4"/>
  <c r="D270" i="5" s="1"/>
  <c r="J264" i="4"/>
  <c r="H264" i="4"/>
  <c r="L263" i="4"/>
  <c r="D269" i="5" s="1"/>
  <c r="J263" i="4"/>
  <c r="H263" i="4"/>
  <c r="L262" i="4"/>
  <c r="D268" i="5" s="1"/>
  <c r="J262" i="4"/>
  <c r="H262" i="4"/>
  <c r="L261" i="4"/>
  <c r="D267" i="5" s="1"/>
  <c r="J261" i="4"/>
  <c r="H261" i="4"/>
  <c r="L260" i="4"/>
  <c r="D266" i="5" s="1"/>
  <c r="J260" i="4"/>
  <c r="H260" i="4"/>
  <c r="L259" i="4"/>
  <c r="D265" i="5" s="1"/>
  <c r="J259" i="4"/>
  <c r="H259" i="4"/>
  <c r="L258" i="4"/>
  <c r="D264" i="5" s="1"/>
  <c r="J258" i="4"/>
  <c r="H258" i="4"/>
  <c r="L257" i="4"/>
  <c r="D263" i="5" s="1"/>
  <c r="J257" i="4"/>
  <c r="H257" i="4"/>
  <c r="L256" i="4"/>
  <c r="D262" i="5" s="1"/>
  <c r="J256" i="4"/>
  <c r="H256" i="4"/>
  <c r="L255" i="4"/>
  <c r="D261" i="5" s="1"/>
  <c r="J255" i="4"/>
  <c r="H255" i="4"/>
  <c r="L254" i="4"/>
  <c r="D260" i="5" s="1"/>
  <c r="J254" i="4"/>
  <c r="H254" i="4"/>
  <c r="L253" i="4"/>
  <c r="D259" i="5" s="1"/>
  <c r="J253" i="4"/>
  <c r="H253" i="4"/>
  <c r="L252" i="4"/>
  <c r="D258" i="5" s="1"/>
  <c r="J252" i="4"/>
  <c r="H252" i="4"/>
  <c r="L251" i="4"/>
  <c r="D257" i="5" s="1"/>
  <c r="J251" i="4"/>
  <c r="H251" i="4"/>
  <c r="L250" i="4"/>
  <c r="D256" i="5" s="1"/>
  <c r="J250" i="4"/>
  <c r="H250" i="4"/>
  <c r="L249" i="4"/>
  <c r="D255" i="5" s="1"/>
  <c r="J249" i="4"/>
  <c r="H249" i="4"/>
  <c r="L248" i="4"/>
  <c r="D254" i="5" s="1"/>
  <c r="J248" i="4"/>
  <c r="H248" i="4"/>
  <c r="L247" i="4"/>
  <c r="D253" i="5" s="1"/>
  <c r="J247" i="4"/>
  <c r="H247" i="4"/>
  <c r="L246" i="4"/>
  <c r="D252" i="5" s="1"/>
  <c r="J246" i="4"/>
  <c r="H246" i="4"/>
  <c r="L245" i="4"/>
  <c r="D251" i="5" s="1"/>
  <c r="J245" i="4"/>
  <c r="H245" i="4"/>
  <c r="L244" i="4"/>
  <c r="D250" i="5" s="1"/>
  <c r="J244" i="4"/>
  <c r="H244" i="4"/>
  <c r="L243" i="4"/>
  <c r="D249" i="5" s="1"/>
  <c r="J243" i="4"/>
  <c r="H243" i="4"/>
  <c r="L242" i="4"/>
  <c r="D248" i="5" s="1"/>
  <c r="J242" i="4"/>
  <c r="H242" i="4"/>
  <c r="L241" i="4"/>
  <c r="D247" i="5" s="1"/>
  <c r="J241" i="4"/>
  <c r="H241" i="4"/>
  <c r="L240" i="4"/>
  <c r="D246" i="5" s="1"/>
  <c r="J240" i="4"/>
  <c r="H240" i="4"/>
  <c r="L239" i="4"/>
  <c r="D245" i="5" s="1"/>
  <c r="J239" i="4"/>
  <c r="H239" i="4"/>
  <c r="L238" i="4"/>
  <c r="D244" i="5" s="1"/>
  <c r="J238" i="4"/>
  <c r="H238" i="4"/>
  <c r="L237" i="4"/>
  <c r="D243" i="5" s="1"/>
  <c r="J237" i="4"/>
  <c r="H237" i="4"/>
  <c r="L236" i="4"/>
  <c r="D242" i="5" s="1"/>
  <c r="J236" i="4"/>
  <c r="H236" i="4"/>
  <c r="L235" i="4"/>
  <c r="D241" i="5" s="1"/>
  <c r="J235" i="4"/>
  <c r="H235" i="4"/>
  <c r="L234" i="4"/>
  <c r="D240" i="5" s="1"/>
  <c r="J234" i="4"/>
  <c r="H234" i="4"/>
  <c r="L233" i="4"/>
  <c r="D239" i="5" s="1"/>
  <c r="J233" i="4"/>
  <c r="H233" i="4"/>
  <c r="L232" i="4"/>
  <c r="D238" i="5" s="1"/>
  <c r="J232" i="4"/>
  <c r="H232" i="4"/>
  <c r="L231" i="4"/>
  <c r="D237" i="5" s="1"/>
  <c r="J231" i="4"/>
  <c r="H231" i="4"/>
  <c r="L230" i="4"/>
  <c r="D236" i="5" s="1"/>
  <c r="J230" i="4"/>
  <c r="H230" i="4"/>
  <c r="L229" i="4"/>
  <c r="D235" i="5" s="1"/>
  <c r="J229" i="4"/>
  <c r="H229" i="4"/>
  <c r="L228" i="4"/>
  <c r="D234" i="5" s="1"/>
  <c r="J228" i="4"/>
  <c r="H228" i="4"/>
  <c r="L227" i="4"/>
  <c r="D233" i="5" s="1"/>
  <c r="J227" i="4"/>
  <c r="H227" i="4"/>
  <c r="L226" i="4"/>
  <c r="D232" i="5" s="1"/>
  <c r="J226" i="4"/>
  <c r="H226" i="4"/>
  <c r="L225" i="4"/>
  <c r="D231" i="5" s="1"/>
  <c r="J225" i="4"/>
  <c r="H225" i="4"/>
  <c r="L190" i="4"/>
  <c r="D195" i="5" s="1"/>
  <c r="J190" i="4"/>
  <c r="H190" i="4"/>
  <c r="L189" i="4"/>
  <c r="D194" i="5" s="1"/>
  <c r="J189" i="4"/>
  <c r="H189" i="4"/>
  <c r="L188" i="4"/>
  <c r="D193" i="5" s="1"/>
  <c r="J188" i="4"/>
  <c r="H188" i="4"/>
  <c r="L187" i="4"/>
  <c r="D192" i="5" s="1"/>
  <c r="J187" i="4"/>
  <c r="H187" i="4"/>
  <c r="L186" i="4"/>
  <c r="D191" i="5" s="1"/>
  <c r="J186" i="4"/>
  <c r="H186" i="4"/>
  <c r="L185" i="4"/>
  <c r="D190" i="5" s="1"/>
  <c r="J185" i="4"/>
  <c r="H185" i="4"/>
  <c r="L184" i="4"/>
  <c r="D189" i="5" s="1"/>
  <c r="J184" i="4"/>
  <c r="H184" i="4"/>
  <c r="L183" i="4"/>
  <c r="D188" i="5" s="1"/>
  <c r="J183" i="4"/>
  <c r="H183" i="4"/>
  <c r="L182" i="4"/>
  <c r="D187" i="5" s="1"/>
  <c r="J182" i="4"/>
  <c r="H182" i="4"/>
  <c r="L181" i="4"/>
  <c r="D186" i="5" s="1"/>
  <c r="J181" i="4"/>
  <c r="H181" i="4"/>
  <c r="L180" i="4"/>
  <c r="D185" i="5" s="1"/>
  <c r="J180" i="4"/>
  <c r="H180" i="4"/>
  <c r="L179" i="4"/>
  <c r="D184" i="5" s="1"/>
  <c r="J179" i="4"/>
  <c r="H179" i="4"/>
  <c r="L175" i="4"/>
  <c r="D179" i="5" s="1"/>
  <c r="J175" i="4"/>
  <c r="H175" i="4"/>
  <c r="L174" i="4"/>
  <c r="D178" i="5" s="1"/>
  <c r="J174" i="4"/>
  <c r="H174" i="4"/>
  <c r="L173" i="4"/>
  <c r="D177" i="5" s="1"/>
  <c r="J173" i="4"/>
  <c r="H173" i="4"/>
  <c r="L169" i="4"/>
  <c r="D173" i="5" s="1"/>
  <c r="J169" i="4"/>
  <c r="H169" i="4"/>
  <c r="L168" i="4"/>
  <c r="D172" i="5" s="1"/>
  <c r="J168" i="4"/>
  <c r="H168" i="4"/>
  <c r="L167" i="4"/>
  <c r="D171" i="5" s="1"/>
  <c r="J167" i="4"/>
  <c r="H167" i="4"/>
  <c r="L166" i="4"/>
  <c r="D170" i="5" s="1"/>
  <c r="J166" i="4"/>
  <c r="H166" i="4"/>
  <c r="L165" i="4"/>
  <c r="D169" i="5" s="1"/>
  <c r="J165" i="4"/>
  <c r="H165" i="4"/>
  <c r="L164" i="4"/>
  <c r="D168" i="5" s="1"/>
  <c r="J164" i="4"/>
  <c r="H164" i="4"/>
  <c r="L163" i="4"/>
  <c r="D167" i="5" s="1"/>
  <c r="J163" i="4"/>
  <c r="H163" i="4"/>
  <c r="L162" i="4"/>
  <c r="D166" i="5" s="1"/>
  <c r="J162" i="4"/>
  <c r="H162" i="4"/>
  <c r="L161" i="4"/>
  <c r="D165" i="5" s="1"/>
  <c r="J161" i="4"/>
  <c r="H161" i="4"/>
  <c r="L160" i="4"/>
  <c r="D164" i="5" s="1"/>
  <c r="J160" i="4"/>
  <c r="H160" i="4"/>
  <c r="L159" i="4"/>
  <c r="D163" i="5" s="1"/>
  <c r="J159" i="4"/>
  <c r="H159" i="4"/>
  <c r="L158" i="4"/>
  <c r="D162" i="5" s="1"/>
  <c r="J158" i="4"/>
  <c r="H158" i="4"/>
  <c r="L157" i="4"/>
  <c r="D161" i="5" s="1"/>
  <c r="J157" i="4"/>
  <c r="H157" i="4"/>
  <c r="L156" i="4"/>
  <c r="D160" i="5" s="1"/>
  <c r="J156" i="4"/>
  <c r="H156" i="4"/>
  <c r="L155" i="4"/>
  <c r="D159" i="5" s="1"/>
  <c r="J155" i="4"/>
  <c r="H155" i="4"/>
  <c r="L154" i="4"/>
  <c r="D158" i="5" s="1"/>
  <c r="J154" i="4"/>
  <c r="H154" i="4"/>
  <c r="L153" i="4"/>
  <c r="D157" i="5" s="1"/>
  <c r="J153" i="4"/>
  <c r="H153" i="4"/>
  <c r="L152" i="4"/>
  <c r="D156" i="5" s="1"/>
  <c r="J152" i="4"/>
  <c r="H152" i="4"/>
  <c r="L151" i="4"/>
  <c r="D155" i="5" s="1"/>
  <c r="J151" i="4"/>
  <c r="H151" i="4"/>
  <c r="L150" i="4"/>
  <c r="D154" i="5" s="1"/>
  <c r="J150" i="4"/>
  <c r="H150" i="4"/>
  <c r="L149" i="4"/>
  <c r="D153" i="5" s="1"/>
  <c r="J149" i="4"/>
  <c r="H149" i="4"/>
  <c r="L148" i="4"/>
  <c r="D152" i="5" s="1"/>
  <c r="J148" i="4"/>
  <c r="H148" i="4"/>
  <c r="L147" i="4"/>
  <c r="D151" i="5" s="1"/>
  <c r="J147" i="4"/>
  <c r="H147" i="4"/>
  <c r="L146" i="4"/>
  <c r="D150" i="5" s="1"/>
  <c r="J146" i="4"/>
  <c r="H146" i="4"/>
  <c r="L145" i="4"/>
  <c r="D149" i="5" s="1"/>
  <c r="J145" i="4"/>
  <c r="H145" i="4"/>
  <c r="L144" i="4"/>
  <c r="D148" i="5" s="1"/>
  <c r="J144" i="4"/>
  <c r="H144" i="4"/>
  <c r="L143" i="4"/>
  <c r="D147" i="5" s="1"/>
  <c r="J143" i="4"/>
  <c r="H143" i="4"/>
  <c r="L142" i="4"/>
  <c r="D146" i="5" s="1"/>
  <c r="J142" i="4"/>
  <c r="H142" i="4"/>
  <c r="L141" i="4"/>
  <c r="D145" i="5" s="1"/>
  <c r="J141" i="4"/>
  <c r="H141" i="4"/>
  <c r="L140" i="4"/>
  <c r="D144" i="5" s="1"/>
  <c r="J140" i="4"/>
  <c r="H140" i="4"/>
  <c r="L139" i="4"/>
  <c r="D143" i="5" s="1"/>
  <c r="J139" i="4"/>
  <c r="H139" i="4"/>
  <c r="L138" i="4"/>
  <c r="D142" i="5" s="1"/>
  <c r="J138" i="4"/>
  <c r="H138" i="4"/>
  <c r="L137" i="4"/>
  <c r="D141" i="5" s="1"/>
  <c r="J137" i="4"/>
  <c r="H137" i="4"/>
  <c r="L136" i="4"/>
  <c r="D140" i="5" s="1"/>
  <c r="J136" i="4"/>
  <c r="H136" i="4"/>
  <c r="L135" i="4"/>
  <c r="D139" i="5" s="1"/>
  <c r="J135" i="4"/>
  <c r="H135" i="4"/>
  <c r="L134" i="4"/>
  <c r="D138" i="5" s="1"/>
  <c r="J134" i="4"/>
  <c r="H134" i="4"/>
  <c r="L133" i="4"/>
  <c r="D137" i="5" s="1"/>
  <c r="J133" i="4"/>
  <c r="H133" i="4"/>
  <c r="L132" i="4"/>
  <c r="D136" i="5" s="1"/>
  <c r="J132" i="4"/>
  <c r="H132" i="4"/>
  <c r="L131" i="4"/>
  <c r="D135" i="5" s="1"/>
  <c r="J131" i="4"/>
  <c r="H131" i="4"/>
  <c r="L130" i="4"/>
  <c r="D134" i="5" s="1"/>
  <c r="J130" i="4"/>
  <c r="H130" i="4"/>
  <c r="L129" i="4"/>
  <c r="D133" i="5" s="1"/>
  <c r="J129" i="4"/>
  <c r="H129" i="4"/>
  <c r="L128" i="4"/>
  <c r="D132" i="5" s="1"/>
  <c r="J128" i="4"/>
  <c r="H128" i="4"/>
  <c r="L127" i="4"/>
  <c r="D131" i="5" s="1"/>
  <c r="J127" i="4"/>
  <c r="H127" i="4"/>
  <c r="L126" i="4"/>
  <c r="D130" i="5" s="1"/>
  <c r="J126" i="4"/>
  <c r="H126" i="4"/>
  <c r="L125" i="4"/>
  <c r="D129" i="5" s="1"/>
  <c r="J125" i="4"/>
  <c r="H125" i="4"/>
  <c r="L124" i="4"/>
  <c r="D128" i="5" s="1"/>
  <c r="J124" i="4"/>
  <c r="H124" i="4"/>
  <c r="L123" i="4"/>
  <c r="D127" i="5" s="1"/>
  <c r="J123" i="4"/>
  <c r="H123" i="4"/>
  <c r="L122" i="4"/>
  <c r="D126" i="5" s="1"/>
  <c r="J122" i="4"/>
  <c r="H122" i="4"/>
  <c r="L121" i="4"/>
  <c r="D125" i="5" s="1"/>
  <c r="J121" i="4"/>
  <c r="H121" i="4"/>
  <c r="L120" i="4"/>
  <c r="D124" i="5" s="1"/>
  <c r="J120" i="4"/>
  <c r="H120" i="4"/>
  <c r="L119" i="4"/>
  <c r="D123" i="5" s="1"/>
  <c r="J119" i="4"/>
  <c r="H119" i="4"/>
  <c r="L118" i="4"/>
  <c r="D122" i="5" s="1"/>
  <c r="J118" i="4"/>
  <c r="H118" i="4"/>
  <c r="L117" i="4"/>
  <c r="D121" i="5" s="1"/>
  <c r="J117" i="4"/>
  <c r="H117" i="4"/>
  <c r="L116" i="4"/>
  <c r="D120" i="5" s="1"/>
  <c r="J116" i="4"/>
  <c r="H116" i="4"/>
  <c r="L115" i="4"/>
  <c r="D119" i="5" s="1"/>
  <c r="J115" i="4"/>
  <c r="H115" i="4"/>
  <c r="L114" i="4"/>
  <c r="D118" i="5" s="1"/>
  <c r="J114" i="4"/>
  <c r="H114" i="4"/>
  <c r="L113" i="4"/>
  <c r="D117" i="5" s="1"/>
  <c r="J113" i="4"/>
  <c r="H113" i="4"/>
  <c r="L112" i="4"/>
  <c r="D116" i="5" s="1"/>
  <c r="J112" i="4"/>
  <c r="H112" i="4"/>
  <c r="L111" i="4"/>
  <c r="D115" i="5" s="1"/>
  <c r="J111" i="4"/>
  <c r="H111" i="4"/>
  <c r="L110" i="4"/>
  <c r="D114" i="5" s="1"/>
  <c r="J110" i="4"/>
  <c r="H110" i="4"/>
  <c r="L109" i="4"/>
  <c r="D113" i="5" s="1"/>
  <c r="J109" i="4"/>
  <c r="H109" i="4"/>
  <c r="L108" i="4"/>
  <c r="D112" i="5" s="1"/>
  <c r="J108" i="4"/>
  <c r="H108" i="4"/>
  <c r="L107" i="4"/>
  <c r="D111" i="5" s="1"/>
  <c r="J107" i="4"/>
  <c r="H107" i="4"/>
  <c r="L106" i="4"/>
  <c r="D110" i="5" s="1"/>
  <c r="J106" i="4"/>
  <c r="H106" i="4"/>
  <c r="L105" i="4"/>
  <c r="D109" i="5" s="1"/>
  <c r="J105" i="4"/>
  <c r="H105" i="4"/>
  <c r="L104" i="4"/>
  <c r="D108" i="5" s="1"/>
  <c r="J104" i="4"/>
  <c r="H104" i="4"/>
  <c r="L103" i="4"/>
  <c r="D107" i="5" s="1"/>
  <c r="J103" i="4"/>
  <c r="H103" i="4"/>
  <c r="L102" i="4"/>
  <c r="D106" i="5" s="1"/>
  <c r="J102" i="4"/>
  <c r="H102" i="4"/>
  <c r="L101" i="4"/>
  <c r="D105" i="5" s="1"/>
  <c r="J101" i="4"/>
  <c r="H101" i="4"/>
  <c r="L100" i="4"/>
  <c r="D104" i="5" s="1"/>
  <c r="J100" i="4"/>
  <c r="H100" i="4"/>
  <c r="L99" i="4"/>
  <c r="D103" i="5" s="1"/>
  <c r="J99" i="4"/>
  <c r="H99" i="4"/>
  <c r="L98" i="4"/>
  <c r="D102" i="5" s="1"/>
  <c r="J98" i="4"/>
  <c r="H98" i="4"/>
  <c r="L97" i="4"/>
  <c r="D101" i="5" s="1"/>
  <c r="J97" i="4"/>
  <c r="H97" i="4"/>
  <c r="L96" i="4"/>
  <c r="D100" i="5" s="1"/>
  <c r="J96" i="4"/>
  <c r="H96" i="4"/>
  <c r="L95" i="4"/>
  <c r="D99" i="5" s="1"/>
  <c r="J95" i="4"/>
  <c r="H95" i="4"/>
  <c r="L94" i="4"/>
  <c r="D98" i="5" s="1"/>
  <c r="J94" i="4"/>
  <c r="H94" i="4"/>
  <c r="L93" i="4"/>
  <c r="D97" i="5" s="1"/>
  <c r="J93" i="4"/>
  <c r="H93" i="4"/>
  <c r="L92" i="4"/>
  <c r="D96" i="5" s="1"/>
  <c r="J92" i="4"/>
  <c r="H92" i="4"/>
  <c r="L91" i="4"/>
  <c r="D95" i="5" s="1"/>
  <c r="J91" i="4"/>
  <c r="H91" i="4"/>
  <c r="L90" i="4"/>
  <c r="D94" i="5" s="1"/>
  <c r="J90" i="4"/>
  <c r="H90" i="4"/>
  <c r="L89" i="4"/>
  <c r="D93" i="5" s="1"/>
  <c r="J89" i="4"/>
  <c r="H89" i="4"/>
  <c r="L88" i="4"/>
  <c r="D92" i="5" s="1"/>
  <c r="J88" i="4"/>
  <c r="H88" i="4"/>
  <c r="L87" i="4"/>
  <c r="D91" i="5" s="1"/>
  <c r="J87" i="4"/>
  <c r="H87" i="4"/>
  <c r="L86" i="4"/>
  <c r="D90" i="5" s="1"/>
  <c r="J86" i="4"/>
  <c r="H86" i="4"/>
  <c r="L85" i="4"/>
  <c r="D89" i="5" s="1"/>
  <c r="J85" i="4"/>
  <c r="H85" i="4"/>
  <c r="L84" i="4"/>
  <c r="D88" i="5" s="1"/>
  <c r="J84" i="4"/>
  <c r="H84" i="4"/>
  <c r="L83" i="4"/>
  <c r="D87" i="5" s="1"/>
  <c r="J83" i="4"/>
  <c r="H83" i="4"/>
  <c r="L82" i="4"/>
  <c r="D86" i="5" s="1"/>
  <c r="J82" i="4"/>
  <c r="H82" i="4"/>
  <c r="L81" i="4"/>
  <c r="D85" i="5" s="1"/>
  <c r="J81" i="4"/>
  <c r="H81" i="4"/>
  <c r="L80" i="4"/>
  <c r="D84" i="5" s="1"/>
  <c r="J80" i="4"/>
  <c r="H80" i="4"/>
  <c r="L79" i="4"/>
  <c r="D83" i="5" s="1"/>
  <c r="J79" i="4"/>
  <c r="H79" i="4"/>
  <c r="L78" i="4"/>
  <c r="D82" i="5" s="1"/>
  <c r="J78" i="4"/>
  <c r="H78" i="4"/>
  <c r="L77" i="4"/>
  <c r="D81" i="5" s="1"/>
  <c r="J77" i="4"/>
  <c r="H77" i="4"/>
  <c r="L76" i="4"/>
  <c r="D80" i="5" s="1"/>
  <c r="J76" i="4"/>
  <c r="H76" i="4"/>
  <c r="L75" i="4"/>
  <c r="D79" i="5" s="1"/>
  <c r="J75" i="4"/>
  <c r="H75" i="4"/>
  <c r="L74" i="4"/>
  <c r="D78" i="5" s="1"/>
  <c r="J74" i="4"/>
  <c r="H74" i="4"/>
  <c r="L73" i="4"/>
  <c r="D77" i="5" s="1"/>
  <c r="J73" i="4"/>
  <c r="H73" i="4"/>
  <c r="L72" i="4"/>
  <c r="D76" i="5" s="1"/>
  <c r="J72" i="4"/>
  <c r="H72" i="4"/>
  <c r="L71" i="4"/>
  <c r="D75" i="5" s="1"/>
  <c r="J71" i="4"/>
  <c r="H71" i="4"/>
  <c r="L70" i="4"/>
  <c r="D74" i="5" s="1"/>
  <c r="J70" i="4"/>
  <c r="H70" i="4"/>
  <c r="L69" i="4"/>
  <c r="D73" i="5" s="1"/>
  <c r="J69" i="4"/>
  <c r="H69" i="4"/>
  <c r="L68" i="4"/>
  <c r="D72" i="5" s="1"/>
  <c r="J68" i="4"/>
  <c r="H68" i="4"/>
  <c r="L67" i="4"/>
  <c r="D71" i="5" s="1"/>
  <c r="J67" i="4"/>
  <c r="H67" i="4"/>
  <c r="L66" i="4"/>
  <c r="D70" i="5" s="1"/>
  <c r="J66" i="4"/>
  <c r="H66" i="4"/>
  <c r="L65" i="4"/>
  <c r="D69" i="5" s="1"/>
  <c r="J65" i="4"/>
  <c r="H65" i="4"/>
  <c r="L64" i="4"/>
  <c r="D68" i="5" s="1"/>
  <c r="J64" i="4"/>
  <c r="H64" i="4"/>
  <c r="L63" i="4"/>
  <c r="D67" i="5" s="1"/>
  <c r="J63" i="4"/>
  <c r="H63" i="4"/>
  <c r="L62" i="4"/>
  <c r="D66" i="5" s="1"/>
  <c r="J62" i="4"/>
  <c r="H62" i="4"/>
  <c r="L61" i="4"/>
  <c r="D65" i="5" s="1"/>
  <c r="J61" i="4"/>
  <c r="H61" i="4"/>
  <c r="L60" i="4"/>
  <c r="D64" i="5" s="1"/>
  <c r="J60" i="4"/>
  <c r="H60" i="4"/>
  <c r="L59" i="4"/>
  <c r="D63" i="5" s="1"/>
  <c r="J59" i="4"/>
  <c r="H59" i="4"/>
  <c r="L58" i="4"/>
  <c r="D62" i="5" s="1"/>
  <c r="J58" i="4"/>
  <c r="H58" i="4"/>
  <c r="L57" i="4"/>
  <c r="D61" i="5" s="1"/>
  <c r="J57" i="4"/>
  <c r="H57" i="4"/>
  <c r="L56" i="4"/>
  <c r="D60" i="5" s="1"/>
  <c r="J56" i="4"/>
  <c r="H56" i="4"/>
  <c r="L21" i="4"/>
  <c r="D24" i="5" s="1"/>
  <c r="J21" i="4"/>
  <c r="H21" i="4"/>
  <c r="L20" i="4"/>
  <c r="D23" i="5" s="1"/>
  <c r="J20" i="4"/>
  <c r="H20" i="4"/>
  <c r="L19" i="4"/>
  <c r="D22" i="5" s="1"/>
  <c r="J19" i="4"/>
  <c r="H19" i="4"/>
  <c r="L18" i="4"/>
  <c r="D21" i="5" s="1"/>
  <c r="J18" i="4"/>
  <c r="H18" i="4"/>
  <c r="L17" i="4"/>
  <c r="D20" i="5" s="1"/>
  <c r="J17" i="4"/>
  <c r="H17" i="4"/>
  <c r="L16" i="4"/>
  <c r="D19" i="5" s="1"/>
  <c r="J16" i="4"/>
  <c r="H16" i="4"/>
  <c r="L15" i="4"/>
  <c r="D18" i="5" s="1"/>
  <c r="J15" i="4"/>
  <c r="H15" i="4"/>
  <c r="L14" i="4"/>
  <c r="D17" i="5" s="1"/>
  <c r="J14" i="4"/>
  <c r="H14" i="4"/>
  <c r="L13" i="4"/>
  <c r="D16" i="5" s="1"/>
  <c r="J13" i="4"/>
  <c r="H13" i="4"/>
  <c r="L12" i="4"/>
  <c r="D15" i="5" s="1"/>
  <c r="J12" i="4"/>
  <c r="H12" i="4"/>
  <c r="L11" i="4"/>
  <c r="D14" i="5" s="1"/>
  <c r="J11" i="4"/>
  <c r="H11" i="4"/>
  <c r="L10" i="4"/>
  <c r="D13" i="5" s="1"/>
  <c r="J10" i="4"/>
  <c r="H10" i="4"/>
  <c r="MS31" i="3"/>
  <c r="MR31" i="3"/>
  <c r="MQ31" i="3"/>
  <c r="MP31" i="3"/>
  <c r="MO31" i="3"/>
  <c r="MN31" i="3"/>
  <c r="MM31" i="3"/>
  <c r="ML31" i="3"/>
  <c r="MK31" i="3"/>
  <c r="MJ31" i="3"/>
  <c r="MI31" i="3"/>
  <c r="MH31" i="3"/>
  <c r="MG31" i="3"/>
  <c r="MF31" i="3"/>
  <c r="ME31" i="3"/>
  <c r="MD31" i="3"/>
  <c r="MC31" i="3"/>
  <c r="MB31" i="3"/>
  <c r="MA31" i="3"/>
  <c r="LZ31" i="3"/>
  <c r="LY31" i="3"/>
  <c r="LX31" i="3"/>
  <c r="LW31" i="3"/>
  <c r="LV31" i="3"/>
  <c r="LU31" i="3"/>
  <c r="LT31" i="3"/>
  <c r="LS31" i="3"/>
  <c r="LR31" i="3"/>
  <c r="LQ31" i="3"/>
  <c r="LP31" i="3"/>
  <c r="LO31" i="3"/>
  <c r="LN31" i="3"/>
  <c r="LM31" i="3"/>
  <c r="LL31" i="3"/>
  <c r="LK31" i="3"/>
  <c r="LJ31" i="3"/>
  <c r="LI31" i="3"/>
  <c r="LH31" i="3"/>
  <c r="LG31" i="3"/>
  <c r="LF31" i="3"/>
  <c r="LE31" i="3"/>
  <c r="LD31" i="3"/>
  <c r="LC31" i="3"/>
  <c r="LB31" i="3"/>
  <c r="LA31" i="3"/>
  <c r="KZ31" i="3"/>
  <c r="KY31" i="3"/>
  <c r="KX31" i="3"/>
  <c r="KW31" i="3"/>
  <c r="KV31" i="3"/>
  <c r="KU31" i="3"/>
  <c r="KT31" i="3"/>
  <c r="KS31" i="3"/>
  <c r="KR31" i="3"/>
  <c r="KQ31" i="3"/>
  <c r="KP31" i="3"/>
  <c r="KO31" i="3"/>
  <c r="KN31" i="3"/>
  <c r="KM31" i="3"/>
  <c r="KL31" i="3"/>
  <c r="KK31" i="3"/>
  <c r="KJ31" i="3"/>
  <c r="KI31" i="3"/>
  <c r="KH31" i="3"/>
  <c r="KG31" i="3"/>
  <c r="KF31" i="3"/>
  <c r="KE31" i="3"/>
  <c r="KD31" i="3"/>
  <c r="KC31" i="3"/>
  <c r="KB31" i="3"/>
  <c r="KA31" i="3"/>
  <c r="JZ31" i="3"/>
  <c r="JY31" i="3"/>
  <c r="JX31" i="3"/>
  <c r="JW31" i="3"/>
  <c r="JV31" i="3"/>
  <c r="JU31" i="3"/>
  <c r="JT31" i="3"/>
  <c r="JS31" i="3"/>
  <c r="JR31" i="3"/>
  <c r="JQ31" i="3"/>
  <c r="JP31" i="3"/>
  <c r="JO31" i="3"/>
  <c r="JN31" i="3"/>
  <c r="JM31" i="3"/>
  <c r="JL31" i="3"/>
  <c r="JK31" i="3"/>
  <c r="JJ31" i="3"/>
  <c r="JI31" i="3"/>
  <c r="JH31" i="3"/>
  <c r="JG31" i="3"/>
  <c r="JF31" i="3"/>
  <c r="JE31" i="3"/>
  <c r="JD31" i="3"/>
  <c r="JC31" i="3"/>
  <c r="JB31" i="3"/>
  <c r="JA31" i="3"/>
  <c r="IZ31" i="3"/>
  <c r="IY31" i="3"/>
  <c r="IX31" i="3"/>
  <c r="IW31" i="3"/>
  <c r="IV31" i="3"/>
  <c r="IU31" i="3"/>
  <c r="IT31" i="3"/>
  <c r="IS31" i="3"/>
  <c r="IR31" i="3"/>
  <c r="IQ31" i="3"/>
  <c r="IP31" i="3"/>
  <c r="IO31" i="3"/>
  <c r="IN31" i="3"/>
  <c r="IM31" i="3"/>
  <c r="IL31" i="3"/>
  <c r="IK31" i="3"/>
  <c r="IJ31" i="3"/>
  <c r="II31" i="3"/>
  <c r="IH31" i="3"/>
  <c r="IG31" i="3"/>
  <c r="IF31" i="3"/>
  <c r="IE31" i="3"/>
  <c r="ID31" i="3"/>
  <c r="IC31" i="3"/>
  <c r="IB31" i="3"/>
  <c r="IA31" i="3"/>
  <c r="HZ31" i="3"/>
  <c r="HY31" i="3"/>
  <c r="HX31" i="3"/>
  <c r="HW31" i="3"/>
  <c r="HV31" i="3"/>
  <c r="HU31" i="3"/>
  <c r="HT31" i="3"/>
  <c r="HS31" i="3"/>
  <c r="HR31" i="3"/>
  <c r="HQ31" i="3"/>
  <c r="HP31" i="3"/>
  <c r="HO31" i="3"/>
  <c r="HN31" i="3"/>
  <c r="HM31" i="3"/>
  <c r="HL31" i="3"/>
  <c r="HK31" i="3"/>
  <c r="HJ31" i="3"/>
  <c r="HI31" i="3"/>
  <c r="HH31" i="3"/>
  <c r="HG31" i="3"/>
  <c r="HF31" i="3"/>
  <c r="HE31" i="3"/>
  <c r="HD31" i="3"/>
  <c r="HC31" i="3"/>
  <c r="HB31" i="3"/>
  <c r="HA31" i="3"/>
  <c r="GZ31" i="3"/>
  <c r="GY31" i="3"/>
  <c r="GX31" i="3"/>
  <c r="GW31" i="3"/>
  <c r="GV31" i="3"/>
  <c r="GU31" i="3"/>
  <c r="GT31" i="3"/>
  <c r="GS31" i="3"/>
  <c r="GR31" i="3"/>
  <c r="GQ31" i="3"/>
  <c r="GP31" i="3"/>
  <c r="GO31" i="3"/>
  <c r="GN31" i="3"/>
  <c r="GM31" i="3"/>
  <c r="GL31" i="3"/>
  <c r="GK31" i="3"/>
  <c r="GJ31" i="3"/>
  <c r="GI31" i="3"/>
  <c r="GH31" i="3"/>
  <c r="GG31" i="3"/>
  <c r="GF31" i="3"/>
  <c r="GE31" i="3"/>
  <c r="GD31" i="3"/>
  <c r="GC31" i="3"/>
  <c r="GB31" i="3"/>
  <c r="GA31" i="3"/>
  <c r="FZ31" i="3"/>
  <c r="FY31" i="3"/>
  <c r="FX31" i="3"/>
  <c r="FW31" i="3"/>
  <c r="FV31" i="3"/>
  <c r="FU31" i="3"/>
  <c r="FT31" i="3"/>
  <c r="FS31" i="3"/>
  <c r="FR31" i="3"/>
  <c r="FQ31" i="3"/>
  <c r="FP31" i="3"/>
  <c r="FO31" i="3"/>
  <c r="FN31" i="3"/>
  <c r="FM31" i="3"/>
  <c r="FL31" i="3"/>
  <c r="FK31" i="3"/>
  <c r="FJ31" i="3"/>
  <c r="FI31" i="3"/>
  <c r="FH31" i="3"/>
  <c r="FG31" i="3"/>
  <c r="FF31" i="3"/>
  <c r="FE31" i="3"/>
  <c r="FD31" i="3"/>
  <c r="FC31" i="3"/>
  <c r="FB31" i="3"/>
  <c r="FA31" i="3"/>
  <c r="EZ31" i="3"/>
  <c r="EY31" i="3"/>
  <c r="EX31" i="3"/>
  <c r="EW31" i="3"/>
  <c r="EV31" i="3"/>
  <c r="EU31" i="3"/>
  <c r="ET31" i="3"/>
  <c r="ES31" i="3"/>
  <c r="ER31" i="3"/>
  <c r="EQ31" i="3"/>
  <c r="EP31" i="3"/>
  <c r="EO31" i="3"/>
  <c r="EN31" i="3"/>
  <c r="EM31" i="3"/>
  <c r="EL31" i="3"/>
  <c r="EK31" i="3"/>
  <c r="EJ31" i="3"/>
  <c r="EI31" i="3"/>
  <c r="EH31" i="3"/>
  <c r="EG31" i="3"/>
  <c r="EF31" i="3"/>
  <c r="EE31" i="3"/>
  <c r="ED31" i="3"/>
  <c r="EC31" i="3"/>
  <c r="EB31" i="3"/>
  <c r="EA31" i="3"/>
  <c r="DZ31" i="3"/>
  <c r="DY31" i="3"/>
  <c r="DX31" i="3"/>
  <c r="DW31" i="3"/>
  <c r="DV31" i="3"/>
  <c r="DU31" i="3"/>
  <c r="DT31" i="3"/>
  <c r="DS31" i="3"/>
  <c r="DR31" i="3"/>
  <c r="DQ31" i="3"/>
  <c r="DP31" i="3"/>
  <c r="DO31" i="3"/>
  <c r="DN31" i="3"/>
  <c r="DM31" i="3"/>
  <c r="DL31" i="3"/>
  <c r="DK31" i="3"/>
  <c r="DJ31" i="3"/>
  <c r="DI31" i="3"/>
  <c r="DH31" i="3"/>
  <c r="DG31" i="3"/>
  <c r="DF31" i="3"/>
  <c r="DE31" i="3"/>
  <c r="DD31" i="3"/>
  <c r="DC31" i="3"/>
  <c r="DB31" i="3"/>
  <c r="DA31" i="3"/>
  <c r="CZ31" i="3"/>
  <c r="CY31" i="3"/>
  <c r="CX31" i="3"/>
  <c r="CW31" i="3"/>
  <c r="CV31" i="3"/>
  <c r="CU31" i="3"/>
  <c r="CT31" i="3"/>
  <c r="CS31" i="3"/>
  <c r="CR31" i="3"/>
  <c r="CQ31" i="3"/>
  <c r="CP31" i="3"/>
  <c r="CO31" i="3"/>
  <c r="CN31" i="3"/>
  <c r="CM31" i="3"/>
  <c r="CL31" i="3"/>
  <c r="CK31" i="3"/>
  <c r="CJ31" i="3"/>
  <c r="CI31" i="3"/>
  <c r="CH31" i="3"/>
  <c r="CG31" i="3"/>
  <c r="CF31" i="3"/>
  <c r="CE31" i="3"/>
  <c r="CD31" i="3"/>
  <c r="CC31" i="3"/>
  <c r="CB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MS30" i="3"/>
  <c r="MR30" i="3"/>
  <c r="MQ30" i="3"/>
  <c r="MP30" i="3"/>
  <c r="MO30" i="3"/>
  <c r="MN30" i="3"/>
  <c r="MM30" i="3"/>
  <c r="ML30" i="3"/>
  <c r="MK30" i="3"/>
  <c r="MJ30" i="3"/>
  <c r="MI30" i="3"/>
  <c r="MH30" i="3"/>
  <c r="MG30" i="3"/>
  <c r="MF30" i="3"/>
  <c r="ME30" i="3"/>
  <c r="MD30" i="3"/>
  <c r="MC30" i="3"/>
  <c r="MB30" i="3"/>
  <c r="MA30" i="3"/>
  <c r="LZ30" i="3"/>
  <c r="LY30" i="3"/>
  <c r="LX30" i="3"/>
  <c r="LW30" i="3"/>
  <c r="LV30" i="3"/>
  <c r="LU30" i="3"/>
  <c r="LT30" i="3"/>
  <c r="LS30" i="3"/>
  <c r="LR30" i="3"/>
  <c r="LQ30" i="3"/>
  <c r="LP30" i="3"/>
  <c r="LO30" i="3"/>
  <c r="LN30" i="3"/>
  <c r="LM30" i="3"/>
  <c r="LL30" i="3"/>
  <c r="LK30" i="3"/>
  <c r="LJ30" i="3"/>
  <c r="LI30" i="3"/>
  <c r="LH30" i="3"/>
  <c r="LG30" i="3"/>
  <c r="LF30" i="3"/>
  <c r="LE30" i="3"/>
  <c r="LD30" i="3"/>
  <c r="LC30" i="3"/>
  <c r="LB30" i="3"/>
  <c r="LA30" i="3"/>
  <c r="KZ30" i="3"/>
  <c r="KY30" i="3"/>
  <c r="KX30" i="3"/>
  <c r="KW30" i="3"/>
  <c r="KV30" i="3"/>
  <c r="KU30" i="3"/>
  <c r="KT30" i="3"/>
  <c r="KS30" i="3"/>
  <c r="KR30" i="3"/>
  <c r="KQ30" i="3"/>
  <c r="KP30" i="3"/>
  <c r="KO30" i="3"/>
  <c r="KN30" i="3"/>
  <c r="KM30" i="3"/>
  <c r="KL30" i="3"/>
  <c r="KK30" i="3"/>
  <c r="KJ30" i="3"/>
  <c r="KI30" i="3"/>
  <c r="KH30" i="3"/>
  <c r="KG30" i="3"/>
  <c r="KF30" i="3"/>
  <c r="KE30" i="3"/>
  <c r="KD30" i="3"/>
  <c r="KC30" i="3"/>
  <c r="KB30" i="3"/>
  <c r="KA30" i="3"/>
  <c r="JZ30" i="3"/>
  <c r="JY30" i="3"/>
  <c r="JX30" i="3"/>
  <c r="JW30" i="3"/>
  <c r="JV30" i="3"/>
  <c r="JU30" i="3"/>
  <c r="JT30" i="3"/>
  <c r="JS30" i="3"/>
  <c r="JR30" i="3"/>
  <c r="JQ30" i="3"/>
  <c r="JP30" i="3"/>
  <c r="JO30" i="3"/>
  <c r="JN30" i="3"/>
  <c r="JM30" i="3"/>
  <c r="JL30" i="3"/>
  <c r="JK30" i="3"/>
  <c r="JJ30" i="3"/>
  <c r="JI30" i="3"/>
  <c r="JH30" i="3"/>
  <c r="JG30" i="3"/>
  <c r="JF30" i="3"/>
  <c r="JE30" i="3"/>
  <c r="JD30" i="3"/>
  <c r="JC30" i="3"/>
  <c r="JB30" i="3"/>
  <c r="JA30" i="3"/>
  <c r="IZ30" i="3"/>
  <c r="IY30" i="3"/>
  <c r="IX30" i="3"/>
  <c r="IW30" i="3"/>
  <c r="IV30" i="3"/>
  <c r="IU30" i="3"/>
  <c r="IT30" i="3"/>
  <c r="IS30" i="3"/>
  <c r="IR30" i="3"/>
  <c r="IQ30" i="3"/>
  <c r="IP30" i="3"/>
  <c r="IO30" i="3"/>
  <c r="IN30" i="3"/>
  <c r="IM30" i="3"/>
  <c r="IL30" i="3"/>
  <c r="IK30" i="3"/>
  <c r="IJ30" i="3"/>
  <c r="II30" i="3"/>
  <c r="IH30" i="3"/>
  <c r="IG30" i="3"/>
  <c r="IF30" i="3"/>
  <c r="IE30" i="3"/>
  <c r="ID30" i="3"/>
  <c r="IC30" i="3"/>
  <c r="IB30" i="3"/>
  <c r="IA30" i="3"/>
  <c r="HZ30" i="3"/>
  <c r="HY30" i="3"/>
  <c r="HX30" i="3"/>
  <c r="HW30" i="3"/>
  <c r="HV30" i="3"/>
  <c r="HU30" i="3"/>
  <c r="HT30" i="3"/>
  <c r="HS30" i="3"/>
  <c r="HR30" i="3"/>
  <c r="HQ30" i="3"/>
  <c r="HP30" i="3"/>
  <c r="HO30" i="3"/>
  <c r="HN30" i="3"/>
  <c r="HM30" i="3"/>
  <c r="HL30" i="3"/>
  <c r="HK30" i="3"/>
  <c r="HJ30" i="3"/>
  <c r="HI30" i="3"/>
  <c r="HH30" i="3"/>
  <c r="HG30" i="3"/>
  <c r="HF30" i="3"/>
  <c r="HE30" i="3"/>
  <c r="HD30" i="3"/>
  <c r="HC30" i="3"/>
  <c r="HB30" i="3"/>
  <c r="HA30" i="3"/>
  <c r="GZ30" i="3"/>
  <c r="GY30" i="3"/>
  <c r="GX30" i="3"/>
  <c r="GW30" i="3"/>
  <c r="GV30" i="3"/>
  <c r="GU30" i="3"/>
  <c r="GT30" i="3"/>
  <c r="GS30" i="3"/>
  <c r="GR30" i="3"/>
  <c r="GQ30" i="3"/>
  <c r="GP30" i="3"/>
  <c r="GO30" i="3"/>
  <c r="GN30" i="3"/>
  <c r="GM30" i="3"/>
  <c r="GL30" i="3"/>
  <c r="GK30" i="3"/>
  <c r="GJ30" i="3"/>
  <c r="GI30" i="3"/>
  <c r="GH30" i="3"/>
  <c r="GG30" i="3"/>
  <c r="GF30" i="3"/>
  <c r="GE30" i="3"/>
  <c r="GD30" i="3"/>
  <c r="GC30" i="3"/>
  <c r="GB30" i="3"/>
  <c r="GA30" i="3"/>
  <c r="FZ30" i="3"/>
  <c r="FY30" i="3"/>
  <c r="FX30" i="3"/>
  <c r="FW30" i="3"/>
  <c r="FV30" i="3"/>
  <c r="FU30" i="3"/>
  <c r="FT30" i="3"/>
  <c r="FS30" i="3"/>
  <c r="FR30" i="3"/>
  <c r="FQ30" i="3"/>
  <c r="FP30" i="3"/>
  <c r="FO30" i="3"/>
  <c r="FN30" i="3"/>
  <c r="FM30" i="3"/>
  <c r="FL30" i="3"/>
  <c r="FK30" i="3"/>
  <c r="FJ30" i="3"/>
  <c r="FI30" i="3"/>
  <c r="FH30" i="3"/>
  <c r="FG30" i="3"/>
  <c r="FF30" i="3"/>
  <c r="FE30" i="3"/>
  <c r="FD30" i="3"/>
  <c r="FC30" i="3"/>
  <c r="FB30" i="3"/>
  <c r="FA30" i="3"/>
  <c r="EZ30" i="3"/>
  <c r="EY30" i="3"/>
  <c r="EX30" i="3"/>
  <c r="EW30" i="3"/>
  <c r="EV30" i="3"/>
  <c r="EU30" i="3"/>
  <c r="ET30" i="3"/>
  <c r="ES30" i="3"/>
  <c r="ER30" i="3"/>
  <c r="EQ30" i="3"/>
  <c r="EP30" i="3"/>
  <c r="EO30" i="3"/>
  <c r="EN30" i="3"/>
  <c r="EM30" i="3"/>
  <c r="EL30" i="3"/>
  <c r="EK30" i="3"/>
  <c r="EJ30" i="3"/>
  <c r="EI30" i="3"/>
  <c r="EH30" i="3"/>
  <c r="EG30" i="3"/>
  <c r="EF30" i="3"/>
  <c r="EE30" i="3"/>
  <c r="ED30" i="3"/>
  <c r="EC30" i="3"/>
  <c r="EB30" i="3"/>
  <c r="EA30" i="3"/>
  <c r="DZ30" i="3"/>
  <c r="DY30" i="3"/>
  <c r="DX30" i="3"/>
  <c r="DW30" i="3"/>
  <c r="DV30" i="3"/>
  <c r="DU30" i="3"/>
  <c r="DT30" i="3"/>
  <c r="DS30" i="3"/>
  <c r="DR30" i="3"/>
  <c r="DQ30" i="3"/>
  <c r="DP30" i="3"/>
  <c r="DO30" i="3"/>
  <c r="DN30" i="3"/>
  <c r="DM30" i="3"/>
  <c r="DL30" i="3"/>
  <c r="DK30" i="3"/>
  <c r="DJ30" i="3"/>
  <c r="DI30" i="3"/>
  <c r="DH30" i="3"/>
  <c r="DG30" i="3"/>
  <c r="DF30" i="3"/>
  <c r="DE30" i="3"/>
  <c r="DD30" i="3"/>
  <c r="DC30" i="3"/>
  <c r="DB30" i="3"/>
  <c r="DA30" i="3"/>
  <c r="CZ30" i="3"/>
  <c r="CY30" i="3"/>
  <c r="CX30" i="3"/>
  <c r="CW30" i="3"/>
  <c r="CV30" i="3"/>
  <c r="CU30" i="3"/>
  <c r="CT30" i="3"/>
  <c r="CS30" i="3"/>
  <c r="CR30" i="3"/>
  <c r="CQ30" i="3"/>
  <c r="CP30" i="3"/>
  <c r="CO30" i="3"/>
  <c r="CN30" i="3"/>
  <c r="CM30" i="3"/>
  <c r="CL30" i="3"/>
  <c r="CK30" i="3"/>
  <c r="CJ30" i="3"/>
  <c r="CI30" i="3"/>
  <c r="CH30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29" i="3"/>
  <c r="C28" i="3"/>
  <c r="MS26" i="3"/>
  <c r="MR26" i="3"/>
  <c r="MR37" i="3" s="1"/>
  <c r="MR39" i="3" s="1"/>
  <c r="MQ26" i="3"/>
  <c r="MQ37" i="3" s="1"/>
  <c r="MQ38" i="3" s="1"/>
  <c r="MP26" i="3"/>
  <c r="MP37" i="3" s="1"/>
  <c r="MP38" i="3" s="1"/>
  <c r="MO26" i="3"/>
  <c r="MO37" i="3" s="1"/>
  <c r="MN26" i="3"/>
  <c r="MN37" i="3" s="1"/>
  <c r="MM26" i="3"/>
  <c r="MM37" i="3" s="1"/>
  <c r="ML26" i="3"/>
  <c r="ML37" i="3" s="1"/>
  <c r="ML39" i="3" s="1"/>
  <c r="MK26" i="3"/>
  <c r="MK37" i="3" s="1"/>
  <c r="MJ26" i="3"/>
  <c r="MJ37" i="3" s="1"/>
  <c r="MJ38" i="3" s="1"/>
  <c r="MI26" i="3"/>
  <c r="MI37" i="3" s="1"/>
  <c r="MH26" i="3"/>
  <c r="MH37" i="3" s="1"/>
  <c r="MG26" i="3"/>
  <c r="MG37" i="3" s="1"/>
  <c r="MF26" i="3"/>
  <c r="MF37" i="3" s="1"/>
  <c r="MF39" i="3" s="1"/>
  <c r="ME26" i="3"/>
  <c r="ME37" i="3" s="1"/>
  <c r="MD26" i="3"/>
  <c r="MD37" i="3" s="1"/>
  <c r="MD38" i="3" s="1"/>
  <c r="MC26" i="3"/>
  <c r="MC37" i="3" s="1"/>
  <c r="MB26" i="3"/>
  <c r="MB37" i="3" s="1"/>
  <c r="MA26" i="3"/>
  <c r="MA37" i="3" s="1"/>
  <c r="LZ26" i="3"/>
  <c r="LZ37" i="3" s="1"/>
  <c r="LZ39" i="3" s="1"/>
  <c r="LY26" i="3"/>
  <c r="LY37" i="3" s="1"/>
  <c r="LX26" i="3"/>
  <c r="LX37" i="3" s="1"/>
  <c r="LX38" i="3" s="1"/>
  <c r="LW26" i="3"/>
  <c r="LW37" i="3" s="1"/>
  <c r="LV26" i="3"/>
  <c r="LV37" i="3" s="1"/>
  <c r="LU26" i="3"/>
  <c r="LU37" i="3" s="1"/>
  <c r="LT26" i="3"/>
  <c r="LT37" i="3" s="1"/>
  <c r="LT39" i="3" s="1"/>
  <c r="LS26" i="3"/>
  <c r="LS37" i="3" s="1"/>
  <c r="LR26" i="3"/>
  <c r="LQ26" i="3"/>
  <c r="LQ37" i="3" s="1"/>
  <c r="LP26" i="3"/>
  <c r="LO26" i="3"/>
  <c r="LN26" i="3"/>
  <c r="LM26" i="3"/>
  <c r="LL26" i="3"/>
  <c r="LK26" i="3"/>
  <c r="LJ26" i="3"/>
  <c r="LI26" i="3"/>
  <c r="LH26" i="3"/>
  <c r="LG26" i="3"/>
  <c r="LF26" i="3"/>
  <c r="LE26" i="3"/>
  <c r="LD26" i="3"/>
  <c r="LC26" i="3"/>
  <c r="LB26" i="3"/>
  <c r="LA26" i="3"/>
  <c r="KZ26" i="3"/>
  <c r="KY26" i="3"/>
  <c r="KX26" i="3"/>
  <c r="KW26" i="3"/>
  <c r="KV26" i="3"/>
  <c r="KU26" i="3"/>
  <c r="KT26" i="3"/>
  <c r="KS26" i="3"/>
  <c r="KR26" i="3"/>
  <c r="KQ26" i="3"/>
  <c r="KP26" i="3"/>
  <c r="KO26" i="3"/>
  <c r="KN26" i="3"/>
  <c r="KM26" i="3"/>
  <c r="KL26" i="3"/>
  <c r="KK26" i="3"/>
  <c r="KJ26" i="3"/>
  <c r="KI26" i="3"/>
  <c r="KH26" i="3"/>
  <c r="KG26" i="3"/>
  <c r="KF26" i="3"/>
  <c r="KE26" i="3"/>
  <c r="KD26" i="3"/>
  <c r="KC26" i="3"/>
  <c r="KB26" i="3"/>
  <c r="KA26" i="3"/>
  <c r="JZ26" i="3"/>
  <c r="JY26" i="3"/>
  <c r="JX26" i="3"/>
  <c r="JW26" i="3"/>
  <c r="JV26" i="3"/>
  <c r="JU26" i="3"/>
  <c r="JT26" i="3"/>
  <c r="JS26" i="3"/>
  <c r="JR26" i="3"/>
  <c r="JQ26" i="3"/>
  <c r="JP26" i="3"/>
  <c r="JO26" i="3"/>
  <c r="JN26" i="3"/>
  <c r="JM26" i="3"/>
  <c r="JL26" i="3"/>
  <c r="JK26" i="3"/>
  <c r="JJ26" i="3"/>
  <c r="JI26" i="3"/>
  <c r="JH26" i="3"/>
  <c r="JG26" i="3"/>
  <c r="JF26" i="3"/>
  <c r="JE26" i="3"/>
  <c r="JD26" i="3"/>
  <c r="JC26" i="3"/>
  <c r="JB26" i="3"/>
  <c r="JA26" i="3"/>
  <c r="IZ26" i="3"/>
  <c r="IY26" i="3"/>
  <c r="IX26" i="3"/>
  <c r="IW26" i="3"/>
  <c r="IV26" i="3"/>
  <c r="IU26" i="3"/>
  <c r="IT26" i="3"/>
  <c r="IS26" i="3"/>
  <c r="IR26" i="3"/>
  <c r="IQ26" i="3"/>
  <c r="IP26" i="3"/>
  <c r="IO26" i="3"/>
  <c r="IN26" i="3"/>
  <c r="IM26" i="3"/>
  <c r="IL26" i="3"/>
  <c r="IK26" i="3"/>
  <c r="IJ26" i="3"/>
  <c r="II26" i="3"/>
  <c r="IH26" i="3"/>
  <c r="IG26" i="3"/>
  <c r="IF26" i="3"/>
  <c r="IE26" i="3"/>
  <c r="ID26" i="3"/>
  <c r="IC26" i="3"/>
  <c r="IB26" i="3"/>
  <c r="IA26" i="3"/>
  <c r="IA37" i="3" s="1"/>
  <c r="HZ26" i="3"/>
  <c r="HZ37" i="3" s="1"/>
  <c r="HZ39" i="3" s="1"/>
  <c r="HY26" i="3"/>
  <c r="HY37" i="3" s="1"/>
  <c r="HY39" i="3" s="1"/>
  <c r="HX26" i="3"/>
  <c r="HX37" i="3" s="1"/>
  <c r="HW26" i="3"/>
  <c r="HW37" i="3" s="1"/>
  <c r="HV26" i="3"/>
  <c r="HV37" i="3" s="1"/>
  <c r="HU26" i="3"/>
  <c r="HU37" i="3" s="1"/>
  <c r="HT26" i="3"/>
  <c r="HT37" i="3" s="1"/>
  <c r="HS26" i="3"/>
  <c r="HS37" i="3" s="1"/>
  <c r="HS39" i="3" s="1"/>
  <c r="HR26" i="3"/>
  <c r="HR37" i="3" s="1"/>
  <c r="HR38" i="3" s="1"/>
  <c r="HQ26" i="3"/>
  <c r="HQ37" i="3" s="1"/>
  <c r="HQ38" i="3" s="1"/>
  <c r="HP26" i="3"/>
  <c r="HP37" i="3" s="1"/>
  <c r="HO26" i="3"/>
  <c r="HO37" i="3" s="1"/>
  <c r="HN26" i="3"/>
  <c r="HN37" i="3" s="1"/>
  <c r="HN39" i="3" s="1"/>
  <c r="HM26" i="3"/>
  <c r="HM37" i="3" s="1"/>
  <c r="HM39" i="3" s="1"/>
  <c r="HL26" i="3"/>
  <c r="HL37" i="3" s="1"/>
  <c r="HK26" i="3"/>
  <c r="HK37" i="3" s="1"/>
  <c r="HJ26" i="3"/>
  <c r="HJ37" i="3" s="1"/>
  <c r="HI26" i="3"/>
  <c r="HI37" i="3" s="1"/>
  <c r="HH26" i="3"/>
  <c r="HH37" i="3" s="1"/>
  <c r="HG26" i="3"/>
  <c r="HG37" i="3" s="1"/>
  <c r="HG39" i="3" s="1"/>
  <c r="HF26" i="3"/>
  <c r="HF37" i="3" s="1"/>
  <c r="HE26" i="3"/>
  <c r="HE37" i="3" s="1"/>
  <c r="HE38" i="3" s="1"/>
  <c r="HD26" i="3"/>
  <c r="HD37" i="3" s="1"/>
  <c r="HC26" i="3"/>
  <c r="HC37" i="3" s="1"/>
  <c r="HB26" i="3"/>
  <c r="HB37" i="3" s="1"/>
  <c r="HB39" i="3" s="1"/>
  <c r="HA26" i="3"/>
  <c r="HA37" i="3" s="1"/>
  <c r="HA39" i="3" s="1"/>
  <c r="GZ26" i="3"/>
  <c r="GZ37" i="3" s="1"/>
  <c r="GY26" i="3"/>
  <c r="GY37" i="3" s="1"/>
  <c r="GX26" i="3"/>
  <c r="GX37" i="3" s="1"/>
  <c r="GW26" i="3"/>
  <c r="GW37" i="3" s="1"/>
  <c r="GV26" i="3"/>
  <c r="GV37" i="3" s="1"/>
  <c r="GU26" i="3"/>
  <c r="GU37" i="3" s="1"/>
  <c r="GU39" i="3" s="1"/>
  <c r="GT26" i="3"/>
  <c r="GT37" i="3" s="1"/>
  <c r="GS26" i="3"/>
  <c r="GS37" i="3" s="1"/>
  <c r="GS38" i="3" s="1"/>
  <c r="GR26" i="3"/>
  <c r="GR37" i="3" s="1"/>
  <c r="GQ26" i="3"/>
  <c r="GQ37" i="3" s="1"/>
  <c r="GP26" i="3"/>
  <c r="GP37" i="3" s="1"/>
  <c r="GP39" i="3" s="1"/>
  <c r="GO26" i="3"/>
  <c r="GO37" i="3" s="1"/>
  <c r="GO39" i="3" s="1"/>
  <c r="GN26" i="3"/>
  <c r="GN37" i="3" s="1"/>
  <c r="GM26" i="3"/>
  <c r="GM37" i="3" s="1"/>
  <c r="GL26" i="3"/>
  <c r="GL37" i="3" s="1"/>
  <c r="GK26" i="3"/>
  <c r="GK37" i="3" s="1"/>
  <c r="GJ26" i="3"/>
  <c r="GJ37" i="3" s="1"/>
  <c r="GI26" i="3"/>
  <c r="GI37" i="3" s="1"/>
  <c r="GI39" i="3" s="1"/>
  <c r="GH26" i="3"/>
  <c r="GH37" i="3" s="1"/>
  <c r="GH38" i="3" s="1"/>
  <c r="GG26" i="3"/>
  <c r="GG37" i="3" s="1"/>
  <c r="GG38" i="3" s="1"/>
  <c r="GF26" i="3"/>
  <c r="GF37" i="3" s="1"/>
  <c r="GE26" i="3"/>
  <c r="GE37" i="3" s="1"/>
  <c r="GD26" i="3"/>
  <c r="GD37" i="3" s="1"/>
  <c r="GD39" i="3" s="1"/>
  <c r="GC26" i="3"/>
  <c r="GC37" i="3" s="1"/>
  <c r="GC39" i="3" s="1"/>
  <c r="GB26" i="3"/>
  <c r="GB37" i="3" s="1"/>
  <c r="GA26" i="3"/>
  <c r="GA37" i="3" s="1"/>
  <c r="FZ26" i="3"/>
  <c r="FZ37" i="3" s="1"/>
  <c r="FY26" i="3"/>
  <c r="FY37" i="3" s="1"/>
  <c r="FX26" i="3"/>
  <c r="FX37" i="3" s="1"/>
  <c r="FW26" i="3"/>
  <c r="FW37" i="3" s="1"/>
  <c r="FW39" i="3" s="1"/>
  <c r="FV26" i="3"/>
  <c r="FV37" i="3" s="1"/>
  <c r="FU26" i="3"/>
  <c r="FU37" i="3" s="1"/>
  <c r="FU38" i="3" s="1"/>
  <c r="FT26" i="3"/>
  <c r="FT37" i="3" s="1"/>
  <c r="FS26" i="3"/>
  <c r="FS37" i="3" s="1"/>
  <c r="FR26" i="3"/>
  <c r="FR37" i="3" s="1"/>
  <c r="FR39" i="3" s="1"/>
  <c r="FQ26" i="3"/>
  <c r="FQ37" i="3" s="1"/>
  <c r="FQ39" i="3" s="1"/>
  <c r="FP26" i="3"/>
  <c r="FP37" i="3" s="1"/>
  <c r="FO26" i="3"/>
  <c r="FO37" i="3" s="1"/>
  <c r="FN26" i="3"/>
  <c r="FN37" i="3" s="1"/>
  <c r="FM26" i="3"/>
  <c r="FM37" i="3" s="1"/>
  <c r="FL26" i="3"/>
  <c r="FL37" i="3" s="1"/>
  <c r="FK26" i="3"/>
  <c r="FK37" i="3" s="1"/>
  <c r="FK39" i="3" s="1"/>
  <c r="C26" i="3"/>
  <c r="MS25" i="3"/>
  <c r="Z18" i="3"/>
  <c r="P18" i="3"/>
  <c r="N18" i="3"/>
  <c r="O18" i="3" s="1"/>
  <c r="Q18" i="3" s="1"/>
  <c r="M18" i="3"/>
  <c r="AA17" i="3"/>
  <c r="M17" i="3"/>
  <c r="L17" i="3"/>
  <c r="P16" i="3"/>
  <c r="M16" i="3"/>
  <c r="L16" i="3"/>
  <c r="N16" i="3" s="1"/>
  <c r="AA14" i="3"/>
  <c r="M14" i="3"/>
  <c r="L14" i="3"/>
  <c r="N14" i="3" s="1"/>
  <c r="M12" i="3"/>
  <c r="L12" i="3"/>
  <c r="N12" i="3" s="1"/>
  <c r="P11" i="3"/>
  <c r="Q11" i="3" s="1"/>
  <c r="R11" i="3" s="1"/>
  <c r="M11" i="3"/>
  <c r="L11" i="3"/>
  <c r="N11" i="3" s="1"/>
  <c r="P10" i="3"/>
  <c r="Q10" i="3" s="1"/>
  <c r="EY26" i="3"/>
  <c r="EY37" i="3" s="1"/>
  <c r="B94" i="2"/>
  <c r="C83" i="2"/>
  <c r="GX81" i="2"/>
  <c r="GW81" i="2"/>
  <c r="GV81" i="2"/>
  <c r="GU81" i="2"/>
  <c r="GT81" i="2"/>
  <c r="GS81" i="2"/>
  <c r="GR81" i="2"/>
  <c r="GQ81" i="2"/>
  <c r="GP81" i="2"/>
  <c r="GO81" i="2"/>
  <c r="GN81" i="2"/>
  <c r="GM81" i="2"/>
  <c r="GL81" i="2"/>
  <c r="GK81" i="2"/>
  <c r="GJ81" i="2"/>
  <c r="GI81" i="2"/>
  <c r="GH81" i="2"/>
  <c r="GG81" i="2"/>
  <c r="GF81" i="2"/>
  <c r="GE81" i="2"/>
  <c r="GD81" i="2"/>
  <c r="GC81" i="2"/>
  <c r="GB81" i="2"/>
  <c r="GA81" i="2"/>
  <c r="FZ81" i="2"/>
  <c r="FY81" i="2"/>
  <c r="FX81" i="2"/>
  <c r="FW81" i="2"/>
  <c r="FV81" i="2"/>
  <c r="FU81" i="2"/>
  <c r="FT81" i="2"/>
  <c r="FS81" i="2"/>
  <c r="FR81" i="2"/>
  <c r="FQ81" i="2"/>
  <c r="FP81" i="2"/>
  <c r="FO81" i="2"/>
  <c r="FN81" i="2"/>
  <c r="FM81" i="2"/>
  <c r="FL81" i="2"/>
  <c r="FK81" i="2"/>
  <c r="FJ81" i="2"/>
  <c r="FI81" i="2"/>
  <c r="FH81" i="2"/>
  <c r="FG81" i="2"/>
  <c r="FF81" i="2"/>
  <c r="FE81" i="2"/>
  <c r="FD81" i="2"/>
  <c r="FC81" i="2"/>
  <c r="FB81" i="2"/>
  <c r="FA81" i="2"/>
  <c r="EZ81" i="2"/>
  <c r="EY81" i="2"/>
  <c r="EX81" i="2"/>
  <c r="EW81" i="2"/>
  <c r="EV81" i="2"/>
  <c r="EU81" i="2"/>
  <c r="ET81" i="2"/>
  <c r="ES81" i="2"/>
  <c r="ER81" i="2"/>
  <c r="EQ81" i="2"/>
  <c r="EP81" i="2"/>
  <c r="EO81" i="2"/>
  <c r="EN81" i="2"/>
  <c r="EM81" i="2"/>
  <c r="EL81" i="2"/>
  <c r="EK81" i="2"/>
  <c r="EJ81" i="2"/>
  <c r="EI81" i="2"/>
  <c r="EH81" i="2"/>
  <c r="EG81" i="2"/>
  <c r="EF81" i="2"/>
  <c r="EE81" i="2"/>
  <c r="ED81" i="2"/>
  <c r="EC81" i="2"/>
  <c r="EB81" i="2"/>
  <c r="EA81" i="2"/>
  <c r="DZ81" i="2"/>
  <c r="DY81" i="2"/>
  <c r="DX81" i="2"/>
  <c r="DW81" i="2"/>
  <c r="DV81" i="2"/>
  <c r="DU81" i="2"/>
  <c r="DT81" i="2"/>
  <c r="DS81" i="2"/>
  <c r="DR81" i="2"/>
  <c r="DQ81" i="2"/>
  <c r="DP81" i="2"/>
  <c r="DO81" i="2"/>
  <c r="DN81" i="2"/>
  <c r="DM81" i="2"/>
  <c r="DL81" i="2"/>
  <c r="DK81" i="2"/>
  <c r="DJ81" i="2"/>
  <c r="DI81" i="2"/>
  <c r="DH81" i="2"/>
  <c r="DG81" i="2"/>
  <c r="DF81" i="2"/>
  <c r="DE81" i="2"/>
  <c r="DD81" i="2"/>
  <c r="DC81" i="2"/>
  <c r="DB81" i="2"/>
  <c r="DA81" i="2"/>
  <c r="CZ81" i="2"/>
  <c r="CY81" i="2"/>
  <c r="CX81" i="2"/>
  <c r="CW81" i="2"/>
  <c r="CV81" i="2"/>
  <c r="CU81" i="2"/>
  <c r="CT81" i="2"/>
  <c r="CS81" i="2"/>
  <c r="CR81" i="2"/>
  <c r="CQ81" i="2"/>
  <c r="CP81" i="2"/>
  <c r="CO81" i="2"/>
  <c r="CN81" i="2"/>
  <c r="CM81" i="2"/>
  <c r="CL81" i="2"/>
  <c r="CK81" i="2"/>
  <c r="CJ81" i="2"/>
  <c r="CI81" i="2"/>
  <c r="CH81" i="2"/>
  <c r="CG81" i="2"/>
  <c r="CF81" i="2"/>
  <c r="CE81" i="2"/>
  <c r="CD81" i="2"/>
  <c r="CC81" i="2"/>
  <c r="CB81" i="2"/>
  <c r="CA81" i="2"/>
  <c r="BZ81" i="2"/>
  <c r="BY81" i="2"/>
  <c r="BX81" i="2"/>
  <c r="BW81" i="2"/>
  <c r="BV81" i="2"/>
  <c r="BU81" i="2"/>
  <c r="BT81" i="2"/>
  <c r="BS81" i="2"/>
  <c r="BR81" i="2"/>
  <c r="BQ81" i="2"/>
  <c r="BP81" i="2"/>
  <c r="BO81" i="2"/>
  <c r="BN81" i="2"/>
  <c r="BM81" i="2"/>
  <c r="BL81" i="2"/>
  <c r="BK81" i="2"/>
  <c r="BJ81" i="2"/>
  <c r="BI81" i="2"/>
  <c r="BH81" i="2"/>
  <c r="BG81" i="2"/>
  <c r="BF81" i="2"/>
  <c r="BE81" i="2"/>
  <c r="BD81" i="2"/>
  <c r="BC81" i="2"/>
  <c r="BB81" i="2"/>
  <c r="BA81" i="2"/>
  <c r="AZ81" i="2"/>
  <c r="AY81" i="2"/>
  <c r="AX81" i="2"/>
  <c r="AW81" i="2"/>
  <c r="AV81" i="2"/>
  <c r="AU81" i="2"/>
  <c r="AT81" i="2"/>
  <c r="AS81" i="2"/>
  <c r="AR81" i="2"/>
  <c r="AQ81" i="2"/>
  <c r="AP81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C81" i="2"/>
  <c r="GX80" i="2"/>
  <c r="GW80" i="2"/>
  <c r="GV80" i="2"/>
  <c r="GU80" i="2"/>
  <c r="GT80" i="2"/>
  <c r="GS80" i="2"/>
  <c r="GR80" i="2"/>
  <c r="GQ80" i="2"/>
  <c r="GP80" i="2"/>
  <c r="GO80" i="2"/>
  <c r="GN80" i="2"/>
  <c r="GM80" i="2"/>
  <c r="GL80" i="2"/>
  <c r="GK80" i="2"/>
  <c r="GJ80" i="2"/>
  <c r="GI80" i="2"/>
  <c r="GH80" i="2"/>
  <c r="GG80" i="2"/>
  <c r="GF80" i="2"/>
  <c r="GE80" i="2"/>
  <c r="GD80" i="2"/>
  <c r="GC80" i="2"/>
  <c r="GB80" i="2"/>
  <c r="GA80" i="2"/>
  <c r="FZ80" i="2"/>
  <c r="FY80" i="2"/>
  <c r="FX80" i="2"/>
  <c r="FW80" i="2"/>
  <c r="FV80" i="2"/>
  <c r="FU80" i="2"/>
  <c r="FT80" i="2"/>
  <c r="FS80" i="2"/>
  <c r="FR80" i="2"/>
  <c r="FQ80" i="2"/>
  <c r="FP80" i="2"/>
  <c r="FO80" i="2"/>
  <c r="FN80" i="2"/>
  <c r="FM80" i="2"/>
  <c r="FL80" i="2"/>
  <c r="FK80" i="2"/>
  <c r="FJ80" i="2"/>
  <c r="FI80" i="2"/>
  <c r="FH80" i="2"/>
  <c r="FG80" i="2"/>
  <c r="FF80" i="2"/>
  <c r="FE80" i="2"/>
  <c r="FD80" i="2"/>
  <c r="FC80" i="2"/>
  <c r="FB80" i="2"/>
  <c r="FA80" i="2"/>
  <c r="EZ80" i="2"/>
  <c r="EY80" i="2"/>
  <c r="EX80" i="2"/>
  <c r="EW80" i="2"/>
  <c r="EV80" i="2"/>
  <c r="EU80" i="2"/>
  <c r="ET80" i="2"/>
  <c r="ES80" i="2"/>
  <c r="ER80" i="2"/>
  <c r="EQ80" i="2"/>
  <c r="EP80" i="2"/>
  <c r="EO80" i="2"/>
  <c r="EN80" i="2"/>
  <c r="EM80" i="2"/>
  <c r="EL80" i="2"/>
  <c r="EK80" i="2"/>
  <c r="EJ80" i="2"/>
  <c r="EI80" i="2"/>
  <c r="EH80" i="2"/>
  <c r="EG80" i="2"/>
  <c r="EF80" i="2"/>
  <c r="EE80" i="2"/>
  <c r="ED80" i="2"/>
  <c r="EC80" i="2"/>
  <c r="EB80" i="2"/>
  <c r="EA80" i="2"/>
  <c r="DZ80" i="2"/>
  <c r="DY80" i="2"/>
  <c r="DX80" i="2"/>
  <c r="DW80" i="2"/>
  <c r="DV80" i="2"/>
  <c r="DU80" i="2"/>
  <c r="DT80" i="2"/>
  <c r="DS80" i="2"/>
  <c r="DR80" i="2"/>
  <c r="DQ80" i="2"/>
  <c r="DP80" i="2"/>
  <c r="DO80" i="2"/>
  <c r="DN80" i="2"/>
  <c r="DM80" i="2"/>
  <c r="DL80" i="2"/>
  <c r="DK80" i="2"/>
  <c r="DJ80" i="2"/>
  <c r="DI80" i="2"/>
  <c r="DH80" i="2"/>
  <c r="DG80" i="2"/>
  <c r="DF80" i="2"/>
  <c r="DE80" i="2"/>
  <c r="DD80" i="2"/>
  <c r="DC80" i="2"/>
  <c r="DB80" i="2"/>
  <c r="DA80" i="2"/>
  <c r="CZ80" i="2"/>
  <c r="CY80" i="2"/>
  <c r="CX80" i="2"/>
  <c r="CW80" i="2"/>
  <c r="CV80" i="2"/>
  <c r="CU80" i="2"/>
  <c r="CT80" i="2"/>
  <c r="CS80" i="2"/>
  <c r="CR80" i="2"/>
  <c r="CQ80" i="2"/>
  <c r="CP80" i="2"/>
  <c r="CO80" i="2"/>
  <c r="CN80" i="2"/>
  <c r="CM80" i="2"/>
  <c r="CL80" i="2"/>
  <c r="CK80" i="2"/>
  <c r="CJ80" i="2"/>
  <c r="CI80" i="2"/>
  <c r="CH80" i="2"/>
  <c r="CG80" i="2"/>
  <c r="CF80" i="2"/>
  <c r="CE80" i="2"/>
  <c r="CD80" i="2"/>
  <c r="CC80" i="2"/>
  <c r="CB80" i="2"/>
  <c r="CA80" i="2"/>
  <c r="BZ80" i="2"/>
  <c r="BY80" i="2"/>
  <c r="BX80" i="2"/>
  <c r="BW80" i="2"/>
  <c r="BV80" i="2"/>
  <c r="BU80" i="2"/>
  <c r="BT80" i="2"/>
  <c r="BS80" i="2"/>
  <c r="BR80" i="2"/>
  <c r="BQ80" i="2"/>
  <c r="BP80" i="2"/>
  <c r="BO80" i="2"/>
  <c r="BN80" i="2"/>
  <c r="BM80" i="2"/>
  <c r="BL80" i="2"/>
  <c r="BK80" i="2"/>
  <c r="BJ80" i="2"/>
  <c r="BI80" i="2"/>
  <c r="BH80" i="2"/>
  <c r="BG80" i="2"/>
  <c r="BF80" i="2"/>
  <c r="BE80" i="2"/>
  <c r="BD80" i="2"/>
  <c r="BC80" i="2"/>
  <c r="BB80" i="2"/>
  <c r="BA80" i="2"/>
  <c r="AZ80" i="2"/>
  <c r="AY80" i="2"/>
  <c r="AX80" i="2"/>
  <c r="AW80" i="2"/>
  <c r="AV80" i="2"/>
  <c r="AU80" i="2"/>
  <c r="AT80" i="2"/>
  <c r="AS80" i="2"/>
  <c r="AR80" i="2"/>
  <c r="AQ80" i="2"/>
  <c r="AP80" i="2"/>
  <c r="AO80" i="2"/>
  <c r="AN80" i="2"/>
  <c r="AM80" i="2"/>
  <c r="AL80" i="2"/>
  <c r="AK80" i="2"/>
  <c r="AJ80" i="2"/>
  <c r="AI80" i="2"/>
  <c r="AH80" i="2"/>
  <c r="AG80" i="2"/>
  <c r="AF80" i="2"/>
  <c r="AE80" i="2"/>
  <c r="AD80" i="2"/>
  <c r="AC80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C80" i="2"/>
  <c r="GS79" i="2"/>
  <c r="GR79" i="2"/>
  <c r="GQ79" i="2"/>
  <c r="GP79" i="2"/>
  <c r="GO79" i="2"/>
  <c r="GN79" i="2"/>
  <c r="GM79" i="2"/>
  <c r="GL79" i="2"/>
  <c r="GK79" i="2"/>
  <c r="GJ79" i="2"/>
  <c r="GI79" i="2"/>
  <c r="GH79" i="2"/>
  <c r="GG79" i="2"/>
  <c r="GF79" i="2"/>
  <c r="GE79" i="2"/>
  <c r="GD79" i="2"/>
  <c r="GC79" i="2"/>
  <c r="GB79" i="2"/>
  <c r="GA79" i="2"/>
  <c r="FZ79" i="2"/>
  <c r="FY79" i="2"/>
  <c r="FX79" i="2"/>
  <c r="FW79" i="2"/>
  <c r="FV79" i="2"/>
  <c r="FU79" i="2"/>
  <c r="FT79" i="2"/>
  <c r="FS79" i="2"/>
  <c r="FR79" i="2"/>
  <c r="FQ79" i="2"/>
  <c r="FP79" i="2"/>
  <c r="FO79" i="2"/>
  <c r="FN79" i="2"/>
  <c r="FM79" i="2"/>
  <c r="FL79" i="2"/>
  <c r="FK79" i="2"/>
  <c r="FJ79" i="2"/>
  <c r="FI79" i="2"/>
  <c r="FH79" i="2"/>
  <c r="FG79" i="2"/>
  <c r="FF79" i="2"/>
  <c r="FE79" i="2"/>
  <c r="FD79" i="2"/>
  <c r="FC79" i="2"/>
  <c r="FB79" i="2"/>
  <c r="FA79" i="2"/>
  <c r="EZ79" i="2"/>
  <c r="EY79" i="2"/>
  <c r="EX79" i="2"/>
  <c r="EW79" i="2"/>
  <c r="EV79" i="2"/>
  <c r="EU79" i="2"/>
  <c r="ET79" i="2"/>
  <c r="ES79" i="2"/>
  <c r="ER79" i="2"/>
  <c r="EQ79" i="2"/>
  <c r="EP79" i="2"/>
  <c r="EO79" i="2"/>
  <c r="EN79" i="2"/>
  <c r="EM79" i="2"/>
  <c r="EL79" i="2"/>
  <c r="EK79" i="2"/>
  <c r="EJ79" i="2"/>
  <c r="EI79" i="2"/>
  <c r="EH79" i="2"/>
  <c r="EG79" i="2"/>
  <c r="EF79" i="2"/>
  <c r="EE79" i="2"/>
  <c r="ED79" i="2"/>
  <c r="EC79" i="2"/>
  <c r="EB79" i="2"/>
  <c r="EA79" i="2"/>
  <c r="DZ79" i="2"/>
  <c r="DY79" i="2"/>
  <c r="DX79" i="2"/>
  <c r="DW79" i="2"/>
  <c r="DV79" i="2"/>
  <c r="DU79" i="2"/>
  <c r="DT79" i="2"/>
  <c r="DS79" i="2"/>
  <c r="DR79" i="2"/>
  <c r="DQ79" i="2"/>
  <c r="DP79" i="2"/>
  <c r="DO79" i="2"/>
  <c r="DN79" i="2"/>
  <c r="DM79" i="2"/>
  <c r="DL79" i="2"/>
  <c r="DK79" i="2"/>
  <c r="DJ79" i="2"/>
  <c r="DI79" i="2"/>
  <c r="DH79" i="2"/>
  <c r="DG79" i="2"/>
  <c r="DF79" i="2"/>
  <c r="DE79" i="2"/>
  <c r="DD79" i="2"/>
  <c r="DC79" i="2"/>
  <c r="DB79" i="2"/>
  <c r="DA79" i="2"/>
  <c r="CZ79" i="2"/>
  <c r="CY79" i="2"/>
  <c r="CX79" i="2"/>
  <c r="CW79" i="2"/>
  <c r="CV79" i="2"/>
  <c r="CU79" i="2"/>
  <c r="CT79" i="2"/>
  <c r="CS79" i="2"/>
  <c r="CR79" i="2"/>
  <c r="CQ79" i="2"/>
  <c r="CP79" i="2"/>
  <c r="CO79" i="2"/>
  <c r="CN79" i="2"/>
  <c r="CM79" i="2"/>
  <c r="CL79" i="2"/>
  <c r="CK79" i="2"/>
  <c r="CJ79" i="2"/>
  <c r="CI79" i="2"/>
  <c r="CH79" i="2"/>
  <c r="CG79" i="2"/>
  <c r="CF79" i="2"/>
  <c r="CE79" i="2"/>
  <c r="CD79" i="2"/>
  <c r="CC79" i="2"/>
  <c r="CB79" i="2"/>
  <c r="CA79" i="2"/>
  <c r="BZ79" i="2"/>
  <c r="BY79" i="2"/>
  <c r="BX79" i="2"/>
  <c r="BW79" i="2"/>
  <c r="BV79" i="2"/>
  <c r="BU79" i="2"/>
  <c r="BT79" i="2"/>
  <c r="BS79" i="2"/>
  <c r="BR79" i="2"/>
  <c r="BQ79" i="2"/>
  <c r="BP79" i="2"/>
  <c r="BO79" i="2"/>
  <c r="BN79" i="2"/>
  <c r="BM79" i="2"/>
  <c r="BL79" i="2"/>
  <c r="BK79" i="2"/>
  <c r="BJ79" i="2"/>
  <c r="BI79" i="2"/>
  <c r="BH79" i="2"/>
  <c r="BG79" i="2"/>
  <c r="BF79" i="2"/>
  <c r="BE79" i="2"/>
  <c r="BD79" i="2"/>
  <c r="BC79" i="2"/>
  <c r="BB79" i="2"/>
  <c r="BA79" i="2"/>
  <c r="AZ79" i="2"/>
  <c r="AY79" i="2"/>
  <c r="AX79" i="2"/>
  <c r="AW79" i="2"/>
  <c r="AV79" i="2"/>
  <c r="AU79" i="2"/>
  <c r="AT79" i="2"/>
  <c r="AS79" i="2"/>
  <c r="AR79" i="2"/>
  <c r="AQ79" i="2"/>
  <c r="AP79" i="2"/>
  <c r="AO79" i="2"/>
  <c r="AN79" i="2"/>
  <c r="AM79" i="2"/>
  <c r="AL79" i="2"/>
  <c r="AK79" i="2"/>
  <c r="AJ79" i="2"/>
  <c r="AI79" i="2"/>
  <c r="AH79" i="2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C79" i="2"/>
  <c r="B74" i="2"/>
  <c r="B73" i="2"/>
  <c r="B72" i="2"/>
  <c r="B71" i="2"/>
  <c r="B70" i="2"/>
  <c r="B69" i="2"/>
  <c r="B88" i="2" s="1"/>
  <c r="B68" i="2"/>
  <c r="B67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PR46" i="2"/>
  <c r="PQ46" i="2"/>
  <c r="PP46" i="2"/>
  <c r="PO46" i="2"/>
  <c r="PN46" i="2"/>
  <c r="PM46" i="2"/>
  <c r="PL46" i="2"/>
  <c r="PK46" i="2"/>
  <c r="PJ46" i="2"/>
  <c r="PF46" i="2"/>
  <c r="PE46" i="2"/>
  <c r="PD46" i="2"/>
  <c r="PA46" i="2"/>
  <c r="OZ46" i="2"/>
  <c r="OY46" i="2"/>
  <c r="C46" i="2"/>
  <c r="QE45" i="2"/>
  <c r="QD45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GX28" i="2"/>
  <c r="GX79" i="2" s="1"/>
  <c r="GW28" i="2"/>
  <c r="GW79" i="2" s="1"/>
  <c r="GV28" i="2"/>
  <c r="GV79" i="2" s="1"/>
  <c r="GU28" i="2"/>
  <c r="GU79" i="2" s="1"/>
  <c r="GT28" i="2"/>
  <c r="C28" i="2"/>
  <c r="C27" i="2"/>
  <c r="GX26" i="2"/>
  <c r="GU26" i="2"/>
  <c r="GS26" i="2"/>
  <c r="GN26" i="2"/>
  <c r="GL26" i="2"/>
  <c r="GI26" i="2"/>
  <c r="GG26" i="2"/>
  <c r="GB26" i="2"/>
  <c r="FZ26" i="2"/>
  <c r="FW26" i="2"/>
  <c r="FU26" i="2"/>
  <c r="FP26" i="2"/>
  <c r="FN26" i="2"/>
  <c r="FK26" i="2"/>
  <c r="FI26" i="2"/>
  <c r="FD26" i="2"/>
  <c r="FB26" i="2"/>
  <c r="EY26" i="2"/>
  <c r="EW26" i="2"/>
  <c r="ER26" i="2"/>
  <c r="EP26" i="2"/>
  <c r="EM26" i="2"/>
  <c r="EK26" i="2"/>
  <c r="EF26" i="2"/>
  <c r="ED26" i="2"/>
  <c r="EA26" i="2"/>
  <c r="DY26" i="2"/>
  <c r="DT26" i="2"/>
  <c r="DR26" i="2"/>
  <c r="DO26" i="2"/>
  <c r="DM26" i="2"/>
  <c r="DH26" i="2"/>
  <c r="DF26" i="2"/>
  <c r="DC26" i="2"/>
  <c r="DA26" i="2"/>
  <c r="CV26" i="2"/>
  <c r="CT26" i="2"/>
  <c r="CQ26" i="2"/>
  <c r="CO26" i="2"/>
  <c r="CL26" i="2"/>
  <c r="CJ26" i="2"/>
  <c r="CF26" i="2"/>
  <c r="CE26" i="2"/>
  <c r="CC26" i="2"/>
  <c r="CA26" i="2"/>
  <c r="BX26" i="2"/>
  <c r="BV26" i="2"/>
  <c r="BS26" i="2"/>
  <c r="BR26" i="2"/>
  <c r="BO26" i="2"/>
  <c r="BN26" i="2"/>
  <c r="BJ26" i="2"/>
  <c r="BH26" i="2"/>
  <c r="BF26" i="2"/>
  <c r="BE26" i="2"/>
  <c r="BB26" i="2"/>
  <c r="AZ26" i="2"/>
  <c r="AV26" i="2"/>
  <c r="AU26" i="2"/>
  <c r="AS26" i="2"/>
  <c r="AQ26" i="2"/>
  <c r="AN26" i="2"/>
  <c r="AL26" i="2"/>
  <c r="AI26" i="2"/>
  <c r="AH26" i="2"/>
  <c r="AE26" i="2"/>
  <c r="AD26" i="2"/>
  <c r="AB26" i="2"/>
  <c r="Z26" i="2"/>
  <c r="X26" i="2"/>
  <c r="W26" i="2"/>
  <c r="V26" i="2"/>
  <c r="U26" i="2"/>
  <c r="R26" i="2"/>
  <c r="P26" i="2"/>
  <c r="N26" i="2"/>
  <c r="L26" i="2"/>
  <c r="K26" i="2"/>
  <c r="J26" i="2"/>
  <c r="I26" i="2"/>
  <c r="G26" i="2"/>
  <c r="F26" i="2"/>
  <c r="C26" i="2"/>
  <c r="PF25" i="2"/>
  <c r="PC25" i="2"/>
  <c r="PB25" i="2"/>
  <c r="PA25" i="2"/>
  <c r="OY25" i="2"/>
  <c r="OX25" i="2"/>
  <c r="OV25" i="2"/>
  <c r="OT25" i="2"/>
  <c r="OR25" i="2"/>
  <c r="OQ25" i="2"/>
  <c r="OP25" i="2"/>
  <c r="OO25" i="2"/>
  <c r="OM25" i="2"/>
  <c r="OL25" i="2"/>
  <c r="OJ25" i="2"/>
  <c r="OH25" i="2"/>
  <c r="OF25" i="2"/>
  <c r="OE25" i="2"/>
  <c r="OD25" i="2"/>
  <c r="OC25" i="2"/>
  <c r="OA25" i="2"/>
  <c r="NZ25" i="2"/>
  <c r="NX25" i="2"/>
  <c r="NV25" i="2"/>
  <c r="NT25" i="2"/>
  <c r="NS25" i="2"/>
  <c r="NR25" i="2"/>
  <c r="NQ25" i="2"/>
  <c r="NO25" i="2"/>
  <c r="NN25" i="2"/>
  <c r="NL25" i="2"/>
  <c r="NJ25" i="2"/>
  <c r="NH25" i="2"/>
  <c r="NG25" i="2"/>
  <c r="NF25" i="2"/>
  <c r="NE25" i="2"/>
  <c r="NC25" i="2"/>
  <c r="NB25" i="2"/>
  <c r="MZ25" i="2"/>
  <c r="MX25" i="2"/>
  <c r="MV25" i="2"/>
  <c r="MU25" i="2"/>
  <c r="MT25" i="2"/>
  <c r="MS25" i="2"/>
  <c r="MQ25" i="2"/>
  <c r="MP25" i="2"/>
  <c r="MN25" i="2"/>
  <c r="ML25" i="2"/>
  <c r="MJ25" i="2"/>
  <c r="MI25" i="2"/>
  <c r="MH25" i="2"/>
  <c r="MG25" i="2"/>
  <c r="ME25" i="2"/>
  <c r="MD25" i="2"/>
  <c r="MB25" i="2"/>
  <c r="LZ25" i="2"/>
  <c r="LX25" i="2"/>
  <c r="LW25" i="2"/>
  <c r="LV25" i="2"/>
  <c r="LU25" i="2"/>
  <c r="LS25" i="2"/>
  <c r="LR25" i="2"/>
  <c r="LP25" i="2"/>
  <c r="LN25" i="2"/>
  <c r="LL25" i="2"/>
  <c r="LK25" i="2"/>
  <c r="LJ25" i="2"/>
  <c r="LI25" i="2"/>
  <c r="LG25" i="2"/>
  <c r="LF25" i="2"/>
  <c r="LD25" i="2"/>
  <c r="LB25" i="2"/>
  <c r="KZ25" i="2"/>
  <c r="KY25" i="2"/>
  <c r="KX25" i="2"/>
  <c r="KW25" i="2"/>
  <c r="KU25" i="2"/>
  <c r="KT25" i="2"/>
  <c r="KR25" i="2"/>
  <c r="KP25" i="2"/>
  <c r="KN25" i="2"/>
  <c r="KM25" i="2"/>
  <c r="KL25" i="2"/>
  <c r="KK25" i="2"/>
  <c r="KI25" i="2"/>
  <c r="KH25" i="2"/>
  <c r="KF25" i="2"/>
  <c r="KD25" i="2"/>
  <c r="KB25" i="2"/>
  <c r="KA25" i="2"/>
  <c r="JZ25" i="2"/>
  <c r="JY25" i="2"/>
  <c r="JW25" i="2"/>
  <c r="JV25" i="2"/>
  <c r="JT25" i="2"/>
  <c r="JR25" i="2"/>
  <c r="JP25" i="2"/>
  <c r="JO25" i="2"/>
  <c r="JN25" i="2"/>
  <c r="JM25" i="2"/>
  <c r="JK25" i="2"/>
  <c r="JJ25" i="2"/>
  <c r="JH25" i="2"/>
  <c r="JF25" i="2"/>
  <c r="JD25" i="2"/>
  <c r="JC25" i="2"/>
  <c r="JB25" i="2"/>
  <c r="JA25" i="2"/>
  <c r="IY25" i="2"/>
  <c r="IX25" i="2"/>
  <c r="IV25" i="2"/>
  <c r="IT25" i="2"/>
  <c r="IR25" i="2"/>
  <c r="IQ25" i="2"/>
  <c r="IP25" i="2"/>
  <c r="IO25" i="2"/>
  <c r="IM25" i="2"/>
  <c r="IL25" i="2"/>
  <c r="IJ25" i="2"/>
  <c r="IH25" i="2"/>
  <c r="IF25" i="2"/>
  <c r="IE25" i="2"/>
  <c r="ID25" i="2"/>
  <c r="IC25" i="2"/>
  <c r="IA25" i="2"/>
  <c r="HZ25" i="2"/>
  <c r="HX25" i="2"/>
  <c r="HV25" i="2"/>
  <c r="HT25" i="2"/>
  <c r="HS25" i="2"/>
  <c r="HR25" i="2"/>
  <c r="HQ25" i="2"/>
  <c r="HO25" i="2"/>
  <c r="HN25" i="2"/>
  <c r="HL25" i="2"/>
  <c r="HJ25" i="2"/>
  <c r="HH25" i="2"/>
  <c r="HG25" i="2"/>
  <c r="HF25" i="2"/>
  <c r="HE25" i="2"/>
  <c r="HC25" i="2"/>
  <c r="HB25" i="2"/>
  <c r="GZ25" i="2"/>
  <c r="GX25" i="2"/>
  <c r="GV25" i="2"/>
  <c r="GU25" i="2"/>
  <c r="GT25" i="2"/>
  <c r="GS25" i="2"/>
  <c r="GQ25" i="2"/>
  <c r="GP25" i="2"/>
  <c r="GN25" i="2"/>
  <c r="GL25" i="2"/>
  <c r="GJ25" i="2"/>
  <c r="GI25" i="2"/>
  <c r="GH25" i="2"/>
  <c r="GG25" i="2"/>
  <c r="GE25" i="2"/>
  <c r="GD25" i="2"/>
  <c r="GB25" i="2"/>
  <c r="FZ25" i="2"/>
  <c r="FX25" i="2"/>
  <c r="FW25" i="2"/>
  <c r="FV25" i="2"/>
  <c r="FU25" i="2"/>
  <c r="FS25" i="2"/>
  <c r="FR25" i="2"/>
  <c r="FP25" i="2"/>
  <c r="FN25" i="2"/>
  <c r="FL25" i="2"/>
  <c r="FK25" i="2"/>
  <c r="FJ25" i="2"/>
  <c r="FI25" i="2"/>
  <c r="FG25" i="2"/>
  <c r="FF25" i="2"/>
  <c r="FD25" i="2"/>
  <c r="FB25" i="2"/>
  <c r="EZ25" i="2"/>
  <c r="EY25" i="2"/>
  <c r="EX25" i="2"/>
  <c r="EW25" i="2"/>
  <c r="EU25" i="2"/>
  <c r="ET25" i="2"/>
  <c r="ER25" i="2"/>
  <c r="EP25" i="2"/>
  <c r="EN25" i="2"/>
  <c r="EM25" i="2"/>
  <c r="EL25" i="2"/>
  <c r="EK25" i="2"/>
  <c r="EI25" i="2"/>
  <c r="EH25" i="2"/>
  <c r="EF25" i="2"/>
  <c r="ED25" i="2"/>
  <c r="EB25" i="2"/>
  <c r="EA25" i="2"/>
  <c r="DZ25" i="2"/>
  <c r="DY25" i="2"/>
  <c r="DW25" i="2"/>
  <c r="DV25" i="2"/>
  <c r="DT25" i="2"/>
  <c r="DR25" i="2"/>
  <c r="DP25" i="2"/>
  <c r="DO25" i="2"/>
  <c r="DN25" i="2"/>
  <c r="DM25" i="2"/>
  <c r="DK25" i="2"/>
  <c r="DJ25" i="2"/>
  <c r="DH25" i="2"/>
  <c r="DF25" i="2"/>
  <c r="DD25" i="2"/>
  <c r="DC25" i="2"/>
  <c r="DB25" i="2"/>
  <c r="DA25" i="2"/>
  <c r="CY25" i="2"/>
  <c r="CX25" i="2"/>
  <c r="CV25" i="2"/>
  <c r="CT25" i="2"/>
  <c r="CR25" i="2"/>
  <c r="CQ25" i="2"/>
  <c r="CP25" i="2"/>
  <c r="CO25" i="2"/>
  <c r="CM25" i="2"/>
  <c r="CL25" i="2"/>
  <c r="CJ25" i="2"/>
  <c r="CH25" i="2"/>
  <c r="CF25" i="2"/>
  <c r="CE25" i="2"/>
  <c r="CD25" i="2"/>
  <c r="CC25" i="2"/>
  <c r="CA25" i="2"/>
  <c r="BZ25" i="2"/>
  <c r="BX25" i="2"/>
  <c r="BV25" i="2"/>
  <c r="BT25" i="2"/>
  <c r="BS25" i="2"/>
  <c r="BR25" i="2"/>
  <c r="BQ25" i="2"/>
  <c r="BO25" i="2"/>
  <c r="BN25" i="2"/>
  <c r="BL25" i="2"/>
  <c r="BJ25" i="2"/>
  <c r="BH25" i="2"/>
  <c r="BG25" i="2"/>
  <c r="BF25" i="2"/>
  <c r="BE25" i="2"/>
  <c r="BC25" i="2"/>
  <c r="BB25" i="2"/>
  <c r="AZ25" i="2"/>
  <c r="AX25" i="2"/>
  <c r="AV25" i="2"/>
  <c r="AU25" i="2"/>
  <c r="AT25" i="2"/>
  <c r="AS25" i="2"/>
  <c r="AQ25" i="2"/>
  <c r="AP25" i="2"/>
  <c r="AN25" i="2"/>
  <c r="AL25" i="2"/>
  <c r="AJ25" i="2"/>
  <c r="AI25" i="2"/>
  <c r="AH25" i="2"/>
  <c r="AG25" i="2"/>
  <c r="AE25" i="2"/>
  <c r="AD25" i="2"/>
  <c r="AB25" i="2"/>
  <c r="Z25" i="2"/>
  <c r="X25" i="2"/>
  <c r="W25" i="2"/>
  <c r="V25" i="2"/>
  <c r="U25" i="2"/>
  <c r="S25" i="2"/>
  <c r="R25" i="2"/>
  <c r="P25" i="2"/>
  <c r="N25" i="2"/>
  <c r="L25" i="2"/>
  <c r="K25" i="2"/>
  <c r="J25" i="2"/>
  <c r="I25" i="2"/>
  <c r="G25" i="2"/>
  <c r="F25" i="2"/>
  <c r="C25" i="2"/>
  <c r="OL24" i="2"/>
  <c r="OJ24" i="2"/>
  <c r="OI24" i="2"/>
  <c r="OH24" i="2"/>
  <c r="OG24" i="2"/>
  <c r="OE24" i="2"/>
  <c r="OD24" i="2"/>
  <c r="OB24" i="2"/>
  <c r="NZ24" i="2"/>
  <c r="NY24" i="2"/>
  <c r="NX24" i="2"/>
  <c r="NW24" i="2"/>
  <c r="NV24" i="2"/>
  <c r="NU24" i="2"/>
  <c r="NT24" i="2"/>
  <c r="NS24" i="2"/>
  <c r="NR24" i="2"/>
  <c r="NQ24" i="2"/>
  <c r="NP24" i="2"/>
  <c r="NO24" i="2"/>
  <c r="NN24" i="2"/>
  <c r="NM24" i="2"/>
  <c r="NL24" i="2"/>
  <c r="NK24" i="2"/>
  <c r="NJ24" i="2"/>
  <c r="NI24" i="2"/>
  <c r="NH24" i="2"/>
  <c r="NG24" i="2"/>
  <c r="NF24" i="2"/>
  <c r="NE24" i="2"/>
  <c r="ND24" i="2"/>
  <c r="NC24" i="2"/>
  <c r="NB24" i="2"/>
  <c r="NA24" i="2"/>
  <c r="MZ24" i="2"/>
  <c r="MY24" i="2"/>
  <c r="MX24" i="2"/>
  <c r="MW24" i="2"/>
  <c r="MV24" i="2"/>
  <c r="MU24" i="2"/>
  <c r="MT24" i="2"/>
  <c r="MS24" i="2"/>
  <c r="MR24" i="2"/>
  <c r="MQ24" i="2"/>
  <c r="MP24" i="2"/>
  <c r="MO24" i="2"/>
  <c r="MN24" i="2"/>
  <c r="MM24" i="2"/>
  <c r="ML24" i="2"/>
  <c r="MK24" i="2"/>
  <c r="MJ24" i="2"/>
  <c r="MI24" i="2"/>
  <c r="MH24" i="2"/>
  <c r="MG24" i="2"/>
  <c r="MF24" i="2"/>
  <c r="ME24" i="2"/>
  <c r="MD24" i="2"/>
  <c r="MC24" i="2"/>
  <c r="MB24" i="2"/>
  <c r="MA24" i="2"/>
  <c r="LZ24" i="2"/>
  <c r="LY24" i="2"/>
  <c r="LX24" i="2"/>
  <c r="LW24" i="2"/>
  <c r="LV24" i="2"/>
  <c r="LU24" i="2"/>
  <c r="LT24" i="2"/>
  <c r="HN24" i="2"/>
  <c r="HM24" i="2"/>
  <c r="HL24" i="2"/>
  <c r="HK24" i="2"/>
  <c r="HJ24" i="2"/>
  <c r="HI24" i="2"/>
  <c r="HH24" i="2"/>
  <c r="HG24" i="2"/>
  <c r="HF24" i="2"/>
  <c r="HE24" i="2"/>
  <c r="HD24" i="2"/>
  <c r="HC24" i="2"/>
  <c r="HB24" i="2"/>
  <c r="HA24" i="2"/>
  <c r="GZ24" i="2"/>
  <c r="GY24" i="2"/>
  <c r="GS24" i="2"/>
  <c r="GR24" i="2"/>
  <c r="GQ24" i="2"/>
  <c r="GP24" i="2"/>
  <c r="GO24" i="2"/>
  <c r="GN24" i="2"/>
  <c r="GM24" i="2"/>
  <c r="GL24" i="2"/>
  <c r="GK24" i="2"/>
  <c r="GJ24" i="2"/>
  <c r="GI24" i="2"/>
  <c r="GH24" i="2"/>
  <c r="GG24" i="2"/>
  <c r="GF24" i="2"/>
  <c r="GE24" i="2"/>
  <c r="GD24" i="2"/>
  <c r="GC24" i="2"/>
  <c r="GB24" i="2"/>
  <c r="GA24" i="2"/>
  <c r="FZ24" i="2"/>
  <c r="FY24" i="2"/>
  <c r="FX24" i="2"/>
  <c r="FW24" i="2"/>
  <c r="FV24" i="2"/>
  <c r="FU24" i="2"/>
  <c r="FT24" i="2"/>
  <c r="FS24" i="2"/>
  <c r="FR24" i="2"/>
  <c r="FQ24" i="2"/>
  <c r="FP24" i="2"/>
  <c r="FO24" i="2"/>
  <c r="FN24" i="2"/>
  <c r="FM24" i="2"/>
  <c r="FL24" i="2"/>
  <c r="FK24" i="2"/>
  <c r="FJ24" i="2"/>
  <c r="FI24" i="2"/>
  <c r="FH24" i="2"/>
  <c r="FG24" i="2"/>
  <c r="FF24" i="2"/>
  <c r="FE24" i="2"/>
  <c r="FD24" i="2"/>
  <c r="FC24" i="2"/>
  <c r="FB24" i="2"/>
  <c r="FA24" i="2"/>
  <c r="EZ24" i="2"/>
  <c r="EY24" i="2"/>
  <c r="EX24" i="2"/>
  <c r="EW24" i="2"/>
  <c r="EV24" i="2"/>
  <c r="EU24" i="2"/>
  <c r="ET24" i="2"/>
  <c r="ES24" i="2"/>
  <c r="ER24" i="2"/>
  <c r="EQ24" i="2"/>
  <c r="EP24" i="2"/>
  <c r="EO24" i="2"/>
  <c r="EN24" i="2"/>
  <c r="EM24" i="2"/>
  <c r="EL24" i="2"/>
  <c r="EK24" i="2"/>
  <c r="EJ24" i="2"/>
  <c r="EI24" i="2"/>
  <c r="EH24" i="2"/>
  <c r="EG24" i="2"/>
  <c r="EF24" i="2"/>
  <c r="EE24" i="2"/>
  <c r="ED24" i="2"/>
  <c r="EC24" i="2"/>
  <c r="EB24" i="2"/>
  <c r="EA24" i="2"/>
  <c r="DZ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C24" i="2"/>
  <c r="PG23" i="2"/>
  <c r="PF23" i="2"/>
  <c r="PE23" i="2"/>
  <c r="PD23" i="2"/>
  <c r="PC23" i="2"/>
  <c r="PB23" i="2"/>
  <c r="PA23" i="2"/>
  <c r="OZ23" i="2"/>
  <c r="OY23" i="2"/>
  <c r="OX23" i="2"/>
  <c r="OW23" i="2"/>
  <c r="OV23" i="2"/>
  <c r="OU23" i="2"/>
  <c r="OT23" i="2"/>
  <c r="OS23" i="2"/>
  <c r="OR23" i="2"/>
  <c r="OQ23" i="2"/>
  <c r="OP23" i="2"/>
  <c r="OO23" i="2"/>
  <c r="ON23" i="2"/>
  <c r="OM23" i="2"/>
  <c r="OL23" i="2"/>
  <c r="OK23" i="2"/>
  <c r="OJ23" i="2"/>
  <c r="OI23" i="2"/>
  <c r="OH23" i="2"/>
  <c r="OG23" i="2"/>
  <c r="OF23" i="2"/>
  <c r="OE23" i="2"/>
  <c r="OD23" i="2"/>
  <c r="OC23" i="2"/>
  <c r="OB23" i="2"/>
  <c r="OA23" i="2"/>
  <c r="NZ23" i="2"/>
  <c r="NY23" i="2"/>
  <c r="NX23" i="2"/>
  <c r="NW23" i="2"/>
  <c r="NV23" i="2"/>
  <c r="NU23" i="2"/>
  <c r="NT23" i="2"/>
  <c r="NS23" i="2"/>
  <c r="NR23" i="2"/>
  <c r="NQ23" i="2"/>
  <c r="NP23" i="2"/>
  <c r="NO23" i="2"/>
  <c r="NN23" i="2"/>
  <c r="NM23" i="2"/>
  <c r="NL23" i="2"/>
  <c r="NK23" i="2"/>
  <c r="NJ23" i="2"/>
  <c r="NI23" i="2"/>
  <c r="NH23" i="2"/>
  <c r="NG23" i="2"/>
  <c r="NF23" i="2"/>
  <c r="NE23" i="2"/>
  <c r="ND23" i="2"/>
  <c r="NC23" i="2"/>
  <c r="NB23" i="2"/>
  <c r="NA23" i="2"/>
  <c r="MZ23" i="2"/>
  <c r="MY23" i="2"/>
  <c r="MX23" i="2"/>
  <c r="MW23" i="2"/>
  <c r="MV23" i="2"/>
  <c r="MU23" i="2"/>
  <c r="MT23" i="2"/>
  <c r="MS23" i="2"/>
  <c r="MR23" i="2"/>
  <c r="MQ23" i="2"/>
  <c r="MP23" i="2"/>
  <c r="MO23" i="2"/>
  <c r="MN23" i="2"/>
  <c r="MM23" i="2"/>
  <c r="ML23" i="2"/>
  <c r="MK23" i="2"/>
  <c r="MJ23" i="2"/>
  <c r="MI23" i="2"/>
  <c r="MH23" i="2"/>
  <c r="MG23" i="2"/>
  <c r="MF23" i="2"/>
  <c r="ME23" i="2"/>
  <c r="MD23" i="2"/>
  <c r="MC23" i="2"/>
  <c r="MB23" i="2"/>
  <c r="MA23" i="2"/>
  <c r="LZ23" i="2"/>
  <c r="LY23" i="2"/>
  <c r="LX23" i="2"/>
  <c r="LW23" i="2"/>
  <c r="LV23" i="2"/>
  <c r="LU23" i="2"/>
  <c r="LT23" i="2"/>
  <c r="LS23" i="2"/>
  <c r="LR23" i="2"/>
  <c r="LQ23" i="2"/>
  <c r="LP23" i="2"/>
  <c r="LO23" i="2"/>
  <c r="LN23" i="2"/>
  <c r="LM23" i="2"/>
  <c r="LL23" i="2"/>
  <c r="LK23" i="2"/>
  <c r="LJ23" i="2"/>
  <c r="LI23" i="2"/>
  <c r="LH23" i="2"/>
  <c r="LG23" i="2"/>
  <c r="LF23" i="2"/>
  <c r="LE23" i="2"/>
  <c r="LD23" i="2"/>
  <c r="LC23" i="2"/>
  <c r="LB23" i="2"/>
  <c r="LA23" i="2"/>
  <c r="KZ23" i="2"/>
  <c r="KY23" i="2"/>
  <c r="KX23" i="2"/>
  <c r="KW23" i="2"/>
  <c r="KV23" i="2"/>
  <c r="KU23" i="2"/>
  <c r="KT23" i="2"/>
  <c r="KS23" i="2"/>
  <c r="KR23" i="2"/>
  <c r="KQ23" i="2"/>
  <c r="KP23" i="2"/>
  <c r="KO23" i="2"/>
  <c r="KN23" i="2"/>
  <c r="KM23" i="2"/>
  <c r="KL23" i="2"/>
  <c r="KK23" i="2"/>
  <c r="KJ23" i="2"/>
  <c r="KI23" i="2"/>
  <c r="KH23" i="2"/>
  <c r="KG23" i="2"/>
  <c r="KF23" i="2"/>
  <c r="KE23" i="2"/>
  <c r="KD23" i="2"/>
  <c r="KC23" i="2"/>
  <c r="KB23" i="2"/>
  <c r="KA23" i="2"/>
  <c r="JZ23" i="2"/>
  <c r="JY23" i="2"/>
  <c r="JX23" i="2"/>
  <c r="JW23" i="2"/>
  <c r="JV23" i="2"/>
  <c r="JU23" i="2"/>
  <c r="JT23" i="2"/>
  <c r="JS23" i="2"/>
  <c r="JR23" i="2"/>
  <c r="JQ23" i="2"/>
  <c r="JP23" i="2"/>
  <c r="JO23" i="2"/>
  <c r="JN23" i="2"/>
  <c r="JM23" i="2"/>
  <c r="JL23" i="2"/>
  <c r="JK23" i="2"/>
  <c r="JJ23" i="2"/>
  <c r="JI23" i="2"/>
  <c r="JH23" i="2"/>
  <c r="JG23" i="2"/>
  <c r="JF23" i="2"/>
  <c r="JE23" i="2"/>
  <c r="JD23" i="2"/>
  <c r="JC23" i="2"/>
  <c r="JB23" i="2"/>
  <c r="JA23" i="2"/>
  <c r="IZ23" i="2"/>
  <c r="IY23" i="2"/>
  <c r="IX23" i="2"/>
  <c r="IW23" i="2"/>
  <c r="IV23" i="2"/>
  <c r="IU23" i="2"/>
  <c r="IT23" i="2"/>
  <c r="IS23" i="2"/>
  <c r="IR23" i="2"/>
  <c r="IQ23" i="2"/>
  <c r="IP23" i="2"/>
  <c r="IO23" i="2"/>
  <c r="IN23" i="2"/>
  <c r="IM23" i="2"/>
  <c r="IL23" i="2"/>
  <c r="IK23" i="2"/>
  <c r="IJ23" i="2"/>
  <c r="II23" i="2"/>
  <c r="IH23" i="2"/>
  <c r="IG23" i="2"/>
  <c r="IF23" i="2"/>
  <c r="IE23" i="2"/>
  <c r="ID23" i="2"/>
  <c r="IC23" i="2"/>
  <c r="IB23" i="2"/>
  <c r="IA23" i="2"/>
  <c r="HZ23" i="2"/>
  <c r="HY23" i="2"/>
  <c r="HX23" i="2"/>
  <c r="HW23" i="2"/>
  <c r="HV23" i="2"/>
  <c r="HU23" i="2"/>
  <c r="HT23" i="2"/>
  <c r="HS23" i="2"/>
  <c r="HR23" i="2"/>
  <c r="HQ23" i="2"/>
  <c r="HP23" i="2"/>
  <c r="HO23" i="2"/>
  <c r="HN23" i="2"/>
  <c r="HM23" i="2"/>
  <c r="HL23" i="2"/>
  <c r="HK23" i="2"/>
  <c r="HJ23" i="2"/>
  <c r="HI23" i="2"/>
  <c r="HH23" i="2"/>
  <c r="HG23" i="2"/>
  <c r="HF23" i="2"/>
  <c r="HE23" i="2"/>
  <c r="HD23" i="2"/>
  <c r="HC23" i="2"/>
  <c r="HB23" i="2"/>
  <c r="HA23" i="2"/>
  <c r="GZ23" i="2"/>
  <c r="GY23" i="2"/>
  <c r="GX23" i="2"/>
  <c r="GW23" i="2"/>
  <c r="GV23" i="2"/>
  <c r="GU23" i="2"/>
  <c r="GT23" i="2"/>
  <c r="GS23" i="2"/>
  <c r="GR23" i="2"/>
  <c r="GQ23" i="2"/>
  <c r="GP23" i="2"/>
  <c r="GO23" i="2"/>
  <c r="GN23" i="2"/>
  <c r="GM23" i="2"/>
  <c r="GL23" i="2"/>
  <c r="GK23" i="2"/>
  <c r="GJ23" i="2"/>
  <c r="GI23" i="2"/>
  <c r="GH23" i="2"/>
  <c r="GG23" i="2"/>
  <c r="GF23" i="2"/>
  <c r="GE23" i="2"/>
  <c r="GD23" i="2"/>
  <c r="GC23" i="2"/>
  <c r="GB23" i="2"/>
  <c r="GA23" i="2"/>
  <c r="FZ23" i="2"/>
  <c r="FY23" i="2"/>
  <c r="FX23" i="2"/>
  <c r="FW23" i="2"/>
  <c r="FV23" i="2"/>
  <c r="FU23" i="2"/>
  <c r="FT23" i="2"/>
  <c r="FS23" i="2"/>
  <c r="FR23" i="2"/>
  <c r="FQ23" i="2"/>
  <c r="FP23" i="2"/>
  <c r="FO23" i="2"/>
  <c r="FN23" i="2"/>
  <c r="FM23" i="2"/>
  <c r="FL23" i="2"/>
  <c r="FK23" i="2"/>
  <c r="FJ23" i="2"/>
  <c r="FI23" i="2"/>
  <c r="FH23" i="2"/>
  <c r="FG23" i="2"/>
  <c r="FF23" i="2"/>
  <c r="FE23" i="2"/>
  <c r="FD23" i="2"/>
  <c r="FC23" i="2"/>
  <c r="FB23" i="2"/>
  <c r="FA23" i="2"/>
  <c r="EZ23" i="2"/>
  <c r="EY23" i="2"/>
  <c r="EX23" i="2"/>
  <c r="EW23" i="2"/>
  <c r="EV23" i="2"/>
  <c r="EU23" i="2"/>
  <c r="ET23" i="2"/>
  <c r="ES23" i="2"/>
  <c r="ER23" i="2"/>
  <c r="EQ23" i="2"/>
  <c r="EP23" i="2"/>
  <c r="EO23" i="2"/>
  <c r="EN23" i="2"/>
  <c r="EM23" i="2"/>
  <c r="EL23" i="2"/>
  <c r="EK23" i="2"/>
  <c r="EJ23" i="2"/>
  <c r="EI23" i="2"/>
  <c r="EH23" i="2"/>
  <c r="EG23" i="2"/>
  <c r="EF23" i="2"/>
  <c r="EE23" i="2"/>
  <c r="ED23" i="2"/>
  <c r="EC23" i="2"/>
  <c r="EB23" i="2"/>
  <c r="EA23" i="2"/>
  <c r="DZ23" i="2"/>
  <c r="DY23" i="2"/>
  <c r="DX23" i="2"/>
  <c r="DW23" i="2"/>
  <c r="DV23" i="2"/>
  <c r="DU23" i="2"/>
  <c r="DT23" i="2"/>
  <c r="DS23" i="2"/>
  <c r="DR23" i="2"/>
  <c r="DQ23" i="2"/>
  <c r="DP23" i="2"/>
  <c r="DO23" i="2"/>
  <c r="DN23" i="2"/>
  <c r="DM23" i="2"/>
  <c r="DL23" i="2"/>
  <c r="DK23" i="2"/>
  <c r="DJ23" i="2"/>
  <c r="DI23" i="2"/>
  <c r="DH23" i="2"/>
  <c r="DG23" i="2"/>
  <c r="DF23" i="2"/>
  <c r="DE23" i="2"/>
  <c r="DD23" i="2"/>
  <c r="DC23" i="2"/>
  <c r="DB23" i="2"/>
  <c r="DA23" i="2"/>
  <c r="CZ23" i="2"/>
  <c r="CY23" i="2"/>
  <c r="CX23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H23" i="2"/>
  <c r="CG23" i="2"/>
  <c r="CF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E67" i="2" s="1"/>
  <c r="C23" i="2"/>
  <c r="C22" i="2"/>
  <c r="QQ21" i="2"/>
  <c r="QP21" i="2"/>
  <c r="QO21" i="2"/>
  <c r="QN21" i="2"/>
  <c r="QM21" i="2"/>
  <c r="QL21" i="2"/>
  <c r="QK21" i="2"/>
  <c r="QJ21" i="2"/>
  <c r="QI21" i="2"/>
  <c r="QH21" i="2"/>
  <c r="QG21" i="2"/>
  <c r="PR21" i="2"/>
  <c r="QF21" i="2" s="1"/>
  <c r="PQ21" i="2"/>
  <c r="PP21" i="2"/>
  <c r="PO21" i="2"/>
  <c r="PN21" i="2"/>
  <c r="PM21" i="2"/>
  <c r="PL21" i="2"/>
  <c r="PK21" i="2"/>
  <c r="PJ21" i="2"/>
  <c r="PI21" i="2"/>
  <c r="PH21" i="2"/>
  <c r="C21" i="2"/>
  <c r="QQ20" i="2"/>
  <c r="QP20" i="2"/>
  <c r="QO20" i="2"/>
  <c r="QN20" i="2"/>
  <c r="QM20" i="2"/>
  <c r="QL20" i="2"/>
  <c r="QK20" i="2"/>
  <c r="QJ20" i="2"/>
  <c r="QI20" i="2"/>
  <c r="QH20" i="2"/>
  <c r="QG20" i="2"/>
  <c r="MR25" i="3" s="1"/>
  <c r="QF20" i="2"/>
  <c r="MQ25" i="3" s="1"/>
  <c r="QE20" i="2"/>
  <c r="MP25" i="3" s="1"/>
  <c r="QD20" i="2"/>
  <c r="MO25" i="3" s="1"/>
  <c r="QC20" i="2"/>
  <c r="MN25" i="3" s="1"/>
  <c r="QB20" i="2"/>
  <c r="MM25" i="3" s="1"/>
  <c r="QA20" i="2"/>
  <c r="ML25" i="3" s="1"/>
  <c r="PZ20" i="2"/>
  <c r="PY20" i="2"/>
  <c r="PX20" i="2"/>
  <c r="PW20" i="2"/>
  <c r="PV20" i="2"/>
  <c r="PU20" i="2"/>
  <c r="PT20" i="2"/>
  <c r="PS20" i="2"/>
  <c r="MK25" i="3" s="1"/>
  <c r="PR20" i="2"/>
  <c r="MJ25" i="3" s="1"/>
  <c r="PQ20" i="2"/>
  <c r="MI25" i="3" s="1"/>
  <c r="PP20" i="2"/>
  <c r="MH25" i="3" s="1"/>
  <c r="PO20" i="2"/>
  <c r="PN20" i="2"/>
  <c r="PM20" i="2"/>
  <c r="PL20" i="2"/>
  <c r="PK20" i="2"/>
  <c r="PJ20" i="2"/>
  <c r="PI20" i="2"/>
  <c r="PH20" i="2"/>
  <c r="MG25" i="3" s="1"/>
  <c r="PG20" i="2"/>
  <c r="MF25" i="3" s="1"/>
  <c r="PF20" i="2"/>
  <c r="ME25" i="3" s="1"/>
  <c r="PE20" i="2"/>
  <c r="MD25" i="3" s="1"/>
  <c r="PD20" i="2"/>
  <c r="MC25" i="3" s="1"/>
  <c r="PC20" i="2"/>
  <c r="MB25" i="3" s="1"/>
  <c r="PB20" i="2"/>
  <c r="MA25" i="3" s="1"/>
  <c r="PA20" i="2"/>
  <c r="LZ25" i="3" s="1"/>
  <c r="OZ20" i="2"/>
  <c r="LY25" i="3" s="1"/>
  <c r="OY20" i="2"/>
  <c r="LX25" i="3" s="1"/>
  <c r="OX20" i="2"/>
  <c r="LW25" i="3" s="1"/>
  <c r="OW20" i="2"/>
  <c r="LV25" i="3" s="1"/>
  <c r="OV20" i="2"/>
  <c r="LU25" i="3" s="1"/>
  <c r="OU20" i="2"/>
  <c r="LT25" i="3" s="1"/>
  <c r="OT20" i="2"/>
  <c r="LS25" i="3" s="1"/>
  <c r="OS20" i="2"/>
  <c r="LR25" i="3" s="1"/>
  <c r="OR20" i="2"/>
  <c r="OQ20" i="2"/>
  <c r="OP20" i="2"/>
  <c r="OO20" i="2"/>
  <c r="LQ25" i="3" s="1"/>
  <c r="ON20" i="2"/>
  <c r="OM20" i="2"/>
  <c r="OL20" i="2"/>
  <c r="OK20" i="2"/>
  <c r="OJ20" i="2"/>
  <c r="OI20" i="2"/>
  <c r="LP25" i="3" s="1"/>
  <c r="OH20" i="2"/>
  <c r="LO25" i="3" s="1"/>
  <c r="OG20" i="2"/>
  <c r="LN25" i="3" s="1"/>
  <c r="OF20" i="2"/>
  <c r="LM25" i="3" s="1"/>
  <c r="OE20" i="2"/>
  <c r="LL25" i="3" s="1"/>
  <c r="OD20" i="2"/>
  <c r="LK25" i="3" s="1"/>
  <c r="OC20" i="2"/>
  <c r="LJ25" i="3" s="1"/>
  <c r="OB20" i="2"/>
  <c r="LI25" i="3" s="1"/>
  <c r="OA20" i="2"/>
  <c r="LH25" i="3" s="1"/>
  <c r="NZ20" i="2"/>
  <c r="LG25" i="3" s="1"/>
  <c r="NY20" i="2"/>
  <c r="LF25" i="3" s="1"/>
  <c r="NX20" i="2"/>
  <c r="LE25" i="3" s="1"/>
  <c r="NW20" i="2"/>
  <c r="LD25" i="3" s="1"/>
  <c r="NV20" i="2"/>
  <c r="LC25" i="3" s="1"/>
  <c r="NU20" i="2"/>
  <c r="LB25" i="3" s="1"/>
  <c r="NT20" i="2"/>
  <c r="LA25" i="3" s="1"/>
  <c r="NS20" i="2"/>
  <c r="KZ25" i="3" s="1"/>
  <c r="NR20" i="2"/>
  <c r="KY25" i="3" s="1"/>
  <c r="NQ20" i="2"/>
  <c r="KX25" i="3" s="1"/>
  <c r="NP20" i="2"/>
  <c r="KW25" i="3" s="1"/>
  <c r="NO20" i="2"/>
  <c r="KV25" i="3" s="1"/>
  <c r="NN20" i="2"/>
  <c r="KU25" i="3" s="1"/>
  <c r="NM20" i="2"/>
  <c r="KT25" i="3" s="1"/>
  <c r="NL20" i="2"/>
  <c r="KS25" i="3" s="1"/>
  <c r="NK20" i="2"/>
  <c r="KR25" i="3" s="1"/>
  <c r="NJ20" i="2"/>
  <c r="KQ25" i="3" s="1"/>
  <c r="NI20" i="2"/>
  <c r="KP25" i="3" s="1"/>
  <c r="NH20" i="2"/>
  <c r="KO25" i="3" s="1"/>
  <c r="NG20" i="2"/>
  <c r="KN25" i="3" s="1"/>
  <c r="NF20" i="2"/>
  <c r="KM25" i="3" s="1"/>
  <c r="NE20" i="2"/>
  <c r="KL25" i="3" s="1"/>
  <c r="ND20" i="2"/>
  <c r="KK25" i="3" s="1"/>
  <c r="NC20" i="2"/>
  <c r="KJ25" i="3" s="1"/>
  <c r="NB20" i="2"/>
  <c r="KI25" i="3" s="1"/>
  <c r="NA20" i="2"/>
  <c r="KH25" i="3" s="1"/>
  <c r="MZ20" i="2"/>
  <c r="KG25" i="3" s="1"/>
  <c r="MY20" i="2"/>
  <c r="KF25" i="3" s="1"/>
  <c r="MX20" i="2"/>
  <c r="KE25" i="3" s="1"/>
  <c r="MW20" i="2"/>
  <c r="KD25" i="3" s="1"/>
  <c r="MV20" i="2"/>
  <c r="KC25" i="3" s="1"/>
  <c r="MU20" i="2"/>
  <c r="KB25" i="3" s="1"/>
  <c r="MT20" i="2"/>
  <c r="KA25" i="3" s="1"/>
  <c r="MS20" i="2"/>
  <c r="JZ25" i="3" s="1"/>
  <c r="MR20" i="2"/>
  <c r="JY25" i="3" s="1"/>
  <c r="MQ20" i="2"/>
  <c r="JX25" i="3" s="1"/>
  <c r="MP20" i="2"/>
  <c r="JW25" i="3" s="1"/>
  <c r="MO20" i="2"/>
  <c r="JV25" i="3" s="1"/>
  <c r="MN20" i="2"/>
  <c r="JU25" i="3" s="1"/>
  <c r="MM20" i="2"/>
  <c r="JT25" i="3" s="1"/>
  <c r="ML20" i="2"/>
  <c r="JS25" i="3" s="1"/>
  <c r="MK20" i="2"/>
  <c r="JR25" i="3" s="1"/>
  <c r="MJ20" i="2"/>
  <c r="JQ25" i="3" s="1"/>
  <c r="MI20" i="2"/>
  <c r="JP25" i="3" s="1"/>
  <c r="MH20" i="2"/>
  <c r="JO25" i="3" s="1"/>
  <c r="MG20" i="2"/>
  <c r="JN25" i="3" s="1"/>
  <c r="MF20" i="2"/>
  <c r="JM25" i="3" s="1"/>
  <c r="ME20" i="2"/>
  <c r="JL25" i="3" s="1"/>
  <c r="MD20" i="2"/>
  <c r="JK25" i="3" s="1"/>
  <c r="MC20" i="2"/>
  <c r="JJ25" i="3" s="1"/>
  <c r="MB20" i="2"/>
  <c r="JI25" i="3" s="1"/>
  <c r="MA20" i="2"/>
  <c r="JH25" i="3" s="1"/>
  <c r="LZ20" i="2"/>
  <c r="JG25" i="3" s="1"/>
  <c r="LY20" i="2"/>
  <c r="JF25" i="3" s="1"/>
  <c r="LX20" i="2"/>
  <c r="JE25" i="3" s="1"/>
  <c r="LW20" i="2"/>
  <c r="JD25" i="3" s="1"/>
  <c r="LV20" i="2"/>
  <c r="JC25" i="3" s="1"/>
  <c r="LU20" i="2"/>
  <c r="JB25" i="3" s="1"/>
  <c r="LT20" i="2"/>
  <c r="JA25" i="3" s="1"/>
  <c r="LS20" i="2"/>
  <c r="IZ25" i="3" s="1"/>
  <c r="LR20" i="2"/>
  <c r="IY25" i="3" s="1"/>
  <c r="LQ20" i="2"/>
  <c r="IX25" i="3" s="1"/>
  <c r="LP20" i="2"/>
  <c r="IW25" i="3" s="1"/>
  <c r="LO20" i="2"/>
  <c r="IV25" i="3" s="1"/>
  <c r="LN20" i="2"/>
  <c r="IU25" i="3" s="1"/>
  <c r="LM20" i="2"/>
  <c r="IT25" i="3" s="1"/>
  <c r="LL20" i="2"/>
  <c r="IS25" i="3" s="1"/>
  <c r="LK20" i="2"/>
  <c r="IR25" i="3" s="1"/>
  <c r="LJ20" i="2"/>
  <c r="IQ25" i="3" s="1"/>
  <c r="LI20" i="2"/>
  <c r="IP25" i="3" s="1"/>
  <c r="LH20" i="2"/>
  <c r="IO25" i="3" s="1"/>
  <c r="LG20" i="2"/>
  <c r="IN25" i="3" s="1"/>
  <c r="LF20" i="2"/>
  <c r="IM25" i="3" s="1"/>
  <c r="LE20" i="2"/>
  <c r="IL25" i="3" s="1"/>
  <c r="LD20" i="2"/>
  <c r="IK25" i="3" s="1"/>
  <c r="LC20" i="2"/>
  <c r="IJ25" i="3" s="1"/>
  <c r="LB20" i="2"/>
  <c r="II25" i="3" s="1"/>
  <c r="LA20" i="2"/>
  <c r="IH25" i="3" s="1"/>
  <c r="KZ20" i="2"/>
  <c r="IG25" i="3" s="1"/>
  <c r="KY20" i="2"/>
  <c r="IF25" i="3" s="1"/>
  <c r="KX20" i="2"/>
  <c r="IE25" i="3" s="1"/>
  <c r="KW20" i="2"/>
  <c r="ID25" i="3" s="1"/>
  <c r="KV20" i="2"/>
  <c r="IC25" i="3" s="1"/>
  <c r="KU20" i="2"/>
  <c r="IB25" i="3" s="1"/>
  <c r="KT20" i="2"/>
  <c r="IA25" i="3" s="1"/>
  <c r="KS20" i="2"/>
  <c r="HZ25" i="3" s="1"/>
  <c r="KR20" i="2"/>
  <c r="HY25" i="3" s="1"/>
  <c r="KQ20" i="2"/>
  <c r="HX25" i="3" s="1"/>
  <c r="KP20" i="2"/>
  <c r="HW25" i="3" s="1"/>
  <c r="KO20" i="2"/>
  <c r="HV25" i="3" s="1"/>
  <c r="KN20" i="2"/>
  <c r="HU25" i="3" s="1"/>
  <c r="KM20" i="2"/>
  <c r="HT25" i="3" s="1"/>
  <c r="KL20" i="2"/>
  <c r="HS25" i="3" s="1"/>
  <c r="KK20" i="2"/>
  <c r="HR25" i="3" s="1"/>
  <c r="KJ20" i="2"/>
  <c r="HQ25" i="3" s="1"/>
  <c r="KI20" i="2"/>
  <c r="HP25" i="3" s="1"/>
  <c r="KH20" i="2"/>
  <c r="HO25" i="3" s="1"/>
  <c r="KG20" i="2"/>
  <c r="HN25" i="3" s="1"/>
  <c r="KF20" i="2"/>
  <c r="HM25" i="3" s="1"/>
  <c r="KE20" i="2"/>
  <c r="HL25" i="3" s="1"/>
  <c r="KD20" i="2"/>
  <c r="HK25" i="3" s="1"/>
  <c r="KC20" i="2"/>
  <c r="HJ25" i="3" s="1"/>
  <c r="KB20" i="2"/>
  <c r="HI25" i="3" s="1"/>
  <c r="KA20" i="2"/>
  <c r="HH25" i="3" s="1"/>
  <c r="JZ20" i="2"/>
  <c r="HG25" i="3" s="1"/>
  <c r="JY20" i="2"/>
  <c r="JX20" i="2"/>
  <c r="HF25" i="3" s="1"/>
  <c r="JW20" i="2"/>
  <c r="JV20" i="2"/>
  <c r="HE25" i="3" s="1"/>
  <c r="JU20" i="2"/>
  <c r="JT20" i="2"/>
  <c r="HD25" i="3" s="1"/>
  <c r="JS20" i="2"/>
  <c r="JR20" i="2"/>
  <c r="HC25" i="3" s="1"/>
  <c r="JQ20" i="2"/>
  <c r="JP20" i="2"/>
  <c r="HB25" i="3" s="1"/>
  <c r="JO20" i="2"/>
  <c r="JN20" i="2"/>
  <c r="HA25" i="3" s="1"/>
  <c r="JM20" i="2"/>
  <c r="JL20" i="2"/>
  <c r="GZ25" i="3" s="1"/>
  <c r="JK20" i="2"/>
  <c r="JJ20" i="2"/>
  <c r="GY25" i="3" s="1"/>
  <c r="JI20" i="2"/>
  <c r="JH20" i="2"/>
  <c r="GX25" i="3" s="1"/>
  <c r="JG20" i="2"/>
  <c r="JF20" i="2"/>
  <c r="GW25" i="3" s="1"/>
  <c r="JE20" i="2"/>
  <c r="JD20" i="2"/>
  <c r="GV25" i="3" s="1"/>
  <c r="JC20" i="2"/>
  <c r="JB20" i="2"/>
  <c r="GU25" i="3" s="1"/>
  <c r="JA20" i="2"/>
  <c r="IZ20" i="2"/>
  <c r="GT25" i="3" s="1"/>
  <c r="IY20" i="2"/>
  <c r="IX20" i="2"/>
  <c r="GS25" i="3" s="1"/>
  <c r="IW20" i="2"/>
  <c r="IV20" i="2"/>
  <c r="IU20" i="2"/>
  <c r="GR25" i="3" s="1"/>
  <c r="IT20" i="2"/>
  <c r="IS20" i="2"/>
  <c r="GQ25" i="3" s="1"/>
  <c r="IR20" i="2"/>
  <c r="GP25" i="3" s="1"/>
  <c r="IQ20" i="2"/>
  <c r="GO25" i="3" s="1"/>
  <c r="IP20" i="2"/>
  <c r="IO20" i="2"/>
  <c r="GN25" i="3" s="1"/>
  <c r="IN20" i="2"/>
  <c r="IM20" i="2"/>
  <c r="GM25" i="3" s="1"/>
  <c r="IL20" i="2"/>
  <c r="IK20" i="2"/>
  <c r="GL25" i="3" s="1"/>
  <c r="IJ20" i="2"/>
  <c r="II20" i="2"/>
  <c r="GK25" i="3" s="1"/>
  <c r="IH20" i="2"/>
  <c r="IG20" i="2"/>
  <c r="GJ25" i="3" s="1"/>
  <c r="IF20" i="2"/>
  <c r="IE20" i="2"/>
  <c r="GI25" i="3" s="1"/>
  <c r="ID20" i="2"/>
  <c r="IC20" i="2"/>
  <c r="GH25" i="3" s="1"/>
  <c r="IB20" i="2"/>
  <c r="IA20" i="2"/>
  <c r="GG25" i="3" s="1"/>
  <c r="HZ20" i="2"/>
  <c r="HY20" i="2"/>
  <c r="GF25" i="3" s="1"/>
  <c r="HX20" i="2"/>
  <c r="HW20" i="2"/>
  <c r="GE25" i="3" s="1"/>
  <c r="HV20" i="2"/>
  <c r="HU20" i="2"/>
  <c r="GD25" i="3" s="1"/>
  <c r="HT20" i="2"/>
  <c r="HS20" i="2"/>
  <c r="GC25" i="3" s="1"/>
  <c r="HR20" i="2"/>
  <c r="HQ20" i="2"/>
  <c r="GB25" i="3" s="1"/>
  <c r="HP20" i="2"/>
  <c r="HO20" i="2"/>
  <c r="GA25" i="3" s="1"/>
  <c r="HN20" i="2"/>
  <c r="HM20" i="2"/>
  <c r="FZ25" i="3" s="1"/>
  <c r="HL20" i="2"/>
  <c r="HK20" i="2"/>
  <c r="FY25" i="3" s="1"/>
  <c r="HJ20" i="2"/>
  <c r="FX25" i="3" s="1"/>
  <c r="HI20" i="2"/>
  <c r="FW25" i="3" s="1"/>
  <c r="HH20" i="2"/>
  <c r="FV25" i="3" s="1"/>
  <c r="HG20" i="2"/>
  <c r="FU25" i="3" s="1"/>
  <c r="HF20" i="2"/>
  <c r="FT25" i="3" s="1"/>
  <c r="HE20" i="2"/>
  <c r="FS25" i="3" s="1"/>
  <c r="HD20" i="2"/>
  <c r="FR25" i="3" s="1"/>
  <c r="HC20" i="2"/>
  <c r="FQ25" i="3" s="1"/>
  <c r="HB20" i="2"/>
  <c r="FP25" i="3" s="1"/>
  <c r="HA20" i="2"/>
  <c r="FO25" i="3" s="1"/>
  <c r="GZ20" i="2"/>
  <c r="FN25" i="3" s="1"/>
  <c r="GY20" i="2"/>
  <c r="FM25" i="3" s="1"/>
  <c r="GX20" i="2"/>
  <c r="GW20" i="2"/>
  <c r="FL25" i="3" s="1"/>
  <c r="GV20" i="2"/>
  <c r="GU20" i="2"/>
  <c r="FK25" i="3" s="1"/>
  <c r="GT20" i="2"/>
  <c r="FJ25" i="3" s="1"/>
  <c r="GS20" i="2"/>
  <c r="FI25" i="3" s="1"/>
  <c r="GR20" i="2"/>
  <c r="FH25" i="3" s="1"/>
  <c r="GQ20" i="2"/>
  <c r="FG25" i="3" s="1"/>
  <c r="GP20" i="2"/>
  <c r="FF25" i="3" s="1"/>
  <c r="GO20" i="2"/>
  <c r="FE25" i="3" s="1"/>
  <c r="GN20" i="2"/>
  <c r="FD25" i="3" s="1"/>
  <c r="GM20" i="2"/>
  <c r="FC25" i="3" s="1"/>
  <c r="GL20" i="2"/>
  <c r="FB25" i="3" s="1"/>
  <c r="GK20" i="2"/>
  <c r="FA25" i="3" s="1"/>
  <c r="GJ20" i="2"/>
  <c r="EZ25" i="3" s="1"/>
  <c r="GI20" i="2"/>
  <c r="EY25" i="3" s="1"/>
  <c r="GH20" i="2"/>
  <c r="EX25" i="3" s="1"/>
  <c r="GG20" i="2"/>
  <c r="EW25" i="3" s="1"/>
  <c r="GF20" i="2"/>
  <c r="EV25" i="3" s="1"/>
  <c r="GE20" i="2"/>
  <c r="EU25" i="3" s="1"/>
  <c r="GD20" i="2"/>
  <c r="ET25" i="3" s="1"/>
  <c r="GC20" i="2"/>
  <c r="ES25" i="3" s="1"/>
  <c r="GB20" i="2"/>
  <c r="ER25" i="3" s="1"/>
  <c r="GA20" i="2"/>
  <c r="EQ25" i="3" s="1"/>
  <c r="FZ20" i="2"/>
  <c r="EP25" i="3" s="1"/>
  <c r="FY20" i="2"/>
  <c r="EO25" i="3" s="1"/>
  <c r="FX20" i="2"/>
  <c r="EN25" i="3" s="1"/>
  <c r="FW20" i="2"/>
  <c r="EM25" i="3" s="1"/>
  <c r="FV20" i="2"/>
  <c r="EL25" i="3" s="1"/>
  <c r="FU20" i="2"/>
  <c r="EK25" i="3" s="1"/>
  <c r="FT20" i="2"/>
  <c r="EJ25" i="3" s="1"/>
  <c r="FS20" i="2"/>
  <c r="EI25" i="3" s="1"/>
  <c r="FR20" i="2"/>
  <c r="EH25" i="3" s="1"/>
  <c r="FQ20" i="2"/>
  <c r="EG25" i="3" s="1"/>
  <c r="FP20" i="2"/>
  <c r="EF25" i="3" s="1"/>
  <c r="FO20" i="2"/>
  <c r="EE25" i="3" s="1"/>
  <c r="FN20" i="2"/>
  <c r="ED25" i="3" s="1"/>
  <c r="FM20" i="2"/>
  <c r="EC25" i="3" s="1"/>
  <c r="FL20" i="2"/>
  <c r="EB25" i="3" s="1"/>
  <c r="FK20" i="2"/>
  <c r="EA25" i="3" s="1"/>
  <c r="FJ20" i="2"/>
  <c r="DZ25" i="3" s="1"/>
  <c r="FI20" i="2"/>
  <c r="DY25" i="3" s="1"/>
  <c r="FH20" i="2"/>
  <c r="DX25" i="3" s="1"/>
  <c r="FG20" i="2"/>
  <c r="DW25" i="3" s="1"/>
  <c r="FF20" i="2"/>
  <c r="DV25" i="3" s="1"/>
  <c r="FE20" i="2"/>
  <c r="DU25" i="3" s="1"/>
  <c r="FD20" i="2"/>
  <c r="DT25" i="3" s="1"/>
  <c r="FC20" i="2"/>
  <c r="DS25" i="3" s="1"/>
  <c r="FB20" i="2"/>
  <c r="DR25" i="3" s="1"/>
  <c r="FA20" i="2"/>
  <c r="DQ25" i="3" s="1"/>
  <c r="EZ20" i="2"/>
  <c r="DP25" i="3" s="1"/>
  <c r="EY20" i="2"/>
  <c r="DO25" i="3" s="1"/>
  <c r="EX20" i="2"/>
  <c r="DN25" i="3" s="1"/>
  <c r="EW20" i="2"/>
  <c r="DM25" i="3" s="1"/>
  <c r="EV20" i="2"/>
  <c r="DL25" i="3" s="1"/>
  <c r="EU20" i="2"/>
  <c r="DK25" i="3" s="1"/>
  <c r="ET20" i="2"/>
  <c r="DJ25" i="3" s="1"/>
  <c r="ES20" i="2"/>
  <c r="DI25" i="3" s="1"/>
  <c r="ER20" i="2"/>
  <c r="DH25" i="3" s="1"/>
  <c r="EQ20" i="2"/>
  <c r="DG25" i="3" s="1"/>
  <c r="EP20" i="2"/>
  <c r="DF25" i="3" s="1"/>
  <c r="EO20" i="2"/>
  <c r="DE25" i="3" s="1"/>
  <c r="EN20" i="2"/>
  <c r="DD25" i="3" s="1"/>
  <c r="EM20" i="2"/>
  <c r="DC25" i="3" s="1"/>
  <c r="EL20" i="2"/>
  <c r="DB25" i="3" s="1"/>
  <c r="EK20" i="2"/>
  <c r="DA25" i="3" s="1"/>
  <c r="EJ20" i="2"/>
  <c r="CZ25" i="3" s="1"/>
  <c r="EI20" i="2"/>
  <c r="CY25" i="3" s="1"/>
  <c r="EH20" i="2"/>
  <c r="CX25" i="3" s="1"/>
  <c r="EG20" i="2"/>
  <c r="CW25" i="3" s="1"/>
  <c r="EF20" i="2"/>
  <c r="CV25" i="3" s="1"/>
  <c r="EE20" i="2"/>
  <c r="CU25" i="3" s="1"/>
  <c r="ED20" i="2"/>
  <c r="CT25" i="3" s="1"/>
  <c r="EC20" i="2"/>
  <c r="CS25" i="3" s="1"/>
  <c r="EB20" i="2"/>
  <c r="CR25" i="3" s="1"/>
  <c r="EA20" i="2"/>
  <c r="CQ25" i="3" s="1"/>
  <c r="DZ20" i="2"/>
  <c r="CP25" i="3" s="1"/>
  <c r="DY20" i="2"/>
  <c r="CO25" i="3" s="1"/>
  <c r="DX20" i="2"/>
  <c r="CN25" i="3" s="1"/>
  <c r="DW20" i="2"/>
  <c r="CM25" i="3" s="1"/>
  <c r="DV20" i="2"/>
  <c r="CL25" i="3" s="1"/>
  <c r="DU20" i="2"/>
  <c r="CK25" i="3" s="1"/>
  <c r="DT20" i="2"/>
  <c r="CJ25" i="3" s="1"/>
  <c r="DS20" i="2"/>
  <c r="CI25" i="3" s="1"/>
  <c r="DR20" i="2"/>
  <c r="CH25" i="3" s="1"/>
  <c r="DQ20" i="2"/>
  <c r="CG25" i="3" s="1"/>
  <c r="DP20" i="2"/>
  <c r="CF25" i="3" s="1"/>
  <c r="DO20" i="2"/>
  <c r="CE25" i="3" s="1"/>
  <c r="DN20" i="2"/>
  <c r="CD25" i="3" s="1"/>
  <c r="DM20" i="2"/>
  <c r="CC25" i="3" s="1"/>
  <c r="DL20" i="2"/>
  <c r="CB25" i="3" s="1"/>
  <c r="DK20" i="2"/>
  <c r="CA25" i="3" s="1"/>
  <c r="DJ20" i="2"/>
  <c r="BZ25" i="3" s="1"/>
  <c r="DI20" i="2"/>
  <c r="BY25" i="3" s="1"/>
  <c r="DH20" i="2"/>
  <c r="BX25" i="3" s="1"/>
  <c r="DG20" i="2"/>
  <c r="BW25" i="3" s="1"/>
  <c r="DF20" i="2"/>
  <c r="BV25" i="3" s="1"/>
  <c r="DE20" i="2"/>
  <c r="BU25" i="3" s="1"/>
  <c r="DD20" i="2"/>
  <c r="BT25" i="3" s="1"/>
  <c r="DC20" i="2"/>
  <c r="BS25" i="3" s="1"/>
  <c r="DB20" i="2"/>
  <c r="BR25" i="3" s="1"/>
  <c r="DA20" i="2"/>
  <c r="BQ25" i="3" s="1"/>
  <c r="CZ20" i="2"/>
  <c r="BP25" i="3" s="1"/>
  <c r="CY20" i="2"/>
  <c r="BO25" i="3" s="1"/>
  <c r="CX20" i="2"/>
  <c r="BN25" i="3" s="1"/>
  <c r="CW20" i="2"/>
  <c r="BM25" i="3" s="1"/>
  <c r="CV20" i="2"/>
  <c r="BL25" i="3" s="1"/>
  <c r="CU20" i="2"/>
  <c r="BK25" i="3" s="1"/>
  <c r="CT20" i="2"/>
  <c r="BJ25" i="3" s="1"/>
  <c r="CS20" i="2"/>
  <c r="BI25" i="3" s="1"/>
  <c r="CR20" i="2"/>
  <c r="BH25" i="3" s="1"/>
  <c r="CQ20" i="2"/>
  <c r="BG25" i="3" s="1"/>
  <c r="CP20" i="2"/>
  <c r="BF25" i="3" s="1"/>
  <c r="CO20" i="2"/>
  <c r="BE25" i="3" s="1"/>
  <c r="CN20" i="2"/>
  <c r="BD25" i="3" s="1"/>
  <c r="CM20" i="2"/>
  <c r="BC25" i="3" s="1"/>
  <c r="CL20" i="2"/>
  <c r="BB25" i="3" s="1"/>
  <c r="CK20" i="2"/>
  <c r="BA25" i="3" s="1"/>
  <c r="CJ20" i="2"/>
  <c r="AZ25" i="3" s="1"/>
  <c r="CI20" i="2"/>
  <c r="CH20" i="2"/>
  <c r="AY25" i="3" s="1"/>
  <c r="CG20" i="2"/>
  <c r="CF20" i="2"/>
  <c r="AX25" i="3" s="1"/>
  <c r="CE20" i="2"/>
  <c r="CD20" i="2"/>
  <c r="AW25" i="3" s="1"/>
  <c r="CC20" i="2"/>
  <c r="CB20" i="2"/>
  <c r="AV25" i="3" s="1"/>
  <c r="CA20" i="2"/>
  <c r="BZ20" i="2"/>
  <c r="AU25" i="3" s="1"/>
  <c r="BY20" i="2"/>
  <c r="BX20" i="2"/>
  <c r="AT25" i="3" s="1"/>
  <c r="BW20" i="2"/>
  <c r="BV20" i="2"/>
  <c r="AS25" i="3" s="1"/>
  <c r="BU20" i="2"/>
  <c r="BT20" i="2"/>
  <c r="AR25" i="3" s="1"/>
  <c r="BS20" i="2"/>
  <c r="BR20" i="2"/>
  <c r="AQ25" i="3" s="1"/>
  <c r="BQ20" i="2"/>
  <c r="BP20" i="2"/>
  <c r="AP25" i="3" s="1"/>
  <c r="BO20" i="2"/>
  <c r="BN20" i="2"/>
  <c r="AO25" i="3" s="1"/>
  <c r="BM20" i="2"/>
  <c r="BL20" i="2"/>
  <c r="AN25" i="3" s="1"/>
  <c r="BK20" i="2"/>
  <c r="BJ20" i="2"/>
  <c r="AM25" i="3" s="1"/>
  <c r="BI20" i="2"/>
  <c r="BH20" i="2"/>
  <c r="AL25" i="3" s="1"/>
  <c r="BG20" i="2"/>
  <c r="BF20" i="2"/>
  <c r="AK25" i="3" s="1"/>
  <c r="BE20" i="2"/>
  <c r="BD20" i="2"/>
  <c r="AJ25" i="3" s="1"/>
  <c r="BC20" i="2"/>
  <c r="BB20" i="2"/>
  <c r="AI25" i="3" s="1"/>
  <c r="BA20" i="2"/>
  <c r="AH25" i="3" s="1"/>
  <c r="AZ20" i="2"/>
  <c r="AY20" i="2"/>
  <c r="AG25" i="3" s="1"/>
  <c r="AX20" i="2"/>
  <c r="AW20" i="2"/>
  <c r="AF25" i="3" s="1"/>
  <c r="AV20" i="2"/>
  <c r="AU20" i="2"/>
  <c r="AE25" i="3" s="1"/>
  <c r="AT20" i="2"/>
  <c r="AS20" i="2"/>
  <c r="AD25" i="3" s="1"/>
  <c r="AR20" i="2"/>
  <c r="AQ20" i="2"/>
  <c r="AC25" i="3" s="1"/>
  <c r="AP20" i="2"/>
  <c r="AO20" i="2"/>
  <c r="AB25" i="3" s="1"/>
  <c r="AN20" i="2"/>
  <c r="AM20" i="2"/>
  <c r="AA25" i="3" s="1"/>
  <c r="AL20" i="2"/>
  <c r="AK20" i="2"/>
  <c r="Z25" i="3" s="1"/>
  <c r="AJ20" i="2"/>
  <c r="AI20" i="2"/>
  <c r="Y25" i="3" s="1"/>
  <c r="AH20" i="2"/>
  <c r="AG20" i="2"/>
  <c r="X25" i="3" s="1"/>
  <c r="AF20" i="2"/>
  <c r="AE20" i="2"/>
  <c r="W25" i="3" s="1"/>
  <c r="AD20" i="2"/>
  <c r="AC20" i="2"/>
  <c r="V25" i="3" s="1"/>
  <c r="AB20" i="2"/>
  <c r="AA20" i="2"/>
  <c r="U25" i="3" s="1"/>
  <c r="Z20" i="2"/>
  <c r="Y20" i="2"/>
  <c r="T25" i="3" s="1"/>
  <c r="X20" i="2"/>
  <c r="W20" i="2"/>
  <c r="S25" i="3" s="1"/>
  <c r="V20" i="2"/>
  <c r="U20" i="2"/>
  <c r="R25" i="3" s="1"/>
  <c r="T20" i="2"/>
  <c r="Q25" i="3" s="1"/>
  <c r="S20" i="2"/>
  <c r="P25" i="3" s="1"/>
  <c r="R20" i="2"/>
  <c r="O25" i="3" s="1"/>
  <c r="Q20" i="2"/>
  <c r="N25" i="3" s="1"/>
  <c r="P20" i="2"/>
  <c r="M25" i="3" s="1"/>
  <c r="O20" i="2"/>
  <c r="L25" i="3" s="1"/>
  <c r="N20" i="2"/>
  <c r="K25" i="3" s="1"/>
  <c r="M20" i="2"/>
  <c r="J25" i="3" s="1"/>
  <c r="L20" i="2"/>
  <c r="I25" i="3" s="1"/>
  <c r="K20" i="2"/>
  <c r="H25" i="3" s="1"/>
  <c r="J20" i="2"/>
  <c r="G25" i="3" s="1"/>
  <c r="I20" i="2"/>
  <c r="F25" i="3" s="1"/>
  <c r="H20" i="2"/>
  <c r="G20" i="2"/>
  <c r="E25" i="3" s="1"/>
  <c r="F20" i="2"/>
  <c r="E20" i="2"/>
  <c r="D25" i="3" s="1"/>
  <c r="C20" i="2"/>
  <c r="X12" i="2"/>
  <c r="D12" i="2" s="1"/>
  <c r="W10" i="2"/>
  <c r="X10" i="2" s="1"/>
  <c r="D10" i="2" s="1"/>
  <c r="W9" i="2"/>
  <c r="X9" i="2" s="1"/>
  <c r="D9" i="2" s="1"/>
  <c r="S8" i="2"/>
  <c r="W8" i="2" s="1"/>
  <c r="X8" i="2" s="1"/>
  <c r="W6" i="2"/>
  <c r="X6" i="2" s="1"/>
  <c r="D6" i="2" s="1"/>
  <c r="D5" i="2"/>
  <c r="GK294" i="1" a="1"/>
  <c r="GK294" i="1" s="1"/>
  <c r="GK296" i="1" s="1"/>
  <c r="N175" i="4" s="1"/>
  <c r="GJ294" i="1" a="1"/>
  <c r="GJ294" i="1" s="1"/>
  <c r="GJ296" i="1" s="1"/>
  <c r="N174" i="4" s="1"/>
  <c r="GI294" i="1" a="1"/>
  <c r="GI294" i="1" s="1"/>
  <c r="GI296" i="1" s="1"/>
  <c r="N173" i="4" s="1"/>
  <c r="GH294" i="1" a="1"/>
  <c r="GH294" i="1" s="1"/>
  <c r="GH296" i="1" s="1"/>
  <c r="N172" i="4" s="1"/>
  <c r="GG294" i="1" a="1"/>
  <c r="GG294" i="1" s="1"/>
  <c r="GG296" i="1" s="1"/>
  <c r="N171" i="4" s="1"/>
  <c r="GF294" i="1" a="1"/>
  <c r="GF294" i="1" s="1"/>
  <c r="GF296" i="1" s="1"/>
  <c r="N169" i="4" s="1"/>
  <c r="GE294" i="1" a="1"/>
  <c r="GE294" i="1" s="1"/>
  <c r="GE296" i="1" s="1"/>
  <c r="N168" i="4" s="1"/>
  <c r="GD294" i="1" a="1"/>
  <c r="GD294" i="1" s="1"/>
  <c r="GD296" i="1" s="1"/>
  <c r="N167" i="4" s="1"/>
  <c r="GC294" i="1" a="1"/>
  <c r="GC294" i="1" s="1"/>
  <c r="GC296" i="1" s="1"/>
  <c r="N166" i="4" s="1"/>
  <c r="GB294" i="1" a="1"/>
  <c r="GB294" i="1" s="1"/>
  <c r="GB296" i="1" s="1"/>
  <c r="N165" i="4" s="1"/>
  <c r="GA294" i="1" a="1"/>
  <c r="GA294" i="1" s="1"/>
  <c r="GA296" i="1" s="1"/>
  <c r="N164" i="4" s="1"/>
  <c r="FZ294" i="1" a="1"/>
  <c r="FZ294" i="1" s="1"/>
  <c r="FZ296" i="1" s="1"/>
  <c r="N163" i="4" s="1"/>
  <c r="FY294" i="1" a="1"/>
  <c r="FY294" i="1" s="1"/>
  <c r="FY296" i="1" s="1"/>
  <c r="N162" i="4" s="1"/>
  <c r="FX294" i="1" a="1"/>
  <c r="FX294" i="1" s="1"/>
  <c r="FX296" i="1" s="1"/>
  <c r="N161" i="4" s="1"/>
  <c r="FW294" i="1" a="1"/>
  <c r="FW294" i="1" s="1"/>
  <c r="FW296" i="1" s="1"/>
  <c r="N160" i="4" s="1"/>
  <c r="FV294" i="1" a="1"/>
  <c r="FV294" i="1" s="1"/>
  <c r="FV296" i="1" s="1"/>
  <c r="N159" i="4" s="1"/>
  <c r="FU294" i="1" a="1"/>
  <c r="FU294" i="1" s="1"/>
  <c r="FU296" i="1" s="1"/>
  <c r="N158" i="4" s="1"/>
  <c r="FT294" i="1" a="1"/>
  <c r="FT294" i="1" s="1"/>
  <c r="FT296" i="1" s="1"/>
  <c r="N157" i="4" s="1"/>
  <c r="FS294" i="1" a="1"/>
  <c r="FS294" i="1" s="1"/>
  <c r="FS296" i="1" s="1"/>
  <c r="N156" i="4" s="1"/>
  <c r="FR294" i="1" a="1"/>
  <c r="FR294" i="1" s="1"/>
  <c r="FR296" i="1" s="1"/>
  <c r="N155" i="4" s="1"/>
  <c r="FQ294" i="1" a="1"/>
  <c r="FQ294" i="1" s="1"/>
  <c r="FQ296" i="1" s="1"/>
  <c r="N154" i="4" s="1"/>
  <c r="FP294" i="1" a="1"/>
  <c r="FP294" i="1" s="1"/>
  <c r="FP296" i="1" s="1"/>
  <c r="N153" i="4" s="1"/>
  <c r="FO294" i="1" a="1"/>
  <c r="FO294" i="1" s="1"/>
  <c r="FO296" i="1" s="1"/>
  <c r="N152" i="4" s="1"/>
  <c r="FN294" i="1" a="1"/>
  <c r="FN294" i="1" s="1"/>
  <c r="FN296" i="1" s="1"/>
  <c r="N151" i="4" s="1"/>
  <c r="FM294" i="1" a="1"/>
  <c r="FM294" i="1" s="1"/>
  <c r="FM296" i="1" s="1"/>
  <c r="N150" i="4" s="1"/>
  <c r="FL294" i="1" a="1"/>
  <c r="FL294" i="1" s="1"/>
  <c r="FL296" i="1" s="1"/>
  <c r="N149" i="4" s="1"/>
  <c r="FK294" i="1" a="1"/>
  <c r="FK294" i="1" s="1"/>
  <c r="FK296" i="1" s="1"/>
  <c r="N148" i="4" s="1"/>
  <c r="FJ294" i="1" a="1"/>
  <c r="FJ294" i="1" s="1"/>
  <c r="FJ296" i="1" s="1"/>
  <c r="N147" i="4" s="1"/>
  <c r="FI294" i="1" a="1"/>
  <c r="FI294" i="1" s="1"/>
  <c r="FI296" i="1" s="1"/>
  <c r="N146" i="4" s="1"/>
  <c r="FH294" i="1" a="1"/>
  <c r="FH294" i="1" s="1"/>
  <c r="FH296" i="1" s="1"/>
  <c r="N145" i="4" s="1"/>
  <c r="FG294" i="1" a="1"/>
  <c r="FG294" i="1" s="1"/>
  <c r="FG296" i="1" s="1"/>
  <c r="N144" i="4" s="1"/>
  <c r="FF294" i="1" a="1"/>
  <c r="FF294" i="1" s="1"/>
  <c r="FF296" i="1" s="1"/>
  <c r="N143" i="4" s="1"/>
  <c r="FE294" i="1" a="1"/>
  <c r="FE294" i="1" s="1"/>
  <c r="FE296" i="1" s="1"/>
  <c r="N142" i="4" s="1"/>
  <c r="FD294" i="1" a="1"/>
  <c r="FD294" i="1" s="1"/>
  <c r="FD296" i="1" s="1"/>
  <c r="N141" i="4" s="1"/>
  <c r="FC294" i="1" a="1"/>
  <c r="FC294" i="1" s="1"/>
  <c r="FC296" i="1" s="1"/>
  <c r="N140" i="4" s="1"/>
  <c r="FB294" i="1" a="1"/>
  <c r="FB294" i="1" s="1"/>
  <c r="FB296" i="1" s="1"/>
  <c r="N139" i="4" s="1"/>
  <c r="FA294" i="1" a="1"/>
  <c r="FA294" i="1" s="1"/>
  <c r="FA296" i="1" s="1"/>
  <c r="N138" i="4" s="1"/>
  <c r="EZ294" i="1" a="1"/>
  <c r="EZ294" i="1" s="1"/>
  <c r="EZ296" i="1" s="1"/>
  <c r="N137" i="4" s="1"/>
  <c r="EY294" i="1" a="1"/>
  <c r="EY294" i="1" s="1"/>
  <c r="EY296" i="1" s="1"/>
  <c r="N136" i="4" s="1"/>
  <c r="EX294" i="1" a="1"/>
  <c r="EX294" i="1" s="1"/>
  <c r="EX296" i="1" s="1"/>
  <c r="N135" i="4" s="1"/>
  <c r="EW294" i="1" a="1"/>
  <c r="EW294" i="1" s="1"/>
  <c r="EW296" i="1" s="1"/>
  <c r="N134" i="4" s="1"/>
  <c r="EV294" i="1" a="1"/>
  <c r="EV294" i="1" s="1"/>
  <c r="EV296" i="1" s="1"/>
  <c r="N133" i="4" s="1"/>
  <c r="EU294" i="1" a="1"/>
  <c r="EU294" i="1" s="1"/>
  <c r="EU296" i="1" s="1"/>
  <c r="N132" i="4" s="1"/>
  <c r="ET294" i="1" a="1"/>
  <c r="ET294" i="1" s="1"/>
  <c r="ET296" i="1" s="1"/>
  <c r="N131" i="4" s="1"/>
  <c r="ES294" i="1" a="1"/>
  <c r="ES294" i="1" s="1"/>
  <c r="ES296" i="1" s="1"/>
  <c r="N130" i="4" s="1"/>
  <c r="ER294" i="1" a="1"/>
  <c r="ER294" i="1" s="1"/>
  <c r="ER296" i="1" s="1"/>
  <c r="N129" i="4" s="1"/>
  <c r="EQ294" i="1" a="1"/>
  <c r="EQ294" i="1" s="1"/>
  <c r="EQ296" i="1" s="1"/>
  <c r="N128" i="4" s="1"/>
  <c r="EP294" i="1" a="1"/>
  <c r="EP294" i="1" s="1"/>
  <c r="EP296" i="1" s="1"/>
  <c r="N127" i="4" s="1"/>
  <c r="EO294" i="1" a="1"/>
  <c r="EO294" i="1" s="1"/>
  <c r="EO296" i="1" s="1"/>
  <c r="N126" i="4" s="1"/>
  <c r="EN294" i="1" a="1"/>
  <c r="EN294" i="1" s="1"/>
  <c r="EN296" i="1" s="1"/>
  <c r="N125" i="4" s="1"/>
  <c r="EM294" i="1" a="1"/>
  <c r="EM294" i="1" s="1"/>
  <c r="EM296" i="1" s="1"/>
  <c r="N124" i="4" s="1"/>
  <c r="EL294" i="1" a="1"/>
  <c r="EL294" i="1" s="1"/>
  <c r="EL296" i="1" s="1"/>
  <c r="N123" i="4" s="1"/>
  <c r="EK294" i="1" a="1"/>
  <c r="EK294" i="1" s="1"/>
  <c r="EK296" i="1" s="1"/>
  <c r="N122" i="4" s="1"/>
  <c r="EJ294" i="1" a="1"/>
  <c r="EJ294" i="1" s="1"/>
  <c r="EJ296" i="1" s="1"/>
  <c r="N121" i="4" s="1"/>
  <c r="EI294" i="1" a="1"/>
  <c r="EI294" i="1" s="1"/>
  <c r="EI296" i="1" s="1"/>
  <c r="N120" i="4" s="1"/>
  <c r="EH294" i="1" a="1"/>
  <c r="EH294" i="1" s="1"/>
  <c r="EH296" i="1" s="1"/>
  <c r="N119" i="4" s="1"/>
  <c r="EG294" i="1" a="1"/>
  <c r="EG294" i="1" s="1"/>
  <c r="EG296" i="1" s="1"/>
  <c r="N118" i="4" s="1"/>
  <c r="EF294" i="1" a="1"/>
  <c r="EF294" i="1" s="1"/>
  <c r="EF296" i="1" s="1"/>
  <c r="N117" i="4" s="1"/>
  <c r="EE294" i="1" a="1"/>
  <c r="EE294" i="1" s="1"/>
  <c r="EE296" i="1" s="1"/>
  <c r="N116" i="4" s="1"/>
  <c r="ED294" i="1" a="1"/>
  <c r="ED294" i="1" s="1"/>
  <c r="ED296" i="1" s="1"/>
  <c r="N115" i="4" s="1"/>
  <c r="EC294" i="1" a="1"/>
  <c r="EC294" i="1" s="1"/>
  <c r="EC296" i="1" s="1"/>
  <c r="N114" i="4" s="1"/>
  <c r="EB294" i="1" a="1"/>
  <c r="EB294" i="1" s="1"/>
  <c r="EB296" i="1" s="1"/>
  <c r="N113" i="4" s="1"/>
  <c r="EA294" i="1" a="1"/>
  <c r="EA294" i="1" s="1"/>
  <c r="EA296" i="1" s="1"/>
  <c r="N112" i="4" s="1"/>
  <c r="DZ294" i="1" a="1"/>
  <c r="DZ294" i="1" s="1"/>
  <c r="DZ296" i="1" s="1"/>
  <c r="N111" i="4" s="1"/>
  <c r="DY294" i="1" a="1"/>
  <c r="DY294" i="1" s="1"/>
  <c r="DY296" i="1" s="1"/>
  <c r="N110" i="4" s="1"/>
  <c r="DX294" i="1" a="1"/>
  <c r="DX294" i="1" s="1"/>
  <c r="DX296" i="1" s="1"/>
  <c r="N109" i="4" s="1"/>
  <c r="DW294" i="1" a="1"/>
  <c r="DW294" i="1" s="1"/>
  <c r="DW296" i="1" s="1"/>
  <c r="N108" i="4" s="1"/>
  <c r="DV294" i="1" a="1"/>
  <c r="DV294" i="1" s="1"/>
  <c r="DV296" i="1" s="1"/>
  <c r="N107" i="4" s="1"/>
  <c r="DU294" i="1" a="1"/>
  <c r="DU294" i="1" s="1"/>
  <c r="DU296" i="1" s="1"/>
  <c r="N106" i="4" s="1"/>
  <c r="DT294" i="1" a="1"/>
  <c r="DT294" i="1" s="1"/>
  <c r="DT296" i="1" s="1"/>
  <c r="N105" i="4" s="1"/>
  <c r="DS294" i="1" a="1"/>
  <c r="DS294" i="1" s="1"/>
  <c r="DS296" i="1" s="1"/>
  <c r="N104" i="4" s="1"/>
  <c r="DR294" i="1" a="1"/>
  <c r="DR294" i="1" s="1"/>
  <c r="DR296" i="1" s="1"/>
  <c r="N103" i="4" s="1"/>
  <c r="DQ294" i="1" a="1"/>
  <c r="DQ294" i="1" s="1"/>
  <c r="DQ296" i="1" s="1"/>
  <c r="N102" i="4" s="1"/>
  <c r="DP294" i="1" a="1"/>
  <c r="DP294" i="1" s="1"/>
  <c r="DP296" i="1" s="1"/>
  <c r="N101" i="4" s="1"/>
  <c r="DO294" i="1" a="1"/>
  <c r="DO294" i="1" s="1"/>
  <c r="DO296" i="1" s="1"/>
  <c r="N100" i="4" s="1"/>
  <c r="DN294" i="1" a="1"/>
  <c r="DN294" i="1" s="1"/>
  <c r="DN296" i="1" s="1"/>
  <c r="N99" i="4" s="1"/>
  <c r="DM294" i="1" a="1"/>
  <c r="DM294" i="1" s="1"/>
  <c r="DM296" i="1" s="1"/>
  <c r="N98" i="4" s="1"/>
  <c r="DL294" i="1" a="1"/>
  <c r="DL294" i="1" s="1"/>
  <c r="DL296" i="1" s="1"/>
  <c r="N97" i="4" s="1"/>
  <c r="DK294" i="1" a="1"/>
  <c r="DK294" i="1" s="1"/>
  <c r="DK296" i="1" s="1"/>
  <c r="N96" i="4" s="1"/>
  <c r="DJ294" i="1" a="1"/>
  <c r="DJ294" i="1" s="1"/>
  <c r="DJ296" i="1" s="1"/>
  <c r="N95" i="4" s="1"/>
  <c r="DI294" i="1" a="1"/>
  <c r="DI294" i="1" s="1"/>
  <c r="DI296" i="1" s="1"/>
  <c r="N94" i="4" s="1"/>
  <c r="DH294" i="1" a="1"/>
  <c r="DH294" i="1" s="1"/>
  <c r="DH296" i="1" s="1"/>
  <c r="N93" i="4" s="1"/>
  <c r="DG294" i="1" a="1"/>
  <c r="DG294" i="1" s="1"/>
  <c r="DG296" i="1" s="1"/>
  <c r="N92" i="4" s="1"/>
  <c r="DF294" i="1" a="1"/>
  <c r="DF294" i="1" s="1"/>
  <c r="DF296" i="1" s="1"/>
  <c r="N91" i="4" s="1"/>
  <c r="DE294" i="1" a="1"/>
  <c r="DE294" i="1" s="1"/>
  <c r="DE296" i="1" s="1"/>
  <c r="N90" i="4" s="1"/>
  <c r="DD294" i="1" a="1"/>
  <c r="DD294" i="1" s="1"/>
  <c r="DD296" i="1" s="1"/>
  <c r="N89" i="4" s="1"/>
  <c r="DC294" i="1" a="1"/>
  <c r="DC294" i="1" s="1"/>
  <c r="DC296" i="1" s="1"/>
  <c r="N88" i="4" s="1"/>
  <c r="DB294" i="1" a="1"/>
  <c r="DB294" i="1" s="1"/>
  <c r="DB296" i="1" s="1"/>
  <c r="N87" i="4" s="1"/>
  <c r="DA294" i="1" a="1"/>
  <c r="DA294" i="1" s="1"/>
  <c r="DA296" i="1" s="1"/>
  <c r="N86" i="4" s="1"/>
  <c r="CZ294" i="1" a="1"/>
  <c r="CZ294" i="1" s="1"/>
  <c r="CZ296" i="1" s="1"/>
  <c r="N85" i="4" s="1"/>
  <c r="CY294" i="1" a="1"/>
  <c r="CY294" i="1" s="1"/>
  <c r="CY296" i="1" s="1"/>
  <c r="N84" i="4" s="1"/>
  <c r="CX294" i="1" a="1"/>
  <c r="CX294" i="1" s="1"/>
  <c r="CX296" i="1" s="1"/>
  <c r="N83" i="4" s="1"/>
  <c r="CW294" i="1" a="1"/>
  <c r="CW294" i="1" s="1"/>
  <c r="CW296" i="1" s="1"/>
  <c r="N82" i="4" s="1"/>
  <c r="CV294" i="1" a="1"/>
  <c r="CV294" i="1" s="1"/>
  <c r="CV296" i="1" s="1"/>
  <c r="N81" i="4" s="1"/>
  <c r="CU294" i="1" a="1"/>
  <c r="CU294" i="1" s="1"/>
  <c r="CU296" i="1" s="1"/>
  <c r="N80" i="4" s="1"/>
  <c r="CT294" i="1" a="1"/>
  <c r="CT294" i="1" s="1"/>
  <c r="CT296" i="1" s="1"/>
  <c r="N79" i="4" s="1"/>
  <c r="CS294" i="1" a="1"/>
  <c r="CS294" i="1" s="1"/>
  <c r="CS296" i="1" s="1"/>
  <c r="N78" i="4" s="1"/>
  <c r="CR294" i="1" a="1"/>
  <c r="CR294" i="1" s="1"/>
  <c r="CR296" i="1" s="1"/>
  <c r="N77" i="4" s="1"/>
  <c r="CQ294" i="1" a="1"/>
  <c r="CQ294" i="1" s="1"/>
  <c r="CQ296" i="1" s="1"/>
  <c r="N76" i="4" s="1"/>
  <c r="CP294" i="1" a="1"/>
  <c r="CP294" i="1" s="1"/>
  <c r="CP296" i="1" s="1"/>
  <c r="N75" i="4" s="1"/>
  <c r="CO294" i="1" a="1"/>
  <c r="CO294" i="1" s="1"/>
  <c r="CO296" i="1" s="1"/>
  <c r="N74" i="4" s="1"/>
  <c r="CN294" i="1" a="1"/>
  <c r="CN294" i="1" s="1"/>
  <c r="CN296" i="1" s="1"/>
  <c r="N73" i="4" s="1"/>
  <c r="CM294" i="1" a="1"/>
  <c r="CM294" i="1" s="1"/>
  <c r="CM296" i="1" s="1"/>
  <c r="N72" i="4" s="1"/>
  <c r="CL294" i="1" a="1"/>
  <c r="CL294" i="1" s="1"/>
  <c r="CL296" i="1" s="1"/>
  <c r="N71" i="4" s="1"/>
  <c r="CK294" i="1" a="1"/>
  <c r="CK294" i="1" s="1"/>
  <c r="CK296" i="1" s="1"/>
  <c r="N70" i="4" s="1"/>
  <c r="CJ294" i="1" a="1"/>
  <c r="CJ294" i="1" s="1"/>
  <c r="CJ296" i="1" s="1"/>
  <c r="N69" i="4" s="1"/>
  <c r="CI294" i="1" a="1"/>
  <c r="CI294" i="1" s="1"/>
  <c r="CI296" i="1" s="1"/>
  <c r="N68" i="4" s="1"/>
  <c r="CH294" i="1" a="1"/>
  <c r="CH294" i="1" s="1"/>
  <c r="CH296" i="1" s="1"/>
  <c r="N67" i="4" s="1"/>
  <c r="CG294" i="1" a="1"/>
  <c r="CG294" i="1" s="1"/>
  <c r="CG296" i="1" s="1"/>
  <c r="N66" i="4" s="1"/>
  <c r="CF294" i="1" a="1"/>
  <c r="CF294" i="1" s="1"/>
  <c r="CF296" i="1" s="1"/>
  <c r="N65" i="4" s="1"/>
  <c r="CE294" i="1" a="1"/>
  <c r="CE294" i="1" s="1"/>
  <c r="CE296" i="1" s="1"/>
  <c r="N64" i="4" s="1"/>
  <c r="CD294" i="1" a="1"/>
  <c r="CD294" i="1" s="1"/>
  <c r="CD296" i="1" s="1"/>
  <c r="N63" i="4" s="1"/>
  <c r="CC294" i="1" a="1"/>
  <c r="CC294" i="1" s="1"/>
  <c r="CC296" i="1" s="1"/>
  <c r="N62" i="4" s="1"/>
  <c r="CB294" i="1" a="1"/>
  <c r="CB294" i="1" s="1"/>
  <c r="CB296" i="1" s="1"/>
  <c r="N61" i="4" s="1"/>
  <c r="CA294" i="1" a="1"/>
  <c r="CA294" i="1" s="1"/>
  <c r="CA296" i="1" s="1"/>
  <c r="N60" i="4" s="1"/>
  <c r="BZ294" i="1" a="1"/>
  <c r="BZ294" i="1" s="1"/>
  <c r="BZ296" i="1" s="1"/>
  <c r="N59" i="4" s="1"/>
  <c r="BY294" i="1" a="1"/>
  <c r="BY294" i="1" s="1"/>
  <c r="BY296" i="1" s="1"/>
  <c r="N58" i="4" s="1"/>
  <c r="BX294" i="1" a="1"/>
  <c r="BX294" i="1" s="1"/>
  <c r="BX296" i="1" s="1"/>
  <c r="N57" i="4" s="1"/>
  <c r="BW294" i="1" a="1"/>
  <c r="BW294" i="1" s="1"/>
  <c r="BW296" i="1" s="1"/>
  <c r="N56" i="4" s="1"/>
  <c r="BV294" i="1" a="1"/>
  <c r="BV294" i="1" s="1"/>
  <c r="BV296" i="1" s="1"/>
  <c r="N55" i="4" s="1"/>
  <c r="BU294" i="1" a="1"/>
  <c r="BU294" i="1" s="1"/>
  <c r="BU296" i="1" s="1"/>
  <c r="BT294" i="1" a="1"/>
  <c r="BT294" i="1" s="1"/>
  <c r="BT296" i="1" s="1"/>
  <c r="BS294" i="1" a="1"/>
  <c r="BS294" i="1" s="1"/>
  <c r="BS296" i="1" s="1"/>
  <c r="N54" i="4" s="1"/>
  <c r="BR294" i="1" a="1"/>
  <c r="BR294" i="1" s="1"/>
  <c r="BR296" i="1" s="1"/>
  <c r="BQ294" i="1" a="1"/>
  <c r="BQ294" i="1" s="1"/>
  <c r="BQ296" i="1" s="1"/>
  <c r="N53" i="4" s="1"/>
  <c r="BP294" i="1" a="1"/>
  <c r="BP294" i="1" s="1"/>
  <c r="BP296" i="1" s="1"/>
  <c r="N52" i="4" s="1"/>
  <c r="BO294" i="1" a="1"/>
  <c r="BO294" i="1" s="1"/>
  <c r="BO296" i="1" s="1"/>
  <c r="BN294" i="1" a="1"/>
  <c r="BN294" i="1" s="1"/>
  <c r="BN296" i="1" s="1"/>
  <c r="N51" i="4" s="1"/>
  <c r="BM294" i="1" a="1"/>
  <c r="BM294" i="1" s="1"/>
  <c r="BM296" i="1" s="1"/>
  <c r="BL294" i="1" a="1"/>
  <c r="BL294" i="1" s="1"/>
  <c r="BL296" i="1" s="1"/>
  <c r="N50" i="4" s="1"/>
  <c r="BK294" i="1" a="1"/>
  <c r="BK294" i="1" s="1"/>
  <c r="BK296" i="1" s="1"/>
  <c r="BJ294" i="1" a="1"/>
  <c r="BJ294" i="1" s="1"/>
  <c r="BJ296" i="1" s="1"/>
  <c r="N49" i="4" s="1"/>
  <c r="BI294" i="1" a="1"/>
  <c r="BI294" i="1" s="1"/>
  <c r="BI296" i="1" s="1"/>
  <c r="BH294" i="1" a="1"/>
  <c r="BH294" i="1" s="1"/>
  <c r="BH296" i="1" s="1"/>
  <c r="BG294" i="1" a="1"/>
  <c r="BG294" i="1" s="1"/>
  <c r="BG296" i="1" s="1"/>
  <c r="N48" i="4" s="1"/>
  <c r="BF294" i="1" a="1"/>
  <c r="BF294" i="1" s="1"/>
  <c r="BF296" i="1" s="1"/>
  <c r="N47" i="4" s="1"/>
  <c r="BE294" i="1" a="1"/>
  <c r="BE294" i="1" s="1"/>
  <c r="BE296" i="1" s="1"/>
  <c r="BD294" i="1" a="1"/>
  <c r="BD294" i="1" s="1"/>
  <c r="BD296" i="1" s="1"/>
  <c r="N46" i="4" s="1"/>
  <c r="BC294" i="1" a="1"/>
  <c r="BC294" i="1" s="1"/>
  <c r="BC296" i="1" s="1"/>
  <c r="BB294" i="1" a="1"/>
  <c r="BB294" i="1" s="1"/>
  <c r="BB296" i="1" s="1"/>
  <c r="N45" i="4" s="1"/>
  <c r="BA294" i="1" a="1"/>
  <c r="BA294" i="1" s="1"/>
  <c r="BA296" i="1" s="1"/>
  <c r="AZ294" i="1" a="1"/>
  <c r="AZ294" i="1" s="1"/>
  <c r="AZ296" i="1" s="1"/>
  <c r="AY294" i="1" a="1"/>
  <c r="AY294" i="1" s="1"/>
  <c r="AY296" i="1" s="1"/>
  <c r="N44" i="4" s="1"/>
  <c r="AX294" i="1" a="1"/>
  <c r="AX294" i="1" s="1"/>
  <c r="AX296" i="1" s="1"/>
  <c r="AW294" i="1" a="1"/>
  <c r="AW294" i="1" s="1"/>
  <c r="AW296" i="1" s="1"/>
  <c r="N43" i="4" s="1"/>
  <c r="AV294" i="1" a="1"/>
  <c r="AV294" i="1" s="1"/>
  <c r="AV296" i="1" s="1"/>
  <c r="AU294" i="1" a="1"/>
  <c r="AU294" i="1" s="1"/>
  <c r="AU296" i="1" s="1"/>
  <c r="N42" i="4" s="1"/>
  <c r="AT294" i="1" a="1"/>
  <c r="AT294" i="1" s="1"/>
  <c r="AT296" i="1" s="1"/>
  <c r="AS294" i="1" a="1"/>
  <c r="AS294" i="1" s="1"/>
  <c r="AS296" i="1" s="1"/>
  <c r="N41" i="4" s="1"/>
  <c r="AR294" i="1" a="1"/>
  <c r="AR294" i="1" s="1"/>
  <c r="AR296" i="1" s="1"/>
  <c r="AQ294" i="1" a="1"/>
  <c r="AQ294" i="1" s="1"/>
  <c r="AQ296" i="1" s="1"/>
  <c r="N40" i="4" s="1"/>
  <c r="AP294" i="1" a="1"/>
  <c r="AP294" i="1" s="1"/>
  <c r="AP296" i="1" s="1"/>
  <c r="N39" i="4" s="1"/>
  <c r="AO294" i="1" a="1"/>
  <c r="AO294" i="1" s="1"/>
  <c r="AO296" i="1" s="1"/>
  <c r="N38" i="4" s="1"/>
  <c r="AN294" i="1" a="1"/>
  <c r="AN294" i="1" s="1"/>
  <c r="AN296" i="1" s="1"/>
  <c r="N37" i="4" s="1"/>
  <c r="AM294" i="1" a="1"/>
  <c r="AM294" i="1" s="1"/>
  <c r="AM296" i="1" s="1"/>
  <c r="N36" i="4" s="1"/>
  <c r="AL294" i="1" a="1"/>
  <c r="AL294" i="1" s="1"/>
  <c r="AL296" i="1" s="1"/>
  <c r="N35" i="4" s="1"/>
  <c r="AK294" i="1" a="1"/>
  <c r="AK294" i="1" s="1"/>
  <c r="AK296" i="1" s="1"/>
  <c r="N34" i="4" s="1"/>
  <c r="AJ294" i="1" a="1"/>
  <c r="AJ294" i="1" s="1"/>
  <c r="AJ296" i="1" s="1"/>
  <c r="N33" i="4" s="1"/>
  <c r="AI294" i="1" a="1"/>
  <c r="AI294" i="1" s="1"/>
  <c r="AI296" i="1" s="1"/>
  <c r="N32" i="4" s="1"/>
  <c r="AH294" i="1" a="1"/>
  <c r="AH294" i="1" s="1"/>
  <c r="AH296" i="1" s="1"/>
  <c r="N31" i="4" s="1"/>
  <c r="AG294" i="1" a="1"/>
  <c r="AG294" i="1" s="1"/>
  <c r="AG296" i="1" s="1"/>
  <c r="N30" i="4" s="1"/>
  <c r="AF294" i="1" a="1"/>
  <c r="AF294" i="1" s="1"/>
  <c r="AF296" i="1" s="1"/>
  <c r="N29" i="4" s="1"/>
  <c r="AE294" i="1" a="1"/>
  <c r="AE294" i="1" s="1"/>
  <c r="AE296" i="1" s="1"/>
  <c r="N28" i="4" s="1"/>
  <c r="AD294" i="1" a="1"/>
  <c r="AD294" i="1" s="1"/>
  <c r="AD296" i="1" s="1"/>
  <c r="N27" i="4" s="1"/>
  <c r="AC294" i="1" a="1"/>
  <c r="AC294" i="1" s="1"/>
  <c r="AC296" i="1" s="1"/>
  <c r="N26" i="4" s="1"/>
  <c r="AB294" i="1" a="1"/>
  <c r="AB294" i="1" s="1"/>
  <c r="AB296" i="1" s="1"/>
  <c r="N25" i="4" s="1"/>
  <c r="AA294" i="1" a="1"/>
  <c r="AA294" i="1" s="1"/>
  <c r="AA296" i="1" s="1"/>
  <c r="N24" i="4" s="1"/>
  <c r="Z294" i="1" a="1"/>
  <c r="Z294" i="1" s="1"/>
  <c r="Z296" i="1" s="1"/>
  <c r="N23" i="4" s="1"/>
  <c r="Y294" i="1" a="1"/>
  <c r="Y294" i="1" s="1"/>
  <c r="Y296" i="1" s="1"/>
  <c r="N22" i="4" s="1"/>
  <c r="X294" i="1" a="1"/>
  <c r="X294" i="1" s="1"/>
  <c r="X296" i="1" s="1"/>
  <c r="N21" i="4" s="1"/>
  <c r="W294" i="1" a="1"/>
  <c r="W294" i="1" s="1"/>
  <c r="W296" i="1" s="1"/>
  <c r="N20" i="4" s="1"/>
  <c r="V294" i="1" a="1"/>
  <c r="V294" i="1" s="1"/>
  <c r="V296" i="1" s="1"/>
  <c r="N19" i="4" s="1"/>
  <c r="U294" i="1" a="1"/>
  <c r="U294" i="1" s="1"/>
  <c r="U296" i="1" s="1"/>
  <c r="N18" i="4" s="1"/>
  <c r="T294" i="1" a="1"/>
  <c r="T294" i="1" s="1"/>
  <c r="T296" i="1" s="1"/>
  <c r="N17" i="4" s="1"/>
  <c r="S294" i="1" a="1"/>
  <c r="S294" i="1" s="1"/>
  <c r="S296" i="1" s="1"/>
  <c r="N16" i="4" s="1"/>
  <c r="R294" i="1" a="1"/>
  <c r="R294" i="1" s="1"/>
  <c r="R296" i="1" s="1"/>
  <c r="N15" i="4" s="1"/>
  <c r="Q294" i="1" a="1"/>
  <c r="Q294" i="1" s="1"/>
  <c r="Q296" i="1" s="1"/>
  <c r="N14" i="4" s="1"/>
  <c r="P294" i="1" a="1"/>
  <c r="P294" i="1" s="1"/>
  <c r="P296" i="1" s="1"/>
  <c r="N13" i="4" s="1"/>
  <c r="O294" i="1" a="1"/>
  <c r="O294" i="1" s="1"/>
  <c r="O296" i="1" s="1"/>
  <c r="N12" i="4" s="1"/>
  <c r="N294" i="1" a="1"/>
  <c r="N294" i="1" s="1"/>
  <c r="N296" i="1" s="1"/>
  <c r="N11" i="4" s="1"/>
  <c r="M294" i="1" a="1"/>
  <c r="M294" i="1" s="1"/>
  <c r="M296" i="1" s="1"/>
  <c r="N10" i="4" s="1"/>
  <c r="L294" i="1" a="1"/>
  <c r="L294" i="1" s="1"/>
  <c r="L296" i="1" s="1"/>
  <c r="K294" i="1" a="1"/>
  <c r="K294" i="1" s="1"/>
  <c r="K296" i="1" s="1"/>
  <c r="N9" i="4" s="1"/>
  <c r="J294" i="1" a="1"/>
  <c r="J294" i="1" s="1"/>
  <c r="J296" i="1" s="1"/>
  <c r="N8" i="4" s="1"/>
  <c r="OF41" i="1"/>
  <c r="OE41" i="1"/>
  <c r="OD41" i="1"/>
  <c r="OC41" i="1"/>
  <c r="OB41" i="1"/>
  <c r="NI41" i="1"/>
  <c r="NH41" i="1"/>
  <c r="NG41" i="1"/>
  <c r="MW41" i="1"/>
  <c r="MV41" i="1"/>
  <c r="MU41" i="1"/>
  <c r="M1" i="1"/>
  <c r="K290" i="1" l="1" a="1"/>
  <c r="K290" i="1" s="1"/>
  <c r="C9" i="4" s="1"/>
  <c r="L290" i="1" a="1"/>
  <c r="L290" i="1" s="1"/>
  <c r="I290" i="1"/>
  <c r="FX74" i="2"/>
  <c r="QP69" i="2"/>
  <c r="MS32" i="3"/>
  <c r="LZ33" i="3"/>
  <c r="ML33" i="3"/>
  <c r="MC33" i="3"/>
  <c r="LR37" i="3"/>
  <c r="LR38" i="3" s="1"/>
  <c r="MO33" i="3"/>
  <c r="GX33" i="3"/>
  <c r="KG33" i="3"/>
  <c r="FQ33" i="3"/>
  <c r="FN33" i="3"/>
  <c r="JU33" i="3"/>
  <c r="HQ33" i="3"/>
  <c r="IC33" i="3"/>
  <c r="IO33" i="3"/>
  <c r="JA33" i="3"/>
  <c r="JM33" i="3"/>
  <c r="JY33" i="3"/>
  <c r="KK33" i="3"/>
  <c r="KW33" i="3"/>
  <c r="LI33" i="3"/>
  <c r="LQ33" i="3"/>
  <c r="HA33" i="3"/>
  <c r="EY33" i="3"/>
  <c r="FK33" i="3"/>
  <c r="FU33" i="3"/>
  <c r="GC33" i="3"/>
  <c r="GI33" i="3"/>
  <c r="GO33" i="3"/>
  <c r="HH33" i="3"/>
  <c r="HT33" i="3"/>
  <c r="IF33" i="3"/>
  <c r="IR33" i="3"/>
  <c r="JD33" i="3"/>
  <c r="JP33" i="3"/>
  <c r="KB33" i="3"/>
  <c r="KN33" i="3"/>
  <c r="KZ33" i="3"/>
  <c r="LL33" i="3"/>
  <c r="HJ33" i="3"/>
  <c r="HV33" i="3"/>
  <c r="IH33" i="3"/>
  <c r="IT33" i="3"/>
  <c r="JF33" i="3"/>
  <c r="JR33" i="3"/>
  <c r="KD33" i="3"/>
  <c r="KP33" i="3"/>
  <c r="LB33" i="3"/>
  <c r="LN33" i="3"/>
  <c r="HM33" i="3"/>
  <c r="HY33" i="3"/>
  <c r="IK33" i="3"/>
  <c r="JI33" i="3"/>
  <c r="KS33" i="3"/>
  <c r="LE33" i="3"/>
  <c r="FZ33" i="3"/>
  <c r="GL33" i="3"/>
  <c r="IW33" i="3"/>
  <c r="Y33" i="3"/>
  <c r="MB33" i="3"/>
  <c r="FL33" i="3"/>
  <c r="FW33" i="3"/>
  <c r="GJ33" i="3"/>
  <c r="MI33" i="3"/>
  <c r="HC33" i="3"/>
  <c r="ME33" i="3"/>
  <c r="FX33" i="3"/>
  <c r="LS33" i="3"/>
  <c r="MJ33" i="3"/>
  <c r="GS33" i="3"/>
  <c r="HE33" i="3"/>
  <c r="LW33" i="3"/>
  <c r="FS33" i="3"/>
  <c r="GV33" i="3"/>
  <c r="GD33" i="3"/>
  <c r="GQ33" i="3"/>
  <c r="LR33" i="3"/>
  <c r="MD33" i="3"/>
  <c r="MN33" i="3"/>
  <c r="GE33" i="3"/>
  <c r="LU33" i="3"/>
  <c r="MG33" i="3"/>
  <c r="MQ33" i="3"/>
  <c r="HO33" i="3"/>
  <c r="IA33" i="3"/>
  <c r="IM33" i="3"/>
  <c r="IY33" i="3"/>
  <c r="JK33" i="3"/>
  <c r="JW33" i="3"/>
  <c r="KI33" i="3"/>
  <c r="KU33" i="3"/>
  <c r="LG33" i="3"/>
  <c r="GG33" i="3"/>
  <c r="LX33" i="3"/>
  <c r="FV33" i="3"/>
  <c r="GP33" i="3"/>
  <c r="HB33" i="3"/>
  <c r="HI33" i="3"/>
  <c r="HU33" i="3"/>
  <c r="IG33" i="3"/>
  <c r="IS33" i="3"/>
  <c r="JE33" i="3"/>
  <c r="JQ33" i="3"/>
  <c r="KC33" i="3"/>
  <c r="KO33" i="3"/>
  <c r="LA33" i="3"/>
  <c r="LM33" i="3"/>
  <c r="MH33" i="3"/>
  <c r="MM33" i="3"/>
  <c r="GW33" i="3"/>
  <c r="HK33" i="3"/>
  <c r="HW33" i="3"/>
  <c r="II33" i="3"/>
  <c r="IU33" i="3"/>
  <c r="JG33" i="3"/>
  <c r="JS33" i="3"/>
  <c r="KE33" i="3"/>
  <c r="KQ33" i="3"/>
  <c r="LC33" i="3"/>
  <c r="LO33" i="3"/>
  <c r="FM33" i="3"/>
  <c r="FY33" i="3"/>
  <c r="GK33" i="3"/>
  <c r="GR33" i="3"/>
  <c r="HL33" i="3"/>
  <c r="HX33" i="3"/>
  <c r="IJ33" i="3"/>
  <c r="IV33" i="3"/>
  <c r="JH33" i="3"/>
  <c r="JT33" i="3"/>
  <c r="KF33" i="3"/>
  <c r="KR33" i="3"/>
  <c r="LD33" i="3"/>
  <c r="LP33" i="3"/>
  <c r="LT33" i="3"/>
  <c r="MF33" i="3"/>
  <c r="MK33" i="3"/>
  <c r="MP33" i="3"/>
  <c r="MS33" i="3"/>
  <c r="HD33" i="3"/>
  <c r="FO33" i="3"/>
  <c r="GF33" i="3"/>
  <c r="HN33" i="3"/>
  <c r="HZ33" i="3"/>
  <c r="IL33" i="3"/>
  <c r="IX33" i="3"/>
  <c r="JJ33" i="3"/>
  <c r="JV33" i="3"/>
  <c r="KH33" i="3"/>
  <c r="KT33" i="3"/>
  <c r="LF33" i="3"/>
  <c r="LV33" i="3"/>
  <c r="MR33" i="3"/>
  <c r="GY33" i="3"/>
  <c r="GA33" i="3"/>
  <c r="GM33" i="3"/>
  <c r="HP33" i="3"/>
  <c r="IB33" i="3"/>
  <c r="IN33" i="3"/>
  <c r="IZ33" i="3"/>
  <c r="JL33" i="3"/>
  <c r="JX33" i="3"/>
  <c r="KJ33" i="3"/>
  <c r="KV33" i="3"/>
  <c r="LH33" i="3"/>
  <c r="FR33" i="3"/>
  <c r="GT33" i="3"/>
  <c r="GZ33" i="3"/>
  <c r="HF33" i="3"/>
  <c r="LY33" i="3"/>
  <c r="GB33" i="3"/>
  <c r="GH33" i="3"/>
  <c r="GN33" i="3"/>
  <c r="HR33" i="3"/>
  <c r="ID33" i="3"/>
  <c r="IP33" i="3"/>
  <c r="JB33" i="3"/>
  <c r="JN33" i="3"/>
  <c r="JZ33" i="3"/>
  <c r="KL33" i="3"/>
  <c r="KX33" i="3"/>
  <c r="LJ33" i="3"/>
  <c r="FP33" i="3"/>
  <c r="FT33" i="3"/>
  <c r="GU33" i="3"/>
  <c r="HG33" i="3"/>
  <c r="HS33" i="3"/>
  <c r="IE33" i="3"/>
  <c r="IQ33" i="3"/>
  <c r="JC33" i="3"/>
  <c r="JO33" i="3"/>
  <c r="KA33" i="3"/>
  <c r="KM33" i="3"/>
  <c r="KY33" i="3"/>
  <c r="LK33" i="3"/>
  <c r="MA33" i="3"/>
  <c r="O16" i="3"/>
  <c r="D38" i="3" s="1"/>
  <c r="O14" i="3"/>
  <c r="Q14" i="3" s="1"/>
  <c r="R14" i="3" s="1"/>
  <c r="R13" i="3" s="1"/>
  <c r="MK32" i="3" s="1"/>
  <c r="O11" i="3"/>
  <c r="D185" i="7"/>
  <c r="I179" i="9" s="1"/>
  <c r="D186" i="6" s="1"/>
  <c r="D348" i="6"/>
  <c r="D354" i="7"/>
  <c r="C350" i="8" s="1"/>
  <c r="D364" i="7"/>
  <c r="I361" i="9" s="1"/>
  <c r="D365" i="6" s="1"/>
  <c r="D368" i="7"/>
  <c r="I365" i="9" s="1"/>
  <c r="D369" i="6" s="1"/>
  <c r="D372" i="7"/>
  <c r="C368" i="8" s="1"/>
  <c r="D378" i="7"/>
  <c r="I375" i="9" s="1"/>
  <c r="D379" i="6" s="1"/>
  <c r="D382" i="7"/>
  <c r="I379" i="9" s="1"/>
  <c r="D383" i="6" s="1"/>
  <c r="D392" i="7"/>
  <c r="I392" i="9" s="1"/>
  <c r="D393" i="6" s="1"/>
  <c r="D396" i="7"/>
  <c r="I396" i="9" s="1"/>
  <c r="D397" i="6" s="1"/>
  <c r="D400" i="7"/>
  <c r="I400" i="9" s="1"/>
  <c r="D401" i="6" s="1"/>
  <c r="D15" i="7"/>
  <c r="I11" i="9" s="1"/>
  <c r="D16" i="6" s="1"/>
  <c r="D20" i="7"/>
  <c r="I16" i="9" s="1"/>
  <c r="D21" i="6" s="1"/>
  <c r="D186" i="7"/>
  <c r="L186" i="7" s="1"/>
  <c r="D190" i="7"/>
  <c r="I184" i="9" s="1"/>
  <c r="D191" i="6" s="1"/>
  <c r="D194" i="7"/>
  <c r="I188" i="9" s="1"/>
  <c r="D195" i="6" s="1"/>
  <c r="D305" i="7"/>
  <c r="L305" i="7" s="1"/>
  <c r="D341" i="7"/>
  <c r="I334" i="9" s="1"/>
  <c r="D19" i="7"/>
  <c r="I15" i="9" s="1"/>
  <c r="D20" i="6" s="1"/>
  <c r="D16" i="7"/>
  <c r="L16" i="7" s="1"/>
  <c r="D358" i="7"/>
  <c r="C354" i="8" s="1"/>
  <c r="D365" i="7"/>
  <c r="I362" i="9" s="1"/>
  <c r="D366" i="6" s="1"/>
  <c r="D369" i="7"/>
  <c r="I366" i="9" s="1"/>
  <c r="D370" i="6" s="1"/>
  <c r="D373" i="7"/>
  <c r="C369" i="8" s="1"/>
  <c r="D379" i="7"/>
  <c r="C375" i="8" s="1"/>
  <c r="D383" i="7"/>
  <c r="I380" i="9" s="1"/>
  <c r="D384" i="6" s="1"/>
  <c r="D393" i="7"/>
  <c r="I393" i="9" s="1"/>
  <c r="D394" i="6" s="1"/>
  <c r="D397" i="7"/>
  <c r="I397" i="9" s="1"/>
  <c r="D398" i="6" s="1"/>
  <c r="D189" i="7"/>
  <c r="L189" i="7" s="1"/>
  <c r="D12" i="7"/>
  <c r="I8" i="9" s="1"/>
  <c r="D13" i="6" s="1"/>
  <c r="D23" i="7"/>
  <c r="I19" i="9" s="1"/>
  <c r="D24" i="6" s="1"/>
  <c r="D13" i="7"/>
  <c r="I9" i="9" s="1"/>
  <c r="D14" i="6" s="1"/>
  <c r="D17" i="7"/>
  <c r="I13" i="9" s="1"/>
  <c r="D18" i="6" s="1"/>
  <c r="D21" i="7"/>
  <c r="I17" i="9" s="1"/>
  <c r="D22" i="6" s="1"/>
  <c r="D183" i="7"/>
  <c r="I177" i="9" s="1"/>
  <c r="D184" i="6" s="1"/>
  <c r="D187" i="7"/>
  <c r="L187" i="7" s="1"/>
  <c r="D191" i="7"/>
  <c r="I185" i="9" s="1"/>
  <c r="D192" i="6" s="1"/>
  <c r="D330" i="7"/>
  <c r="C326" i="8" s="1"/>
  <c r="D342" i="7"/>
  <c r="L342" i="7" s="1"/>
  <c r="D359" i="7"/>
  <c r="I355" i="9" s="1"/>
  <c r="D360" i="6" s="1"/>
  <c r="D366" i="7"/>
  <c r="I363" i="9" s="1"/>
  <c r="D367" i="6" s="1"/>
  <c r="D370" i="7"/>
  <c r="L370" i="7" s="1"/>
  <c r="D376" i="7"/>
  <c r="I373" i="9" s="1"/>
  <c r="D377" i="6" s="1"/>
  <c r="D380" i="7"/>
  <c r="I377" i="9" s="1"/>
  <c r="D381" i="6" s="1"/>
  <c r="D384" i="7"/>
  <c r="I381" i="9" s="1"/>
  <c r="D385" i="6" s="1"/>
  <c r="E388" i="7"/>
  <c r="M388" i="7" s="1"/>
  <c r="D394" i="7"/>
  <c r="L394" i="7" s="1"/>
  <c r="D398" i="7"/>
  <c r="I398" i="9" s="1"/>
  <c r="D399" i="6" s="1"/>
  <c r="D193" i="7"/>
  <c r="I187" i="9" s="1"/>
  <c r="D194" i="6" s="1"/>
  <c r="D14" i="7"/>
  <c r="I10" i="9" s="1"/>
  <c r="D15" i="6" s="1"/>
  <c r="D125" i="7"/>
  <c r="I120" i="9" s="1"/>
  <c r="D133" i="7"/>
  <c r="I128" i="9" s="1"/>
  <c r="D184" i="7"/>
  <c r="L184" i="7" s="1"/>
  <c r="D188" i="7"/>
  <c r="L188" i="7" s="1"/>
  <c r="D192" i="7"/>
  <c r="I186" i="9" s="1"/>
  <c r="D193" i="6" s="1"/>
  <c r="D323" i="7"/>
  <c r="I316" i="9" s="1"/>
  <c r="D18" i="7"/>
  <c r="I14" i="9" s="1"/>
  <c r="D19" i="6" s="1"/>
  <c r="D22" i="7"/>
  <c r="C21" i="8" s="1"/>
  <c r="D353" i="7"/>
  <c r="I348" i="9" s="1"/>
  <c r="D354" i="6" s="1"/>
  <c r="D360" i="7"/>
  <c r="L360" i="7" s="1"/>
  <c r="D367" i="7"/>
  <c r="I364" i="9" s="1"/>
  <c r="D368" i="6" s="1"/>
  <c r="D371" i="7"/>
  <c r="I368" i="9" s="1"/>
  <c r="D372" i="6" s="1"/>
  <c r="D377" i="7"/>
  <c r="I374" i="9" s="1"/>
  <c r="D378" i="6" s="1"/>
  <c r="D381" i="7"/>
  <c r="I378" i="9" s="1"/>
  <c r="D382" i="6" s="1"/>
  <c r="D385" i="7"/>
  <c r="I382" i="9" s="1"/>
  <c r="D386" i="6" s="1"/>
  <c r="D391" i="7"/>
  <c r="I391" i="9" s="1"/>
  <c r="D392" i="6" s="1"/>
  <c r="D395" i="7"/>
  <c r="I395" i="9" s="1"/>
  <c r="D396" i="6" s="1"/>
  <c r="D399" i="7"/>
  <c r="I399" i="9" s="1"/>
  <c r="D400" i="6" s="1"/>
  <c r="O290" i="1" a="1"/>
  <c r="O290" i="1" s="1"/>
  <c r="D12" i="4" s="1"/>
  <c r="OE290" i="1" a="1"/>
  <c r="OE290" i="1" s="1"/>
  <c r="D379" i="4" s="1"/>
  <c r="NO290" i="1" a="1"/>
  <c r="NO290" i="1" s="1"/>
  <c r="D362" i="4" s="1"/>
  <c r="AP26" i="2"/>
  <c r="AP69" i="2" s="1"/>
  <c r="BG26" i="2"/>
  <c r="BZ26" i="2"/>
  <c r="BZ69" i="2" s="1"/>
  <c r="CR26" i="2"/>
  <c r="CR69" i="2" s="1"/>
  <c r="DP26" i="2"/>
  <c r="DP69" i="2" s="1"/>
  <c r="EN26" i="2"/>
  <c r="FL26" i="2"/>
  <c r="FL69" i="2" s="1"/>
  <c r="GJ26" i="2"/>
  <c r="GJ69" i="2" s="1"/>
  <c r="AT26" i="2"/>
  <c r="AT69" i="2" s="1"/>
  <c r="BL26" i="2"/>
  <c r="CD26" i="2"/>
  <c r="CD69" i="2" s="1"/>
  <c r="CX26" i="2"/>
  <c r="CX69" i="2" s="1"/>
  <c r="DV26" i="2"/>
  <c r="DV69" i="2" s="1"/>
  <c r="ET26" i="2"/>
  <c r="FR26" i="2"/>
  <c r="FR69" i="2" s="1"/>
  <c r="GP26" i="2"/>
  <c r="GP69" i="2" s="1"/>
  <c r="AG26" i="2"/>
  <c r="AG69" i="2" s="1"/>
  <c r="AX26" i="2"/>
  <c r="BQ26" i="2"/>
  <c r="CH26" i="2"/>
  <c r="CH69" i="2" s="1"/>
  <c r="DD26" i="2"/>
  <c r="DD69" i="2" s="1"/>
  <c r="EB26" i="2"/>
  <c r="EB69" i="2" s="1"/>
  <c r="EZ26" i="2"/>
  <c r="EZ69" i="2" s="1"/>
  <c r="FX26" i="2"/>
  <c r="FX69" i="2" s="1"/>
  <c r="GV26" i="2"/>
  <c r="GV69" i="2" s="1"/>
  <c r="PD25" i="2"/>
  <c r="S26" i="2"/>
  <c r="S69" i="2" s="1"/>
  <c r="AJ26" i="2"/>
  <c r="AJ69" i="2" s="1"/>
  <c r="BC26" i="2"/>
  <c r="BC69" i="2" s="1"/>
  <c r="BT26" i="2"/>
  <c r="CM26" i="2"/>
  <c r="CM69" i="2" s="1"/>
  <c r="DJ26" i="2"/>
  <c r="DJ69" i="2" s="1"/>
  <c r="EH26" i="2"/>
  <c r="EH69" i="2" s="1"/>
  <c r="FF26" i="2"/>
  <c r="FF69" i="2" s="1"/>
  <c r="GD26" i="2"/>
  <c r="GD69" i="2" s="1"/>
  <c r="D176" i="7"/>
  <c r="I171" i="9" s="1"/>
  <c r="D177" i="7"/>
  <c r="C175" i="8" s="1"/>
  <c r="D178" i="7"/>
  <c r="I173" i="9" s="1"/>
  <c r="QR84" i="2"/>
  <c r="P396" i="4" s="1"/>
  <c r="QB21" i="2"/>
  <c r="QB67" i="2" s="1"/>
  <c r="PW21" i="2"/>
  <c r="PW67" i="2" s="1"/>
  <c r="OK24" i="2"/>
  <c r="M25" i="2"/>
  <c r="Y25" i="2"/>
  <c r="AK25" i="2"/>
  <c r="AK68" i="2" s="1"/>
  <c r="AW25" i="2"/>
  <c r="AW68" i="2" s="1"/>
  <c r="BI25" i="2"/>
  <c r="BI68" i="2" s="1"/>
  <c r="BU25" i="2"/>
  <c r="BU68" i="2" s="1"/>
  <c r="CG25" i="2"/>
  <c r="CG68" i="2" s="1"/>
  <c r="CS25" i="2"/>
  <c r="CS68" i="2" s="1"/>
  <c r="DE25" i="2"/>
  <c r="DE68" i="2" s="1"/>
  <c r="DQ25" i="2"/>
  <c r="EC25" i="2"/>
  <c r="EO25" i="2"/>
  <c r="FA25" i="2"/>
  <c r="FA68" i="2" s="1"/>
  <c r="FM25" i="2"/>
  <c r="FY25" i="2"/>
  <c r="FY68" i="2" s="1"/>
  <c r="GK25" i="2"/>
  <c r="GW25" i="2"/>
  <c r="GW68" i="2" s="1"/>
  <c r="HI25" i="2"/>
  <c r="HI68" i="2" s="1"/>
  <c r="HU25" i="2"/>
  <c r="HU68" i="2" s="1"/>
  <c r="IG25" i="2"/>
  <c r="IG68" i="2" s="1"/>
  <c r="IS25" i="2"/>
  <c r="IS68" i="2" s="1"/>
  <c r="JE25" i="2"/>
  <c r="JQ25" i="2"/>
  <c r="KC25" i="2"/>
  <c r="KO25" i="2"/>
  <c r="LA25" i="2"/>
  <c r="LM25" i="2"/>
  <c r="LM68" i="2" s="1"/>
  <c r="LY25" i="2"/>
  <c r="LY68" i="2" s="1"/>
  <c r="MK25" i="2"/>
  <c r="MK68" i="2" s="1"/>
  <c r="MW25" i="2"/>
  <c r="MW68" i="2" s="1"/>
  <c r="NI25" i="2"/>
  <c r="NI68" i="2" s="1"/>
  <c r="NU25" i="2"/>
  <c r="NU68" i="2" s="1"/>
  <c r="OG25" i="2"/>
  <c r="OG68" i="2" s="1"/>
  <c r="OS25" i="2"/>
  <c r="OS68" i="2" s="1"/>
  <c r="OS87" i="2" s="1"/>
  <c r="PE25" i="2"/>
  <c r="M26" i="2"/>
  <c r="Y26" i="2"/>
  <c r="Y69" i="2" s="1"/>
  <c r="AK26" i="2"/>
  <c r="AW26" i="2"/>
  <c r="AW69" i="2" s="1"/>
  <c r="BI26" i="2"/>
  <c r="BI69" i="2" s="1"/>
  <c r="BU26" i="2"/>
  <c r="BU69" i="2" s="1"/>
  <c r="CG26" i="2"/>
  <c r="CG69" i="2" s="1"/>
  <c r="CS26" i="2"/>
  <c r="CS69" i="2" s="1"/>
  <c r="DE26" i="2"/>
  <c r="DE69" i="2" s="1"/>
  <c r="DQ26" i="2"/>
  <c r="DQ69" i="2" s="1"/>
  <c r="EC26" i="2"/>
  <c r="EO26" i="2"/>
  <c r="FA26" i="2"/>
  <c r="FM26" i="2"/>
  <c r="FM69" i="2" s="1"/>
  <c r="FY26" i="2"/>
  <c r="GK26" i="2"/>
  <c r="GK69" i="2" s="1"/>
  <c r="GW26" i="2"/>
  <c r="GW69" i="2" s="1"/>
  <c r="OA24" i="2"/>
  <c r="OA71" i="2" s="1"/>
  <c r="OM24" i="2"/>
  <c r="OM71" i="2" s="1"/>
  <c r="O25" i="2"/>
  <c r="O68" i="2" s="1"/>
  <c r="AA25" i="2"/>
  <c r="AA68" i="2" s="1"/>
  <c r="AM25" i="2"/>
  <c r="AM68" i="2" s="1"/>
  <c r="AY25" i="2"/>
  <c r="AY68" i="2" s="1"/>
  <c r="BK25" i="2"/>
  <c r="BW25" i="2"/>
  <c r="CI25" i="2"/>
  <c r="CI68" i="2" s="1"/>
  <c r="CU25" i="2"/>
  <c r="DG25" i="2"/>
  <c r="DG68" i="2" s="1"/>
  <c r="DS25" i="2"/>
  <c r="DS68" i="2" s="1"/>
  <c r="EE25" i="2"/>
  <c r="EE68" i="2" s="1"/>
  <c r="EQ25" i="2"/>
  <c r="EQ68" i="2" s="1"/>
  <c r="FC25" i="2"/>
  <c r="FC68" i="2" s="1"/>
  <c r="FO25" i="2"/>
  <c r="FO68" i="2" s="1"/>
  <c r="GA25" i="2"/>
  <c r="GA68" i="2" s="1"/>
  <c r="GM25" i="2"/>
  <c r="GM68" i="2" s="1"/>
  <c r="GY25" i="2"/>
  <c r="HK25" i="2"/>
  <c r="HW25" i="2"/>
  <c r="II25" i="2"/>
  <c r="IU25" i="2"/>
  <c r="IU68" i="2" s="1"/>
  <c r="JG25" i="2"/>
  <c r="JG68" i="2" s="1"/>
  <c r="JS25" i="2"/>
  <c r="JS68" i="2" s="1"/>
  <c r="KE25" i="2"/>
  <c r="KE68" i="2" s="1"/>
  <c r="KQ25" i="2"/>
  <c r="KQ68" i="2" s="1"/>
  <c r="LC25" i="2"/>
  <c r="LC68" i="2" s="1"/>
  <c r="LO25" i="2"/>
  <c r="LO68" i="2" s="1"/>
  <c r="MA25" i="2"/>
  <c r="MM25" i="2"/>
  <c r="MY25" i="2"/>
  <c r="MY68" i="2" s="1"/>
  <c r="NK25" i="2"/>
  <c r="NW25" i="2"/>
  <c r="OI25" i="2"/>
  <c r="OI68" i="2" s="1"/>
  <c r="OU25" i="2"/>
  <c r="PG25" i="2"/>
  <c r="PG68" i="2" s="1"/>
  <c r="O26" i="2"/>
  <c r="O69" i="2" s="1"/>
  <c r="AA26" i="2"/>
  <c r="AA69" i="2" s="1"/>
  <c r="AM26" i="2"/>
  <c r="AM69" i="2" s="1"/>
  <c r="AY26" i="2"/>
  <c r="AY69" i="2" s="1"/>
  <c r="BK26" i="2"/>
  <c r="BK69" i="2" s="1"/>
  <c r="BW26" i="2"/>
  <c r="CI26" i="2"/>
  <c r="CU26" i="2"/>
  <c r="CU69" i="2" s="1"/>
  <c r="DG26" i="2"/>
  <c r="DS26" i="2"/>
  <c r="DS69" i="2" s="1"/>
  <c r="EE26" i="2"/>
  <c r="EE69" i="2" s="1"/>
  <c r="EQ26" i="2"/>
  <c r="EQ69" i="2" s="1"/>
  <c r="FC26" i="2"/>
  <c r="FC69" i="2" s="1"/>
  <c r="FO26" i="2"/>
  <c r="FO69" i="2" s="1"/>
  <c r="GA26" i="2"/>
  <c r="GA69" i="2" s="1"/>
  <c r="GM26" i="2"/>
  <c r="GM69" i="2" s="1"/>
  <c r="PX21" i="2"/>
  <c r="PX67" i="2" s="1"/>
  <c r="OC24" i="2"/>
  <c r="E25" i="2"/>
  <c r="Q25" i="2"/>
  <c r="AC25" i="2"/>
  <c r="AO25" i="2"/>
  <c r="AO68" i="2" s="1"/>
  <c r="BA25" i="2"/>
  <c r="BA68" i="2" s="1"/>
  <c r="BM25" i="2"/>
  <c r="BM68" i="2" s="1"/>
  <c r="BY25" i="2"/>
  <c r="BY68" i="2" s="1"/>
  <c r="CK25" i="2"/>
  <c r="CK68" i="2" s="1"/>
  <c r="CW25" i="2"/>
  <c r="CW68" i="2" s="1"/>
  <c r="DI25" i="2"/>
  <c r="DI68" i="2" s="1"/>
  <c r="DU25" i="2"/>
  <c r="EG25" i="2"/>
  <c r="ES25" i="2"/>
  <c r="FE25" i="2"/>
  <c r="FQ25" i="2"/>
  <c r="GC25" i="2"/>
  <c r="GC68" i="2" s="1"/>
  <c r="GO25" i="2"/>
  <c r="GO68" i="2" s="1"/>
  <c r="HA25" i="2"/>
  <c r="HA68" i="2" s="1"/>
  <c r="HM25" i="2"/>
  <c r="HM68" i="2" s="1"/>
  <c r="HY25" i="2"/>
  <c r="HY68" i="2" s="1"/>
  <c r="IK25" i="2"/>
  <c r="IK68" i="2" s="1"/>
  <c r="IW25" i="2"/>
  <c r="IW68" i="2" s="1"/>
  <c r="JI25" i="2"/>
  <c r="JI68" i="2" s="1"/>
  <c r="JU25" i="2"/>
  <c r="KG25" i="2"/>
  <c r="KS25" i="2"/>
  <c r="LE25" i="2"/>
  <c r="LQ25" i="2"/>
  <c r="LQ68" i="2" s="1"/>
  <c r="MC25" i="2"/>
  <c r="MO25" i="2"/>
  <c r="MO68" i="2" s="1"/>
  <c r="NA25" i="2"/>
  <c r="NA68" i="2" s="1"/>
  <c r="NM25" i="2"/>
  <c r="NM68" i="2" s="1"/>
  <c r="NY25" i="2"/>
  <c r="NY68" i="2" s="1"/>
  <c r="OK25" i="2"/>
  <c r="OK68" i="2" s="1"/>
  <c r="OW25" i="2"/>
  <c r="E26" i="2"/>
  <c r="E69" i="2" s="1"/>
  <c r="Q26" i="2"/>
  <c r="AC26" i="2"/>
  <c r="AC69" i="2" s="1"/>
  <c r="AO26" i="2"/>
  <c r="BA26" i="2"/>
  <c r="BA69" i="2" s="1"/>
  <c r="BM26" i="2"/>
  <c r="BM69" i="2" s="1"/>
  <c r="BY26" i="2"/>
  <c r="BY69" i="2" s="1"/>
  <c r="CK26" i="2"/>
  <c r="CK69" i="2" s="1"/>
  <c r="CW26" i="2"/>
  <c r="CW69" i="2" s="1"/>
  <c r="DI26" i="2"/>
  <c r="DI69" i="2" s="1"/>
  <c r="DU26" i="2"/>
  <c r="DU69" i="2" s="1"/>
  <c r="EG26" i="2"/>
  <c r="ES26" i="2"/>
  <c r="FE26" i="2"/>
  <c r="FQ26" i="2"/>
  <c r="FQ69" i="2" s="1"/>
  <c r="GC26" i="2"/>
  <c r="GO26" i="2"/>
  <c r="GO69" i="2" s="1"/>
  <c r="Y37" i="3"/>
  <c r="Y39" i="3" s="1"/>
  <c r="AA26" i="3"/>
  <c r="AA37" i="3" s="1"/>
  <c r="AA39" i="3" s="1"/>
  <c r="CY26" i="2"/>
  <c r="CY69" i="2" s="1"/>
  <c r="DK26" i="2"/>
  <c r="DK69" i="2" s="1"/>
  <c r="DW26" i="2"/>
  <c r="DW69" i="2" s="1"/>
  <c r="EI26" i="2"/>
  <c r="EI69" i="2" s="1"/>
  <c r="EU26" i="2"/>
  <c r="EU69" i="2" s="1"/>
  <c r="FG26" i="2"/>
  <c r="FS26" i="2"/>
  <c r="GE26" i="2"/>
  <c r="GE69" i="2" s="1"/>
  <c r="GQ26" i="2"/>
  <c r="AY26" i="3"/>
  <c r="AY37" i="3" s="1"/>
  <c r="AY39" i="3" s="1"/>
  <c r="OF24" i="2"/>
  <c r="OF71" i="2" s="1"/>
  <c r="H25" i="2"/>
  <c r="H68" i="2" s="1"/>
  <c r="T25" i="2"/>
  <c r="T68" i="2" s="1"/>
  <c r="AF25" i="2"/>
  <c r="AF68" i="2" s="1"/>
  <c r="AR25" i="2"/>
  <c r="AR68" i="2" s="1"/>
  <c r="BD25" i="2"/>
  <c r="BD68" i="2" s="1"/>
  <c r="BP25" i="2"/>
  <c r="CB25" i="2"/>
  <c r="CN25" i="2"/>
  <c r="CZ25" i="2"/>
  <c r="CZ68" i="2" s="1"/>
  <c r="DL25" i="2"/>
  <c r="DX25" i="2"/>
  <c r="DX68" i="2" s="1"/>
  <c r="EJ25" i="2"/>
  <c r="EJ68" i="2" s="1"/>
  <c r="EV25" i="2"/>
  <c r="EV68" i="2" s="1"/>
  <c r="FH25" i="2"/>
  <c r="FH68" i="2" s="1"/>
  <c r="FT25" i="2"/>
  <c r="FT68" i="2" s="1"/>
  <c r="GF25" i="2"/>
  <c r="GF68" i="2" s="1"/>
  <c r="GR25" i="2"/>
  <c r="GR68" i="2" s="1"/>
  <c r="HD25" i="2"/>
  <c r="HP25" i="2"/>
  <c r="IB25" i="2"/>
  <c r="IN25" i="2"/>
  <c r="IZ25" i="2"/>
  <c r="JL25" i="2"/>
  <c r="JL68" i="2" s="1"/>
  <c r="JX25" i="2"/>
  <c r="KJ25" i="2"/>
  <c r="KJ68" i="2" s="1"/>
  <c r="KV25" i="2"/>
  <c r="KV68" i="2" s="1"/>
  <c r="LH25" i="2"/>
  <c r="LH68" i="2" s="1"/>
  <c r="LT25" i="2"/>
  <c r="LT68" i="2" s="1"/>
  <c r="MF25" i="2"/>
  <c r="MF68" i="2" s="1"/>
  <c r="MR25" i="2"/>
  <c r="ND25" i="2"/>
  <c r="NP25" i="2"/>
  <c r="OB25" i="2"/>
  <c r="ON25" i="2"/>
  <c r="OZ25" i="2"/>
  <c r="H26" i="2"/>
  <c r="H69" i="2" s="1"/>
  <c r="T26" i="2"/>
  <c r="T69" i="2" s="1"/>
  <c r="AF26" i="2"/>
  <c r="AF69" i="2" s="1"/>
  <c r="AR26" i="2"/>
  <c r="AR69" i="2" s="1"/>
  <c r="BD26" i="2"/>
  <c r="BD69" i="2" s="1"/>
  <c r="BP26" i="2"/>
  <c r="BP69" i="2" s="1"/>
  <c r="CB26" i="2"/>
  <c r="CB69" i="2" s="1"/>
  <c r="CN26" i="2"/>
  <c r="CZ26" i="2"/>
  <c r="DL26" i="2"/>
  <c r="DL69" i="2" s="1"/>
  <c r="DX26" i="2"/>
  <c r="EJ26" i="2"/>
  <c r="EJ69" i="2" s="1"/>
  <c r="EV26" i="2"/>
  <c r="FH26" i="2"/>
  <c r="FH69" i="2" s="1"/>
  <c r="FT26" i="2"/>
  <c r="FT69" i="2" s="1"/>
  <c r="GF26" i="2"/>
  <c r="GF69" i="2" s="1"/>
  <c r="GR26" i="2"/>
  <c r="GR69" i="2" s="1"/>
  <c r="BI26" i="3"/>
  <c r="BI37" i="3" s="1"/>
  <c r="BI39" i="3" s="1"/>
  <c r="CS26" i="3"/>
  <c r="CS37" i="3" s="1"/>
  <c r="CS39" i="3" s="1"/>
  <c r="CP26" i="2"/>
  <c r="DB26" i="2"/>
  <c r="DN26" i="2"/>
  <c r="DZ26" i="2"/>
  <c r="EL26" i="2"/>
  <c r="EL69" i="2" s="1"/>
  <c r="EX26" i="2"/>
  <c r="EX69" i="2" s="1"/>
  <c r="FJ26" i="2"/>
  <c r="FJ69" i="2" s="1"/>
  <c r="FV26" i="2"/>
  <c r="FV69" i="2" s="1"/>
  <c r="GH26" i="2"/>
  <c r="GH69" i="2" s="1"/>
  <c r="GT26" i="2"/>
  <c r="GT69" i="2" s="1"/>
  <c r="CU26" i="3"/>
  <c r="CU37" i="3" s="1"/>
  <c r="CU39" i="3" s="1"/>
  <c r="L347" i="7"/>
  <c r="BU67" i="2"/>
  <c r="CW67" i="2"/>
  <c r="GI84" i="2"/>
  <c r="CH67" i="2"/>
  <c r="NJ67" i="2"/>
  <c r="EE71" i="2"/>
  <c r="KA71" i="2"/>
  <c r="EF68" i="2"/>
  <c r="O67" i="2"/>
  <c r="FC67" i="2"/>
  <c r="HW67" i="2"/>
  <c r="JS67" i="2"/>
  <c r="AN68" i="2"/>
  <c r="DW68" i="2"/>
  <c r="AB67" i="2"/>
  <c r="FP67" i="2"/>
  <c r="NX67" i="2"/>
  <c r="OM68" i="2"/>
  <c r="QA68" i="2"/>
  <c r="QA87" i="2" s="1"/>
  <c r="CK72" i="2"/>
  <c r="KR68" i="2"/>
  <c r="QR68" i="2"/>
  <c r="HG72" i="2"/>
  <c r="DJ67" i="2"/>
  <c r="EW68" i="2"/>
  <c r="HE68" i="2"/>
  <c r="IO68" i="2"/>
  <c r="MG68" i="2"/>
  <c r="GS69" i="2"/>
  <c r="PU72" i="2"/>
  <c r="LM67" i="2"/>
  <c r="QJ67" i="2"/>
  <c r="QJ86" i="2" s="1"/>
  <c r="KI67" i="2"/>
  <c r="ME67" i="2"/>
  <c r="J68" i="2"/>
  <c r="DN68" i="2"/>
  <c r="GH68" i="2"/>
  <c r="NR68" i="2"/>
  <c r="IS69" i="2"/>
  <c r="BA71" i="2"/>
  <c r="AR67" i="2"/>
  <c r="GF67" i="2"/>
  <c r="IN67" i="2"/>
  <c r="NW71" i="2"/>
  <c r="LQ69" i="2"/>
  <c r="DW73" i="2"/>
  <c r="BE67" i="2"/>
  <c r="GS67" i="2"/>
  <c r="MS67" i="2"/>
  <c r="OO67" i="2"/>
  <c r="X68" i="2"/>
  <c r="KB68" i="2"/>
  <c r="PD68" i="2"/>
  <c r="PD87" i="2" s="1"/>
  <c r="NT69" i="2"/>
  <c r="FP68" i="2"/>
  <c r="DZ67" i="2"/>
  <c r="JB67" i="2"/>
  <c r="AL70" i="2"/>
  <c r="KY67" i="2"/>
  <c r="PC67" i="2"/>
  <c r="PC86" i="2" s="1"/>
  <c r="JF68" i="2"/>
  <c r="HI67" i="2"/>
  <c r="EN67" i="2"/>
  <c r="AA11" i="3"/>
  <c r="O12" i="3"/>
  <c r="Q12" i="3" s="1"/>
  <c r="R12" i="3" s="1"/>
  <c r="DS26" i="3"/>
  <c r="DS37" i="3" s="1"/>
  <c r="DS39" i="3" s="1"/>
  <c r="EC26" i="3"/>
  <c r="EC37" i="3" s="1"/>
  <c r="EC39" i="3" s="1"/>
  <c r="PS21" i="2"/>
  <c r="PS67" i="2" s="1"/>
  <c r="PU21" i="2"/>
  <c r="PU67" i="2" s="1"/>
  <c r="PV21" i="2"/>
  <c r="PV67" i="2" s="1"/>
  <c r="DT70" i="2"/>
  <c r="BK26" i="3"/>
  <c r="BK37" i="3" s="1"/>
  <c r="BK39" i="3" s="1"/>
  <c r="EE26" i="3"/>
  <c r="EE37" i="3" s="1"/>
  <c r="EE39" i="3" s="1"/>
  <c r="PZ21" i="2"/>
  <c r="PZ67" i="2" s="1"/>
  <c r="FL70" i="2"/>
  <c r="BU26" i="3"/>
  <c r="BU37" i="3" s="1"/>
  <c r="EO26" i="3"/>
  <c r="EO37" i="3" s="1"/>
  <c r="EO39" i="3" s="1"/>
  <c r="QA21" i="2"/>
  <c r="QA67" i="2" s="1"/>
  <c r="KF70" i="2"/>
  <c r="BW26" i="3"/>
  <c r="BW37" i="3" s="1"/>
  <c r="EQ26" i="3"/>
  <c r="EQ37" i="3" s="1"/>
  <c r="EQ39" i="3" s="1"/>
  <c r="QG67" i="2"/>
  <c r="QG86" i="2" s="1"/>
  <c r="NI70" i="2"/>
  <c r="M26" i="3"/>
  <c r="M37" i="3" s="1"/>
  <c r="M39" i="3" s="1"/>
  <c r="CG26" i="3"/>
  <c r="CG37" i="3" s="1"/>
  <c r="CG39" i="3" s="1"/>
  <c r="FA26" i="3"/>
  <c r="FA37" i="3" s="1"/>
  <c r="FA39" i="3" s="1"/>
  <c r="QC21" i="2"/>
  <c r="QC67" i="2" s="1"/>
  <c r="O26" i="3"/>
  <c r="O37" i="3" s="1"/>
  <c r="CI26" i="3"/>
  <c r="CI37" i="3" s="1"/>
  <c r="CI39" i="3" s="1"/>
  <c r="FC26" i="3"/>
  <c r="FC37" i="3" s="1"/>
  <c r="FC39" i="3" s="1"/>
  <c r="QE21" i="2"/>
  <c r="QE67" i="2" s="1"/>
  <c r="AK26" i="3"/>
  <c r="AK37" i="3" s="1"/>
  <c r="AK39" i="3" s="1"/>
  <c r="DE26" i="3"/>
  <c r="DE37" i="3" s="1"/>
  <c r="DE39" i="3" s="1"/>
  <c r="AM26" i="3"/>
  <c r="AM37" i="3" s="1"/>
  <c r="AM39" i="3" s="1"/>
  <c r="DG26" i="3"/>
  <c r="DG37" i="3" s="1"/>
  <c r="DG39" i="3" s="1"/>
  <c r="AW26" i="3"/>
  <c r="AW37" i="3" s="1"/>
  <c r="AW39" i="3" s="1"/>
  <c r="DQ26" i="3"/>
  <c r="DQ37" i="3" s="1"/>
  <c r="DQ39" i="3" s="1"/>
  <c r="LW39" i="3"/>
  <c r="LW38" i="3"/>
  <c r="GX39" i="3"/>
  <c r="GX38" i="3"/>
  <c r="GP38" i="3"/>
  <c r="GP40" i="3" s="1"/>
  <c r="HZ38" i="3"/>
  <c r="HZ40" i="3" s="1"/>
  <c r="AA290" i="1" a="1"/>
  <c r="AA290" i="1" s="1"/>
  <c r="OL290" i="1" a="1"/>
  <c r="OL290" i="1" s="1"/>
  <c r="D387" i="4" s="1"/>
  <c r="U290" i="1" a="1"/>
  <c r="U290" i="1" s="1"/>
  <c r="D18" i="4" s="1"/>
  <c r="D343" i="6"/>
  <c r="KE290" i="1" a="1"/>
  <c r="KE290" i="1" s="1"/>
  <c r="D274" i="4" s="1"/>
  <c r="LO290" i="1" a="1"/>
  <c r="LO290" i="1" s="1"/>
  <c r="D310" i="4" s="1"/>
  <c r="NK290" i="1" a="1"/>
  <c r="NK290" i="1" s="1"/>
  <c r="R67" i="2"/>
  <c r="AV67" i="2"/>
  <c r="BX67" i="2"/>
  <c r="DA67" i="2"/>
  <c r="ED67" i="2"/>
  <c r="FF67" i="2"/>
  <c r="GJ67" i="2"/>
  <c r="HL67" i="2"/>
  <c r="IR67" i="2"/>
  <c r="JX67" i="2"/>
  <c r="LB67" i="2"/>
  <c r="MI67" i="2"/>
  <c r="NM67" i="2"/>
  <c r="OS67" i="2"/>
  <c r="K68" i="2"/>
  <c r="AQ68" i="2"/>
  <c r="BV68" i="2"/>
  <c r="DA68" i="2"/>
  <c r="EH68" i="2"/>
  <c r="FR68" i="2"/>
  <c r="HF68" i="2"/>
  <c r="IQ68" i="2"/>
  <c r="KC68" i="2"/>
  <c r="LP68" i="2"/>
  <c r="NB68" i="2"/>
  <c r="OO68" i="2"/>
  <c r="QB68" i="2"/>
  <c r="QB87" i="2" s="1"/>
  <c r="DC69" i="2"/>
  <c r="GY69" i="2"/>
  <c r="LY69" i="2"/>
  <c r="DY70" i="2"/>
  <c r="KG70" i="2"/>
  <c r="BB71" i="2"/>
  <c r="KF71" i="2"/>
  <c r="DF72" i="2"/>
  <c r="QQ72" i="2"/>
  <c r="FN74" i="2"/>
  <c r="BW290" i="1" a="1"/>
  <c r="BW290" i="1" s="1"/>
  <c r="D56" i="4" s="1"/>
  <c r="HW290" i="1" a="1"/>
  <c r="HW290" i="1" s="1"/>
  <c r="NE290" i="1" a="1"/>
  <c r="NE290" i="1" s="1"/>
  <c r="OM290" i="1" a="1"/>
  <c r="OM290" i="1" s="1"/>
  <c r="P290" i="1" a="1"/>
  <c r="P290" i="1" s="1"/>
  <c r="D13" i="4" s="1"/>
  <c r="V290" i="1" a="1"/>
  <c r="V290" i="1" s="1"/>
  <c r="D19" i="4" s="1"/>
  <c r="AB290" i="1" a="1"/>
  <c r="AB290" i="1" s="1"/>
  <c r="D25" i="4" s="1"/>
  <c r="AH290" i="1" a="1"/>
  <c r="AH290" i="1" s="1"/>
  <c r="D31" i="4" s="1"/>
  <c r="AN290" i="1" a="1"/>
  <c r="AN290" i="1" s="1"/>
  <c r="D37" i="4" s="1"/>
  <c r="AT290" i="1" a="1"/>
  <c r="AT290" i="1" s="1"/>
  <c r="D41" i="4" s="1"/>
  <c r="AZ290" i="1" a="1"/>
  <c r="AZ290" i="1" s="1"/>
  <c r="D44" i="4" s="1"/>
  <c r="BF290" i="1" a="1"/>
  <c r="BF290" i="1" s="1"/>
  <c r="D47" i="4" s="1"/>
  <c r="BL290" i="1" a="1"/>
  <c r="BL290" i="1" s="1"/>
  <c r="D50" i="4" s="1"/>
  <c r="BR290" i="1" a="1"/>
  <c r="BR290" i="1" s="1"/>
  <c r="D53" i="4" s="1"/>
  <c r="BX290" i="1" a="1"/>
  <c r="BX290" i="1" s="1"/>
  <c r="D57" i="4" s="1"/>
  <c r="CD290" i="1" a="1"/>
  <c r="CD290" i="1" s="1"/>
  <c r="D63" i="4" s="1"/>
  <c r="CJ290" i="1" a="1"/>
  <c r="CJ290" i="1" s="1"/>
  <c r="D69" i="4" s="1"/>
  <c r="CP290" i="1" a="1"/>
  <c r="CP290" i="1" s="1"/>
  <c r="D75" i="4" s="1"/>
  <c r="CV290" i="1" a="1"/>
  <c r="CV290" i="1" s="1"/>
  <c r="D81" i="4" s="1"/>
  <c r="DB290" i="1" a="1"/>
  <c r="DB290" i="1" s="1"/>
  <c r="D87" i="4" s="1"/>
  <c r="DH290" i="1" a="1"/>
  <c r="DH290" i="1" s="1"/>
  <c r="D93" i="4" s="1"/>
  <c r="DN290" i="1" a="1"/>
  <c r="DN290" i="1" s="1"/>
  <c r="D99" i="4" s="1"/>
  <c r="DT290" i="1" a="1"/>
  <c r="DT290" i="1" s="1"/>
  <c r="D105" i="4" s="1"/>
  <c r="DZ290" i="1" a="1"/>
  <c r="DZ290" i="1" s="1"/>
  <c r="D111" i="4" s="1"/>
  <c r="EF290" i="1" a="1"/>
  <c r="EF290" i="1" s="1"/>
  <c r="D117" i="4" s="1"/>
  <c r="EL290" i="1" a="1"/>
  <c r="EL290" i="1" s="1"/>
  <c r="D123" i="4" s="1"/>
  <c r="ER290" i="1" a="1"/>
  <c r="ER290" i="1" s="1"/>
  <c r="D129" i="4" s="1"/>
  <c r="EX290" i="1" a="1"/>
  <c r="EX290" i="1" s="1"/>
  <c r="D135" i="4" s="1"/>
  <c r="FD290" i="1" a="1"/>
  <c r="FD290" i="1" s="1"/>
  <c r="D141" i="4" s="1"/>
  <c r="FJ290" i="1" a="1"/>
  <c r="FJ290" i="1" s="1"/>
  <c r="D147" i="4" s="1"/>
  <c r="FP290" i="1" a="1"/>
  <c r="FP290" i="1" s="1"/>
  <c r="D153" i="4" s="1"/>
  <c r="FV290" i="1" a="1"/>
  <c r="FV290" i="1" s="1"/>
  <c r="D159" i="4" s="1"/>
  <c r="GB290" i="1" a="1"/>
  <c r="GB290" i="1" s="1"/>
  <c r="D165" i="4" s="1"/>
  <c r="GH290" i="1" a="1"/>
  <c r="GH290" i="1" s="1"/>
  <c r="D172" i="4" s="1"/>
  <c r="GN290" i="1" a="1"/>
  <c r="GN290" i="1" s="1"/>
  <c r="D179" i="4" s="1"/>
  <c r="GT290" i="1" a="1"/>
  <c r="GT290" i="1" s="1"/>
  <c r="D185" i="4" s="1"/>
  <c r="GZ290" i="1" a="1"/>
  <c r="GZ290" i="1" s="1"/>
  <c r="HF290" i="1" a="1"/>
  <c r="HF290" i="1" s="1"/>
  <c r="HL290" i="1" a="1"/>
  <c r="HL290" i="1" s="1"/>
  <c r="HR290" i="1" a="1"/>
  <c r="HR290" i="1" s="1"/>
  <c r="HX290" i="1" a="1"/>
  <c r="HX290" i="1" s="1"/>
  <c r="ID290" i="1" a="1"/>
  <c r="ID290" i="1" s="1"/>
  <c r="IJ290" i="1" a="1"/>
  <c r="IJ290" i="1" s="1"/>
  <c r="D227" i="4" s="1"/>
  <c r="IP290" i="1" a="1"/>
  <c r="IP290" i="1" s="1"/>
  <c r="D233" i="4" s="1"/>
  <c r="IV290" i="1" a="1"/>
  <c r="IV290" i="1" s="1"/>
  <c r="D239" i="4" s="1"/>
  <c r="JB290" i="1" a="1"/>
  <c r="JB290" i="1" s="1"/>
  <c r="D245" i="4" s="1"/>
  <c r="JH290" i="1" a="1"/>
  <c r="JH290" i="1" s="1"/>
  <c r="D251" i="4" s="1"/>
  <c r="JN290" i="1" a="1"/>
  <c r="JN290" i="1" s="1"/>
  <c r="D257" i="4" s="1"/>
  <c r="JT290" i="1" a="1"/>
  <c r="JT290" i="1" s="1"/>
  <c r="D263" i="4" s="1"/>
  <c r="JZ290" i="1" a="1"/>
  <c r="JZ290" i="1" s="1"/>
  <c r="D269" i="4" s="1"/>
  <c r="KF290" i="1" a="1"/>
  <c r="KF290" i="1" s="1"/>
  <c r="D275" i="4" s="1"/>
  <c r="KL290" i="1" a="1"/>
  <c r="KL290" i="1" s="1"/>
  <c r="D281" i="4" s="1"/>
  <c r="KR290" i="1" a="1"/>
  <c r="KR290" i="1" s="1"/>
  <c r="D287" i="4" s="1"/>
  <c r="KX290" i="1" a="1"/>
  <c r="KX290" i="1" s="1"/>
  <c r="D293" i="4" s="1"/>
  <c r="LD290" i="1" a="1"/>
  <c r="LD290" i="1" s="1"/>
  <c r="D299" i="4" s="1"/>
  <c r="LJ290" i="1" a="1"/>
  <c r="LJ290" i="1" s="1"/>
  <c r="D305" i="4" s="1"/>
  <c r="LP290" i="1" a="1"/>
  <c r="LP290" i="1" s="1"/>
  <c r="D311" i="4" s="1"/>
  <c r="LV290" i="1" a="1"/>
  <c r="LV290" i="1" s="1"/>
  <c r="D317" i="4" s="1"/>
  <c r="MB290" i="1" a="1"/>
  <c r="MB290" i="1" s="1"/>
  <c r="D323" i="4" s="1"/>
  <c r="MH290" i="1" a="1"/>
  <c r="MH290" i="1" s="1"/>
  <c r="D329" i="4" s="1"/>
  <c r="MN290" i="1" a="1"/>
  <c r="MN290" i="1" s="1"/>
  <c r="D335" i="4" s="1"/>
  <c r="MT290" i="1" a="1"/>
  <c r="MT290" i="1" s="1"/>
  <c r="D341" i="4" s="1"/>
  <c r="MZ290" i="1" a="1"/>
  <c r="MZ290" i="1" s="1"/>
  <c r="D347" i="4" s="1"/>
  <c r="NF290" i="1" a="1"/>
  <c r="NF290" i="1" s="1"/>
  <c r="D352" i="4" s="1"/>
  <c r="NV290" i="1" a="1"/>
  <c r="NV290" i="1" s="1"/>
  <c r="ON290" i="1" a="1"/>
  <c r="ON290" i="1" s="1"/>
  <c r="GW84" i="2"/>
  <c r="P174" i="4" s="1"/>
  <c r="T67" i="2"/>
  <c r="AW67" i="2"/>
  <c r="BY67" i="2"/>
  <c r="DB67" i="2"/>
  <c r="EE67" i="2"/>
  <c r="FH67" i="2"/>
  <c r="GK67" i="2"/>
  <c r="HM67" i="2"/>
  <c r="IS67" i="2"/>
  <c r="JY67" i="2"/>
  <c r="LD67" i="2"/>
  <c r="MJ67" i="2"/>
  <c r="NO67" i="2"/>
  <c r="OT67" i="2"/>
  <c r="N68" i="2"/>
  <c r="AU68" i="2"/>
  <c r="BZ68" i="2"/>
  <c r="EM68" i="2"/>
  <c r="FW68" i="2"/>
  <c r="IV68" i="2"/>
  <c r="KH68" i="2"/>
  <c r="LU68" i="2"/>
  <c r="NH68" i="2"/>
  <c r="QE68" i="2"/>
  <c r="QE87" i="2" s="1"/>
  <c r="IC69" i="2"/>
  <c r="NA69" i="2"/>
  <c r="H70" i="2"/>
  <c r="EJ70" i="2"/>
  <c r="LE70" i="2"/>
  <c r="BY71" i="2"/>
  <c r="LF71" i="2"/>
  <c r="DS72" i="2"/>
  <c r="P84" i="2"/>
  <c r="AY290" i="1" a="1"/>
  <c r="AY290" i="1" s="1"/>
  <c r="C44" i="4" s="1"/>
  <c r="D86" i="4"/>
  <c r="EQ290" i="1" a="1"/>
  <c r="EQ290" i="1" s="1"/>
  <c r="D128" i="4" s="1"/>
  <c r="HQ290" i="1" a="1"/>
  <c r="HQ290" i="1" s="1"/>
  <c r="NT290" i="1" a="1"/>
  <c r="NT290" i="1" s="1"/>
  <c r="NU290" i="1" a="1"/>
  <c r="NU290" i="1" s="1"/>
  <c r="NM290" i="1" a="1"/>
  <c r="NM290" i="1" s="1"/>
  <c r="PV74" i="2"/>
  <c r="QN74" i="2"/>
  <c r="OJ74" i="2"/>
  <c r="MK74" i="2"/>
  <c r="KH74" i="2"/>
  <c r="IS74" i="2"/>
  <c r="GV74" i="2"/>
  <c r="ER74" i="2"/>
  <c r="DD74" i="2"/>
  <c r="BB74" i="2"/>
  <c r="L74" i="2"/>
  <c r="IB69" i="2"/>
  <c r="HP69" i="2"/>
  <c r="HD69" i="2"/>
  <c r="EV69" i="2"/>
  <c r="DX69" i="2"/>
  <c r="CZ69" i="2"/>
  <c r="CN69" i="2"/>
  <c r="QH74" i="2"/>
  <c r="OG74" i="2"/>
  <c r="MJ74" i="2"/>
  <c r="KF74" i="2"/>
  <c r="IR74" i="2"/>
  <c r="GP74" i="2"/>
  <c r="EP74" i="2"/>
  <c r="CR74" i="2"/>
  <c r="AX74" i="2"/>
  <c r="K74" i="2"/>
  <c r="QO72" i="2"/>
  <c r="PS72" i="2"/>
  <c r="OW72" i="2"/>
  <c r="OE72" i="2"/>
  <c r="NJ72" i="2"/>
  <c r="MN72" i="2"/>
  <c r="LV72" i="2"/>
  <c r="LA72" i="2"/>
  <c r="KE72" i="2"/>
  <c r="JI72" i="2"/>
  <c r="IQ72" i="2"/>
  <c r="HV72" i="2"/>
  <c r="GZ72" i="2"/>
  <c r="GH72" i="2"/>
  <c r="FM72" i="2"/>
  <c r="EQ72" i="2"/>
  <c r="DU72" i="2"/>
  <c r="DC72" i="2"/>
  <c r="CH72" i="2"/>
  <c r="BL72" i="2"/>
  <c r="AT72" i="2"/>
  <c r="Y72" i="2"/>
  <c r="HO69" i="2"/>
  <c r="HC69" i="2"/>
  <c r="GQ69" i="2"/>
  <c r="FS69" i="2"/>
  <c r="FG69" i="2"/>
  <c r="CA69" i="2"/>
  <c r="BO69" i="2"/>
  <c r="AQ69" i="2"/>
  <c r="AE69" i="2"/>
  <c r="G69" i="2"/>
  <c r="PT74" i="2"/>
  <c r="OF74" i="2"/>
  <c r="MD74" i="2"/>
  <c r="KD74" i="2"/>
  <c r="IF74" i="2"/>
  <c r="GL74" i="2"/>
  <c r="EO74" i="2"/>
  <c r="CL74" i="2"/>
  <c r="AW74" i="2"/>
  <c r="F74" i="2"/>
  <c r="QM72" i="2"/>
  <c r="PR72" i="2"/>
  <c r="OV72" i="2"/>
  <c r="OD72" i="2"/>
  <c r="NI72" i="2"/>
  <c r="MM72" i="2"/>
  <c r="LQ72" i="2"/>
  <c r="KY72" i="2"/>
  <c r="KD72" i="2"/>
  <c r="JH72" i="2"/>
  <c r="IP72" i="2"/>
  <c r="HU72" i="2"/>
  <c r="GY72" i="2"/>
  <c r="GC72" i="2"/>
  <c r="FK72" i="2"/>
  <c r="EP72" i="2"/>
  <c r="DT72" i="2"/>
  <c r="DB72" i="2"/>
  <c r="CG72" i="2"/>
  <c r="BK72" i="2"/>
  <c r="AO72" i="2"/>
  <c r="W72" i="2"/>
  <c r="QH69" i="2"/>
  <c r="PV69" i="2"/>
  <c r="PJ69" i="2"/>
  <c r="OX69" i="2"/>
  <c r="OL69" i="2"/>
  <c r="NZ69" i="2"/>
  <c r="NN69" i="2"/>
  <c r="NB69" i="2"/>
  <c r="MP69" i="2"/>
  <c r="MD69" i="2"/>
  <c r="LR69" i="2"/>
  <c r="LF69" i="2"/>
  <c r="KT69" i="2"/>
  <c r="KH69" i="2"/>
  <c r="JV69" i="2"/>
  <c r="JJ69" i="2"/>
  <c r="IX69" i="2"/>
  <c r="IL69" i="2"/>
  <c r="HZ69" i="2"/>
  <c r="HN69" i="2"/>
  <c r="HB69" i="2"/>
  <c r="PR74" i="2"/>
  <c r="NT74" i="2"/>
  <c r="LZ74" i="2"/>
  <c r="PQ74" i="2"/>
  <c r="NN74" i="2"/>
  <c r="LY74" i="2"/>
  <c r="KB74" i="2"/>
  <c r="HX74" i="2"/>
  <c r="FY74" i="2"/>
  <c r="EF74" i="2"/>
  <c r="CH74" i="2"/>
  <c r="AK74" i="2"/>
  <c r="CV72" i="2"/>
  <c r="CD72" i="2"/>
  <c r="BI72" i="2"/>
  <c r="AM72" i="2"/>
  <c r="Q72" i="2"/>
  <c r="PF74" i="2"/>
  <c r="NI74" i="2"/>
  <c r="LF74" i="2"/>
  <c r="JF74" i="2"/>
  <c r="HN74" i="2"/>
  <c r="FP74" i="2"/>
  <c r="DQ74" i="2"/>
  <c r="BX74" i="2"/>
  <c r="AD74" i="2"/>
  <c r="QD72" i="2"/>
  <c r="PH72" i="2"/>
  <c r="OP72" i="2"/>
  <c r="NU72" i="2"/>
  <c r="MY72" i="2"/>
  <c r="MC72" i="2"/>
  <c r="LK72" i="2"/>
  <c r="KP72" i="2"/>
  <c r="JT72" i="2"/>
  <c r="JB72" i="2"/>
  <c r="IG72" i="2"/>
  <c r="OS74" i="2"/>
  <c r="MZ74" i="2"/>
  <c r="LB74" i="2"/>
  <c r="JD74" i="2"/>
  <c r="GZ74" i="2"/>
  <c r="FL74" i="2"/>
  <c r="DJ74" i="2"/>
  <c r="BJ74" i="2"/>
  <c r="Y74" i="2"/>
  <c r="QA72" i="2"/>
  <c r="PF72" i="2"/>
  <c r="OJ72" i="2"/>
  <c r="NR72" i="2"/>
  <c r="MW72" i="2"/>
  <c r="MA72" i="2"/>
  <c r="LE72" i="2"/>
  <c r="KM72" i="2"/>
  <c r="JR72" i="2"/>
  <c r="IV72" i="2"/>
  <c r="ID72" i="2"/>
  <c r="HI72" i="2"/>
  <c r="GM72" i="2"/>
  <c r="FQ72" i="2"/>
  <c r="EY72" i="2"/>
  <c r="ED72" i="2"/>
  <c r="DH72" i="2"/>
  <c r="CP72" i="2"/>
  <c r="QR74" i="2"/>
  <c r="LM74" i="2"/>
  <c r="HV74" i="2"/>
  <c r="ED74" i="2"/>
  <c r="AJ74" i="2"/>
  <c r="OY73" i="2"/>
  <c r="LO73" i="2"/>
  <c r="IR73" i="2"/>
  <c r="FN73" i="2"/>
  <c r="CG73" i="2"/>
  <c r="AH73" i="2"/>
  <c r="QL72" i="2"/>
  <c r="OU72" i="2"/>
  <c r="NG72" i="2"/>
  <c r="LP72" i="2"/>
  <c r="KC72" i="2"/>
  <c r="IK72" i="2"/>
  <c r="HF72" i="2"/>
  <c r="FV72" i="2"/>
  <c r="EG72" i="2"/>
  <c r="CW72" i="2"/>
  <c r="BU72" i="2"/>
  <c r="AL72" i="2"/>
  <c r="K72" i="2"/>
  <c r="CE70" i="2"/>
  <c r="BL70" i="2"/>
  <c r="AU70" i="2"/>
  <c r="AB70" i="2"/>
  <c r="K70" i="2"/>
  <c r="QG69" i="2"/>
  <c r="PP69" i="2"/>
  <c r="OW69" i="2"/>
  <c r="OF69" i="2"/>
  <c r="NM69" i="2"/>
  <c r="MV69" i="2"/>
  <c r="MC69" i="2"/>
  <c r="LL69" i="2"/>
  <c r="KS69" i="2"/>
  <c r="KB69" i="2"/>
  <c r="JI69" i="2"/>
  <c r="IR69" i="2"/>
  <c r="HY69" i="2"/>
  <c r="HH69" i="2"/>
  <c r="FZ69" i="2"/>
  <c r="FK69" i="2"/>
  <c r="ET69" i="2"/>
  <c r="ED69" i="2"/>
  <c r="DO69" i="2"/>
  <c r="BS69" i="2"/>
  <c r="AO69" i="2"/>
  <c r="Z69" i="2"/>
  <c r="L69" i="2"/>
  <c r="QP74" i="2"/>
  <c r="LL74" i="2"/>
  <c r="HU74" i="2"/>
  <c r="DR74" i="2"/>
  <c r="AI74" i="2"/>
  <c r="OU73" i="2"/>
  <c r="LN73" i="2"/>
  <c r="IM73" i="2"/>
  <c r="FC73" i="2"/>
  <c r="CF73" i="2"/>
  <c r="AG73" i="2"/>
  <c r="QF72" i="2"/>
  <c r="OS72" i="2"/>
  <c r="NA72" i="2"/>
  <c r="LN72" i="2"/>
  <c r="JZ72" i="2"/>
  <c r="II72" i="2"/>
  <c r="GX72" i="2"/>
  <c r="FP72" i="2"/>
  <c r="EF72" i="2"/>
  <c r="CU72" i="2"/>
  <c r="BS72" i="2"/>
  <c r="AK72" i="2"/>
  <c r="J72" i="2"/>
  <c r="PR71" i="2"/>
  <c r="OQ71" i="2"/>
  <c r="NH71" i="2"/>
  <c r="MD71" i="2"/>
  <c r="KY71" i="2"/>
  <c r="JU71" i="2"/>
  <c r="IL71" i="2"/>
  <c r="HL71" i="2"/>
  <c r="GC71" i="2"/>
  <c r="FC71" i="2"/>
  <c r="DT71" i="2"/>
  <c r="CT71" i="2"/>
  <c r="BK71" i="2"/>
  <c r="AJ71" i="2"/>
  <c r="QQ70" i="2"/>
  <c r="QQ89" i="2" s="1"/>
  <c r="PP70" i="2"/>
  <c r="PP89" i="2" s="1"/>
  <c r="OG70" i="2"/>
  <c r="NC70" i="2"/>
  <c r="LX70" i="2"/>
  <c r="KT70" i="2"/>
  <c r="JK70" i="2"/>
  <c r="IK70" i="2"/>
  <c r="HB70" i="2"/>
  <c r="GH70" i="2"/>
  <c r="FN70" i="2"/>
  <c r="EX70" i="2"/>
  <c r="ED70" i="2"/>
  <c r="DN70" i="2"/>
  <c r="CT70" i="2"/>
  <c r="CD70" i="2"/>
  <c r="BJ70" i="2"/>
  <c r="AT70" i="2"/>
  <c r="Z70" i="2"/>
  <c r="J70" i="2"/>
  <c r="QE69" i="2"/>
  <c r="PO69" i="2"/>
  <c r="OU69" i="2"/>
  <c r="OE69" i="2"/>
  <c r="NK69" i="2"/>
  <c r="MU69" i="2"/>
  <c r="MA69" i="2"/>
  <c r="LK69" i="2"/>
  <c r="KQ69" i="2"/>
  <c r="KA69" i="2"/>
  <c r="JG69" i="2"/>
  <c r="IQ69" i="2"/>
  <c r="HW69" i="2"/>
  <c r="HG69" i="2"/>
  <c r="FY69" i="2"/>
  <c r="ES69" i="2"/>
  <c r="EC69" i="2"/>
  <c r="DN69" i="2"/>
  <c r="BR69" i="2"/>
  <c r="BB69" i="2"/>
  <c r="K69" i="2"/>
  <c r="PP74" i="2"/>
  <c r="LD74" i="2"/>
  <c r="HL74" i="2"/>
  <c r="DP74" i="2"/>
  <c r="Z74" i="2"/>
  <c r="OI73" i="2"/>
  <c r="LL73" i="2"/>
  <c r="IH73" i="2"/>
  <c r="FA73" i="2"/>
  <c r="BW73" i="2"/>
  <c r="AA73" i="2"/>
  <c r="QE72" i="2"/>
  <c r="OQ72" i="2"/>
  <c r="MZ72" i="2"/>
  <c r="LM72" i="2"/>
  <c r="JU72" i="2"/>
  <c r="IH72" i="2"/>
  <c r="GU72" i="2"/>
  <c r="FO72" i="2"/>
  <c r="EE72" i="2"/>
  <c r="CT72" i="2"/>
  <c r="BR72" i="2"/>
  <c r="AI72" i="2"/>
  <c r="E72" i="2"/>
  <c r="KT71" i="2"/>
  <c r="JT71" i="2"/>
  <c r="IK71" i="2"/>
  <c r="HK71" i="2"/>
  <c r="GB71" i="2"/>
  <c r="FB71" i="2"/>
  <c r="DS71" i="2"/>
  <c r="CR71" i="2"/>
  <c r="BJ71" i="2"/>
  <c r="AI71" i="2"/>
  <c r="QO70" i="2"/>
  <c r="QO89" i="2" s="1"/>
  <c r="PK70" i="2"/>
  <c r="PK89" i="2" s="1"/>
  <c r="OF70" i="2"/>
  <c r="NB70" i="2"/>
  <c r="LS70" i="2"/>
  <c r="KS70" i="2"/>
  <c r="JJ70" i="2"/>
  <c r="IJ70" i="2"/>
  <c r="HA70" i="2"/>
  <c r="GG70" i="2"/>
  <c r="FM70" i="2"/>
  <c r="EW70" i="2"/>
  <c r="EC70" i="2"/>
  <c r="DM70" i="2"/>
  <c r="CS70" i="2"/>
  <c r="CC70" i="2"/>
  <c r="BI70" i="2"/>
  <c r="AS70" i="2"/>
  <c r="Y70" i="2"/>
  <c r="I70" i="2"/>
  <c r="QD69" i="2"/>
  <c r="PN69" i="2"/>
  <c r="OT69" i="2"/>
  <c r="OD69" i="2"/>
  <c r="NJ69" i="2"/>
  <c r="MT69" i="2"/>
  <c r="LZ69" i="2"/>
  <c r="LJ69" i="2"/>
  <c r="KP69" i="2"/>
  <c r="JZ69" i="2"/>
  <c r="JF69" i="2"/>
  <c r="IP69" i="2"/>
  <c r="HV69" i="2"/>
  <c r="HF69" i="2"/>
  <c r="FI69" i="2"/>
  <c r="DM69" i="2"/>
  <c r="CF69" i="2"/>
  <c r="BQ69" i="2"/>
  <c r="AL69" i="2"/>
  <c r="PH74" i="2"/>
  <c r="KZ74" i="2"/>
  <c r="GX74" i="2"/>
  <c r="DH74" i="2"/>
  <c r="N74" i="2"/>
  <c r="OG73" i="2"/>
  <c r="LC73" i="2"/>
  <c r="HV73" i="2"/>
  <c r="EU73" i="2"/>
  <c r="BL73" i="2"/>
  <c r="Y73" i="2"/>
  <c r="QC72" i="2"/>
  <c r="OK72" i="2"/>
  <c r="MX72" i="2"/>
  <c r="LJ72" i="2"/>
  <c r="JS72" i="2"/>
  <c r="IE72" i="2"/>
  <c r="GT72" i="2"/>
  <c r="FJ72" i="2"/>
  <c r="EC72" i="2"/>
  <c r="CS72" i="2"/>
  <c r="BJ72" i="2"/>
  <c r="AH72" i="2"/>
  <c r="PO71" i="2"/>
  <c r="OK71" i="2"/>
  <c r="NB71" i="2"/>
  <c r="MB71" i="2"/>
  <c r="KS71" i="2"/>
  <c r="JS71" i="2"/>
  <c r="IJ71" i="2"/>
  <c r="OT74" i="2"/>
  <c r="KT74" i="2"/>
  <c r="GW74" i="2"/>
  <c r="DE74" i="2"/>
  <c r="M74" i="2"/>
  <c r="OF73" i="2"/>
  <c r="LB73" i="2"/>
  <c r="HU73" i="2"/>
  <c r="EQ73" i="2"/>
  <c r="BK73" i="2"/>
  <c r="X73" i="2"/>
  <c r="PZ72" i="2"/>
  <c r="OI72" i="2"/>
  <c r="MU72" i="2"/>
  <c r="LD72" i="2"/>
  <c r="JQ72" i="2"/>
  <c r="HY72" i="2"/>
  <c r="GO72" i="2"/>
  <c r="FD72" i="2"/>
  <c r="EA72" i="2"/>
  <c r="CQ72" i="2"/>
  <c r="BG72" i="2"/>
  <c r="AC72" i="2"/>
  <c r="QB69" i="2"/>
  <c r="PI69" i="2"/>
  <c r="OR69" i="2"/>
  <c r="NY69" i="2"/>
  <c r="NH69" i="2"/>
  <c r="MO69" i="2"/>
  <c r="LX69" i="2"/>
  <c r="LE69" i="2"/>
  <c r="KN69" i="2"/>
  <c r="JU69" i="2"/>
  <c r="JD69" i="2"/>
  <c r="IK69" i="2"/>
  <c r="HT69" i="2"/>
  <c r="HA69" i="2"/>
  <c r="FE69" i="2"/>
  <c r="EO69" i="2"/>
  <c r="DZ69" i="2"/>
  <c r="AX69" i="2"/>
  <c r="V69" i="2"/>
  <c r="NL74" i="2"/>
  <c r="JR74" i="2"/>
  <c r="FR74" i="2"/>
  <c r="BZ74" i="2"/>
  <c r="QE73" i="2"/>
  <c r="NH73" i="2"/>
  <c r="KD73" i="2"/>
  <c r="GW73" i="2"/>
  <c r="DS73" i="2"/>
  <c r="AY73" i="2"/>
  <c r="L73" i="2"/>
  <c r="PN72" i="2"/>
  <c r="NW72" i="2"/>
  <c r="MI72" i="2"/>
  <c r="KR72" i="2"/>
  <c r="JE72" i="2"/>
  <c r="HM72" i="2"/>
  <c r="GK72" i="2"/>
  <c r="FA72" i="2"/>
  <c r="DO72" i="2"/>
  <c r="CE72" i="2"/>
  <c r="AZ72" i="2"/>
  <c r="V72" i="2"/>
  <c r="QG71" i="2"/>
  <c r="PG71" i="2"/>
  <c r="NX71" i="2"/>
  <c r="MX71" i="2"/>
  <c r="LO71" i="2"/>
  <c r="KN71" i="2"/>
  <c r="JF71" i="2"/>
  <c r="IE71" i="2"/>
  <c r="GV71" i="2"/>
  <c r="FR71" i="2"/>
  <c r="EM71" i="2"/>
  <c r="DI71" i="2"/>
  <c r="BZ71" i="2"/>
  <c r="AZ71" i="2"/>
  <c r="Q71" i="2"/>
  <c r="QF70" i="2"/>
  <c r="QF89" i="2" s="1"/>
  <c r="OW70" i="2"/>
  <c r="NW70" i="2"/>
  <c r="MN70" i="2"/>
  <c r="LM70" i="2"/>
  <c r="KE70" i="2"/>
  <c r="JD70" i="2"/>
  <c r="HU70" i="2"/>
  <c r="GR70" i="2"/>
  <c r="FX70" i="2"/>
  <c r="FH70" i="2"/>
  <c r="EN70" i="2"/>
  <c r="DX70" i="2"/>
  <c r="DD70" i="2"/>
  <c r="CN70" i="2"/>
  <c r="BT70" i="2"/>
  <c r="BD70" i="2"/>
  <c r="AJ70" i="2"/>
  <c r="T70" i="2"/>
  <c r="QO69" i="2"/>
  <c r="PY69" i="2"/>
  <c r="PE69" i="2"/>
  <c r="OO69" i="2"/>
  <c r="NU69" i="2"/>
  <c r="NE69" i="2"/>
  <c r="MK69" i="2"/>
  <c r="LU69" i="2"/>
  <c r="LA69" i="2"/>
  <c r="KK69" i="2"/>
  <c r="JQ69" i="2"/>
  <c r="JA69" i="2"/>
  <c r="IG69" i="2"/>
  <c r="HQ69" i="2"/>
  <c r="FA69" i="2"/>
  <c r="NB74" i="2"/>
  <c r="IX74" i="2"/>
  <c r="FF74" i="2"/>
  <c r="BI74" i="2"/>
  <c r="PW73" i="2"/>
  <c r="MM73" i="2"/>
  <c r="JP73" i="2"/>
  <c r="GL73" i="2"/>
  <c r="DE73" i="2"/>
  <c r="AT73" i="2"/>
  <c r="PG72" i="2"/>
  <c r="NS72" i="2"/>
  <c r="MB72" i="2"/>
  <c r="KO72" i="2"/>
  <c r="IW72" i="2"/>
  <c r="HK72" i="2"/>
  <c r="FZ72" i="2"/>
  <c r="ES72" i="2"/>
  <c r="DI72" i="2"/>
  <c r="BX72" i="2"/>
  <c r="AX72" i="2"/>
  <c r="O72" i="2"/>
  <c r="QE71" i="2"/>
  <c r="OV71" i="2"/>
  <c r="NV71" i="2"/>
  <c r="MM71" i="2"/>
  <c r="LL71" i="2"/>
  <c r="KD71" i="2"/>
  <c r="JC71" i="2"/>
  <c r="HT71" i="2"/>
  <c r="GP71" i="2"/>
  <c r="FK71" i="2"/>
  <c r="EG71" i="2"/>
  <c r="CX71" i="2"/>
  <c r="BX71" i="2"/>
  <c r="AO71" i="2"/>
  <c r="O71" i="2"/>
  <c r="PU70" i="2"/>
  <c r="PU89" i="2" s="1"/>
  <c r="OU70" i="2"/>
  <c r="OU89" i="2" s="1"/>
  <c r="NL70" i="2"/>
  <c r="MK70" i="2"/>
  <c r="LC70" i="2"/>
  <c r="KB70" i="2"/>
  <c r="IS70" i="2"/>
  <c r="HO70" i="2"/>
  <c r="GL70" i="2"/>
  <c r="FV70" i="2"/>
  <c r="FB70" i="2"/>
  <c r="EL70" i="2"/>
  <c r="DR70" i="2"/>
  <c r="DB70" i="2"/>
  <c r="CH70" i="2"/>
  <c r="BR70" i="2"/>
  <c r="AX70" i="2"/>
  <c r="AH70" i="2"/>
  <c r="N70" i="2"/>
  <c r="QM69" i="2"/>
  <c r="PS69" i="2"/>
  <c r="PC69" i="2"/>
  <c r="OI69" i="2"/>
  <c r="NS69" i="2"/>
  <c r="MY69" i="2"/>
  <c r="MI69" i="2"/>
  <c r="LO69" i="2"/>
  <c r="KY69" i="2"/>
  <c r="KE69" i="2"/>
  <c r="JO69" i="2"/>
  <c r="IU69" i="2"/>
  <c r="IE69" i="2"/>
  <c r="HK69" i="2"/>
  <c r="GU69" i="2"/>
  <c r="FN69" i="2"/>
  <c r="MN74" i="2"/>
  <c r="IV74" i="2"/>
  <c r="ET74" i="2"/>
  <c r="BH74" i="2"/>
  <c r="PS73" i="2"/>
  <c r="ML73" i="2"/>
  <c r="JK73" i="2"/>
  <c r="GA73" i="2"/>
  <c r="DD73" i="2"/>
  <c r="AS73" i="2"/>
  <c r="QR72" i="2"/>
  <c r="PE72" i="2"/>
  <c r="NM72" i="2"/>
  <c r="LZ72" i="2"/>
  <c r="KL72" i="2"/>
  <c r="IU72" i="2"/>
  <c r="HJ72" i="2"/>
  <c r="FY72" i="2"/>
  <c r="EO72" i="2"/>
  <c r="DG72" i="2"/>
  <c r="BW72" i="2"/>
  <c r="AW72" i="2"/>
  <c r="N72" i="2"/>
  <c r="LK71" i="2"/>
  <c r="KB71" i="2"/>
  <c r="IX71" i="2"/>
  <c r="HS71" i="2"/>
  <c r="GO71" i="2"/>
  <c r="FF71" i="2"/>
  <c r="EF71" i="2"/>
  <c r="CW71" i="2"/>
  <c r="BW71" i="2"/>
  <c r="AN71" i="2"/>
  <c r="N71" i="2"/>
  <c r="PT70" i="2"/>
  <c r="PT89" i="2" s="1"/>
  <c r="OS70" i="2"/>
  <c r="OS89" i="2" s="1"/>
  <c r="NK70" i="2"/>
  <c r="MJ70" i="2"/>
  <c r="LA70" i="2"/>
  <c r="JW70" i="2"/>
  <c r="IR70" i="2"/>
  <c r="HN70" i="2"/>
  <c r="GK70" i="2"/>
  <c r="FU70" i="2"/>
  <c r="FA70" i="2"/>
  <c r="EK70" i="2"/>
  <c r="DQ70" i="2"/>
  <c r="DA70" i="2"/>
  <c r="CG70" i="2"/>
  <c r="BQ70" i="2"/>
  <c r="AW70" i="2"/>
  <c r="AG70" i="2"/>
  <c r="M70" i="2"/>
  <c r="QL69" i="2"/>
  <c r="PR69" i="2"/>
  <c r="PB69" i="2"/>
  <c r="OH69" i="2"/>
  <c r="NR69" i="2"/>
  <c r="MX69" i="2"/>
  <c r="MH69" i="2"/>
  <c r="LN69" i="2"/>
  <c r="KX69" i="2"/>
  <c r="KD69" i="2"/>
  <c r="JN69" i="2"/>
  <c r="IT69" i="2"/>
  <c r="ID69" i="2"/>
  <c r="HJ69" i="2"/>
  <c r="GC69" i="2"/>
  <c r="EG69" i="2"/>
  <c r="DB69" i="2"/>
  <c r="BF69" i="2"/>
  <c r="EN74" i="2"/>
  <c r="MA73" i="2"/>
  <c r="CI73" i="2"/>
  <c r="PI72" i="2"/>
  <c r="KQ72" i="2"/>
  <c r="GB72" i="2"/>
  <c r="BY72" i="2"/>
  <c r="QH71" i="2"/>
  <c r="MY71" i="2"/>
  <c r="JG71" i="2"/>
  <c r="GA71" i="2"/>
  <c r="DJ71" i="2"/>
  <c r="AM71" i="2"/>
  <c r="PJ70" i="2"/>
  <c r="PJ89" i="2" s="1"/>
  <c r="MO70" i="2"/>
  <c r="JV70" i="2"/>
  <c r="GW70" i="2"/>
  <c r="FD70" i="2"/>
  <c r="DL70" i="2"/>
  <c r="BU70" i="2"/>
  <c r="AF70" i="2"/>
  <c r="QC69" i="2"/>
  <c r="OP69" i="2"/>
  <c r="MW69" i="2"/>
  <c r="LC69" i="2"/>
  <c r="JP69" i="2"/>
  <c r="HU69" i="2"/>
  <c r="GI69" i="2"/>
  <c r="EY69" i="2"/>
  <c r="DR69" i="2"/>
  <c r="CO69" i="2"/>
  <c r="BJ69" i="2"/>
  <c r="AK69" i="2"/>
  <c r="R69" i="2"/>
  <c r="OR74" i="2"/>
  <c r="CJ74" i="2"/>
  <c r="KN73" i="2"/>
  <c r="BF73" i="2"/>
  <c r="PC72" i="2"/>
  <c r="KG72" i="2"/>
  <c r="FW72" i="2"/>
  <c r="BV72" i="2"/>
  <c r="QF71" i="2"/>
  <c r="MO71" i="2"/>
  <c r="JD71" i="2"/>
  <c r="FX71" i="2"/>
  <c r="DD71" i="2"/>
  <c r="AD71" i="2"/>
  <c r="OY70" i="2"/>
  <c r="OY89" i="2" s="1"/>
  <c r="MM70" i="2"/>
  <c r="JI70" i="2"/>
  <c r="GV70" i="2"/>
  <c r="EZ70" i="2"/>
  <c r="DF70" i="2"/>
  <c r="BS70" i="2"/>
  <c r="X70" i="2"/>
  <c r="QA69" i="2"/>
  <c r="OK69" i="2"/>
  <c r="MS69" i="2"/>
  <c r="LB69" i="2"/>
  <c r="JM69" i="2"/>
  <c r="HS69" i="2"/>
  <c r="GG69" i="2"/>
  <c r="EW69" i="2"/>
  <c r="CL69" i="2"/>
  <c r="AI69" i="2"/>
  <c r="Q69" i="2"/>
  <c r="IJ68" i="2"/>
  <c r="HS68" i="2"/>
  <c r="GE68" i="2"/>
  <c r="FM68" i="2"/>
  <c r="ET68" i="2"/>
  <c r="EB68" i="2"/>
  <c r="DL68" i="2"/>
  <c r="CV68" i="2"/>
  <c r="CF68" i="2"/>
  <c r="BQ68" i="2"/>
  <c r="AZ68" i="2"/>
  <c r="V68" i="2"/>
  <c r="F68" i="2"/>
  <c r="OL74" i="2"/>
  <c r="CG74" i="2"/>
  <c r="KE73" i="2"/>
  <c r="AZ73" i="2"/>
  <c r="OH72" i="2"/>
  <c r="JO72" i="2"/>
  <c r="FC72" i="2"/>
  <c r="BF72" i="2"/>
  <c r="QB71" i="2"/>
  <c r="MJ71" i="2"/>
  <c r="IW71" i="2"/>
  <c r="FW71" i="2"/>
  <c r="CV71" i="2"/>
  <c r="W71" i="2"/>
  <c r="OX70" i="2"/>
  <c r="OX89" i="2" s="1"/>
  <c r="ME70" i="2"/>
  <c r="JG70" i="2"/>
  <c r="GN70" i="2"/>
  <c r="EV70" i="2"/>
  <c r="DE70" i="2"/>
  <c r="BP70" i="2"/>
  <c r="V70" i="2"/>
  <c r="PZ69" i="2"/>
  <c r="OG69" i="2"/>
  <c r="MM69" i="2"/>
  <c r="KZ69" i="2"/>
  <c r="JE69" i="2"/>
  <c r="HR69" i="2"/>
  <c r="EP69" i="2"/>
  <c r="CI69" i="2"/>
  <c r="BH69" i="2"/>
  <c r="AH69" i="2"/>
  <c r="NJ74" i="2"/>
  <c r="BL74" i="2"/>
  <c r="JR73" i="2"/>
  <c r="AW73" i="2"/>
  <c r="NY72" i="2"/>
  <c r="JG72" i="2"/>
  <c r="FB72" i="2"/>
  <c r="BA72" i="2"/>
  <c r="PI71" i="2"/>
  <c r="LQ71" i="2"/>
  <c r="IH71" i="2"/>
  <c r="FN71" i="2"/>
  <c r="CQ71" i="2"/>
  <c r="R71" i="2"/>
  <c r="OV70" i="2"/>
  <c r="OV89" i="2" s="1"/>
  <c r="LR70" i="2"/>
  <c r="JE70" i="2"/>
  <c r="GJ70" i="2"/>
  <c r="EP70" i="2"/>
  <c r="DC70" i="2"/>
  <c r="BH70" i="2"/>
  <c r="U70" i="2"/>
  <c r="PU69" i="2"/>
  <c r="OC69" i="2"/>
  <c r="ML69" i="2"/>
  <c r="KW69" i="2"/>
  <c r="JC69" i="2"/>
  <c r="HM69" i="2"/>
  <c r="FW69" i="2"/>
  <c r="EN69" i="2"/>
  <c r="DG69" i="2"/>
  <c r="CE69" i="2"/>
  <c r="BG69" i="2"/>
  <c r="ML74" i="2"/>
  <c r="AL74" i="2"/>
  <c r="IT73" i="2"/>
  <c r="AK73" i="2"/>
  <c r="NV72" i="2"/>
  <c r="JC72" i="2"/>
  <c r="EX72" i="2"/>
  <c r="AY72" i="2"/>
  <c r="PH71" i="2"/>
  <c r="LP71" i="2"/>
  <c r="IF71" i="2"/>
  <c r="FE71" i="2"/>
  <c r="CF71" i="2"/>
  <c r="P71" i="2"/>
  <c r="OR70" i="2"/>
  <c r="LP70" i="2"/>
  <c r="IV70" i="2"/>
  <c r="GF70" i="2"/>
  <c r="EO70" i="2"/>
  <c r="CZ70" i="2"/>
  <c r="BF70" i="2"/>
  <c r="P70" i="2"/>
  <c r="PQ69" i="2"/>
  <c r="NW69" i="2"/>
  <c r="MJ69" i="2"/>
  <c r="KO69" i="2"/>
  <c r="JB69" i="2"/>
  <c r="HI69" i="2"/>
  <c r="FU69" i="2"/>
  <c r="EM69" i="2"/>
  <c r="DF69" i="2"/>
  <c r="CC69" i="2"/>
  <c r="BE69" i="2"/>
  <c r="M69" i="2"/>
  <c r="QH68" i="2"/>
  <c r="QH87" i="2" s="1"/>
  <c r="PP68" i="2"/>
  <c r="PP87" i="2" s="1"/>
  <c r="OX68" i="2"/>
  <c r="OX87" i="2" s="1"/>
  <c r="OC68" i="2"/>
  <c r="NJ68" i="2"/>
  <c r="MS68" i="2"/>
  <c r="LW68" i="2"/>
  <c r="LD68" i="2"/>
  <c r="KM68" i="2"/>
  <c r="JQ68" i="2"/>
  <c r="IY68" i="2"/>
  <c r="HK68" i="2"/>
  <c r="GT68" i="2"/>
  <c r="FF68" i="2"/>
  <c r="EO68" i="2"/>
  <c r="DY68" i="2"/>
  <c r="DH68" i="2"/>
  <c r="CR68" i="2"/>
  <c r="CB68" i="2"/>
  <c r="BL68" i="2"/>
  <c r="AH68" i="2"/>
  <c r="R68" i="2"/>
  <c r="KC74" i="2"/>
  <c r="HJ73" i="2"/>
  <c r="O73" i="2"/>
  <c r="NL72" i="2"/>
  <c r="IT72" i="2"/>
  <c r="EL72" i="2"/>
  <c r="AN72" i="2"/>
  <c r="OX71" i="2"/>
  <c r="LN71" i="2"/>
  <c r="HW71" i="2"/>
  <c r="EZ71" i="2"/>
  <c r="CE71" i="2"/>
  <c r="L71" i="2"/>
  <c r="OA70" i="2"/>
  <c r="LO70" i="2"/>
  <c r="IM70" i="2"/>
  <c r="FZ70" i="2"/>
  <c r="EM70" i="2"/>
  <c r="CR70" i="2"/>
  <c r="BE70" i="2"/>
  <c r="L70" i="2"/>
  <c r="PM69" i="2"/>
  <c r="NV69" i="2"/>
  <c r="MG69" i="2"/>
  <c r="KM69" i="2"/>
  <c r="IW69" i="2"/>
  <c r="HE69" i="2"/>
  <c r="EK69" i="2"/>
  <c r="AD69" i="2"/>
  <c r="J69" i="2"/>
  <c r="QF68" i="2"/>
  <c r="QF87" i="2" s="1"/>
  <c r="JE74" i="2"/>
  <c r="QC73" i="2"/>
  <c r="GQ73" i="2"/>
  <c r="I73" i="2"/>
  <c r="ML72" i="2"/>
  <c r="HS72" i="2"/>
  <c r="DQ72" i="2"/>
  <c r="AA72" i="2"/>
  <c r="NZ71" i="2"/>
  <c r="KQ71" i="2"/>
  <c r="HJ71" i="2"/>
  <c r="EN71" i="2"/>
  <c r="BV71" i="2"/>
  <c r="QN70" i="2"/>
  <c r="QN89" i="2" s="1"/>
  <c r="NX70" i="2"/>
  <c r="KZ70" i="2"/>
  <c r="HX70" i="2"/>
  <c r="FW70" i="2"/>
  <c r="EB70" i="2"/>
  <c r="CO70" i="2"/>
  <c r="AV70" i="2"/>
  <c r="PF69" i="2"/>
  <c r="NQ69" i="2"/>
  <c r="LW69" i="2"/>
  <c r="KG69" i="2"/>
  <c r="IO69" i="2"/>
  <c r="GX69" i="2"/>
  <c r="DA69" i="2"/>
  <c r="BW69" i="2"/>
  <c r="AV69" i="2"/>
  <c r="F69" i="2"/>
  <c r="HZ74" i="2"/>
  <c r="PE73" i="2"/>
  <c r="FS73" i="2"/>
  <c r="MH72" i="2"/>
  <c r="HL72" i="2"/>
  <c r="DN72" i="2"/>
  <c r="P72" i="2"/>
  <c r="NY71" i="2"/>
  <c r="KP71" i="2"/>
  <c r="GY71" i="2"/>
  <c r="EH71" i="2"/>
  <c r="BH71" i="2"/>
  <c r="QH70" i="2"/>
  <c r="QH89" i="2" s="1"/>
  <c r="NN70" i="2"/>
  <c r="KR70" i="2"/>
  <c r="HW70" i="2"/>
  <c r="FT70" i="2"/>
  <c r="DZ70" i="2"/>
  <c r="CJ70" i="2"/>
  <c r="AR70" i="2"/>
  <c r="QQ69" i="2"/>
  <c r="PD69" i="2"/>
  <c r="NI69" i="2"/>
  <c r="LV69" i="2"/>
  <c r="KC69" i="2"/>
  <c r="II69" i="2"/>
  <c r="EA69" i="2"/>
  <c r="CT69" i="2"/>
  <c r="BV69" i="2"/>
  <c r="AU69" i="2"/>
  <c r="X69" i="2"/>
  <c r="QC68" i="2"/>
  <c r="QC87" i="2" s="1"/>
  <c r="PH68" i="2"/>
  <c r="PH87" i="2" s="1"/>
  <c r="OP68" i="2"/>
  <c r="NW68" i="2"/>
  <c r="NC68" i="2"/>
  <c r="MJ68" i="2"/>
  <c r="LR68" i="2"/>
  <c r="KX68" i="2"/>
  <c r="KD68" i="2"/>
  <c r="JM68" i="2"/>
  <c r="IR68" i="2"/>
  <c r="HX68" i="2"/>
  <c r="HG68" i="2"/>
  <c r="GL68" i="2"/>
  <c r="FS68" i="2"/>
  <c r="EK68" i="2"/>
  <c r="DR68" i="2"/>
  <c r="DB68" i="2"/>
  <c r="CM68" i="2"/>
  <c r="BW68" i="2"/>
  <c r="BH68" i="2"/>
  <c r="L68" i="2"/>
  <c r="GX84" i="2"/>
  <c r="P175" i="4" s="1"/>
  <c r="V67" i="2"/>
  <c r="AY67" i="2"/>
  <c r="CB67" i="2"/>
  <c r="DE67" i="2"/>
  <c r="EG67" i="2"/>
  <c r="FJ67" i="2"/>
  <c r="GM67" i="2"/>
  <c r="HQ67" i="2"/>
  <c r="IV67" i="2"/>
  <c r="KA67" i="2"/>
  <c r="LG67" i="2"/>
  <c r="ML67" i="2"/>
  <c r="NR67" i="2"/>
  <c r="OW67" i="2"/>
  <c r="P68" i="2"/>
  <c r="AV68" i="2"/>
  <c r="CA68" i="2"/>
  <c r="DF68" i="2"/>
  <c r="EN68" i="2"/>
  <c r="FX68" i="2"/>
  <c r="HJ68" i="2"/>
  <c r="IX68" i="2"/>
  <c r="KI68" i="2"/>
  <c r="LV68" i="2"/>
  <c r="OT68" i="2"/>
  <c r="OT87" i="2" s="1"/>
  <c r="QK68" i="2"/>
  <c r="QK87" i="2" s="1"/>
  <c r="AS69" i="2"/>
  <c r="IF69" i="2"/>
  <c r="NF69" i="2"/>
  <c r="AI70" i="2"/>
  <c r="FI70" i="2"/>
  <c r="MP70" i="2"/>
  <c r="DO71" i="2"/>
  <c r="MZ71" i="2"/>
  <c r="GL72" i="2"/>
  <c r="M73" i="2"/>
  <c r="GK74" i="2"/>
  <c r="BQ290" i="1" a="1"/>
  <c r="BQ290" i="1" s="1"/>
  <c r="C53" i="4" s="1"/>
  <c r="DS290" i="1" a="1"/>
  <c r="DS290" i="1" s="1"/>
  <c r="D104" i="4" s="1"/>
  <c r="FI290" i="1" a="1"/>
  <c r="FI290" i="1" s="1"/>
  <c r="D146" i="4" s="1"/>
  <c r="GM290" i="1" a="1"/>
  <c r="GM290" i="1" s="1"/>
  <c r="IC290" i="1" a="1"/>
  <c r="IC290" i="1" s="1"/>
  <c r="JG290" i="1" a="1"/>
  <c r="JG290" i="1" s="1"/>
  <c r="D250" i="4" s="1"/>
  <c r="KK290" i="1" a="1"/>
  <c r="KK290" i="1" s="1"/>
  <c r="D280" i="4" s="1"/>
  <c r="LU290" i="1" a="1"/>
  <c r="LU290" i="1" s="1"/>
  <c r="D316" i="4" s="1"/>
  <c r="MY290" i="1" a="1"/>
  <c r="MY290" i="1" s="1"/>
  <c r="OP290" i="1" a="1"/>
  <c r="OP290" i="1" s="1"/>
  <c r="OJ290" i="1" a="1"/>
  <c r="OJ290" i="1" s="1"/>
  <c r="OD290" i="1" a="1"/>
  <c r="OD290" i="1" s="1"/>
  <c r="NX290" i="1" a="1"/>
  <c r="NX290" i="1" s="1"/>
  <c r="NR290" i="1" a="1"/>
  <c r="NR290" i="1" s="1"/>
  <c r="NL290" i="1" a="1"/>
  <c r="NL290" i="1" s="1"/>
  <c r="Q290" i="1" a="1"/>
  <c r="Q290" i="1" s="1"/>
  <c r="D14" i="4" s="1"/>
  <c r="W290" i="1" a="1"/>
  <c r="W290" i="1" s="1"/>
  <c r="D20" i="4" s="1"/>
  <c r="AC290" i="1" a="1"/>
  <c r="AC290" i="1" s="1"/>
  <c r="D26" i="4" s="1"/>
  <c r="AI290" i="1" a="1"/>
  <c r="AI290" i="1" s="1"/>
  <c r="D32" i="4" s="1"/>
  <c r="AO290" i="1" a="1"/>
  <c r="AO290" i="1" s="1"/>
  <c r="D38" i="4" s="1"/>
  <c r="AU290" i="1" a="1"/>
  <c r="AU290" i="1" s="1"/>
  <c r="C42" i="4" s="1"/>
  <c r="BA290" i="1" a="1"/>
  <c r="BA290" i="1" s="1"/>
  <c r="C45" i="4" s="1"/>
  <c r="BG290" i="1" a="1"/>
  <c r="BG290" i="1" s="1"/>
  <c r="C48" i="4" s="1"/>
  <c r="BM290" i="1" a="1"/>
  <c r="BM290" i="1" s="1"/>
  <c r="C51" i="4" s="1"/>
  <c r="BS290" i="1" a="1"/>
  <c r="BS290" i="1" s="1"/>
  <c r="C54" i="4" s="1"/>
  <c r="BY290" i="1" a="1"/>
  <c r="BY290" i="1" s="1"/>
  <c r="D58" i="4" s="1"/>
  <c r="CE290" i="1" a="1"/>
  <c r="CE290" i="1" s="1"/>
  <c r="D64" i="4" s="1"/>
  <c r="CK290" i="1" a="1"/>
  <c r="CK290" i="1" s="1"/>
  <c r="D70" i="4" s="1"/>
  <c r="CQ290" i="1" a="1"/>
  <c r="CQ290" i="1" s="1"/>
  <c r="D76" i="4" s="1"/>
  <c r="CW290" i="1" a="1"/>
  <c r="CW290" i="1" s="1"/>
  <c r="D82" i="4" s="1"/>
  <c r="DC290" i="1" a="1"/>
  <c r="DC290" i="1" s="1"/>
  <c r="D88" i="4" s="1"/>
  <c r="DI290" i="1" a="1"/>
  <c r="DI290" i="1" s="1"/>
  <c r="D94" i="4" s="1"/>
  <c r="DO290" i="1" a="1"/>
  <c r="DO290" i="1" s="1"/>
  <c r="D100" i="4" s="1"/>
  <c r="DU290" i="1" a="1"/>
  <c r="DU290" i="1" s="1"/>
  <c r="D106" i="4" s="1"/>
  <c r="EA290" i="1" a="1"/>
  <c r="EA290" i="1" s="1"/>
  <c r="D112" i="4" s="1"/>
  <c r="EG290" i="1" a="1"/>
  <c r="EG290" i="1" s="1"/>
  <c r="D118" i="4" s="1"/>
  <c r="EM290" i="1" a="1"/>
  <c r="EM290" i="1" s="1"/>
  <c r="D124" i="4" s="1"/>
  <c r="ES290" i="1" a="1"/>
  <c r="ES290" i="1" s="1"/>
  <c r="D130" i="4" s="1"/>
  <c r="EY290" i="1" a="1"/>
  <c r="EY290" i="1" s="1"/>
  <c r="D136" i="4" s="1"/>
  <c r="FE290" i="1" a="1"/>
  <c r="FE290" i="1" s="1"/>
  <c r="D142" i="4" s="1"/>
  <c r="FK290" i="1" a="1"/>
  <c r="FK290" i="1" s="1"/>
  <c r="D148" i="4" s="1"/>
  <c r="FQ290" i="1" a="1"/>
  <c r="FQ290" i="1" s="1"/>
  <c r="D154" i="4" s="1"/>
  <c r="FW290" i="1" a="1"/>
  <c r="FW290" i="1" s="1"/>
  <c r="D160" i="4" s="1"/>
  <c r="GC290" i="1" a="1"/>
  <c r="GC290" i="1" s="1"/>
  <c r="D166" i="4" s="1"/>
  <c r="GI290" i="1" a="1"/>
  <c r="GI290" i="1" s="1"/>
  <c r="D173" i="4" s="1"/>
  <c r="GO290" i="1" a="1"/>
  <c r="GO290" i="1" s="1"/>
  <c r="D180" i="4" s="1"/>
  <c r="GU290" i="1" a="1"/>
  <c r="GU290" i="1" s="1"/>
  <c r="D186" i="4" s="1"/>
  <c r="HA290" i="1" a="1"/>
  <c r="HA290" i="1" s="1"/>
  <c r="HG290" i="1" a="1"/>
  <c r="HG290" i="1" s="1"/>
  <c r="HM290" i="1" a="1"/>
  <c r="HM290" i="1" s="1"/>
  <c r="HS290" i="1" a="1"/>
  <c r="HS290" i="1" s="1"/>
  <c r="HY290" i="1" a="1"/>
  <c r="HY290" i="1" s="1"/>
  <c r="IE290" i="1" a="1"/>
  <c r="IE290" i="1" s="1"/>
  <c r="IK290" i="1" a="1"/>
  <c r="IK290" i="1" s="1"/>
  <c r="D228" i="4" s="1"/>
  <c r="IQ290" i="1" a="1"/>
  <c r="IQ290" i="1" s="1"/>
  <c r="D234" i="4" s="1"/>
  <c r="IW290" i="1" a="1"/>
  <c r="IW290" i="1" s="1"/>
  <c r="D240" i="4" s="1"/>
  <c r="JC290" i="1" a="1"/>
  <c r="JC290" i="1" s="1"/>
  <c r="D246" i="4" s="1"/>
  <c r="JI290" i="1" a="1"/>
  <c r="JI290" i="1" s="1"/>
  <c r="D252" i="4" s="1"/>
  <c r="JO290" i="1" a="1"/>
  <c r="JO290" i="1" s="1"/>
  <c r="D258" i="4" s="1"/>
  <c r="JU290" i="1" a="1"/>
  <c r="JU290" i="1" s="1"/>
  <c r="D264" i="4" s="1"/>
  <c r="KA290" i="1" a="1"/>
  <c r="KA290" i="1" s="1"/>
  <c r="D270" i="4" s="1"/>
  <c r="KG290" i="1" a="1"/>
  <c r="KG290" i="1" s="1"/>
  <c r="D276" i="4" s="1"/>
  <c r="KM290" i="1" a="1"/>
  <c r="KM290" i="1" s="1"/>
  <c r="D282" i="4" s="1"/>
  <c r="KS290" i="1" a="1"/>
  <c r="KS290" i="1" s="1"/>
  <c r="D288" i="4" s="1"/>
  <c r="KY290" i="1" a="1"/>
  <c r="KY290" i="1" s="1"/>
  <c r="D294" i="4" s="1"/>
  <c r="LE290" i="1" a="1"/>
  <c r="LE290" i="1" s="1"/>
  <c r="D300" i="4" s="1"/>
  <c r="LK290" i="1" a="1"/>
  <c r="LK290" i="1" s="1"/>
  <c r="D306" i="4" s="1"/>
  <c r="LQ290" i="1" a="1"/>
  <c r="LQ290" i="1" s="1"/>
  <c r="D312" i="4" s="1"/>
  <c r="LW290" i="1" a="1"/>
  <c r="LW290" i="1" s="1"/>
  <c r="D318" i="4" s="1"/>
  <c r="MC290" i="1" a="1"/>
  <c r="MC290" i="1" s="1"/>
  <c r="D324" i="4" s="1"/>
  <c r="MI290" i="1" a="1"/>
  <c r="MI290" i="1" s="1"/>
  <c r="D330" i="4" s="1"/>
  <c r="MO290" i="1" a="1"/>
  <c r="MO290" i="1" s="1"/>
  <c r="D336" i="4" s="1"/>
  <c r="MU290" i="1" a="1"/>
  <c r="MU290" i="1" s="1"/>
  <c r="D342" i="4" s="1"/>
  <c r="NA290" i="1" a="1"/>
  <c r="NA290" i="1" s="1"/>
  <c r="D348" i="4" s="1"/>
  <c r="NG290" i="1" a="1"/>
  <c r="NG290" i="1" s="1"/>
  <c r="D353" i="4" s="1"/>
  <c r="NN290" i="1" a="1"/>
  <c r="NN290" i="1" s="1"/>
  <c r="NW290" i="1" a="1"/>
  <c r="NW290" i="1" s="1"/>
  <c r="OF290" i="1" a="1"/>
  <c r="OF290" i="1" s="1"/>
  <c r="OO290" i="1" a="1"/>
  <c r="OO290" i="1" s="1"/>
  <c r="AA67" i="2"/>
  <c r="BD67" i="2"/>
  <c r="CG67" i="2"/>
  <c r="DI67" i="2"/>
  <c r="EL67" i="2"/>
  <c r="FO67" i="2"/>
  <c r="GR67" i="2"/>
  <c r="HV67" i="2"/>
  <c r="JA67" i="2"/>
  <c r="KF67" i="2"/>
  <c r="LL67" i="2"/>
  <c r="MR67" i="2"/>
  <c r="NW67" i="2"/>
  <c r="PB67" i="2"/>
  <c r="S68" i="2"/>
  <c r="AX68" i="2"/>
  <c r="CD68" i="2"/>
  <c r="DJ68" i="2"/>
  <c r="EP68" i="2"/>
  <c r="GB68" i="2"/>
  <c r="HN68" i="2"/>
  <c r="JA68" i="2"/>
  <c r="KN68" i="2"/>
  <c r="NK68" i="2"/>
  <c r="OY68" i="2"/>
  <c r="OY87" i="2" s="1"/>
  <c r="QQ68" i="2"/>
  <c r="QQ87" i="2" s="1"/>
  <c r="DY69" i="2"/>
  <c r="IH69" i="2"/>
  <c r="NG69" i="2"/>
  <c r="AK70" i="2"/>
  <c r="FJ70" i="2"/>
  <c r="NA70" i="2"/>
  <c r="DR71" i="2"/>
  <c r="NS71" i="2"/>
  <c r="GN72" i="2"/>
  <c r="DG73" i="2"/>
  <c r="JT74" i="2"/>
  <c r="K84" i="2"/>
  <c r="W84" i="2"/>
  <c r="AI84" i="2"/>
  <c r="BG84" i="2"/>
  <c r="BS84" i="2"/>
  <c r="P47" i="4" s="1"/>
  <c r="CQ84" i="2"/>
  <c r="DC84" i="2"/>
  <c r="EA84" i="2"/>
  <c r="EM84" i="2"/>
  <c r="FK84" i="2"/>
  <c r="FW84" i="2"/>
  <c r="MI39" i="3"/>
  <c r="MI38" i="3"/>
  <c r="CI290" i="1" a="1"/>
  <c r="CI290" i="1" s="1"/>
  <c r="D68" i="4" s="1"/>
  <c r="GA290" i="1" a="1"/>
  <c r="GA290" i="1" s="1"/>
  <c r="D164" i="4" s="1"/>
  <c r="OG290" i="1" a="1"/>
  <c r="OG290" i="1" s="1"/>
  <c r="D9" i="4"/>
  <c r="R290" i="1" a="1"/>
  <c r="R290" i="1" s="1"/>
  <c r="D15" i="4" s="1"/>
  <c r="X290" i="1" a="1"/>
  <c r="X290" i="1" s="1"/>
  <c r="D21" i="4" s="1"/>
  <c r="AD290" i="1" a="1"/>
  <c r="AD290" i="1" s="1"/>
  <c r="D27" i="4" s="1"/>
  <c r="AJ290" i="1" a="1"/>
  <c r="AJ290" i="1" s="1"/>
  <c r="D33" i="4" s="1"/>
  <c r="AP290" i="1" a="1"/>
  <c r="AP290" i="1" s="1"/>
  <c r="D39" i="4" s="1"/>
  <c r="AV290" i="1" a="1"/>
  <c r="AV290" i="1" s="1"/>
  <c r="D42" i="4" s="1"/>
  <c r="BB290" i="1" a="1"/>
  <c r="BB290" i="1" s="1"/>
  <c r="D45" i="4" s="1"/>
  <c r="BH290" i="1" a="1"/>
  <c r="BH290" i="1" s="1"/>
  <c r="D48" i="4" s="1"/>
  <c r="BN290" i="1" a="1"/>
  <c r="BN290" i="1" s="1"/>
  <c r="D51" i="4" s="1"/>
  <c r="BT290" i="1" a="1"/>
  <c r="BT290" i="1" s="1"/>
  <c r="D54" i="4" s="1"/>
  <c r="BZ290" i="1" a="1"/>
  <c r="BZ290" i="1" s="1"/>
  <c r="D59" i="4" s="1"/>
  <c r="CF290" i="1" a="1"/>
  <c r="CF290" i="1" s="1"/>
  <c r="D65" i="4" s="1"/>
  <c r="CL290" i="1" a="1"/>
  <c r="CL290" i="1" s="1"/>
  <c r="D71" i="4" s="1"/>
  <c r="CR290" i="1" a="1"/>
  <c r="CR290" i="1" s="1"/>
  <c r="D77" i="4" s="1"/>
  <c r="CX290" i="1" a="1"/>
  <c r="CX290" i="1" s="1"/>
  <c r="D83" i="4" s="1"/>
  <c r="DD290" i="1" a="1"/>
  <c r="DD290" i="1" s="1"/>
  <c r="D89" i="4" s="1"/>
  <c r="DJ290" i="1" a="1"/>
  <c r="DJ290" i="1" s="1"/>
  <c r="D95" i="4" s="1"/>
  <c r="DP290" i="1" a="1"/>
  <c r="DP290" i="1" s="1"/>
  <c r="D101" i="4" s="1"/>
  <c r="DV290" i="1" a="1"/>
  <c r="DV290" i="1" s="1"/>
  <c r="D107" i="4" s="1"/>
  <c r="EB290" i="1" a="1"/>
  <c r="EB290" i="1" s="1"/>
  <c r="D113" i="4" s="1"/>
  <c r="EH290" i="1" a="1"/>
  <c r="EH290" i="1" s="1"/>
  <c r="D119" i="4" s="1"/>
  <c r="EN290" i="1" a="1"/>
  <c r="EN290" i="1" s="1"/>
  <c r="D125" i="4" s="1"/>
  <c r="ET290" i="1" a="1"/>
  <c r="ET290" i="1" s="1"/>
  <c r="D131" i="4" s="1"/>
  <c r="EZ290" i="1" a="1"/>
  <c r="EZ290" i="1" s="1"/>
  <c r="D137" i="4" s="1"/>
  <c r="FF290" i="1" a="1"/>
  <c r="FF290" i="1" s="1"/>
  <c r="D143" i="4" s="1"/>
  <c r="FL290" i="1" a="1"/>
  <c r="FL290" i="1" s="1"/>
  <c r="D149" i="4" s="1"/>
  <c r="FR290" i="1" a="1"/>
  <c r="FR290" i="1" s="1"/>
  <c r="D155" i="4" s="1"/>
  <c r="FX290" i="1" a="1"/>
  <c r="FX290" i="1" s="1"/>
  <c r="D161" i="4" s="1"/>
  <c r="GD290" i="1" a="1"/>
  <c r="GD290" i="1" s="1"/>
  <c r="D167" i="4" s="1"/>
  <c r="GJ290" i="1" a="1"/>
  <c r="GJ290" i="1" s="1"/>
  <c r="D174" i="4" s="1"/>
  <c r="GP290" i="1" a="1"/>
  <c r="GP290" i="1" s="1"/>
  <c r="D181" i="4" s="1"/>
  <c r="GV290" i="1" a="1"/>
  <c r="GV290" i="1" s="1"/>
  <c r="D187" i="4" s="1"/>
  <c r="HB290" i="1" a="1"/>
  <c r="HB290" i="1" s="1"/>
  <c r="HH290" i="1" a="1"/>
  <c r="HH290" i="1" s="1"/>
  <c r="HN290" i="1" a="1"/>
  <c r="HN290" i="1" s="1"/>
  <c r="HT290" i="1" a="1"/>
  <c r="HT290" i="1" s="1"/>
  <c r="HZ290" i="1" a="1"/>
  <c r="HZ290" i="1" s="1"/>
  <c r="IF290" i="1" a="1"/>
  <c r="IF290" i="1" s="1"/>
  <c r="IL290" i="1" a="1"/>
  <c r="IL290" i="1" s="1"/>
  <c r="D229" i="4" s="1"/>
  <c r="IR290" i="1" a="1"/>
  <c r="IR290" i="1" s="1"/>
  <c r="D235" i="4" s="1"/>
  <c r="IX290" i="1" a="1"/>
  <c r="IX290" i="1" s="1"/>
  <c r="D241" i="4" s="1"/>
  <c r="JD290" i="1" a="1"/>
  <c r="JD290" i="1" s="1"/>
  <c r="D247" i="4" s="1"/>
  <c r="JJ290" i="1" a="1"/>
  <c r="JJ290" i="1" s="1"/>
  <c r="D253" i="4" s="1"/>
  <c r="JP290" i="1" a="1"/>
  <c r="JP290" i="1" s="1"/>
  <c r="D259" i="4" s="1"/>
  <c r="JV290" i="1" a="1"/>
  <c r="JV290" i="1" s="1"/>
  <c r="D265" i="4" s="1"/>
  <c r="KB290" i="1" a="1"/>
  <c r="KB290" i="1" s="1"/>
  <c r="D271" i="4" s="1"/>
  <c r="KH290" i="1" a="1"/>
  <c r="KH290" i="1" s="1"/>
  <c r="D277" i="4" s="1"/>
  <c r="KN290" i="1" a="1"/>
  <c r="KN290" i="1" s="1"/>
  <c r="D283" i="4" s="1"/>
  <c r="KT290" i="1" a="1"/>
  <c r="KT290" i="1" s="1"/>
  <c r="D289" i="4" s="1"/>
  <c r="KZ290" i="1" a="1"/>
  <c r="KZ290" i="1" s="1"/>
  <c r="D295" i="4" s="1"/>
  <c r="LF290" i="1" a="1"/>
  <c r="LF290" i="1" s="1"/>
  <c r="D301" i="4" s="1"/>
  <c r="LL290" i="1" a="1"/>
  <c r="LL290" i="1" s="1"/>
  <c r="D307" i="4" s="1"/>
  <c r="LR290" i="1" a="1"/>
  <c r="LR290" i="1" s="1"/>
  <c r="D313" i="4" s="1"/>
  <c r="LX290" i="1" a="1"/>
  <c r="LX290" i="1" s="1"/>
  <c r="D319" i="4" s="1"/>
  <c r="MD290" i="1" a="1"/>
  <c r="MD290" i="1" s="1"/>
  <c r="D325" i="4" s="1"/>
  <c r="MJ290" i="1" a="1"/>
  <c r="MJ290" i="1" s="1"/>
  <c r="D331" i="4" s="1"/>
  <c r="MP290" i="1" a="1"/>
  <c r="MP290" i="1" s="1"/>
  <c r="D337" i="4" s="1"/>
  <c r="MV290" i="1" a="1"/>
  <c r="MV290" i="1" s="1"/>
  <c r="D343" i="4" s="1"/>
  <c r="NB290" i="1" a="1"/>
  <c r="NB290" i="1" s="1"/>
  <c r="D349" i="4" s="1"/>
  <c r="NH290" i="1" a="1"/>
  <c r="NH290" i="1" s="1"/>
  <c r="D354" i="4" s="1"/>
  <c r="NP290" i="1" a="1"/>
  <c r="NP290" i="1" s="1"/>
  <c r="OH290" i="1" a="1"/>
  <c r="OH290" i="1" s="1"/>
  <c r="AC67" i="2"/>
  <c r="BF67" i="2"/>
  <c r="CI67" i="2"/>
  <c r="DL67" i="2"/>
  <c r="EO67" i="2"/>
  <c r="FQ67" i="2"/>
  <c r="GT67" i="2"/>
  <c r="HX67" i="2"/>
  <c r="JD67" i="2"/>
  <c r="KJ67" i="2"/>
  <c r="LN67" i="2"/>
  <c r="MT67" i="2"/>
  <c r="NY67" i="2"/>
  <c r="PE67" i="2"/>
  <c r="QK67" i="2"/>
  <c r="Y68" i="2"/>
  <c r="BE68" i="2"/>
  <c r="CJ68" i="2"/>
  <c r="DO68" i="2"/>
  <c r="EY68" i="2"/>
  <c r="GI68" i="2"/>
  <c r="HV68" i="2"/>
  <c r="JJ68" i="2"/>
  <c r="KT68" i="2"/>
  <c r="MH68" i="2"/>
  <c r="PE68" i="2"/>
  <c r="PE87" i="2" s="1"/>
  <c r="JR69" i="2"/>
  <c r="OQ69" i="2"/>
  <c r="AZ70" i="2"/>
  <c r="FY70" i="2"/>
  <c r="NY70" i="2"/>
  <c r="EP71" i="2"/>
  <c r="OT71" i="2"/>
  <c r="HX72" i="2"/>
  <c r="EC73" i="2"/>
  <c r="BK290" i="1" a="1"/>
  <c r="BK290" i="1" s="1"/>
  <c r="C50" i="4" s="1"/>
  <c r="DM290" i="1" a="1"/>
  <c r="DM290" i="1" s="1"/>
  <c r="D98" i="4" s="1"/>
  <c r="FC290" i="1" a="1"/>
  <c r="FC290" i="1" s="1"/>
  <c r="D140" i="4" s="1"/>
  <c r="GG290" i="1" a="1"/>
  <c r="GG290" i="1" s="1"/>
  <c r="D171" i="4" s="1"/>
  <c r="II290" i="1" a="1"/>
  <c r="II290" i="1" s="1"/>
  <c r="D226" i="4" s="1"/>
  <c r="JM290" i="1" a="1"/>
  <c r="JM290" i="1" s="1"/>
  <c r="D256" i="4" s="1"/>
  <c r="KQ290" i="1" a="1"/>
  <c r="KQ290" i="1" s="1"/>
  <c r="D286" i="4" s="1"/>
  <c r="MA290" i="1" a="1"/>
  <c r="MA290" i="1" s="1"/>
  <c r="D322" i="4" s="1"/>
  <c r="OU290" i="1" a="1"/>
  <c r="OU290" i="1" s="1"/>
  <c r="NY290" i="1" a="1"/>
  <c r="NY290" i="1" s="1"/>
  <c r="OQ290" i="1" a="1"/>
  <c r="OQ290" i="1" s="1"/>
  <c r="B86" i="2"/>
  <c r="QH67" i="2"/>
  <c r="PJ67" i="2"/>
  <c r="OX67" i="2"/>
  <c r="OL67" i="2"/>
  <c r="NZ67" i="2"/>
  <c r="NN67" i="2"/>
  <c r="NB67" i="2"/>
  <c r="MP67" i="2"/>
  <c r="MD67" i="2"/>
  <c r="LR67" i="2"/>
  <c r="LF67" i="2"/>
  <c r="KT67" i="2"/>
  <c r="KH67" i="2"/>
  <c r="JV67" i="2"/>
  <c r="JJ67" i="2"/>
  <c r="IX67" i="2"/>
  <c r="IL67" i="2"/>
  <c r="HZ67" i="2"/>
  <c r="HN67" i="2"/>
  <c r="QI67" i="2"/>
  <c r="PH67" i="2"/>
  <c r="OU67" i="2"/>
  <c r="OH67" i="2"/>
  <c r="NU67" i="2"/>
  <c r="NH67" i="2"/>
  <c r="MU67" i="2"/>
  <c r="MH67" i="2"/>
  <c r="LU67" i="2"/>
  <c r="LH67" i="2"/>
  <c r="KU67" i="2"/>
  <c r="KG67" i="2"/>
  <c r="JT67" i="2"/>
  <c r="JG67" i="2"/>
  <c r="IT67" i="2"/>
  <c r="IG67" i="2"/>
  <c r="HT67" i="2"/>
  <c r="HG67" i="2"/>
  <c r="GU67" i="2"/>
  <c r="GI67" i="2"/>
  <c r="FW67" i="2"/>
  <c r="FK67" i="2"/>
  <c r="EY67" i="2"/>
  <c r="EM67" i="2"/>
  <c r="EA67" i="2"/>
  <c r="DO67" i="2"/>
  <c r="DC67" i="2"/>
  <c r="CQ67" i="2"/>
  <c r="CE67" i="2"/>
  <c r="BS67" i="2"/>
  <c r="BG67" i="2"/>
  <c r="AU67" i="2"/>
  <c r="AI67" i="2"/>
  <c r="W67" i="2"/>
  <c r="K67" i="2"/>
  <c r="QQ67" i="2"/>
  <c r="PQ67" i="2"/>
  <c r="PD67" i="2"/>
  <c r="OQ67" i="2"/>
  <c r="OD67" i="2"/>
  <c r="NQ67" i="2"/>
  <c r="ND67" i="2"/>
  <c r="MQ67" i="2"/>
  <c r="MC67" i="2"/>
  <c r="LP67" i="2"/>
  <c r="LC67" i="2"/>
  <c r="KP67" i="2"/>
  <c r="KC67" i="2"/>
  <c r="JP67" i="2"/>
  <c r="JC67" i="2"/>
  <c r="IP67" i="2"/>
  <c r="IC67" i="2"/>
  <c r="HP67" i="2"/>
  <c r="HC67" i="2"/>
  <c r="GQ67" i="2"/>
  <c r="GE67" i="2"/>
  <c r="FS67" i="2"/>
  <c r="FG67" i="2"/>
  <c r="EU67" i="2"/>
  <c r="EI67" i="2"/>
  <c r="DW67" i="2"/>
  <c r="DK67" i="2"/>
  <c r="CY67" i="2"/>
  <c r="CM67" i="2"/>
  <c r="CA67" i="2"/>
  <c r="BO67" i="2"/>
  <c r="BC67" i="2"/>
  <c r="AQ67" i="2"/>
  <c r="AE67" i="2"/>
  <c r="S67" i="2"/>
  <c r="G67" i="2"/>
  <c r="QF67" i="2"/>
  <c r="PP67" i="2"/>
  <c r="PA67" i="2"/>
  <c r="OK67" i="2"/>
  <c r="NV67" i="2"/>
  <c r="NF67" i="2"/>
  <c r="MO67" i="2"/>
  <c r="LZ67" i="2"/>
  <c r="LK67" i="2"/>
  <c r="KV67" i="2"/>
  <c r="KE67" i="2"/>
  <c r="JO67" i="2"/>
  <c r="IZ67" i="2"/>
  <c r="IJ67" i="2"/>
  <c r="HU67" i="2"/>
  <c r="HE67" i="2"/>
  <c r="GP67" i="2"/>
  <c r="GB67" i="2"/>
  <c r="FN67" i="2"/>
  <c r="EZ67" i="2"/>
  <c r="EK67" i="2"/>
  <c r="DV67" i="2"/>
  <c r="DH67" i="2"/>
  <c r="CT67" i="2"/>
  <c r="CF67" i="2"/>
  <c r="BQ67" i="2"/>
  <c r="BB67" i="2"/>
  <c r="AN67" i="2"/>
  <c r="Z67" i="2"/>
  <c r="L67" i="2"/>
  <c r="PO67" i="2"/>
  <c r="OZ67" i="2"/>
  <c r="OJ67" i="2"/>
  <c r="NT67" i="2"/>
  <c r="NE67" i="2"/>
  <c r="MN67" i="2"/>
  <c r="LY67" i="2"/>
  <c r="LJ67" i="2"/>
  <c r="KS67" i="2"/>
  <c r="KD67" i="2"/>
  <c r="JN67" i="2"/>
  <c r="IY67" i="2"/>
  <c r="II67" i="2"/>
  <c r="HS67" i="2"/>
  <c r="HD67" i="2"/>
  <c r="GO67" i="2"/>
  <c r="GA67" i="2"/>
  <c r="FM67" i="2"/>
  <c r="EX67" i="2"/>
  <c r="EJ67" i="2"/>
  <c r="DU67" i="2"/>
  <c r="DG67" i="2"/>
  <c r="CS67" i="2"/>
  <c r="CD67" i="2"/>
  <c r="BP67" i="2"/>
  <c r="BA67" i="2"/>
  <c r="AM67" i="2"/>
  <c r="Y67" i="2"/>
  <c r="J67" i="2"/>
  <c r="PN67" i="2"/>
  <c r="OY67" i="2"/>
  <c r="OI67" i="2"/>
  <c r="NS67" i="2"/>
  <c r="NC67" i="2"/>
  <c r="MM67" i="2"/>
  <c r="LX67" i="2"/>
  <c r="LI67" i="2"/>
  <c r="KR67" i="2"/>
  <c r="KB67" i="2"/>
  <c r="JM67" i="2"/>
  <c r="IW67" i="2"/>
  <c r="IH67" i="2"/>
  <c r="HR67" i="2"/>
  <c r="HB67" i="2"/>
  <c r="GN67" i="2"/>
  <c r="FZ67" i="2"/>
  <c r="FL67" i="2"/>
  <c r="EW67" i="2"/>
  <c r="EH67" i="2"/>
  <c r="DT67" i="2"/>
  <c r="DF67" i="2"/>
  <c r="CR67" i="2"/>
  <c r="CC67" i="2"/>
  <c r="BN67" i="2"/>
  <c r="AZ67" i="2"/>
  <c r="AL67" i="2"/>
  <c r="X67" i="2"/>
  <c r="I67" i="2"/>
  <c r="QP67" i="2"/>
  <c r="PL67" i="2"/>
  <c r="OV67" i="2"/>
  <c r="OF67" i="2"/>
  <c r="NP67" i="2"/>
  <c r="MZ67" i="2"/>
  <c r="MK67" i="2"/>
  <c r="LV67" i="2"/>
  <c r="LE67" i="2"/>
  <c r="KO67" i="2"/>
  <c r="JZ67" i="2"/>
  <c r="JK67" i="2"/>
  <c r="IU67" i="2"/>
  <c r="IE67" i="2"/>
  <c r="HO67" i="2"/>
  <c r="GZ67" i="2"/>
  <c r="GL67" i="2"/>
  <c r="FX67" i="2"/>
  <c r="FI67" i="2"/>
  <c r="ET67" i="2"/>
  <c r="EF67" i="2"/>
  <c r="DR67" i="2"/>
  <c r="DD67" i="2"/>
  <c r="CO67" i="2"/>
  <c r="BZ67" i="2"/>
  <c r="BL67" i="2"/>
  <c r="AX67" i="2"/>
  <c r="AJ67" i="2"/>
  <c r="U67" i="2"/>
  <c r="F67" i="2"/>
  <c r="QM67" i="2"/>
  <c r="PG67" i="2"/>
  <c r="OR67" i="2"/>
  <c r="OB67" i="2"/>
  <c r="NL67" i="2"/>
  <c r="MW67" i="2"/>
  <c r="MG67" i="2"/>
  <c r="LQ67" i="2"/>
  <c r="LA67" i="2"/>
  <c r="KL67" i="2"/>
  <c r="JW67" i="2"/>
  <c r="JF67" i="2"/>
  <c r="IQ67" i="2"/>
  <c r="IA67" i="2"/>
  <c r="HK67" i="2"/>
  <c r="GW67" i="2"/>
  <c r="GH67" i="2"/>
  <c r="FT67" i="2"/>
  <c r="FE67" i="2"/>
  <c r="EQ67" i="2"/>
  <c r="EC67" i="2"/>
  <c r="DN67" i="2"/>
  <c r="CZ67" i="2"/>
  <c r="CK67" i="2"/>
  <c r="BW67" i="2"/>
  <c r="BI67" i="2"/>
  <c r="AT67" i="2"/>
  <c r="AF67" i="2"/>
  <c r="Q67" i="2"/>
  <c r="QL67" i="2"/>
  <c r="PF67" i="2"/>
  <c r="OP67" i="2"/>
  <c r="OA67" i="2"/>
  <c r="NK67" i="2"/>
  <c r="MV67" i="2"/>
  <c r="MF67" i="2"/>
  <c r="LO67" i="2"/>
  <c r="KZ67" i="2"/>
  <c r="KK67" i="2"/>
  <c r="JU67" i="2"/>
  <c r="JE67" i="2"/>
  <c r="IO67" i="2"/>
  <c r="HY67" i="2"/>
  <c r="HJ67" i="2"/>
  <c r="GV67" i="2"/>
  <c r="GG67" i="2"/>
  <c r="FR67" i="2"/>
  <c r="FD67" i="2"/>
  <c r="EP67" i="2"/>
  <c r="EB67" i="2"/>
  <c r="DM67" i="2"/>
  <c r="CX67" i="2"/>
  <c r="CJ67" i="2"/>
  <c r="BV67" i="2"/>
  <c r="BH67" i="2"/>
  <c r="AS67" i="2"/>
  <c r="AD67" i="2"/>
  <c r="P67" i="2"/>
  <c r="AG67" i="2"/>
  <c r="BJ67" i="2"/>
  <c r="CL67" i="2"/>
  <c r="DP67" i="2"/>
  <c r="ER67" i="2"/>
  <c r="FU67" i="2"/>
  <c r="GX67" i="2"/>
  <c r="IB67" i="2"/>
  <c r="JH67" i="2"/>
  <c r="KM67" i="2"/>
  <c r="LS67" i="2"/>
  <c r="MX67" i="2"/>
  <c r="OC67" i="2"/>
  <c r="PI67" i="2"/>
  <c r="QN67" i="2"/>
  <c r="Z68" i="2"/>
  <c r="BF68" i="2"/>
  <c r="CL68" i="2"/>
  <c r="DQ68" i="2"/>
  <c r="EZ68" i="2"/>
  <c r="GK68" i="2"/>
  <c r="HW68" i="2"/>
  <c r="JK68" i="2"/>
  <c r="KW68" i="2"/>
  <c r="MI68" i="2"/>
  <c r="NV68" i="2"/>
  <c r="I69" i="2"/>
  <c r="BN69" i="2"/>
  <c r="FB69" i="2"/>
  <c r="JS69" i="2"/>
  <c r="OS69" i="2"/>
  <c r="BV70" i="2"/>
  <c r="GZ70" i="2"/>
  <c r="PS70" i="2"/>
  <c r="PS89" i="2" s="1"/>
  <c r="GN71" i="2"/>
  <c r="QM71" i="2"/>
  <c r="KX72" i="2"/>
  <c r="GX73" i="2"/>
  <c r="BE290" i="1" a="1"/>
  <c r="BE290" i="1" s="1"/>
  <c r="C47" i="4" s="1"/>
  <c r="DG290" i="1" a="1"/>
  <c r="DG290" i="1" s="1"/>
  <c r="D92" i="4" s="1"/>
  <c r="EW290" i="1" a="1"/>
  <c r="EW290" i="1" s="1"/>
  <c r="D134" i="4" s="1"/>
  <c r="GY290" i="1" a="1"/>
  <c r="GY290" i="1" s="1"/>
  <c r="D190" i="4" s="1"/>
  <c r="MS290" i="1" a="1"/>
  <c r="MS290" i="1" s="1"/>
  <c r="M290" i="1" a="1"/>
  <c r="M290" i="1" s="1"/>
  <c r="D10" i="4" s="1"/>
  <c r="S290" i="1" a="1"/>
  <c r="S290" i="1" s="1"/>
  <c r="D16" i="4" s="1"/>
  <c r="Y290" i="1" a="1"/>
  <c r="Y290" i="1" s="1"/>
  <c r="D22" i="4" s="1"/>
  <c r="AE290" i="1" a="1"/>
  <c r="AE290" i="1" s="1"/>
  <c r="D28" i="4" s="1"/>
  <c r="AK290" i="1" a="1"/>
  <c r="AK290" i="1" s="1"/>
  <c r="D34" i="4" s="1"/>
  <c r="AQ290" i="1" a="1"/>
  <c r="AQ290" i="1" s="1"/>
  <c r="C40" i="4" s="1"/>
  <c r="AW290" i="1" a="1"/>
  <c r="AW290" i="1" s="1"/>
  <c r="C43" i="4" s="1"/>
  <c r="BC290" i="1" a="1"/>
  <c r="BC290" i="1" s="1"/>
  <c r="C46" i="4" s="1"/>
  <c r="BI290" i="1" a="1"/>
  <c r="BI290" i="1" s="1"/>
  <c r="C49" i="4" s="1"/>
  <c r="BO290" i="1" a="1"/>
  <c r="BO290" i="1" s="1"/>
  <c r="C52" i="4" s="1"/>
  <c r="BU290" i="1" a="1"/>
  <c r="BU290" i="1" s="1"/>
  <c r="C55" i="4" s="1"/>
  <c r="CA290" i="1" a="1"/>
  <c r="CA290" i="1" s="1"/>
  <c r="D60" i="4" s="1"/>
  <c r="CG290" i="1" a="1"/>
  <c r="CG290" i="1" s="1"/>
  <c r="D66" i="4" s="1"/>
  <c r="CM290" i="1" a="1"/>
  <c r="CM290" i="1" s="1"/>
  <c r="D72" i="4" s="1"/>
  <c r="CS290" i="1" a="1"/>
  <c r="CS290" i="1" s="1"/>
  <c r="D78" i="4" s="1"/>
  <c r="CY290" i="1" a="1"/>
  <c r="CY290" i="1" s="1"/>
  <c r="D84" i="4" s="1"/>
  <c r="DE290" i="1" a="1"/>
  <c r="DE290" i="1" s="1"/>
  <c r="D90" i="4" s="1"/>
  <c r="DK290" i="1" a="1"/>
  <c r="DK290" i="1" s="1"/>
  <c r="D96" i="4" s="1"/>
  <c r="DQ290" i="1" a="1"/>
  <c r="DQ290" i="1" s="1"/>
  <c r="D102" i="4" s="1"/>
  <c r="DW290" i="1" a="1"/>
  <c r="DW290" i="1" s="1"/>
  <c r="D108" i="4" s="1"/>
  <c r="EC290" i="1" a="1"/>
  <c r="EC290" i="1" s="1"/>
  <c r="D114" i="4" s="1"/>
  <c r="EI290" i="1" a="1"/>
  <c r="EI290" i="1" s="1"/>
  <c r="D120" i="4" s="1"/>
  <c r="EO290" i="1" a="1"/>
  <c r="EO290" i="1" s="1"/>
  <c r="D126" i="4" s="1"/>
  <c r="EU290" i="1" a="1"/>
  <c r="EU290" i="1" s="1"/>
  <c r="D132" i="4" s="1"/>
  <c r="FA290" i="1" a="1"/>
  <c r="FA290" i="1" s="1"/>
  <c r="D138" i="4" s="1"/>
  <c r="FG290" i="1" a="1"/>
  <c r="FG290" i="1" s="1"/>
  <c r="D144" i="4" s="1"/>
  <c r="FM290" i="1" a="1"/>
  <c r="FM290" i="1" s="1"/>
  <c r="D150" i="4" s="1"/>
  <c r="FS290" i="1" a="1"/>
  <c r="FS290" i="1" s="1"/>
  <c r="D156" i="4" s="1"/>
  <c r="FY290" i="1" a="1"/>
  <c r="FY290" i="1" s="1"/>
  <c r="D162" i="4" s="1"/>
  <c r="GE290" i="1" a="1"/>
  <c r="GE290" i="1" s="1"/>
  <c r="D168" i="4" s="1"/>
  <c r="GK290" i="1" a="1"/>
  <c r="GK290" i="1" s="1"/>
  <c r="D175" i="4" s="1"/>
  <c r="GQ290" i="1" a="1"/>
  <c r="GQ290" i="1" s="1"/>
  <c r="D182" i="4" s="1"/>
  <c r="GW290" i="1" a="1"/>
  <c r="GW290" i="1" s="1"/>
  <c r="D188" i="4" s="1"/>
  <c r="HC290" i="1" a="1"/>
  <c r="HC290" i="1" s="1"/>
  <c r="HI290" i="1" a="1"/>
  <c r="HI290" i="1" s="1"/>
  <c r="HO290" i="1" a="1"/>
  <c r="HO290" i="1" s="1"/>
  <c r="HU290" i="1" a="1"/>
  <c r="HU290" i="1" s="1"/>
  <c r="IA290" i="1" a="1"/>
  <c r="IA290" i="1" s="1"/>
  <c r="IG290" i="1" a="1"/>
  <c r="IG290" i="1" s="1"/>
  <c r="IM290" i="1" a="1"/>
  <c r="IM290" i="1" s="1"/>
  <c r="D230" i="4" s="1"/>
  <c r="IS290" i="1" a="1"/>
  <c r="IS290" i="1" s="1"/>
  <c r="D236" i="4" s="1"/>
  <c r="IY290" i="1" a="1"/>
  <c r="IY290" i="1" s="1"/>
  <c r="D242" i="4" s="1"/>
  <c r="JE290" i="1" a="1"/>
  <c r="JE290" i="1" s="1"/>
  <c r="D248" i="4" s="1"/>
  <c r="JK290" i="1" a="1"/>
  <c r="JK290" i="1" s="1"/>
  <c r="D254" i="4" s="1"/>
  <c r="JQ290" i="1" a="1"/>
  <c r="JQ290" i="1" s="1"/>
  <c r="D260" i="4" s="1"/>
  <c r="JW290" i="1" a="1"/>
  <c r="JW290" i="1" s="1"/>
  <c r="D266" i="4" s="1"/>
  <c r="KC290" i="1" a="1"/>
  <c r="KC290" i="1" s="1"/>
  <c r="D272" i="4" s="1"/>
  <c r="KI290" i="1" a="1"/>
  <c r="KI290" i="1" s="1"/>
  <c r="D278" i="4" s="1"/>
  <c r="KO290" i="1" a="1"/>
  <c r="KO290" i="1" s="1"/>
  <c r="D284" i="4" s="1"/>
  <c r="KU290" i="1" a="1"/>
  <c r="KU290" i="1" s="1"/>
  <c r="D290" i="4" s="1"/>
  <c r="LA290" i="1" a="1"/>
  <c r="LA290" i="1" s="1"/>
  <c r="D296" i="4" s="1"/>
  <c r="LG290" i="1" a="1"/>
  <c r="LG290" i="1" s="1"/>
  <c r="D302" i="4" s="1"/>
  <c r="LM290" i="1" a="1"/>
  <c r="LM290" i="1" s="1"/>
  <c r="D308" i="4" s="1"/>
  <c r="LS290" i="1" a="1"/>
  <c r="LS290" i="1" s="1"/>
  <c r="D314" i="4" s="1"/>
  <c r="LY290" i="1" a="1"/>
  <c r="LY290" i="1" s="1"/>
  <c r="D320" i="4" s="1"/>
  <c r="ME290" i="1" a="1"/>
  <c r="ME290" i="1" s="1"/>
  <c r="D326" i="4" s="1"/>
  <c r="MK290" i="1" a="1"/>
  <c r="MK290" i="1" s="1"/>
  <c r="D332" i="4" s="1"/>
  <c r="MQ290" i="1" a="1"/>
  <c r="MQ290" i="1" s="1"/>
  <c r="D338" i="4" s="1"/>
  <c r="MW290" i="1" a="1"/>
  <c r="MW290" i="1" s="1"/>
  <c r="D344" i="4" s="1"/>
  <c r="NC290" i="1" a="1"/>
  <c r="NC290" i="1" s="1"/>
  <c r="NI290" i="1" a="1"/>
  <c r="NI290" i="1" s="1"/>
  <c r="D355" i="4" s="1"/>
  <c r="NQ290" i="1" a="1"/>
  <c r="NQ290" i="1" s="1"/>
  <c r="NZ290" i="1" a="1"/>
  <c r="NZ290" i="1" s="1"/>
  <c r="OI290" i="1" a="1"/>
  <c r="OI290" i="1" s="1"/>
  <c r="OR290" i="1" a="1"/>
  <c r="OR290" i="1" s="1"/>
  <c r="AH67" i="2"/>
  <c r="BK67" i="2"/>
  <c r="CN67" i="2"/>
  <c r="DQ67" i="2"/>
  <c r="ES67" i="2"/>
  <c r="FV67" i="2"/>
  <c r="GY67" i="2"/>
  <c r="ID67" i="2"/>
  <c r="JI67" i="2"/>
  <c r="KN67" i="2"/>
  <c r="LT67" i="2"/>
  <c r="MY67" i="2"/>
  <c r="OE67" i="2"/>
  <c r="PK67" i="2"/>
  <c r="QO67" i="2"/>
  <c r="AE68" i="2"/>
  <c r="BJ68" i="2"/>
  <c r="CO68" i="2"/>
  <c r="DV68" i="2"/>
  <c r="GQ68" i="2"/>
  <c r="IC68" i="2"/>
  <c r="JO68" i="2"/>
  <c r="LB68" i="2"/>
  <c r="MM68" i="2"/>
  <c r="NZ68" i="2"/>
  <c r="PN68" i="2"/>
  <c r="PN87" i="2" s="1"/>
  <c r="N69" i="2"/>
  <c r="BT69" i="2"/>
  <c r="JY69" i="2"/>
  <c r="PA69" i="2"/>
  <c r="CB70" i="2"/>
  <c r="HM70" i="2"/>
  <c r="PW70" i="2"/>
  <c r="PW89" i="2" s="1"/>
  <c r="GU71" i="2"/>
  <c r="LC72" i="2"/>
  <c r="MY73" i="2"/>
  <c r="AM290" i="1" a="1"/>
  <c r="AM290" i="1" s="1"/>
  <c r="D36" i="4" s="1"/>
  <c r="CU290" i="1" a="1"/>
  <c r="CU290" i="1" s="1"/>
  <c r="D80" i="4" s="1"/>
  <c r="EK290" i="1" a="1"/>
  <c r="EK290" i="1" s="1"/>
  <c r="D122" i="4" s="1"/>
  <c r="FU290" i="1" a="1"/>
  <c r="FU290" i="1" s="1"/>
  <c r="D158" i="4" s="1"/>
  <c r="HE290" i="1" a="1"/>
  <c r="HE290" i="1" s="1"/>
  <c r="IU290" i="1" a="1"/>
  <c r="IU290" i="1" s="1"/>
  <c r="D238" i="4" s="1"/>
  <c r="JY290" i="1" a="1"/>
  <c r="JY290" i="1" s="1"/>
  <c r="D268" i="4" s="1"/>
  <c r="LI290" i="1" a="1"/>
  <c r="LI290" i="1" s="1"/>
  <c r="D304" i="4" s="1"/>
  <c r="MM290" i="1" a="1"/>
  <c r="MM290" i="1" s="1"/>
  <c r="D334" i="4" s="1"/>
  <c r="OA290" i="1" a="1"/>
  <c r="OA290" i="1" s="1"/>
  <c r="OS290" i="1" a="1"/>
  <c r="OS290" i="1" s="1"/>
  <c r="GH84" i="2"/>
  <c r="EX84" i="2"/>
  <c r="DN84" i="2"/>
  <c r="CD84" i="2"/>
  <c r="P53" i="4" s="1"/>
  <c r="AT84" i="2"/>
  <c r="P34" i="4" s="1"/>
  <c r="AB84" i="2"/>
  <c r="N84" i="2"/>
  <c r="GP84" i="2"/>
  <c r="FF84" i="2"/>
  <c r="DV84" i="2"/>
  <c r="CL84" i="2"/>
  <c r="BB84" i="2"/>
  <c r="P38" i="4" s="1"/>
  <c r="V84" i="2"/>
  <c r="P22" i="4" s="1"/>
  <c r="H84" i="2"/>
  <c r="P9" i="4" s="1"/>
  <c r="FV84" i="2"/>
  <c r="EL84" i="2"/>
  <c r="DB84" i="2"/>
  <c r="BR84" i="2"/>
  <c r="AH84" i="2"/>
  <c r="P28" i="4" s="1"/>
  <c r="S84" i="2"/>
  <c r="F84" i="2"/>
  <c r="P8" i="4" s="1"/>
  <c r="FR84" i="2"/>
  <c r="BN84" i="2"/>
  <c r="FP84" i="2"/>
  <c r="BL84" i="2"/>
  <c r="EY84" i="2"/>
  <c r="AU84" i="2"/>
  <c r="EH84" i="2"/>
  <c r="AE84" i="2"/>
  <c r="EF84" i="2"/>
  <c r="AD84" i="2"/>
  <c r="CV84" i="2"/>
  <c r="DO84" i="2"/>
  <c r="CX84" i="2"/>
  <c r="CE84" i="2"/>
  <c r="O84" i="2"/>
  <c r="H67" i="2"/>
  <c r="AK67" i="2"/>
  <c r="BM67" i="2"/>
  <c r="CP67" i="2"/>
  <c r="DS67" i="2"/>
  <c r="EV67" i="2"/>
  <c r="FY67" i="2"/>
  <c r="HA67" i="2"/>
  <c r="IF67" i="2"/>
  <c r="JL67" i="2"/>
  <c r="KQ67" i="2"/>
  <c r="LW67" i="2"/>
  <c r="NA67" i="2"/>
  <c r="OG67" i="2"/>
  <c r="PM67" i="2"/>
  <c r="QR67" i="2"/>
  <c r="BK68" i="2"/>
  <c r="CQ68" i="2"/>
  <c r="FD68" i="2"/>
  <c r="GS68" i="2"/>
  <c r="ID68" i="2"/>
  <c r="JP68" i="2"/>
  <c r="MN68" i="2"/>
  <c r="OA68" i="2"/>
  <c r="PO68" i="2"/>
  <c r="PO87" i="2" s="1"/>
  <c r="KL69" i="2"/>
  <c r="PG69" i="2"/>
  <c r="CF70" i="2"/>
  <c r="HT70" i="2"/>
  <c r="QG70" i="2"/>
  <c r="QG89" i="2" s="1"/>
  <c r="GX71" i="2"/>
  <c r="M72" i="2"/>
  <c r="LY72" i="2"/>
  <c r="NI73" i="2"/>
  <c r="AS290" i="1" a="1"/>
  <c r="AS290" i="1" s="1"/>
  <c r="C41" i="4" s="1"/>
  <c r="CO290" i="1" a="1"/>
  <c r="CO290" i="1" s="1"/>
  <c r="D74" i="4" s="1"/>
  <c r="EE290" i="1" a="1"/>
  <c r="EE290" i="1" s="1"/>
  <c r="D116" i="4" s="1"/>
  <c r="FO290" i="1" a="1"/>
  <c r="FO290" i="1" s="1"/>
  <c r="D152" i="4" s="1"/>
  <c r="HK290" i="1" a="1"/>
  <c r="HK290" i="1" s="1"/>
  <c r="JA290" i="1" a="1"/>
  <c r="JA290" i="1" s="1"/>
  <c r="D244" i="4" s="1"/>
  <c r="LC290" i="1" a="1"/>
  <c r="LC290" i="1" s="1"/>
  <c r="D298" i="4" s="1"/>
  <c r="OC290" i="1" a="1"/>
  <c r="OC290" i="1" s="1"/>
  <c r="N290" i="1" a="1"/>
  <c r="N290" i="1" s="1"/>
  <c r="D11" i="4" s="1"/>
  <c r="T290" i="1" a="1"/>
  <c r="T290" i="1" s="1"/>
  <c r="D17" i="4" s="1"/>
  <c r="Z290" i="1" a="1"/>
  <c r="Z290" i="1" s="1"/>
  <c r="D23" i="4" s="1"/>
  <c r="AF290" i="1" a="1"/>
  <c r="AF290" i="1" s="1"/>
  <c r="D29" i="4" s="1"/>
  <c r="AL290" i="1" a="1"/>
  <c r="AL290" i="1" s="1"/>
  <c r="D35" i="4" s="1"/>
  <c r="AR290" i="1" a="1"/>
  <c r="AR290" i="1" s="1"/>
  <c r="D40" i="4" s="1"/>
  <c r="AX290" i="1" a="1"/>
  <c r="AX290" i="1" s="1"/>
  <c r="D43" i="4" s="1"/>
  <c r="BD290" i="1" a="1"/>
  <c r="BD290" i="1" s="1"/>
  <c r="D46" i="4" s="1"/>
  <c r="BJ290" i="1" a="1"/>
  <c r="BJ290" i="1" s="1"/>
  <c r="D49" i="4" s="1"/>
  <c r="BP290" i="1" a="1"/>
  <c r="BP290" i="1" s="1"/>
  <c r="D52" i="4" s="1"/>
  <c r="BV290" i="1" a="1"/>
  <c r="BV290" i="1" s="1"/>
  <c r="D55" i="4" s="1"/>
  <c r="CB290" i="1" a="1"/>
  <c r="CB290" i="1" s="1"/>
  <c r="D61" i="4" s="1"/>
  <c r="CH290" i="1" a="1"/>
  <c r="CH290" i="1" s="1"/>
  <c r="D67" i="4" s="1"/>
  <c r="CN290" i="1" a="1"/>
  <c r="CN290" i="1" s="1"/>
  <c r="D73" i="4" s="1"/>
  <c r="CT290" i="1" a="1"/>
  <c r="CT290" i="1" s="1"/>
  <c r="D79" i="4" s="1"/>
  <c r="CZ290" i="1" a="1"/>
  <c r="CZ290" i="1" s="1"/>
  <c r="D85" i="4" s="1"/>
  <c r="DF290" i="1" a="1"/>
  <c r="DF290" i="1" s="1"/>
  <c r="D91" i="4" s="1"/>
  <c r="DL290" i="1" a="1"/>
  <c r="DL290" i="1" s="1"/>
  <c r="D97" i="4" s="1"/>
  <c r="DR290" i="1" a="1"/>
  <c r="DR290" i="1" s="1"/>
  <c r="D103" i="4" s="1"/>
  <c r="DX290" i="1" a="1"/>
  <c r="DX290" i="1" s="1"/>
  <c r="D109" i="4" s="1"/>
  <c r="ED290" i="1" a="1"/>
  <c r="ED290" i="1" s="1"/>
  <c r="D115" i="4" s="1"/>
  <c r="EJ290" i="1" a="1"/>
  <c r="EJ290" i="1" s="1"/>
  <c r="D121" i="4" s="1"/>
  <c r="EP290" i="1" a="1"/>
  <c r="EP290" i="1" s="1"/>
  <c r="D127" i="4" s="1"/>
  <c r="EV290" i="1" a="1"/>
  <c r="EV290" i="1" s="1"/>
  <c r="D133" i="4" s="1"/>
  <c r="FB290" i="1" a="1"/>
  <c r="FB290" i="1" s="1"/>
  <c r="D139" i="4" s="1"/>
  <c r="FH290" i="1" a="1"/>
  <c r="FH290" i="1" s="1"/>
  <c r="D145" i="4" s="1"/>
  <c r="FN290" i="1" a="1"/>
  <c r="FN290" i="1" s="1"/>
  <c r="D151" i="4" s="1"/>
  <c r="FT290" i="1" a="1"/>
  <c r="FT290" i="1" s="1"/>
  <c r="D157" i="4" s="1"/>
  <c r="FZ290" i="1" a="1"/>
  <c r="FZ290" i="1" s="1"/>
  <c r="D163" i="4" s="1"/>
  <c r="GF290" i="1" a="1"/>
  <c r="GF290" i="1" s="1"/>
  <c r="D169" i="4" s="1"/>
  <c r="GL290" i="1" a="1"/>
  <c r="GL290" i="1" s="1"/>
  <c r="GR290" i="1" a="1"/>
  <c r="GR290" i="1" s="1"/>
  <c r="D183" i="4" s="1"/>
  <c r="GX290" i="1" a="1"/>
  <c r="GX290" i="1" s="1"/>
  <c r="D189" i="4" s="1"/>
  <c r="HD290" i="1" a="1"/>
  <c r="HD290" i="1" s="1"/>
  <c r="HJ290" i="1" a="1"/>
  <c r="HJ290" i="1" s="1"/>
  <c r="HP290" i="1" a="1"/>
  <c r="HP290" i="1" s="1"/>
  <c r="HV290" i="1" a="1"/>
  <c r="HV290" i="1" s="1"/>
  <c r="IB290" i="1" a="1"/>
  <c r="IB290" i="1" s="1"/>
  <c r="IH290" i="1" a="1"/>
  <c r="IH290" i="1" s="1"/>
  <c r="D225" i="4" s="1"/>
  <c r="IN290" i="1" a="1"/>
  <c r="IN290" i="1" s="1"/>
  <c r="D231" i="4" s="1"/>
  <c r="IT290" i="1" a="1"/>
  <c r="IT290" i="1" s="1"/>
  <c r="D237" i="4" s="1"/>
  <c r="IZ290" i="1" a="1"/>
  <c r="IZ290" i="1" s="1"/>
  <c r="D243" i="4" s="1"/>
  <c r="JF290" i="1" a="1"/>
  <c r="JF290" i="1" s="1"/>
  <c r="D249" i="4" s="1"/>
  <c r="JL290" i="1" a="1"/>
  <c r="JL290" i="1" s="1"/>
  <c r="D255" i="4" s="1"/>
  <c r="JR290" i="1" a="1"/>
  <c r="JR290" i="1" s="1"/>
  <c r="D261" i="4" s="1"/>
  <c r="JX290" i="1" a="1"/>
  <c r="JX290" i="1" s="1"/>
  <c r="D267" i="4" s="1"/>
  <c r="KD290" i="1" a="1"/>
  <c r="KD290" i="1" s="1"/>
  <c r="D273" i="4" s="1"/>
  <c r="KJ290" i="1" a="1"/>
  <c r="KJ290" i="1" s="1"/>
  <c r="D279" i="4" s="1"/>
  <c r="KP290" i="1" a="1"/>
  <c r="KP290" i="1" s="1"/>
  <c r="D285" i="4" s="1"/>
  <c r="KV290" i="1" a="1"/>
  <c r="KV290" i="1" s="1"/>
  <c r="D291" i="4" s="1"/>
  <c r="LB290" i="1" a="1"/>
  <c r="LB290" i="1" s="1"/>
  <c r="D297" i="4" s="1"/>
  <c r="LH290" i="1" a="1"/>
  <c r="LH290" i="1" s="1"/>
  <c r="D303" i="4" s="1"/>
  <c r="LN290" i="1" a="1"/>
  <c r="LN290" i="1" s="1"/>
  <c r="D309" i="4" s="1"/>
  <c r="LT290" i="1" a="1"/>
  <c r="LT290" i="1" s="1"/>
  <c r="D315" i="4" s="1"/>
  <c r="LZ290" i="1" a="1"/>
  <c r="LZ290" i="1" s="1"/>
  <c r="D321" i="4" s="1"/>
  <c r="MF290" i="1" a="1"/>
  <c r="MF290" i="1" s="1"/>
  <c r="D327" i="4" s="1"/>
  <c r="ML290" i="1" a="1"/>
  <c r="ML290" i="1" s="1"/>
  <c r="D333" i="4" s="1"/>
  <c r="MR290" i="1" a="1"/>
  <c r="MR290" i="1" s="1"/>
  <c r="MX290" i="1" a="1"/>
  <c r="MX290" i="1" s="1"/>
  <c r="D345" i="4" s="1"/>
  <c r="ND290" i="1" a="1"/>
  <c r="ND290" i="1" s="1"/>
  <c r="D350" i="4" s="1"/>
  <c r="NJ290" i="1" a="1"/>
  <c r="NJ290" i="1" s="1"/>
  <c r="D356" i="4" s="1"/>
  <c r="OB290" i="1" a="1"/>
  <c r="OB290" i="1" s="1"/>
  <c r="OT290" i="1" a="1"/>
  <c r="OT290" i="1" s="1"/>
  <c r="M67" i="2"/>
  <c r="AO67" i="2"/>
  <c r="BR67" i="2"/>
  <c r="CU67" i="2"/>
  <c r="DX67" i="2"/>
  <c r="FA67" i="2"/>
  <c r="GC67" i="2"/>
  <c r="HF67" i="2"/>
  <c r="IK67" i="2"/>
  <c r="JQ67" i="2"/>
  <c r="KW67" i="2"/>
  <c r="MA67" i="2"/>
  <c r="NG67" i="2"/>
  <c r="OM67" i="2"/>
  <c r="PR67" i="2"/>
  <c r="QD68" i="2"/>
  <c r="QD87" i="2" s="1"/>
  <c r="AI68" i="2"/>
  <c r="BN68" i="2"/>
  <c r="DZ68" i="2"/>
  <c r="FI68" i="2"/>
  <c r="GU68" i="2"/>
  <c r="IH68" i="2"/>
  <c r="LF68" i="2"/>
  <c r="MT68" i="2"/>
  <c r="OE68" i="2"/>
  <c r="PQ68" i="2"/>
  <c r="PQ87" i="2" s="1"/>
  <c r="U69" i="2"/>
  <c r="CP69" i="2"/>
  <c r="LI69" i="2"/>
  <c r="QK69" i="2"/>
  <c r="CP70" i="2"/>
  <c r="II70" i="2"/>
  <c r="PP71" i="2"/>
  <c r="HN71" i="2"/>
  <c r="AB72" i="2"/>
  <c r="MT72" i="2"/>
  <c r="NK73" i="2"/>
  <c r="AG290" i="1" a="1"/>
  <c r="AG290" i="1" s="1"/>
  <c r="D30" i="4" s="1"/>
  <c r="CC290" i="1" a="1"/>
  <c r="CC290" i="1" s="1"/>
  <c r="D62" i="4" s="1"/>
  <c r="DY290" i="1" a="1"/>
  <c r="DY290" i="1" s="1"/>
  <c r="D110" i="4" s="1"/>
  <c r="GS290" i="1" a="1"/>
  <c r="GS290" i="1" s="1"/>
  <c r="D184" i="4" s="1"/>
  <c r="IO290" i="1" a="1"/>
  <c r="IO290" i="1" s="1"/>
  <c r="D232" i="4" s="1"/>
  <c r="JS290" i="1" a="1"/>
  <c r="JS290" i="1" s="1"/>
  <c r="D262" i="4" s="1"/>
  <c r="KW290" i="1" a="1"/>
  <c r="KW290" i="1" s="1"/>
  <c r="D292" i="4" s="1"/>
  <c r="MG290" i="1" a="1"/>
  <c r="MG290" i="1" s="1"/>
  <c r="D328" i="4" s="1"/>
  <c r="NS290" i="1" a="1"/>
  <c r="NS290" i="1" s="1"/>
  <c r="OK290" i="1" a="1"/>
  <c r="OK290" i="1" s="1"/>
  <c r="N67" i="2"/>
  <c r="AP67" i="2"/>
  <c r="BT67" i="2"/>
  <c r="CV67" i="2"/>
  <c r="DY67" i="2"/>
  <c r="FB67" i="2"/>
  <c r="GD67" i="2"/>
  <c r="HH67" i="2"/>
  <c r="IM67" i="2"/>
  <c r="JR67" i="2"/>
  <c r="KX67" i="2"/>
  <c r="MB67" i="2"/>
  <c r="NI67" i="2"/>
  <c r="ON67" i="2"/>
  <c r="I68" i="2"/>
  <c r="BS68" i="2"/>
  <c r="CY68" i="2"/>
  <c r="GZ68" i="2"/>
  <c r="IM68" i="2"/>
  <c r="KA68" i="2"/>
  <c r="LL68" i="2"/>
  <c r="MX68" i="2"/>
  <c r="OL68" i="2"/>
  <c r="PW68" i="2"/>
  <c r="PW87" i="2" s="1"/>
  <c r="W69" i="2"/>
  <c r="CQ69" i="2"/>
  <c r="GL69" i="2"/>
  <c r="LM69" i="2"/>
  <c r="QN69" i="2"/>
  <c r="DP70" i="2"/>
  <c r="KC70" i="2"/>
  <c r="AU71" i="2"/>
  <c r="JH71" i="2"/>
  <c r="CJ72" i="2"/>
  <c r="PQ72" i="2"/>
  <c r="QP73" i="2"/>
  <c r="L84" i="2"/>
  <c r="X84" i="2"/>
  <c r="P23" i="4" s="1"/>
  <c r="AJ84" i="2"/>
  <c r="P29" i="4" s="1"/>
  <c r="AV84" i="2"/>
  <c r="BH84" i="2"/>
  <c r="BT84" i="2"/>
  <c r="CF84" i="2"/>
  <c r="CR84" i="2"/>
  <c r="DD84" i="2"/>
  <c r="DP84" i="2"/>
  <c r="EB84" i="2"/>
  <c r="EN84" i="2"/>
  <c r="EZ84" i="2"/>
  <c r="FL84" i="2"/>
  <c r="FX84" i="2"/>
  <c r="GJ84" i="2"/>
  <c r="PY21" i="2"/>
  <c r="PY67" i="2" s="1"/>
  <c r="M68" i="2"/>
  <c r="AD68" i="2"/>
  <c r="AS68" i="2"/>
  <c r="BX68" i="2"/>
  <c r="CN68" i="2"/>
  <c r="DD68" i="2"/>
  <c r="EL68" i="2"/>
  <c r="FB68" i="2"/>
  <c r="FU68" i="2"/>
  <c r="GP68" i="2"/>
  <c r="HH68" i="2"/>
  <c r="HZ68" i="2"/>
  <c r="JN68" i="2"/>
  <c r="LA68" i="2"/>
  <c r="LS68" i="2"/>
  <c r="NG68" i="2"/>
  <c r="NX68" i="2"/>
  <c r="OQ68" i="2"/>
  <c r="PM68" i="2"/>
  <c r="PM87" i="2" s="1"/>
  <c r="QD21" i="2"/>
  <c r="QD67" i="2" s="1"/>
  <c r="B87" i="2"/>
  <c r="QJ68" i="2"/>
  <c r="QJ87" i="2" s="1"/>
  <c r="PX68" i="2"/>
  <c r="PX87" i="2" s="1"/>
  <c r="PL68" i="2"/>
  <c r="PL87" i="2" s="1"/>
  <c r="OZ68" i="2"/>
  <c r="OZ87" i="2" s="1"/>
  <c r="ON68" i="2"/>
  <c r="OB68" i="2"/>
  <c r="NP68" i="2"/>
  <c r="ND68" i="2"/>
  <c r="MR68" i="2"/>
  <c r="JX68" i="2"/>
  <c r="IZ68" i="2"/>
  <c r="IN68" i="2"/>
  <c r="IB68" i="2"/>
  <c r="HP68" i="2"/>
  <c r="HD68" i="2"/>
  <c r="QG68" i="2"/>
  <c r="QG87" i="2" s="1"/>
  <c r="PU68" i="2"/>
  <c r="PU87" i="2" s="1"/>
  <c r="PI68" i="2"/>
  <c r="PI87" i="2" s="1"/>
  <c r="OW68" i="2"/>
  <c r="MC68" i="2"/>
  <c r="LE68" i="2"/>
  <c r="KS68" i="2"/>
  <c r="KG68" i="2"/>
  <c r="JU68" i="2"/>
  <c r="FQ68" i="2"/>
  <c r="FE68" i="2"/>
  <c r="ES68" i="2"/>
  <c r="EG68" i="2"/>
  <c r="DU68" i="2"/>
  <c r="AC68" i="2"/>
  <c r="Q68" i="2"/>
  <c r="E68" i="2"/>
  <c r="E75" i="2" s="1"/>
  <c r="QN68" i="2"/>
  <c r="QN87" i="2" s="1"/>
  <c r="PZ68" i="2"/>
  <c r="PZ87" i="2" s="1"/>
  <c r="PK68" i="2"/>
  <c r="PK87" i="2" s="1"/>
  <c r="OV68" i="2"/>
  <c r="OV87" i="2" s="1"/>
  <c r="OH68" i="2"/>
  <c r="NT68" i="2"/>
  <c r="NF68" i="2"/>
  <c r="MQ68" i="2"/>
  <c r="MB68" i="2"/>
  <c r="LN68" i="2"/>
  <c r="KZ68" i="2"/>
  <c r="KL68" i="2"/>
  <c r="JW68" i="2"/>
  <c r="JH68" i="2"/>
  <c r="IT68" i="2"/>
  <c r="IF68" i="2"/>
  <c r="HR68" i="2"/>
  <c r="HC68" i="2"/>
  <c r="GN68" i="2"/>
  <c r="FZ68" i="2"/>
  <c r="FL68" i="2"/>
  <c r="EX68" i="2"/>
  <c r="EI68" i="2"/>
  <c r="DT68" i="2"/>
  <c r="CT68" i="2"/>
  <c r="BT68" i="2"/>
  <c r="BG68" i="2"/>
  <c r="AT68" i="2"/>
  <c r="AG68" i="2"/>
  <c r="G68" i="2"/>
  <c r="QM68" i="2"/>
  <c r="QM87" i="2" s="1"/>
  <c r="PY68" i="2"/>
  <c r="PY87" i="2" s="1"/>
  <c r="PJ68" i="2"/>
  <c r="PJ87" i="2" s="1"/>
  <c r="OU68" i="2"/>
  <c r="OU87" i="2" s="1"/>
  <c r="NS68" i="2"/>
  <c r="NE68" i="2"/>
  <c r="MP68" i="2"/>
  <c r="MA68" i="2"/>
  <c r="KY68" i="2"/>
  <c r="KK68" i="2"/>
  <c r="JV68" i="2"/>
  <c r="IE68" i="2"/>
  <c r="HQ68" i="2"/>
  <c r="HB68" i="2"/>
  <c r="FK68" i="2"/>
  <c r="QI68" i="2"/>
  <c r="QI87" i="2" s="1"/>
  <c r="PT68" i="2"/>
  <c r="PT87" i="2" s="1"/>
  <c r="PF68" i="2"/>
  <c r="PF87" i="2" s="1"/>
  <c r="OR68" i="2"/>
  <c r="OD68" i="2"/>
  <c r="NO68" i="2"/>
  <c r="MZ68" i="2"/>
  <c r="ML68" i="2"/>
  <c r="LX68" i="2"/>
  <c r="LJ68" i="2"/>
  <c r="KU68" i="2"/>
  <c r="KF68" i="2"/>
  <c r="JR68" i="2"/>
  <c r="JD68" i="2"/>
  <c r="IP68" i="2"/>
  <c r="IA68" i="2"/>
  <c r="HL68" i="2"/>
  <c r="GX68" i="2"/>
  <c r="GJ68" i="2"/>
  <c r="FV68" i="2"/>
  <c r="FG68" i="2"/>
  <c r="ER68" i="2"/>
  <c r="ED68" i="2"/>
  <c r="DP68" i="2"/>
  <c r="DC68" i="2"/>
  <c r="CP68" i="2"/>
  <c r="CC68" i="2"/>
  <c r="BP68" i="2"/>
  <c r="BC68" i="2"/>
  <c r="AP68" i="2"/>
  <c r="AB68" i="2"/>
  <c r="U68" i="2"/>
  <c r="AJ68" i="2"/>
  <c r="BO68" i="2"/>
  <c r="CE68" i="2"/>
  <c r="CU68" i="2"/>
  <c r="DK68" i="2"/>
  <c r="EA68" i="2"/>
  <c r="FJ68" i="2"/>
  <c r="GD68" i="2"/>
  <c r="GV68" i="2"/>
  <c r="HO68" i="2"/>
  <c r="II68" i="2"/>
  <c r="JB68" i="2"/>
  <c r="JT68" i="2"/>
  <c r="KO68" i="2"/>
  <c r="LG68" i="2"/>
  <c r="LZ68" i="2"/>
  <c r="MU68" i="2"/>
  <c r="NL68" i="2"/>
  <c r="OF68" i="2"/>
  <c r="PA68" i="2"/>
  <c r="PR68" i="2"/>
  <c r="PR87" i="2" s="1"/>
  <c r="QL68" i="2"/>
  <c r="QL87" i="2" s="1"/>
  <c r="FJ26" i="3"/>
  <c r="FJ37" i="3" s="1"/>
  <c r="GT79" i="2"/>
  <c r="GT84" i="2" s="1"/>
  <c r="P171" i="4" s="1"/>
  <c r="JC68" i="2"/>
  <c r="JY68" i="2"/>
  <c r="KP68" i="2"/>
  <c r="LI68" i="2"/>
  <c r="MD68" i="2"/>
  <c r="MV68" i="2"/>
  <c r="NN68" i="2"/>
  <c r="PB68" i="2"/>
  <c r="PS68" i="2"/>
  <c r="PS87" i="2" s="1"/>
  <c r="QO68" i="2"/>
  <c r="QO87" i="2" s="1"/>
  <c r="PT21" i="2"/>
  <c r="PT67" i="2" s="1"/>
  <c r="GU84" i="2"/>
  <c r="W68" i="2"/>
  <c r="AL68" i="2"/>
  <c r="BB68" i="2"/>
  <c r="BR68" i="2"/>
  <c r="CH68" i="2"/>
  <c r="CX68" i="2"/>
  <c r="DM68" i="2"/>
  <c r="EC68" i="2"/>
  <c r="EU68" i="2"/>
  <c r="FN68" i="2"/>
  <c r="GG68" i="2"/>
  <c r="GY68" i="2"/>
  <c r="HT68" i="2"/>
  <c r="IL68" i="2"/>
  <c r="JE68" i="2"/>
  <c r="JZ68" i="2"/>
  <c r="LK68" i="2"/>
  <c r="ME68" i="2"/>
  <c r="NQ68" i="2"/>
  <c r="OJ68" i="2"/>
  <c r="PC68" i="2"/>
  <c r="PC87" i="2" s="1"/>
  <c r="PV68" i="2"/>
  <c r="PV87" i="2" s="1"/>
  <c r="QP68" i="2"/>
  <c r="QP87" i="2" s="1"/>
  <c r="ML71" i="2"/>
  <c r="NT71" i="2"/>
  <c r="OU71" i="2"/>
  <c r="QD71" i="2"/>
  <c r="GV84" i="2"/>
  <c r="QM70" i="2"/>
  <c r="QM89" i="2" s="1"/>
  <c r="QA70" i="2"/>
  <c r="QA89" i="2" s="1"/>
  <c r="PO70" i="2"/>
  <c r="PO89" i="2" s="1"/>
  <c r="PC70" i="2"/>
  <c r="PC89" i="2" s="1"/>
  <c r="OQ70" i="2"/>
  <c r="OE70" i="2"/>
  <c r="NS70" i="2"/>
  <c r="NG70" i="2"/>
  <c r="MU70" i="2"/>
  <c r="MI70" i="2"/>
  <c r="LW70" i="2"/>
  <c r="LK70" i="2"/>
  <c r="KY70" i="2"/>
  <c r="KM70" i="2"/>
  <c r="KA70" i="2"/>
  <c r="JO70" i="2"/>
  <c r="JC70" i="2"/>
  <c r="IQ70" i="2"/>
  <c r="IE70" i="2"/>
  <c r="HS70" i="2"/>
  <c r="HG70" i="2"/>
  <c r="GU70" i="2"/>
  <c r="QL70" i="2"/>
  <c r="QL89" i="2" s="1"/>
  <c r="PZ70" i="2"/>
  <c r="PZ89" i="2" s="1"/>
  <c r="PN70" i="2"/>
  <c r="PN89" i="2" s="1"/>
  <c r="PB70" i="2"/>
  <c r="OP70" i="2"/>
  <c r="OD70" i="2"/>
  <c r="NR70" i="2"/>
  <c r="NF70" i="2"/>
  <c r="MT70" i="2"/>
  <c r="MH70" i="2"/>
  <c r="LV70" i="2"/>
  <c r="LJ70" i="2"/>
  <c r="KX70" i="2"/>
  <c r="KL70" i="2"/>
  <c r="JZ70" i="2"/>
  <c r="JN70" i="2"/>
  <c r="JB70" i="2"/>
  <c r="IP70" i="2"/>
  <c r="ID70" i="2"/>
  <c r="HR70" i="2"/>
  <c r="HF70" i="2"/>
  <c r="GT70" i="2"/>
  <c r="QK70" i="2"/>
  <c r="QK89" i="2" s="1"/>
  <c r="PY70" i="2"/>
  <c r="PY89" i="2" s="1"/>
  <c r="PM70" i="2"/>
  <c r="PM89" i="2" s="1"/>
  <c r="PA70" i="2"/>
  <c r="OO70" i="2"/>
  <c r="OC70" i="2"/>
  <c r="NQ70" i="2"/>
  <c r="NE70" i="2"/>
  <c r="MS70" i="2"/>
  <c r="MG70" i="2"/>
  <c r="LU70" i="2"/>
  <c r="LI70" i="2"/>
  <c r="KW70" i="2"/>
  <c r="KK70" i="2"/>
  <c r="JY70" i="2"/>
  <c r="JM70" i="2"/>
  <c r="JA70" i="2"/>
  <c r="IO70" i="2"/>
  <c r="IC70" i="2"/>
  <c r="HQ70" i="2"/>
  <c r="HE70" i="2"/>
  <c r="GS70" i="2"/>
  <c r="QJ70" i="2"/>
  <c r="QJ89" i="2" s="1"/>
  <c r="PX70" i="2"/>
  <c r="PX89" i="2" s="1"/>
  <c r="PL70" i="2"/>
  <c r="PL89" i="2" s="1"/>
  <c r="OZ70" i="2"/>
  <c r="OZ89" i="2" s="1"/>
  <c r="ON70" i="2"/>
  <c r="OB70" i="2"/>
  <c r="NP70" i="2"/>
  <c r="ND70" i="2"/>
  <c r="MR70" i="2"/>
  <c r="MF70" i="2"/>
  <c r="LT70" i="2"/>
  <c r="LH70" i="2"/>
  <c r="KV70" i="2"/>
  <c r="KJ70" i="2"/>
  <c r="JX70" i="2"/>
  <c r="JL70" i="2"/>
  <c r="IZ70" i="2"/>
  <c r="IN70" i="2"/>
  <c r="IB70" i="2"/>
  <c r="HP70" i="2"/>
  <c r="HD70" i="2"/>
  <c r="B89" i="2"/>
  <c r="QP70" i="2"/>
  <c r="QP89" i="2" s="1"/>
  <c r="QD70" i="2"/>
  <c r="QD89" i="2" s="1"/>
  <c r="PR70" i="2"/>
  <c r="PR89" i="2" s="1"/>
  <c r="PF70" i="2"/>
  <c r="PF89" i="2" s="1"/>
  <c r="OT70" i="2"/>
  <c r="OT89" i="2" s="1"/>
  <c r="OH70" i="2"/>
  <c r="NV70" i="2"/>
  <c r="NJ70" i="2"/>
  <c r="MX70" i="2"/>
  <c r="ML70" i="2"/>
  <c r="LZ70" i="2"/>
  <c r="LN70" i="2"/>
  <c r="LB70" i="2"/>
  <c r="KP70" i="2"/>
  <c r="KD70" i="2"/>
  <c r="JR70" i="2"/>
  <c r="JF70" i="2"/>
  <c r="IT70" i="2"/>
  <c r="IH70" i="2"/>
  <c r="HV70" i="2"/>
  <c r="HJ70" i="2"/>
  <c r="GX70" i="2"/>
  <c r="QE70" i="2"/>
  <c r="QE89" i="2" s="1"/>
  <c r="PI70" i="2"/>
  <c r="PI89" i="2" s="1"/>
  <c r="OM70" i="2"/>
  <c r="NU70" i="2"/>
  <c r="MZ70" i="2"/>
  <c r="MD70" i="2"/>
  <c r="LL70" i="2"/>
  <c r="KQ70" i="2"/>
  <c r="JU70" i="2"/>
  <c r="IY70" i="2"/>
  <c r="IG70" i="2"/>
  <c r="HL70" i="2"/>
  <c r="GQ70" i="2"/>
  <c r="GE70" i="2"/>
  <c r="FS70" i="2"/>
  <c r="FG70" i="2"/>
  <c r="EU70" i="2"/>
  <c r="EI70" i="2"/>
  <c r="DW70" i="2"/>
  <c r="DK70" i="2"/>
  <c r="CY70" i="2"/>
  <c r="CM70" i="2"/>
  <c r="CA70" i="2"/>
  <c r="BO70" i="2"/>
  <c r="BC70" i="2"/>
  <c r="AQ70" i="2"/>
  <c r="AE70" i="2"/>
  <c r="S70" i="2"/>
  <c r="G70" i="2"/>
  <c r="QC70" i="2"/>
  <c r="QC89" i="2" s="1"/>
  <c r="PH70" i="2"/>
  <c r="PH89" i="2" s="1"/>
  <c r="OL70" i="2"/>
  <c r="NT70" i="2"/>
  <c r="MY70" i="2"/>
  <c r="MC70" i="2"/>
  <c r="LG70" i="2"/>
  <c r="KO70" i="2"/>
  <c r="JT70" i="2"/>
  <c r="IX70" i="2"/>
  <c r="IF70" i="2"/>
  <c r="HK70" i="2"/>
  <c r="GP70" i="2"/>
  <c r="GD70" i="2"/>
  <c r="FR70" i="2"/>
  <c r="FF70" i="2"/>
  <c r="ET70" i="2"/>
  <c r="EH70" i="2"/>
  <c r="DV70" i="2"/>
  <c r="DJ70" i="2"/>
  <c r="CX70" i="2"/>
  <c r="CL70" i="2"/>
  <c r="BZ70" i="2"/>
  <c r="BN70" i="2"/>
  <c r="BB70" i="2"/>
  <c r="AP70" i="2"/>
  <c r="AD70" i="2"/>
  <c r="R70" i="2"/>
  <c r="F70" i="2"/>
  <c r="QB70" i="2"/>
  <c r="QB89" i="2" s="1"/>
  <c r="PG70" i="2"/>
  <c r="OK70" i="2"/>
  <c r="NO70" i="2"/>
  <c r="MW70" i="2"/>
  <c r="MB70" i="2"/>
  <c r="LF70" i="2"/>
  <c r="KN70" i="2"/>
  <c r="JS70" i="2"/>
  <c r="IW70" i="2"/>
  <c r="IA70" i="2"/>
  <c r="HI70" i="2"/>
  <c r="GO70" i="2"/>
  <c r="GC70" i="2"/>
  <c r="FQ70" i="2"/>
  <c r="FE70" i="2"/>
  <c r="ES70" i="2"/>
  <c r="EG70" i="2"/>
  <c r="DU70" i="2"/>
  <c r="DI70" i="2"/>
  <c r="CW70" i="2"/>
  <c r="CK70" i="2"/>
  <c r="BY70" i="2"/>
  <c r="BM70" i="2"/>
  <c r="BA70" i="2"/>
  <c r="AO70" i="2"/>
  <c r="AC70" i="2"/>
  <c r="Q70" i="2"/>
  <c r="E70" i="2"/>
  <c r="QR70" i="2"/>
  <c r="PV70" i="2"/>
  <c r="PV89" i="2" s="1"/>
  <c r="PD70" i="2"/>
  <c r="PD89" i="2" s="1"/>
  <c r="OI70" i="2"/>
  <c r="NM70" i="2"/>
  <c r="MQ70" i="2"/>
  <c r="LY70" i="2"/>
  <c r="LD70" i="2"/>
  <c r="KH70" i="2"/>
  <c r="JP70" i="2"/>
  <c r="IU70" i="2"/>
  <c r="HY70" i="2"/>
  <c r="HC70" i="2"/>
  <c r="GM70" i="2"/>
  <c r="GA70" i="2"/>
  <c r="FO70" i="2"/>
  <c r="FC70" i="2"/>
  <c r="EQ70" i="2"/>
  <c r="EE70" i="2"/>
  <c r="DS70" i="2"/>
  <c r="DG70" i="2"/>
  <c r="CU70" i="2"/>
  <c r="CI70" i="2"/>
  <c r="BW70" i="2"/>
  <c r="BK70" i="2"/>
  <c r="AY70" i="2"/>
  <c r="AM70" i="2"/>
  <c r="AA70" i="2"/>
  <c r="O70" i="2"/>
  <c r="W70" i="2"/>
  <c r="AN70" i="2"/>
  <c r="BG70" i="2"/>
  <c r="BX70" i="2"/>
  <c r="CQ70" i="2"/>
  <c r="DH70" i="2"/>
  <c r="EA70" i="2"/>
  <c r="ER70" i="2"/>
  <c r="FK70" i="2"/>
  <c r="GB70" i="2"/>
  <c r="GY70" i="2"/>
  <c r="HZ70" i="2"/>
  <c r="JH70" i="2"/>
  <c r="KI70" i="2"/>
  <c r="LQ70" i="2"/>
  <c r="MV70" i="2"/>
  <c r="NZ70" i="2"/>
  <c r="PE70" i="2"/>
  <c r="PE89" i="2" s="1"/>
  <c r="QI70" i="2"/>
  <c r="QI89" i="2" s="1"/>
  <c r="Z71" i="2"/>
  <c r="BG71" i="2"/>
  <c r="CI71" i="2"/>
  <c r="DP71" i="2"/>
  <c r="ER71" i="2"/>
  <c r="FZ71" i="2"/>
  <c r="HA71" i="2"/>
  <c r="II71" i="2"/>
  <c r="JJ71" i="2"/>
  <c r="KR71" i="2"/>
  <c r="LW71" i="2"/>
  <c r="NA71" i="2"/>
  <c r="PJ71" i="2"/>
  <c r="QP71" i="2"/>
  <c r="QG72" i="2"/>
  <c r="MC71" i="2"/>
  <c r="NG71" i="2"/>
  <c r="OL71" i="2"/>
  <c r="CV70" i="2"/>
  <c r="DO70" i="2"/>
  <c r="EF70" i="2"/>
  <c r="EY70" i="2"/>
  <c r="FP70" i="2"/>
  <c r="GI70" i="2"/>
  <c r="HH70" i="2"/>
  <c r="IL70" i="2"/>
  <c r="JQ70" i="2"/>
  <c r="KU70" i="2"/>
  <c r="MA70" i="2"/>
  <c r="NH70" i="2"/>
  <c r="OJ70" i="2"/>
  <c r="PQ70" i="2"/>
  <c r="PQ89" i="2" s="1"/>
  <c r="B90" i="2"/>
  <c r="QL71" i="2"/>
  <c r="PZ71" i="2"/>
  <c r="PN71" i="2"/>
  <c r="PB71" i="2"/>
  <c r="OP71" i="2"/>
  <c r="OD71" i="2"/>
  <c r="NR71" i="2"/>
  <c r="NF71" i="2"/>
  <c r="MT71" i="2"/>
  <c r="MH71" i="2"/>
  <c r="LV71" i="2"/>
  <c r="LJ71" i="2"/>
  <c r="KX71" i="2"/>
  <c r="KL71" i="2"/>
  <c r="JZ71" i="2"/>
  <c r="JN71" i="2"/>
  <c r="JB71" i="2"/>
  <c r="IP71" i="2"/>
  <c r="ID71" i="2"/>
  <c r="HR71" i="2"/>
  <c r="HF71" i="2"/>
  <c r="GT71" i="2"/>
  <c r="GH71" i="2"/>
  <c r="FV71" i="2"/>
  <c r="FJ71" i="2"/>
  <c r="EX71" i="2"/>
  <c r="EL71" i="2"/>
  <c r="DZ71" i="2"/>
  <c r="DN71" i="2"/>
  <c r="DB71" i="2"/>
  <c r="CP71" i="2"/>
  <c r="CD71" i="2"/>
  <c r="BR71" i="2"/>
  <c r="BF71" i="2"/>
  <c r="AT71" i="2"/>
  <c r="AH71" i="2"/>
  <c r="V71" i="2"/>
  <c r="J71" i="2"/>
  <c r="QK71" i="2"/>
  <c r="PY71" i="2"/>
  <c r="PM71" i="2"/>
  <c r="PA71" i="2"/>
  <c r="OO71" i="2"/>
  <c r="OC71" i="2"/>
  <c r="NQ71" i="2"/>
  <c r="NE71" i="2"/>
  <c r="MS71" i="2"/>
  <c r="MG71" i="2"/>
  <c r="LU71" i="2"/>
  <c r="LI71" i="2"/>
  <c r="KW71" i="2"/>
  <c r="KK71" i="2"/>
  <c r="JY71" i="2"/>
  <c r="JM71" i="2"/>
  <c r="JA71" i="2"/>
  <c r="IO71" i="2"/>
  <c r="IC71" i="2"/>
  <c r="HQ71" i="2"/>
  <c r="HE71" i="2"/>
  <c r="GS71" i="2"/>
  <c r="GG71" i="2"/>
  <c r="FU71" i="2"/>
  <c r="FI71" i="2"/>
  <c r="EW71" i="2"/>
  <c r="EK71" i="2"/>
  <c r="DY71" i="2"/>
  <c r="DM71" i="2"/>
  <c r="DA71" i="2"/>
  <c r="CO71" i="2"/>
  <c r="CC71" i="2"/>
  <c r="BQ71" i="2"/>
  <c r="BE71" i="2"/>
  <c r="AS71" i="2"/>
  <c r="AG71" i="2"/>
  <c r="U71" i="2"/>
  <c r="I71" i="2"/>
  <c r="QJ71" i="2"/>
  <c r="PX71" i="2"/>
  <c r="PL71" i="2"/>
  <c r="OZ71" i="2"/>
  <c r="ON71" i="2"/>
  <c r="OB71" i="2"/>
  <c r="NP71" i="2"/>
  <c r="ND71" i="2"/>
  <c r="MR71" i="2"/>
  <c r="MF71" i="2"/>
  <c r="LT71" i="2"/>
  <c r="LH71" i="2"/>
  <c r="KV71" i="2"/>
  <c r="KJ71" i="2"/>
  <c r="JX71" i="2"/>
  <c r="JL71" i="2"/>
  <c r="IZ71" i="2"/>
  <c r="IN71" i="2"/>
  <c r="IB71" i="2"/>
  <c r="HP71" i="2"/>
  <c r="HD71" i="2"/>
  <c r="GR71" i="2"/>
  <c r="GF71" i="2"/>
  <c r="FT71" i="2"/>
  <c r="FH71" i="2"/>
  <c r="EV71" i="2"/>
  <c r="EJ71" i="2"/>
  <c r="DX71" i="2"/>
  <c r="DL71" i="2"/>
  <c r="CZ71" i="2"/>
  <c r="CN71" i="2"/>
  <c r="CB71" i="2"/>
  <c r="BP71" i="2"/>
  <c r="BD71" i="2"/>
  <c r="AR71" i="2"/>
  <c r="AF71" i="2"/>
  <c r="T71" i="2"/>
  <c r="H71" i="2"/>
  <c r="QI71" i="2"/>
  <c r="PW71" i="2"/>
  <c r="PK71" i="2"/>
  <c r="OY71" i="2"/>
  <c r="NO71" i="2"/>
  <c r="NC71" i="2"/>
  <c r="MQ71" i="2"/>
  <c r="ME71" i="2"/>
  <c r="LS71" i="2"/>
  <c r="LG71" i="2"/>
  <c r="KU71" i="2"/>
  <c r="KI71" i="2"/>
  <c r="JW71" i="2"/>
  <c r="JK71" i="2"/>
  <c r="IY71" i="2"/>
  <c r="IM71" i="2"/>
  <c r="IA71" i="2"/>
  <c r="HO71" i="2"/>
  <c r="HC71" i="2"/>
  <c r="GQ71" i="2"/>
  <c r="GE71" i="2"/>
  <c r="FS71" i="2"/>
  <c r="FG71" i="2"/>
  <c r="EU71" i="2"/>
  <c r="EI71" i="2"/>
  <c r="DW71" i="2"/>
  <c r="DK71" i="2"/>
  <c r="CY71" i="2"/>
  <c r="CM71" i="2"/>
  <c r="CA71" i="2"/>
  <c r="BO71" i="2"/>
  <c r="BC71" i="2"/>
  <c r="AQ71" i="2"/>
  <c r="AE71" i="2"/>
  <c r="S71" i="2"/>
  <c r="G71" i="2"/>
  <c r="QO71" i="2"/>
  <c r="QC71" i="2"/>
  <c r="PQ71" i="2"/>
  <c r="PE71" i="2"/>
  <c r="OS71" i="2"/>
  <c r="OG71" i="2"/>
  <c r="NU71" i="2"/>
  <c r="NI71" i="2"/>
  <c r="MW71" i="2"/>
  <c r="MK71" i="2"/>
  <c r="LY71" i="2"/>
  <c r="LM71" i="2"/>
  <c r="LA71" i="2"/>
  <c r="KO71" i="2"/>
  <c r="KC71" i="2"/>
  <c r="JQ71" i="2"/>
  <c r="JE71" i="2"/>
  <c r="IS71" i="2"/>
  <c r="IG71" i="2"/>
  <c r="HU71" i="2"/>
  <c r="HI71" i="2"/>
  <c r="GW71" i="2"/>
  <c r="GK71" i="2"/>
  <c r="FY71" i="2"/>
  <c r="FM71" i="2"/>
  <c r="FA71" i="2"/>
  <c r="EO71" i="2"/>
  <c r="EC71" i="2"/>
  <c r="DQ71" i="2"/>
  <c r="DE71" i="2"/>
  <c r="CS71" i="2"/>
  <c r="CG71" i="2"/>
  <c r="BU71" i="2"/>
  <c r="BI71" i="2"/>
  <c r="AW71" i="2"/>
  <c r="AK71" i="2"/>
  <c r="Y71" i="2"/>
  <c r="M71" i="2"/>
  <c r="QA71" i="2"/>
  <c r="PF71" i="2"/>
  <c r="OJ71" i="2"/>
  <c r="NN71" i="2"/>
  <c r="MV71" i="2"/>
  <c r="MA71" i="2"/>
  <c r="LE71" i="2"/>
  <c r="KM71" i="2"/>
  <c r="JR71" i="2"/>
  <c r="IV71" i="2"/>
  <c r="HZ71" i="2"/>
  <c r="HH71" i="2"/>
  <c r="GM71" i="2"/>
  <c r="FQ71" i="2"/>
  <c r="EY71" i="2"/>
  <c r="ED71" i="2"/>
  <c r="DH71" i="2"/>
  <c r="CL71" i="2"/>
  <c r="BT71" i="2"/>
  <c r="AY71" i="2"/>
  <c r="AC71" i="2"/>
  <c r="K71" i="2"/>
  <c r="QR71" i="2"/>
  <c r="PV71" i="2"/>
  <c r="PD71" i="2"/>
  <c r="OI71" i="2"/>
  <c r="NM71" i="2"/>
  <c r="MU71" i="2"/>
  <c r="LZ71" i="2"/>
  <c r="LD71" i="2"/>
  <c r="KH71" i="2"/>
  <c r="JP71" i="2"/>
  <c r="IU71" i="2"/>
  <c r="HY71" i="2"/>
  <c r="HG71" i="2"/>
  <c r="GL71" i="2"/>
  <c r="FP71" i="2"/>
  <c r="ET71" i="2"/>
  <c r="EB71" i="2"/>
  <c r="DG71" i="2"/>
  <c r="CK71" i="2"/>
  <c r="BS71" i="2"/>
  <c r="AX71" i="2"/>
  <c r="AB71" i="2"/>
  <c r="F71" i="2"/>
  <c r="QQ71" i="2"/>
  <c r="PU71" i="2"/>
  <c r="PC71" i="2"/>
  <c r="OH71" i="2"/>
  <c r="NL71" i="2"/>
  <c r="MP71" i="2"/>
  <c r="LX71" i="2"/>
  <c r="LC71" i="2"/>
  <c r="KG71" i="2"/>
  <c r="JO71" i="2"/>
  <c r="IT71" i="2"/>
  <c r="HX71" i="2"/>
  <c r="HB71" i="2"/>
  <c r="GJ71" i="2"/>
  <c r="FO71" i="2"/>
  <c r="ES71" i="2"/>
  <c r="EA71" i="2"/>
  <c r="DF71" i="2"/>
  <c r="CJ71" i="2"/>
  <c r="BN71" i="2"/>
  <c r="AV71" i="2"/>
  <c r="AA71" i="2"/>
  <c r="E71" i="2"/>
  <c r="QN71" i="2"/>
  <c r="PS71" i="2"/>
  <c r="OW71" i="2"/>
  <c r="OE71" i="2"/>
  <c r="NJ71" i="2"/>
  <c r="MN71" i="2"/>
  <c r="LR71" i="2"/>
  <c r="KZ71" i="2"/>
  <c r="KE71" i="2"/>
  <c r="JI71" i="2"/>
  <c r="IQ71" i="2"/>
  <c r="HV71" i="2"/>
  <c r="GZ71" i="2"/>
  <c r="GD71" i="2"/>
  <c r="FL71" i="2"/>
  <c r="EQ71" i="2"/>
  <c r="DU71" i="2"/>
  <c r="DC71" i="2"/>
  <c r="CH71" i="2"/>
  <c r="BL71" i="2"/>
  <c r="AP71" i="2"/>
  <c r="X71" i="2"/>
  <c r="AL71" i="2"/>
  <c r="BM71" i="2"/>
  <c r="CU71" i="2"/>
  <c r="DV71" i="2"/>
  <c r="FD71" i="2"/>
  <c r="GI71" i="2"/>
  <c r="HM71" i="2"/>
  <c r="IR71" i="2"/>
  <c r="JV71" i="2"/>
  <c r="LB71" i="2"/>
  <c r="MI71" i="2"/>
  <c r="NK71" i="2"/>
  <c r="OR71" i="2"/>
  <c r="PT71" i="2"/>
  <c r="G84" i="2"/>
  <c r="B92" i="2"/>
  <c r="QM73" i="2"/>
  <c r="QA73" i="2"/>
  <c r="PO73" i="2"/>
  <c r="PC73" i="2"/>
  <c r="OQ73" i="2"/>
  <c r="OE73" i="2"/>
  <c r="NS73" i="2"/>
  <c r="NG73" i="2"/>
  <c r="MU73" i="2"/>
  <c r="MI73" i="2"/>
  <c r="LW73" i="2"/>
  <c r="LK73" i="2"/>
  <c r="KY73" i="2"/>
  <c r="KM73" i="2"/>
  <c r="KA73" i="2"/>
  <c r="JO73" i="2"/>
  <c r="JC73" i="2"/>
  <c r="IQ73" i="2"/>
  <c r="IE73" i="2"/>
  <c r="HS73" i="2"/>
  <c r="HG73" i="2"/>
  <c r="GU73" i="2"/>
  <c r="GI73" i="2"/>
  <c r="FW73" i="2"/>
  <c r="FK73" i="2"/>
  <c r="EY73" i="2"/>
  <c r="EM73" i="2"/>
  <c r="EA73" i="2"/>
  <c r="DO73" i="2"/>
  <c r="DC73" i="2"/>
  <c r="CQ73" i="2"/>
  <c r="CE73" i="2"/>
  <c r="BS73" i="2"/>
  <c r="QL73" i="2"/>
  <c r="PZ73" i="2"/>
  <c r="PN73" i="2"/>
  <c r="PB73" i="2"/>
  <c r="OP73" i="2"/>
  <c r="OD73" i="2"/>
  <c r="NR73" i="2"/>
  <c r="NF73" i="2"/>
  <c r="MT73" i="2"/>
  <c r="MH73" i="2"/>
  <c r="LV73" i="2"/>
  <c r="LJ73" i="2"/>
  <c r="KX73" i="2"/>
  <c r="KL73" i="2"/>
  <c r="JZ73" i="2"/>
  <c r="JN73" i="2"/>
  <c r="JB73" i="2"/>
  <c r="IP73" i="2"/>
  <c r="ID73" i="2"/>
  <c r="HR73" i="2"/>
  <c r="HF73" i="2"/>
  <c r="GT73" i="2"/>
  <c r="GH73" i="2"/>
  <c r="FV73" i="2"/>
  <c r="FJ73" i="2"/>
  <c r="EX73" i="2"/>
  <c r="EL73" i="2"/>
  <c r="DZ73" i="2"/>
  <c r="DN73" i="2"/>
  <c r="DB73" i="2"/>
  <c r="CP73" i="2"/>
  <c r="CD73" i="2"/>
  <c r="BR73" i="2"/>
  <c r="QK73" i="2"/>
  <c r="PY73" i="2"/>
  <c r="PM73" i="2"/>
  <c r="PA73" i="2"/>
  <c r="OO73" i="2"/>
  <c r="OC73" i="2"/>
  <c r="NQ73" i="2"/>
  <c r="NE73" i="2"/>
  <c r="MS73" i="2"/>
  <c r="MG73" i="2"/>
  <c r="LU73" i="2"/>
  <c r="LI73" i="2"/>
  <c r="KW73" i="2"/>
  <c r="KK73" i="2"/>
  <c r="JY73" i="2"/>
  <c r="JM73" i="2"/>
  <c r="JA73" i="2"/>
  <c r="IO73" i="2"/>
  <c r="IC73" i="2"/>
  <c r="HQ73" i="2"/>
  <c r="HE73" i="2"/>
  <c r="GS73" i="2"/>
  <c r="GG73" i="2"/>
  <c r="FU73" i="2"/>
  <c r="FI73" i="2"/>
  <c r="EW73" i="2"/>
  <c r="EK73" i="2"/>
  <c r="DY73" i="2"/>
  <c r="DM73" i="2"/>
  <c r="DA73" i="2"/>
  <c r="CO73" i="2"/>
  <c r="CC73" i="2"/>
  <c r="BQ73" i="2"/>
  <c r="QJ73" i="2"/>
  <c r="PX73" i="2"/>
  <c r="PL73" i="2"/>
  <c r="OZ73" i="2"/>
  <c r="ON73" i="2"/>
  <c r="OB73" i="2"/>
  <c r="NP73" i="2"/>
  <c r="ND73" i="2"/>
  <c r="MR73" i="2"/>
  <c r="MF73" i="2"/>
  <c r="LT73" i="2"/>
  <c r="LH73" i="2"/>
  <c r="KV73" i="2"/>
  <c r="KJ73" i="2"/>
  <c r="JX73" i="2"/>
  <c r="JL73" i="2"/>
  <c r="IZ73" i="2"/>
  <c r="IN73" i="2"/>
  <c r="IB73" i="2"/>
  <c r="HP73" i="2"/>
  <c r="HD73" i="2"/>
  <c r="GR73" i="2"/>
  <c r="GF73" i="2"/>
  <c r="FT73" i="2"/>
  <c r="FH73" i="2"/>
  <c r="EV73" i="2"/>
  <c r="EJ73" i="2"/>
  <c r="DX73" i="2"/>
  <c r="DL73" i="2"/>
  <c r="CZ73" i="2"/>
  <c r="CN73" i="2"/>
  <c r="CB73" i="2"/>
  <c r="BP73" i="2"/>
  <c r="QH73" i="2"/>
  <c r="PV73" i="2"/>
  <c r="PJ73" i="2"/>
  <c r="OX73" i="2"/>
  <c r="OL73" i="2"/>
  <c r="NZ73" i="2"/>
  <c r="NN73" i="2"/>
  <c r="NB73" i="2"/>
  <c r="MP73" i="2"/>
  <c r="MD73" i="2"/>
  <c r="LR73" i="2"/>
  <c r="LF73" i="2"/>
  <c r="KT73" i="2"/>
  <c r="KH73" i="2"/>
  <c r="JV73" i="2"/>
  <c r="JJ73" i="2"/>
  <c r="IX73" i="2"/>
  <c r="IL73" i="2"/>
  <c r="HZ73" i="2"/>
  <c r="HN73" i="2"/>
  <c r="HB73" i="2"/>
  <c r="GP73" i="2"/>
  <c r="GD73" i="2"/>
  <c r="FR73" i="2"/>
  <c r="FF73" i="2"/>
  <c r="ET73" i="2"/>
  <c r="EH73" i="2"/>
  <c r="DV73" i="2"/>
  <c r="DJ73" i="2"/>
  <c r="CX73" i="2"/>
  <c r="CL73" i="2"/>
  <c r="BZ73" i="2"/>
  <c r="BN73" i="2"/>
  <c r="QR73" i="2"/>
  <c r="QF73" i="2"/>
  <c r="PT73" i="2"/>
  <c r="PH73" i="2"/>
  <c r="OV73" i="2"/>
  <c r="OJ73" i="2"/>
  <c r="NX73" i="2"/>
  <c r="NL73" i="2"/>
  <c r="MZ73" i="2"/>
  <c r="MN73" i="2"/>
  <c r="MB73" i="2"/>
  <c r="LP73" i="2"/>
  <c r="LD73" i="2"/>
  <c r="KR73" i="2"/>
  <c r="KF73" i="2"/>
  <c r="JT73" i="2"/>
  <c r="JH73" i="2"/>
  <c r="IV73" i="2"/>
  <c r="IJ73" i="2"/>
  <c r="HX73" i="2"/>
  <c r="HL73" i="2"/>
  <c r="GZ73" i="2"/>
  <c r="GN73" i="2"/>
  <c r="GB73" i="2"/>
  <c r="FP73" i="2"/>
  <c r="FD73" i="2"/>
  <c r="ER73" i="2"/>
  <c r="EF73" i="2"/>
  <c r="DT73" i="2"/>
  <c r="DH73" i="2"/>
  <c r="CV73" i="2"/>
  <c r="CJ73" i="2"/>
  <c r="BX73" i="2"/>
  <c r="QO73" i="2"/>
  <c r="PQ73" i="2"/>
  <c r="OS73" i="2"/>
  <c r="NU73" i="2"/>
  <c r="MW73" i="2"/>
  <c r="LY73" i="2"/>
  <c r="LA73" i="2"/>
  <c r="KC73" i="2"/>
  <c r="JE73" i="2"/>
  <c r="IG73" i="2"/>
  <c r="HI73" i="2"/>
  <c r="GK73" i="2"/>
  <c r="FM73" i="2"/>
  <c r="EO73" i="2"/>
  <c r="DQ73" i="2"/>
  <c r="CS73" i="2"/>
  <c r="BU73" i="2"/>
  <c r="BD73" i="2"/>
  <c r="AR73" i="2"/>
  <c r="AF73" i="2"/>
  <c r="T73" i="2"/>
  <c r="H73" i="2"/>
  <c r="QN73" i="2"/>
  <c r="PP73" i="2"/>
  <c r="OR73" i="2"/>
  <c r="NT73" i="2"/>
  <c r="MV73" i="2"/>
  <c r="LX73" i="2"/>
  <c r="KZ73" i="2"/>
  <c r="KB73" i="2"/>
  <c r="JD73" i="2"/>
  <c r="IF73" i="2"/>
  <c r="HH73" i="2"/>
  <c r="GJ73" i="2"/>
  <c r="FL73" i="2"/>
  <c r="EN73" i="2"/>
  <c r="DP73" i="2"/>
  <c r="CR73" i="2"/>
  <c r="BT73" i="2"/>
  <c r="BC73" i="2"/>
  <c r="AQ73" i="2"/>
  <c r="AE73" i="2"/>
  <c r="S73" i="2"/>
  <c r="G73" i="2"/>
  <c r="QI73" i="2"/>
  <c r="PK73" i="2"/>
  <c r="OM73" i="2"/>
  <c r="NO73" i="2"/>
  <c r="MQ73" i="2"/>
  <c r="LS73" i="2"/>
  <c r="KU73" i="2"/>
  <c r="JW73" i="2"/>
  <c r="IY73" i="2"/>
  <c r="IA73" i="2"/>
  <c r="HC73" i="2"/>
  <c r="GE73" i="2"/>
  <c r="FG73" i="2"/>
  <c r="EI73" i="2"/>
  <c r="DK73" i="2"/>
  <c r="CM73" i="2"/>
  <c r="BO73" i="2"/>
  <c r="BB73" i="2"/>
  <c r="AP73" i="2"/>
  <c r="AD73" i="2"/>
  <c r="R73" i="2"/>
  <c r="F73" i="2"/>
  <c r="QG73" i="2"/>
  <c r="PI73" i="2"/>
  <c r="OK73" i="2"/>
  <c r="NM73" i="2"/>
  <c r="MO73" i="2"/>
  <c r="LQ73" i="2"/>
  <c r="KS73" i="2"/>
  <c r="JU73" i="2"/>
  <c r="IW73" i="2"/>
  <c r="HY73" i="2"/>
  <c r="HA73" i="2"/>
  <c r="GC73" i="2"/>
  <c r="FE73" i="2"/>
  <c r="EG73" i="2"/>
  <c r="DI73" i="2"/>
  <c r="CK73" i="2"/>
  <c r="BM73" i="2"/>
  <c r="BA73" i="2"/>
  <c r="AO73" i="2"/>
  <c r="AC73" i="2"/>
  <c r="Q73" i="2"/>
  <c r="E73" i="2"/>
  <c r="PU73" i="2"/>
  <c r="OW73" i="2"/>
  <c r="NY73" i="2"/>
  <c r="NA73" i="2"/>
  <c r="MC73" i="2"/>
  <c r="LE73" i="2"/>
  <c r="KG73" i="2"/>
  <c r="JI73" i="2"/>
  <c r="IK73" i="2"/>
  <c r="HM73" i="2"/>
  <c r="GO73" i="2"/>
  <c r="FQ73" i="2"/>
  <c r="ES73" i="2"/>
  <c r="DU73" i="2"/>
  <c r="CW73" i="2"/>
  <c r="BY73" i="2"/>
  <c r="BG73" i="2"/>
  <c r="AU73" i="2"/>
  <c r="AI73" i="2"/>
  <c r="W73" i="2"/>
  <c r="K73" i="2"/>
  <c r="Z73" i="2"/>
  <c r="AV73" i="2"/>
  <c r="BV73" i="2"/>
  <c r="DF73" i="2"/>
  <c r="EZ73" i="2"/>
  <c r="GM73" i="2"/>
  <c r="HW73" i="2"/>
  <c r="JQ73" i="2"/>
  <c r="LG73" i="2"/>
  <c r="MX73" i="2"/>
  <c r="OH73" i="2"/>
  <c r="QB73" i="2"/>
  <c r="T84" i="2"/>
  <c r="AF84" i="2"/>
  <c r="P27" i="4" s="1"/>
  <c r="AR84" i="2"/>
  <c r="P33" i="4" s="1"/>
  <c r="BD84" i="2"/>
  <c r="BP84" i="2"/>
  <c r="CB84" i="2"/>
  <c r="CN84" i="2"/>
  <c r="CZ84" i="2"/>
  <c r="DL84" i="2"/>
  <c r="DX84" i="2"/>
  <c r="EJ84" i="2"/>
  <c r="EV84" i="2"/>
  <c r="FH84" i="2"/>
  <c r="FT84" i="2"/>
  <c r="GF84" i="2"/>
  <c r="GR84" i="2"/>
  <c r="FV38" i="3"/>
  <c r="FV39" i="3"/>
  <c r="J73" i="2"/>
  <c r="AB73" i="2"/>
  <c r="AX73" i="2"/>
  <c r="CA73" i="2"/>
  <c r="DR73" i="2"/>
  <c r="FB73" i="2"/>
  <c r="GV73" i="2"/>
  <c r="II73" i="2"/>
  <c r="JS73" i="2"/>
  <c r="LM73" i="2"/>
  <c r="NC73" i="2"/>
  <c r="OT73" i="2"/>
  <c r="QD73" i="2"/>
  <c r="J84" i="2"/>
  <c r="P11" i="4" s="1"/>
  <c r="BF84" i="2"/>
  <c r="P41" i="4" s="1"/>
  <c r="CP84" i="2"/>
  <c r="DZ84" i="2"/>
  <c r="FJ84" i="2"/>
  <c r="P69" i="2"/>
  <c r="AB69" i="2"/>
  <c r="AN69" i="2"/>
  <c r="AZ69" i="2"/>
  <c r="BL69" i="2"/>
  <c r="BX69" i="2"/>
  <c r="CJ69" i="2"/>
  <c r="CV69" i="2"/>
  <c r="DH69" i="2"/>
  <c r="DT69" i="2"/>
  <c r="EF69" i="2"/>
  <c r="ER69" i="2"/>
  <c r="FD69" i="2"/>
  <c r="FP69" i="2"/>
  <c r="GB69" i="2"/>
  <c r="GN69" i="2"/>
  <c r="GZ69" i="2"/>
  <c r="HL69" i="2"/>
  <c r="HX69" i="2"/>
  <c r="IJ69" i="2"/>
  <c r="IV69" i="2"/>
  <c r="JH69" i="2"/>
  <c r="JT69" i="2"/>
  <c r="KF69" i="2"/>
  <c r="KR69" i="2"/>
  <c r="LD69" i="2"/>
  <c r="LP69" i="2"/>
  <c r="MB69" i="2"/>
  <c r="MN69" i="2"/>
  <c r="MZ69" i="2"/>
  <c r="NL69" i="2"/>
  <c r="NX69" i="2"/>
  <c r="OJ69" i="2"/>
  <c r="OV69" i="2"/>
  <c r="PH69" i="2"/>
  <c r="PT69" i="2"/>
  <c r="QF69" i="2"/>
  <c r="QR69" i="2"/>
  <c r="DR72" i="2"/>
  <c r="EM72" i="2"/>
  <c r="FE72" i="2"/>
  <c r="GA72" i="2"/>
  <c r="GW72" i="2"/>
  <c r="HR72" i="2"/>
  <c r="IJ72" i="2"/>
  <c r="JF72" i="2"/>
  <c r="KA72" i="2"/>
  <c r="KS72" i="2"/>
  <c r="LO72" i="2"/>
  <c r="MK72" i="2"/>
  <c r="NF72" i="2"/>
  <c r="NX72" i="2"/>
  <c r="OT72" i="2"/>
  <c r="PO72" i="2"/>
  <c r="N73" i="2"/>
  <c r="AJ73" i="2"/>
  <c r="BE73" i="2"/>
  <c r="CH73" i="2"/>
  <c r="EB73" i="2"/>
  <c r="FO73" i="2"/>
  <c r="GY73" i="2"/>
  <c r="IS73" i="2"/>
  <c r="KI73" i="2"/>
  <c r="LZ73" i="2"/>
  <c r="NJ73" i="2"/>
  <c r="PD73" i="2"/>
  <c r="QQ73" i="2"/>
  <c r="M84" i="2"/>
  <c r="Y84" i="2"/>
  <c r="AK84" i="2"/>
  <c r="P30" i="4" s="1"/>
  <c r="AW84" i="2"/>
  <c r="BI84" i="2"/>
  <c r="P42" i="4" s="1"/>
  <c r="BU84" i="2"/>
  <c r="P48" i="4" s="1"/>
  <c r="CG84" i="2"/>
  <c r="P54" i="4" s="1"/>
  <c r="CS84" i="2"/>
  <c r="DE84" i="2"/>
  <c r="DQ84" i="2"/>
  <c r="EC84" i="2"/>
  <c r="EO84" i="2"/>
  <c r="FA84" i="2"/>
  <c r="FM84" i="2"/>
  <c r="FY84" i="2"/>
  <c r="GK84" i="2"/>
  <c r="P73" i="2"/>
  <c r="AL73" i="2"/>
  <c r="BH73" i="2"/>
  <c r="CT73" i="2"/>
  <c r="ED73" i="2"/>
  <c r="FX73" i="2"/>
  <c r="HK73" i="2"/>
  <c r="IU73" i="2"/>
  <c r="KO73" i="2"/>
  <c r="ME73" i="2"/>
  <c r="NV73" i="2"/>
  <c r="PF73" i="2"/>
  <c r="IA69" i="2"/>
  <c r="IM69" i="2"/>
  <c r="IY69" i="2"/>
  <c r="JK69" i="2"/>
  <c r="JW69" i="2"/>
  <c r="KI69" i="2"/>
  <c r="KU69" i="2"/>
  <c r="LG69" i="2"/>
  <c r="LS69" i="2"/>
  <c r="ME69" i="2"/>
  <c r="MQ69" i="2"/>
  <c r="NC69" i="2"/>
  <c r="NO69" i="2"/>
  <c r="OA69" i="2"/>
  <c r="OM69" i="2"/>
  <c r="OY69" i="2"/>
  <c r="PK69" i="2"/>
  <c r="PW69" i="2"/>
  <c r="QI69" i="2"/>
  <c r="U73" i="2"/>
  <c r="AM73" i="2"/>
  <c r="BI73" i="2"/>
  <c r="CU73" i="2"/>
  <c r="EE73" i="2"/>
  <c r="FY73" i="2"/>
  <c r="HO73" i="2"/>
  <c r="JF73" i="2"/>
  <c r="KP73" i="2"/>
  <c r="MJ73" i="2"/>
  <c r="NW73" i="2"/>
  <c r="PG73" i="2"/>
  <c r="IN69" i="2"/>
  <c r="IZ69" i="2"/>
  <c r="JL69" i="2"/>
  <c r="JX69" i="2"/>
  <c r="KJ69" i="2"/>
  <c r="KV69" i="2"/>
  <c r="LH69" i="2"/>
  <c r="LT69" i="2"/>
  <c r="MF69" i="2"/>
  <c r="MR69" i="2"/>
  <c r="ND69" i="2"/>
  <c r="NP69" i="2"/>
  <c r="OB69" i="2"/>
  <c r="ON69" i="2"/>
  <c r="OZ69" i="2"/>
  <c r="PL69" i="2"/>
  <c r="PX69" i="2"/>
  <c r="QJ69" i="2"/>
  <c r="B91" i="2"/>
  <c r="QK72" i="2"/>
  <c r="PY72" i="2"/>
  <c r="PM72" i="2"/>
  <c r="PA72" i="2"/>
  <c r="OO72" i="2"/>
  <c r="OC72" i="2"/>
  <c r="NQ72" i="2"/>
  <c r="NE72" i="2"/>
  <c r="MS72" i="2"/>
  <c r="MG72" i="2"/>
  <c r="LU72" i="2"/>
  <c r="LI72" i="2"/>
  <c r="KW72" i="2"/>
  <c r="KK72" i="2"/>
  <c r="JY72" i="2"/>
  <c r="JM72" i="2"/>
  <c r="JA72" i="2"/>
  <c r="IO72" i="2"/>
  <c r="IC72" i="2"/>
  <c r="HQ72" i="2"/>
  <c r="HE72" i="2"/>
  <c r="GS72" i="2"/>
  <c r="GG72" i="2"/>
  <c r="FU72" i="2"/>
  <c r="FI72" i="2"/>
  <c r="EW72" i="2"/>
  <c r="EK72" i="2"/>
  <c r="DY72" i="2"/>
  <c r="DM72" i="2"/>
  <c r="DA72" i="2"/>
  <c r="CO72" i="2"/>
  <c r="CC72" i="2"/>
  <c r="BQ72" i="2"/>
  <c r="BE72" i="2"/>
  <c r="AS72" i="2"/>
  <c r="AG72" i="2"/>
  <c r="U72" i="2"/>
  <c r="I72" i="2"/>
  <c r="QJ72" i="2"/>
  <c r="PX72" i="2"/>
  <c r="PL72" i="2"/>
  <c r="OZ72" i="2"/>
  <c r="ON72" i="2"/>
  <c r="OB72" i="2"/>
  <c r="NP72" i="2"/>
  <c r="ND72" i="2"/>
  <c r="MR72" i="2"/>
  <c r="MF72" i="2"/>
  <c r="LT72" i="2"/>
  <c r="LH72" i="2"/>
  <c r="KV72" i="2"/>
  <c r="KJ72" i="2"/>
  <c r="JX72" i="2"/>
  <c r="JL72" i="2"/>
  <c r="IZ72" i="2"/>
  <c r="IN72" i="2"/>
  <c r="IB72" i="2"/>
  <c r="HP72" i="2"/>
  <c r="HD72" i="2"/>
  <c r="GR72" i="2"/>
  <c r="GF72" i="2"/>
  <c r="FT72" i="2"/>
  <c r="FH72" i="2"/>
  <c r="EV72" i="2"/>
  <c r="EJ72" i="2"/>
  <c r="DX72" i="2"/>
  <c r="DL72" i="2"/>
  <c r="CZ72" i="2"/>
  <c r="CN72" i="2"/>
  <c r="CB72" i="2"/>
  <c r="BP72" i="2"/>
  <c r="BD72" i="2"/>
  <c r="AR72" i="2"/>
  <c r="AF72" i="2"/>
  <c r="T72" i="2"/>
  <c r="H72" i="2"/>
  <c r="QI72" i="2"/>
  <c r="PW72" i="2"/>
  <c r="PK72" i="2"/>
  <c r="OY72" i="2"/>
  <c r="OM72" i="2"/>
  <c r="OA72" i="2"/>
  <c r="NO72" i="2"/>
  <c r="NC72" i="2"/>
  <c r="MQ72" i="2"/>
  <c r="ME72" i="2"/>
  <c r="LS72" i="2"/>
  <c r="LG72" i="2"/>
  <c r="KU72" i="2"/>
  <c r="KI72" i="2"/>
  <c r="JW72" i="2"/>
  <c r="JK72" i="2"/>
  <c r="IY72" i="2"/>
  <c r="IM72" i="2"/>
  <c r="IA72" i="2"/>
  <c r="HO72" i="2"/>
  <c r="HC72" i="2"/>
  <c r="GQ72" i="2"/>
  <c r="GE72" i="2"/>
  <c r="FS72" i="2"/>
  <c r="FG72" i="2"/>
  <c r="EU72" i="2"/>
  <c r="EI72" i="2"/>
  <c r="DW72" i="2"/>
  <c r="DK72" i="2"/>
  <c r="CY72" i="2"/>
  <c r="CM72" i="2"/>
  <c r="CA72" i="2"/>
  <c r="BO72" i="2"/>
  <c r="BC72" i="2"/>
  <c r="AQ72" i="2"/>
  <c r="AE72" i="2"/>
  <c r="S72" i="2"/>
  <c r="G72" i="2"/>
  <c r="QH72" i="2"/>
  <c r="PV72" i="2"/>
  <c r="PJ72" i="2"/>
  <c r="OX72" i="2"/>
  <c r="OL72" i="2"/>
  <c r="NZ72" i="2"/>
  <c r="NN72" i="2"/>
  <c r="NB72" i="2"/>
  <c r="MP72" i="2"/>
  <c r="MD72" i="2"/>
  <c r="LR72" i="2"/>
  <c r="LF72" i="2"/>
  <c r="KT72" i="2"/>
  <c r="KH72" i="2"/>
  <c r="JV72" i="2"/>
  <c r="JJ72" i="2"/>
  <c r="IX72" i="2"/>
  <c r="IL72" i="2"/>
  <c r="HZ72" i="2"/>
  <c r="HN72" i="2"/>
  <c r="HB72" i="2"/>
  <c r="GP72" i="2"/>
  <c r="GD72" i="2"/>
  <c r="FR72" i="2"/>
  <c r="FF72" i="2"/>
  <c r="ET72" i="2"/>
  <c r="EH72" i="2"/>
  <c r="DV72" i="2"/>
  <c r="DJ72" i="2"/>
  <c r="CX72" i="2"/>
  <c r="CL72" i="2"/>
  <c r="BZ72" i="2"/>
  <c r="BN72" i="2"/>
  <c r="BB72" i="2"/>
  <c r="AP72" i="2"/>
  <c r="AD72" i="2"/>
  <c r="R72" i="2"/>
  <c r="F72" i="2"/>
  <c r="QN72" i="2"/>
  <c r="QB72" i="2"/>
  <c r="PP72" i="2"/>
  <c r="PD72" i="2"/>
  <c r="OR72" i="2"/>
  <c r="OF72" i="2"/>
  <c r="NT72" i="2"/>
  <c r="NH72" i="2"/>
  <c r="MV72" i="2"/>
  <c r="MJ72" i="2"/>
  <c r="LX72" i="2"/>
  <c r="LL72" i="2"/>
  <c r="KZ72" i="2"/>
  <c r="KN72" i="2"/>
  <c r="KB72" i="2"/>
  <c r="JP72" i="2"/>
  <c r="JD72" i="2"/>
  <c r="IR72" i="2"/>
  <c r="IF72" i="2"/>
  <c r="HT72" i="2"/>
  <c r="HH72" i="2"/>
  <c r="GV72" i="2"/>
  <c r="GJ72" i="2"/>
  <c r="FX72" i="2"/>
  <c r="FL72" i="2"/>
  <c r="EZ72" i="2"/>
  <c r="EN72" i="2"/>
  <c r="EB72" i="2"/>
  <c r="DP72" i="2"/>
  <c r="DD72" i="2"/>
  <c r="CR72" i="2"/>
  <c r="CF72" i="2"/>
  <c r="BT72" i="2"/>
  <c r="BH72" i="2"/>
  <c r="AV72" i="2"/>
  <c r="AJ72" i="2"/>
  <c r="X72" i="2"/>
  <c r="L72" i="2"/>
  <c r="Z72" i="2"/>
  <c r="AU72" i="2"/>
  <c r="BM72" i="2"/>
  <c r="CI72" i="2"/>
  <c r="DE72" i="2"/>
  <c r="DZ72" i="2"/>
  <c r="ER72" i="2"/>
  <c r="FN72" i="2"/>
  <c r="GI72" i="2"/>
  <c r="HA72" i="2"/>
  <c r="HW72" i="2"/>
  <c r="IS72" i="2"/>
  <c r="JN72" i="2"/>
  <c r="KF72" i="2"/>
  <c r="LB72" i="2"/>
  <c r="LW72" i="2"/>
  <c r="MO72" i="2"/>
  <c r="NK72" i="2"/>
  <c r="OG72" i="2"/>
  <c r="PB72" i="2"/>
  <c r="PT72" i="2"/>
  <c r="QP72" i="2"/>
  <c r="V73" i="2"/>
  <c r="AN73" i="2"/>
  <c r="BJ73" i="2"/>
  <c r="CY73" i="2"/>
  <c r="EP73" i="2"/>
  <c r="FZ73" i="2"/>
  <c r="HT73" i="2"/>
  <c r="JG73" i="2"/>
  <c r="KQ73" i="2"/>
  <c r="MK73" i="2"/>
  <c r="OA73" i="2"/>
  <c r="PR73" i="2"/>
  <c r="B93" i="2"/>
  <c r="QM74" i="2"/>
  <c r="QA74" i="2"/>
  <c r="PO74" i="2"/>
  <c r="PC74" i="2"/>
  <c r="OQ74" i="2"/>
  <c r="OE74" i="2"/>
  <c r="NS74" i="2"/>
  <c r="NG74" i="2"/>
  <c r="MU74" i="2"/>
  <c r="MI74" i="2"/>
  <c r="LW74" i="2"/>
  <c r="LK74" i="2"/>
  <c r="KY74" i="2"/>
  <c r="KM74" i="2"/>
  <c r="KA74" i="2"/>
  <c r="JO74" i="2"/>
  <c r="JC74" i="2"/>
  <c r="IQ74" i="2"/>
  <c r="IE74" i="2"/>
  <c r="HS74" i="2"/>
  <c r="HG74" i="2"/>
  <c r="GU74" i="2"/>
  <c r="GI74" i="2"/>
  <c r="FW74" i="2"/>
  <c r="FK74" i="2"/>
  <c r="EY74" i="2"/>
  <c r="EM74" i="2"/>
  <c r="EA74" i="2"/>
  <c r="DO74" i="2"/>
  <c r="DC74" i="2"/>
  <c r="CQ74" i="2"/>
  <c r="CE74" i="2"/>
  <c r="BS74" i="2"/>
  <c r="BG74" i="2"/>
  <c r="QL74" i="2"/>
  <c r="PZ74" i="2"/>
  <c r="PN74" i="2"/>
  <c r="PB74" i="2"/>
  <c r="OP74" i="2"/>
  <c r="OD74" i="2"/>
  <c r="NR74" i="2"/>
  <c r="NF74" i="2"/>
  <c r="MT74" i="2"/>
  <c r="MH74" i="2"/>
  <c r="LV74" i="2"/>
  <c r="LJ74" i="2"/>
  <c r="KX74" i="2"/>
  <c r="KL74" i="2"/>
  <c r="JZ74" i="2"/>
  <c r="JN74" i="2"/>
  <c r="JB74" i="2"/>
  <c r="IP74" i="2"/>
  <c r="ID74" i="2"/>
  <c r="HR74" i="2"/>
  <c r="HF74" i="2"/>
  <c r="GT74" i="2"/>
  <c r="GH74" i="2"/>
  <c r="FV74" i="2"/>
  <c r="FJ74" i="2"/>
  <c r="EX74" i="2"/>
  <c r="EL74" i="2"/>
  <c r="DZ74" i="2"/>
  <c r="DN74" i="2"/>
  <c r="DB74" i="2"/>
  <c r="CP74" i="2"/>
  <c r="CD74" i="2"/>
  <c r="BR74" i="2"/>
  <c r="BF74" i="2"/>
  <c r="AT74" i="2"/>
  <c r="AH74" i="2"/>
  <c r="V74" i="2"/>
  <c r="J74" i="2"/>
  <c r="QK74" i="2"/>
  <c r="PY74" i="2"/>
  <c r="PM74" i="2"/>
  <c r="PA74" i="2"/>
  <c r="OO74" i="2"/>
  <c r="OC74" i="2"/>
  <c r="NQ74" i="2"/>
  <c r="NE74" i="2"/>
  <c r="MS74" i="2"/>
  <c r="MG74" i="2"/>
  <c r="LU74" i="2"/>
  <c r="LI74" i="2"/>
  <c r="KW74" i="2"/>
  <c r="KK74" i="2"/>
  <c r="JY74" i="2"/>
  <c r="JM74" i="2"/>
  <c r="JA74" i="2"/>
  <c r="IO74" i="2"/>
  <c r="IC74" i="2"/>
  <c r="HQ74" i="2"/>
  <c r="HE74" i="2"/>
  <c r="GS74" i="2"/>
  <c r="GG74" i="2"/>
  <c r="FU74" i="2"/>
  <c r="FI74" i="2"/>
  <c r="EW74" i="2"/>
  <c r="EK74" i="2"/>
  <c r="DY74" i="2"/>
  <c r="DM74" i="2"/>
  <c r="DA74" i="2"/>
  <c r="CO74" i="2"/>
  <c r="CC74" i="2"/>
  <c r="BQ74" i="2"/>
  <c r="BE74" i="2"/>
  <c r="AS74" i="2"/>
  <c r="AG74" i="2"/>
  <c r="U74" i="2"/>
  <c r="I74" i="2"/>
  <c r="QJ74" i="2"/>
  <c r="PX74" i="2"/>
  <c r="PL74" i="2"/>
  <c r="OZ74" i="2"/>
  <c r="ON74" i="2"/>
  <c r="OB74" i="2"/>
  <c r="NP74" i="2"/>
  <c r="ND74" i="2"/>
  <c r="MR74" i="2"/>
  <c r="MF74" i="2"/>
  <c r="LT74" i="2"/>
  <c r="LH74" i="2"/>
  <c r="KV74" i="2"/>
  <c r="KJ74" i="2"/>
  <c r="JX74" i="2"/>
  <c r="JL74" i="2"/>
  <c r="IZ74" i="2"/>
  <c r="IN74" i="2"/>
  <c r="IB74" i="2"/>
  <c r="HP74" i="2"/>
  <c r="HD74" i="2"/>
  <c r="GR74" i="2"/>
  <c r="GF74" i="2"/>
  <c r="FT74" i="2"/>
  <c r="FH74" i="2"/>
  <c r="EV74" i="2"/>
  <c r="EJ74" i="2"/>
  <c r="DX74" i="2"/>
  <c r="DL74" i="2"/>
  <c r="CZ74" i="2"/>
  <c r="CN74" i="2"/>
  <c r="CB74" i="2"/>
  <c r="BP74" i="2"/>
  <c r="BD74" i="2"/>
  <c r="AR74" i="2"/>
  <c r="AF74" i="2"/>
  <c r="T74" i="2"/>
  <c r="H74" i="2"/>
  <c r="QI74" i="2"/>
  <c r="PW74" i="2"/>
  <c r="PK74" i="2"/>
  <c r="OY74" i="2"/>
  <c r="OM74" i="2"/>
  <c r="OA74" i="2"/>
  <c r="NO74" i="2"/>
  <c r="NC74" i="2"/>
  <c r="MQ74" i="2"/>
  <c r="ME74" i="2"/>
  <c r="LS74" i="2"/>
  <c r="LG74" i="2"/>
  <c r="KU74" i="2"/>
  <c r="KI74" i="2"/>
  <c r="JW74" i="2"/>
  <c r="JK74" i="2"/>
  <c r="IY74" i="2"/>
  <c r="IM74" i="2"/>
  <c r="IA74" i="2"/>
  <c r="HO74" i="2"/>
  <c r="HC74" i="2"/>
  <c r="GQ74" i="2"/>
  <c r="GE74" i="2"/>
  <c r="FS74" i="2"/>
  <c r="FG74" i="2"/>
  <c r="EU74" i="2"/>
  <c r="EI74" i="2"/>
  <c r="DW74" i="2"/>
  <c r="DK74" i="2"/>
  <c r="CY74" i="2"/>
  <c r="CM74" i="2"/>
  <c r="CA74" i="2"/>
  <c r="BO74" i="2"/>
  <c r="BC74" i="2"/>
  <c r="AQ74" i="2"/>
  <c r="AE74" i="2"/>
  <c r="S74" i="2"/>
  <c r="G74" i="2"/>
  <c r="QG74" i="2"/>
  <c r="PU74" i="2"/>
  <c r="PI74" i="2"/>
  <c r="OW74" i="2"/>
  <c r="OK74" i="2"/>
  <c r="NY74" i="2"/>
  <c r="NM74" i="2"/>
  <c r="NA74" i="2"/>
  <c r="MO74" i="2"/>
  <c r="MC74" i="2"/>
  <c r="LQ74" i="2"/>
  <c r="LE74" i="2"/>
  <c r="KS74" i="2"/>
  <c r="KG74" i="2"/>
  <c r="JU74" i="2"/>
  <c r="JI74" i="2"/>
  <c r="IW74" i="2"/>
  <c r="IK74" i="2"/>
  <c r="HY74" i="2"/>
  <c r="HM74" i="2"/>
  <c r="HA74" i="2"/>
  <c r="GO74" i="2"/>
  <c r="GC74" i="2"/>
  <c r="FQ74" i="2"/>
  <c r="FE74" i="2"/>
  <c r="ES74" i="2"/>
  <c r="EG74" i="2"/>
  <c r="DU74" i="2"/>
  <c r="DI74" i="2"/>
  <c r="CW74" i="2"/>
  <c r="CK74" i="2"/>
  <c r="BY74" i="2"/>
  <c r="BM74" i="2"/>
  <c r="BA74" i="2"/>
  <c r="AO74" i="2"/>
  <c r="AC74" i="2"/>
  <c r="Q74" i="2"/>
  <c r="E74" i="2"/>
  <c r="QQ74" i="2"/>
  <c r="QE74" i="2"/>
  <c r="PS74" i="2"/>
  <c r="PG74" i="2"/>
  <c r="OU74" i="2"/>
  <c r="OI74" i="2"/>
  <c r="NW74" i="2"/>
  <c r="NK74" i="2"/>
  <c r="MY74" i="2"/>
  <c r="MM74" i="2"/>
  <c r="MA74" i="2"/>
  <c r="LO74" i="2"/>
  <c r="LC74" i="2"/>
  <c r="KQ74" i="2"/>
  <c r="KE74" i="2"/>
  <c r="JS74" i="2"/>
  <c r="JG74" i="2"/>
  <c r="IU74" i="2"/>
  <c r="II74" i="2"/>
  <c r="HW74" i="2"/>
  <c r="HK74" i="2"/>
  <c r="GY74" i="2"/>
  <c r="GM74" i="2"/>
  <c r="GA74" i="2"/>
  <c r="FO74" i="2"/>
  <c r="FC74" i="2"/>
  <c r="EQ74" i="2"/>
  <c r="EE74" i="2"/>
  <c r="DS74" i="2"/>
  <c r="DG74" i="2"/>
  <c r="CU74" i="2"/>
  <c r="CI74" i="2"/>
  <c r="BW74" i="2"/>
  <c r="BK74" i="2"/>
  <c r="AY74" i="2"/>
  <c r="AM74" i="2"/>
  <c r="AA74" i="2"/>
  <c r="O74" i="2"/>
  <c r="AB74" i="2"/>
  <c r="AZ74" i="2"/>
  <c r="CF74" i="2"/>
  <c r="DF74" i="2"/>
  <c r="EH74" i="2"/>
  <c r="FM74" i="2"/>
  <c r="GN74" i="2"/>
  <c r="HT74" i="2"/>
  <c r="IT74" i="2"/>
  <c r="JV74" i="2"/>
  <c r="LA74" i="2"/>
  <c r="MB74" i="2"/>
  <c r="NH74" i="2"/>
  <c r="OH74" i="2"/>
  <c r="PJ74" i="2"/>
  <c r="QO74" i="2"/>
  <c r="I84" i="2"/>
  <c r="P10" i="4" s="1"/>
  <c r="Q17" i="3"/>
  <c r="Z84" i="2"/>
  <c r="P24" i="4" s="1"/>
  <c r="P74" i="2"/>
  <c r="AN74" i="2"/>
  <c r="BN74" i="2"/>
  <c r="CS74" i="2"/>
  <c r="DT74" i="2"/>
  <c r="EZ74" i="2"/>
  <c r="FZ74" i="2"/>
  <c r="HB74" i="2"/>
  <c r="IG74" i="2"/>
  <c r="JH74" i="2"/>
  <c r="KN74" i="2"/>
  <c r="LN74" i="2"/>
  <c r="MP74" i="2"/>
  <c r="NU74" i="2"/>
  <c r="OV74" i="2"/>
  <c r="QB74" i="2"/>
  <c r="AA84" i="2"/>
  <c r="P25" i="4" s="1"/>
  <c r="AM84" i="2"/>
  <c r="P31" i="4" s="1"/>
  <c r="AY84" i="2"/>
  <c r="P37" i="4" s="1"/>
  <c r="BK84" i="2"/>
  <c r="P43" i="4" s="1"/>
  <c r="BW84" i="2"/>
  <c r="P49" i="4" s="1"/>
  <c r="CI84" i="2"/>
  <c r="P55" i="4" s="1"/>
  <c r="CU84" i="2"/>
  <c r="DG84" i="2"/>
  <c r="DS84" i="2"/>
  <c r="EE84" i="2"/>
  <c r="EQ84" i="2"/>
  <c r="FC84" i="2"/>
  <c r="FO84" i="2"/>
  <c r="GA84" i="2"/>
  <c r="GM84" i="2"/>
  <c r="R74" i="2"/>
  <c r="AP74" i="2"/>
  <c r="BT74" i="2"/>
  <c r="CT74" i="2"/>
  <c r="DV74" i="2"/>
  <c r="FA74" i="2"/>
  <c r="GB74" i="2"/>
  <c r="HH74" i="2"/>
  <c r="IH74" i="2"/>
  <c r="JJ74" i="2"/>
  <c r="KO74" i="2"/>
  <c r="LP74" i="2"/>
  <c r="MV74" i="2"/>
  <c r="NV74" i="2"/>
  <c r="OX74" i="2"/>
  <c r="QC74" i="2"/>
  <c r="AN84" i="2"/>
  <c r="AZ84" i="2"/>
  <c r="BX84" i="2"/>
  <c r="CJ84" i="2"/>
  <c r="DH84" i="2"/>
  <c r="DT84" i="2"/>
  <c r="ER84" i="2"/>
  <c r="FD84" i="2"/>
  <c r="GB84" i="2"/>
  <c r="GN84" i="2"/>
  <c r="W74" i="2"/>
  <c r="AU74" i="2"/>
  <c r="BU74" i="2"/>
  <c r="CV74" i="2"/>
  <c r="EB74" i="2"/>
  <c r="FB74" i="2"/>
  <c r="GD74" i="2"/>
  <c r="HI74" i="2"/>
  <c r="IJ74" i="2"/>
  <c r="JP74" i="2"/>
  <c r="KP74" i="2"/>
  <c r="LR74" i="2"/>
  <c r="MW74" i="2"/>
  <c r="NX74" i="2"/>
  <c r="PD74" i="2"/>
  <c r="QD74" i="2"/>
  <c r="E84" i="2"/>
  <c r="EY39" i="3"/>
  <c r="X74" i="2"/>
  <c r="AV74" i="2"/>
  <c r="BV74" i="2"/>
  <c r="CX74" i="2"/>
  <c r="EC74" i="2"/>
  <c r="FD74" i="2"/>
  <c r="GJ74" i="2"/>
  <c r="HJ74" i="2"/>
  <c r="IL74" i="2"/>
  <c r="JQ74" i="2"/>
  <c r="KR74" i="2"/>
  <c r="LX74" i="2"/>
  <c r="MX74" i="2"/>
  <c r="NZ74" i="2"/>
  <c r="PE74" i="2"/>
  <c r="QF74" i="2"/>
  <c r="R84" i="2"/>
  <c r="AP84" i="2"/>
  <c r="BZ84" i="2"/>
  <c r="DJ84" i="2"/>
  <c r="ET84" i="2"/>
  <c r="GD84" i="2"/>
  <c r="FN39" i="3"/>
  <c r="FN38" i="3"/>
  <c r="AL84" i="2"/>
  <c r="AX84" i="2"/>
  <c r="BJ84" i="2"/>
  <c r="BV84" i="2"/>
  <c r="CH84" i="2"/>
  <c r="CT84" i="2"/>
  <c r="DF84" i="2"/>
  <c r="DR84" i="2"/>
  <c r="ED84" i="2"/>
  <c r="EP84" i="2"/>
  <c r="FB84" i="2"/>
  <c r="FN84" i="2"/>
  <c r="FZ84" i="2"/>
  <c r="GL84" i="2"/>
  <c r="FM38" i="3"/>
  <c r="FM39" i="3"/>
  <c r="FY38" i="3"/>
  <c r="FY39" i="3"/>
  <c r="GK38" i="3"/>
  <c r="GK39" i="3"/>
  <c r="GW38" i="3"/>
  <c r="GW39" i="3"/>
  <c r="HI38" i="3"/>
  <c r="HI39" i="3"/>
  <c r="HU38" i="3"/>
  <c r="HU39" i="3"/>
  <c r="LY39" i="3"/>
  <c r="LY38" i="3"/>
  <c r="MK39" i="3"/>
  <c r="MK38" i="3"/>
  <c r="FZ39" i="3"/>
  <c r="FZ38" i="3"/>
  <c r="GL39" i="3"/>
  <c r="GL38" i="3"/>
  <c r="HJ39" i="3"/>
  <c r="HJ38" i="3"/>
  <c r="HV39" i="3"/>
  <c r="HV38" i="3"/>
  <c r="HF38" i="3"/>
  <c r="HF39" i="3"/>
  <c r="FO38" i="3"/>
  <c r="FO39" i="3"/>
  <c r="GA38" i="3"/>
  <c r="GA39" i="3"/>
  <c r="GM38" i="3"/>
  <c r="GM39" i="3"/>
  <c r="GY38" i="3"/>
  <c r="GY39" i="3"/>
  <c r="HK38" i="3"/>
  <c r="HK39" i="3"/>
  <c r="HW38" i="3"/>
  <c r="HW39" i="3"/>
  <c r="MA39" i="3"/>
  <c r="MA38" i="3"/>
  <c r="MM39" i="3"/>
  <c r="MM38" i="3"/>
  <c r="Q84" i="2"/>
  <c r="AC84" i="2"/>
  <c r="P26" i="4" s="1"/>
  <c r="AO84" i="2"/>
  <c r="P32" i="4" s="1"/>
  <c r="BA84" i="2"/>
  <c r="BM84" i="2"/>
  <c r="P44" i="4" s="1"/>
  <c r="BY84" i="2"/>
  <c r="P50" i="4" s="1"/>
  <c r="CK84" i="2"/>
  <c r="CW84" i="2"/>
  <c r="DI84" i="2"/>
  <c r="DU84" i="2"/>
  <c r="EG84" i="2"/>
  <c r="ES84" i="2"/>
  <c r="FE84" i="2"/>
  <c r="FQ84" i="2"/>
  <c r="GC84" i="2"/>
  <c r="GO84" i="2"/>
  <c r="MB39" i="3"/>
  <c r="MB38" i="3"/>
  <c r="MN39" i="3"/>
  <c r="MN38" i="3"/>
  <c r="ME38" i="3"/>
  <c r="ME39" i="3"/>
  <c r="GH39" i="3"/>
  <c r="GH40" i="3" s="1"/>
  <c r="AQ84" i="2"/>
  <c r="BC84" i="2"/>
  <c r="P39" i="4" s="1"/>
  <c r="BO84" i="2"/>
  <c r="P45" i="4" s="1"/>
  <c r="CA84" i="2"/>
  <c r="P51" i="4" s="1"/>
  <c r="CM84" i="2"/>
  <c r="CY84" i="2"/>
  <c r="DK84" i="2"/>
  <c r="DW84" i="2"/>
  <c r="EI84" i="2"/>
  <c r="EU84" i="2"/>
  <c r="FG84" i="2"/>
  <c r="FS84" i="2"/>
  <c r="GE84" i="2"/>
  <c r="GQ84" i="2"/>
  <c r="BU39" i="3"/>
  <c r="FS39" i="3"/>
  <c r="FS38" i="3"/>
  <c r="GE39" i="3"/>
  <c r="GE38" i="3"/>
  <c r="GQ39" i="3"/>
  <c r="GQ38" i="3"/>
  <c r="HC39" i="3"/>
  <c r="HC38" i="3"/>
  <c r="HO39" i="3"/>
  <c r="HO38" i="3"/>
  <c r="IA39" i="3"/>
  <c r="IA38" i="3"/>
  <c r="LS38" i="3"/>
  <c r="LS39" i="3"/>
  <c r="HR39" i="3"/>
  <c r="HR40" i="3" s="1"/>
  <c r="U84" i="2"/>
  <c r="AG84" i="2"/>
  <c r="AS84" i="2"/>
  <c r="BE84" i="2"/>
  <c r="P40" i="4" s="1"/>
  <c r="BQ84" i="2"/>
  <c r="P46" i="4" s="1"/>
  <c r="CC84" i="2"/>
  <c r="P52" i="4" s="1"/>
  <c r="CO84" i="2"/>
  <c r="DA84" i="2"/>
  <c r="DM84" i="2"/>
  <c r="DY84" i="2"/>
  <c r="EK84" i="2"/>
  <c r="EW84" i="2"/>
  <c r="FI84" i="2"/>
  <c r="FU84" i="2"/>
  <c r="GG84" i="2"/>
  <c r="GS84" i="2"/>
  <c r="MQ39" i="3"/>
  <c r="MQ40" i="3" s="1"/>
  <c r="O39" i="3"/>
  <c r="GT38" i="3"/>
  <c r="GT39" i="3"/>
  <c r="LV38" i="3"/>
  <c r="LV39" i="3"/>
  <c r="MH38" i="3"/>
  <c r="MH39" i="3"/>
  <c r="L26" i="3"/>
  <c r="L37" i="3" s="1"/>
  <c r="X26" i="3"/>
  <c r="X37" i="3" s="1"/>
  <c r="AJ26" i="3"/>
  <c r="AJ37" i="3" s="1"/>
  <c r="AV26" i="3"/>
  <c r="AV37" i="3" s="1"/>
  <c r="BH26" i="3"/>
  <c r="BH37" i="3" s="1"/>
  <c r="BT26" i="3"/>
  <c r="BT37" i="3" s="1"/>
  <c r="CF26" i="3"/>
  <c r="CF37" i="3" s="1"/>
  <c r="CR26" i="3"/>
  <c r="CR37" i="3" s="1"/>
  <c r="DD26" i="3"/>
  <c r="DD37" i="3" s="1"/>
  <c r="DP26" i="3"/>
  <c r="DP37" i="3" s="1"/>
  <c r="EB26" i="3"/>
  <c r="EB37" i="3" s="1"/>
  <c r="EN26" i="3"/>
  <c r="EN37" i="3" s="1"/>
  <c r="EZ26" i="3"/>
  <c r="EZ37" i="3" s="1"/>
  <c r="FL38" i="3"/>
  <c r="FL39" i="3"/>
  <c r="FX38" i="3"/>
  <c r="FX39" i="3"/>
  <c r="GJ38" i="3"/>
  <c r="GJ39" i="3"/>
  <c r="GV38" i="3"/>
  <c r="GV39" i="3"/>
  <c r="HH38" i="3"/>
  <c r="HH39" i="3"/>
  <c r="HT38" i="3"/>
  <c r="HT39" i="3"/>
  <c r="GO38" i="3"/>
  <c r="GO40" i="3" s="1"/>
  <c r="HY38" i="3"/>
  <c r="HY40" i="3" s="1"/>
  <c r="GG39" i="3"/>
  <c r="GG40" i="3" s="1"/>
  <c r="HQ39" i="3"/>
  <c r="HQ40" i="3" s="1"/>
  <c r="MP39" i="3"/>
  <c r="MP40" i="3" s="1"/>
  <c r="N26" i="3"/>
  <c r="N37" i="3" s="1"/>
  <c r="Z26" i="3"/>
  <c r="Z37" i="3" s="1"/>
  <c r="AL26" i="3"/>
  <c r="AL37" i="3" s="1"/>
  <c r="AX26" i="3"/>
  <c r="AX37" i="3" s="1"/>
  <c r="BJ26" i="3"/>
  <c r="BJ37" i="3" s="1"/>
  <c r="BV26" i="3"/>
  <c r="BV37" i="3" s="1"/>
  <c r="CH26" i="3"/>
  <c r="CH37" i="3" s="1"/>
  <c r="CT26" i="3"/>
  <c r="CT37" i="3" s="1"/>
  <c r="DF26" i="3"/>
  <c r="DF37" i="3" s="1"/>
  <c r="DR26" i="3"/>
  <c r="DR37" i="3" s="1"/>
  <c r="ED26" i="3"/>
  <c r="ED37" i="3" s="1"/>
  <c r="EP26" i="3"/>
  <c r="EP37" i="3" s="1"/>
  <c r="FB26" i="3"/>
  <c r="FB37" i="3" s="1"/>
  <c r="FK38" i="3"/>
  <c r="FK40" i="3" s="1"/>
  <c r="GU38" i="3"/>
  <c r="GU40" i="3" s="1"/>
  <c r="LT38" i="3"/>
  <c r="LT40" i="3" s="1"/>
  <c r="D33" i="3"/>
  <c r="P26" i="3"/>
  <c r="P37" i="3" s="1"/>
  <c r="AB26" i="3"/>
  <c r="AB37" i="3" s="1"/>
  <c r="AN26" i="3"/>
  <c r="AN37" i="3" s="1"/>
  <c r="AZ26" i="3"/>
  <c r="AZ37" i="3" s="1"/>
  <c r="BL26" i="3"/>
  <c r="BL37" i="3" s="1"/>
  <c r="BX26" i="3"/>
  <c r="BX37" i="3" s="1"/>
  <c r="CJ26" i="3"/>
  <c r="CJ37" i="3" s="1"/>
  <c r="CV26" i="3"/>
  <c r="CV37" i="3" s="1"/>
  <c r="DH26" i="3"/>
  <c r="DH37" i="3" s="1"/>
  <c r="DT26" i="3"/>
  <c r="DT37" i="3" s="1"/>
  <c r="EF26" i="3"/>
  <c r="EF37" i="3" s="1"/>
  <c r="ER26" i="3"/>
  <c r="ER37" i="3" s="1"/>
  <c r="FD26" i="3"/>
  <c r="FD37" i="3" s="1"/>
  <c r="FP39" i="3"/>
  <c r="FP38" i="3"/>
  <c r="GB39" i="3"/>
  <c r="GB38" i="3"/>
  <c r="GN39" i="3"/>
  <c r="GN38" i="3"/>
  <c r="GZ39" i="3"/>
  <c r="GZ38" i="3"/>
  <c r="HL39" i="3"/>
  <c r="HL38" i="3"/>
  <c r="HX39" i="3"/>
  <c r="HX38" i="3"/>
  <c r="FQ38" i="3"/>
  <c r="FQ40" i="3" s="1"/>
  <c r="HA38" i="3"/>
  <c r="HA40" i="3" s="1"/>
  <c r="LZ38" i="3"/>
  <c r="LZ40" i="3" s="1"/>
  <c r="GS39" i="3"/>
  <c r="GS40" i="3" s="1"/>
  <c r="E26" i="3"/>
  <c r="E37" i="3" s="1"/>
  <c r="Q26" i="3"/>
  <c r="Q37" i="3" s="1"/>
  <c r="AC26" i="3"/>
  <c r="AC37" i="3" s="1"/>
  <c r="AO26" i="3"/>
  <c r="AO37" i="3" s="1"/>
  <c r="BA26" i="3"/>
  <c r="BA37" i="3" s="1"/>
  <c r="BM26" i="3"/>
  <c r="BM37" i="3" s="1"/>
  <c r="BY26" i="3"/>
  <c r="BY37" i="3" s="1"/>
  <c r="CK26" i="3"/>
  <c r="CK37" i="3" s="1"/>
  <c r="CW26" i="3"/>
  <c r="CW37" i="3" s="1"/>
  <c r="DI26" i="3"/>
  <c r="DI37" i="3" s="1"/>
  <c r="DU26" i="3"/>
  <c r="DU37" i="3" s="1"/>
  <c r="EG26" i="3"/>
  <c r="EG37" i="3" s="1"/>
  <c r="ES26" i="3"/>
  <c r="ES37" i="3" s="1"/>
  <c r="FE26" i="3"/>
  <c r="FE37" i="3" s="1"/>
  <c r="LQ38" i="3"/>
  <c r="LQ39" i="3"/>
  <c r="MC38" i="3"/>
  <c r="MC39" i="3"/>
  <c r="MO38" i="3"/>
  <c r="MO39" i="3"/>
  <c r="FR38" i="3"/>
  <c r="FR40" i="3" s="1"/>
  <c r="HB38" i="3"/>
  <c r="HB40" i="3" s="1"/>
  <c r="F26" i="3"/>
  <c r="F37" i="3" s="1"/>
  <c r="R26" i="3"/>
  <c r="R37" i="3" s="1"/>
  <c r="AD26" i="3"/>
  <c r="AD37" i="3" s="1"/>
  <c r="AP26" i="3"/>
  <c r="AP37" i="3" s="1"/>
  <c r="BB26" i="3"/>
  <c r="BB37" i="3" s="1"/>
  <c r="BN26" i="3"/>
  <c r="BN37" i="3" s="1"/>
  <c r="BZ26" i="3"/>
  <c r="BZ37" i="3" s="1"/>
  <c r="CL26" i="3"/>
  <c r="CL37" i="3" s="1"/>
  <c r="CX26" i="3"/>
  <c r="CX37" i="3" s="1"/>
  <c r="DJ26" i="3"/>
  <c r="DJ37" i="3" s="1"/>
  <c r="DV26" i="3"/>
  <c r="DV37" i="3" s="1"/>
  <c r="EH26" i="3"/>
  <c r="EH37" i="3" s="1"/>
  <c r="ET26" i="3"/>
  <c r="ET37" i="3" s="1"/>
  <c r="FF26" i="3"/>
  <c r="FF37" i="3" s="1"/>
  <c r="FW38" i="3"/>
  <c r="FW40" i="3" s="1"/>
  <c r="HG38" i="3"/>
  <c r="HG40" i="3" s="1"/>
  <c r="MF38" i="3"/>
  <c r="MF40" i="3" s="1"/>
  <c r="LX39" i="3"/>
  <c r="LX40" i="3" s="1"/>
  <c r="G26" i="3"/>
  <c r="G37" i="3" s="1"/>
  <c r="S26" i="3"/>
  <c r="S37" i="3" s="1"/>
  <c r="AE26" i="3"/>
  <c r="AE37" i="3" s="1"/>
  <c r="AQ26" i="3"/>
  <c r="AQ37" i="3" s="1"/>
  <c r="BC26" i="3"/>
  <c r="BC37" i="3" s="1"/>
  <c r="BO26" i="3"/>
  <c r="BO37" i="3" s="1"/>
  <c r="CA26" i="3"/>
  <c r="CA37" i="3" s="1"/>
  <c r="CM26" i="3"/>
  <c r="CM37" i="3" s="1"/>
  <c r="CY26" i="3"/>
  <c r="CY37" i="3" s="1"/>
  <c r="DK26" i="3"/>
  <c r="DK37" i="3" s="1"/>
  <c r="DW26" i="3"/>
  <c r="DW37" i="3" s="1"/>
  <c r="EI26" i="3"/>
  <c r="EI37" i="3" s="1"/>
  <c r="EU26" i="3"/>
  <c r="EU37" i="3" s="1"/>
  <c r="FG26" i="3"/>
  <c r="FG37" i="3" s="1"/>
  <c r="H26" i="3"/>
  <c r="H37" i="3" s="1"/>
  <c r="T26" i="3"/>
  <c r="T37" i="3" s="1"/>
  <c r="AF26" i="3"/>
  <c r="AF37" i="3" s="1"/>
  <c r="AR26" i="3"/>
  <c r="AR37" i="3" s="1"/>
  <c r="BD26" i="3"/>
  <c r="BD37" i="3" s="1"/>
  <c r="BP26" i="3"/>
  <c r="BP37" i="3" s="1"/>
  <c r="CB26" i="3"/>
  <c r="CB37" i="3" s="1"/>
  <c r="CN26" i="3"/>
  <c r="CN37" i="3" s="1"/>
  <c r="CZ26" i="3"/>
  <c r="CZ37" i="3" s="1"/>
  <c r="DL26" i="3"/>
  <c r="DL37" i="3" s="1"/>
  <c r="DX26" i="3"/>
  <c r="DX37" i="3" s="1"/>
  <c r="EJ26" i="3"/>
  <c r="EJ37" i="3" s="1"/>
  <c r="EV26" i="3"/>
  <c r="EV37" i="3" s="1"/>
  <c r="FH26" i="3"/>
  <c r="FH37" i="3" s="1"/>
  <c r="FT38" i="3"/>
  <c r="FT39" i="3"/>
  <c r="GF38" i="3"/>
  <c r="GF39" i="3"/>
  <c r="GR38" i="3"/>
  <c r="GR39" i="3"/>
  <c r="HD38" i="3"/>
  <c r="HD39" i="3"/>
  <c r="HP38" i="3"/>
  <c r="HP39" i="3"/>
  <c r="GC38" i="3"/>
  <c r="GC40" i="3" s="1"/>
  <c r="HM38" i="3"/>
  <c r="HM40" i="3" s="1"/>
  <c r="ML38" i="3"/>
  <c r="ML40" i="3" s="1"/>
  <c r="FU39" i="3"/>
  <c r="FU40" i="3" s="1"/>
  <c r="HE39" i="3"/>
  <c r="HE40" i="3" s="1"/>
  <c r="MD39" i="3"/>
  <c r="MD40" i="3" s="1"/>
  <c r="I26" i="3"/>
  <c r="I37" i="3" s="1"/>
  <c r="U26" i="3"/>
  <c r="U37" i="3" s="1"/>
  <c r="AG26" i="3"/>
  <c r="AG37" i="3" s="1"/>
  <c r="AS26" i="3"/>
  <c r="AS37" i="3" s="1"/>
  <c r="BE26" i="3"/>
  <c r="BE37" i="3" s="1"/>
  <c r="BQ26" i="3"/>
  <c r="BQ37" i="3" s="1"/>
  <c r="CC26" i="3"/>
  <c r="CC37" i="3" s="1"/>
  <c r="CO26" i="3"/>
  <c r="CO37" i="3" s="1"/>
  <c r="DA26" i="3"/>
  <c r="DA37" i="3" s="1"/>
  <c r="DM26" i="3"/>
  <c r="DM37" i="3" s="1"/>
  <c r="DY26" i="3"/>
  <c r="DY37" i="3" s="1"/>
  <c r="EK26" i="3"/>
  <c r="EK37" i="3" s="1"/>
  <c r="EW26" i="3"/>
  <c r="EW37" i="3" s="1"/>
  <c r="FI26" i="3"/>
  <c r="FI37" i="3" s="1"/>
  <c r="LU38" i="3"/>
  <c r="LU39" i="3"/>
  <c r="MG38" i="3"/>
  <c r="MG39" i="3"/>
  <c r="GD38" i="3"/>
  <c r="GD40" i="3" s="1"/>
  <c r="HN38" i="3"/>
  <c r="HN40" i="3" s="1"/>
  <c r="J26" i="3"/>
  <c r="J37" i="3" s="1"/>
  <c r="V26" i="3"/>
  <c r="V37" i="3" s="1"/>
  <c r="AH26" i="3"/>
  <c r="AH37" i="3" s="1"/>
  <c r="AT26" i="3"/>
  <c r="AT37" i="3" s="1"/>
  <c r="BF26" i="3"/>
  <c r="BF37" i="3" s="1"/>
  <c r="BR26" i="3"/>
  <c r="BR37" i="3" s="1"/>
  <c r="CD26" i="3"/>
  <c r="CD37" i="3" s="1"/>
  <c r="CP26" i="3"/>
  <c r="CP37" i="3" s="1"/>
  <c r="DB26" i="3"/>
  <c r="DB37" i="3" s="1"/>
  <c r="DN26" i="3"/>
  <c r="DN37" i="3" s="1"/>
  <c r="DZ26" i="3"/>
  <c r="DZ37" i="3" s="1"/>
  <c r="EL26" i="3"/>
  <c r="EL37" i="3" s="1"/>
  <c r="EX26" i="3"/>
  <c r="EX37" i="3" s="1"/>
  <c r="GI38" i="3"/>
  <c r="GI40" i="3" s="1"/>
  <c r="HS38" i="3"/>
  <c r="HS40" i="3" s="1"/>
  <c r="MR38" i="3"/>
  <c r="MR40" i="3" s="1"/>
  <c r="MJ39" i="3"/>
  <c r="MJ40" i="3" s="1"/>
  <c r="K26" i="3"/>
  <c r="K37" i="3" s="1"/>
  <c r="W26" i="3"/>
  <c r="W37" i="3" s="1"/>
  <c r="AI26" i="3"/>
  <c r="AI37" i="3" s="1"/>
  <c r="AU26" i="3"/>
  <c r="AU37" i="3" s="1"/>
  <c r="BG26" i="3"/>
  <c r="BG37" i="3" s="1"/>
  <c r="BS26" i="3"/>
  <c r="BS37" i="3" s="1"/>
  <c r="CE26" i="3"/>
  <c r="CE37" i="3" s="1"/>
  <c r="CQ26" i="3"/>
  <c r="CQ37" i="3" s="1"/>
  <c r="DC26" i="3"/>
  <c r="DC37" i="3" s="1"/>
  <c r="DO26" i="3"/>
  <c r="DO37" i="3" s="1"/>
  <c r="EA26" i="3"/>
  <c r="EA37" i="3" s="1"/>
  <c r="EM26" i="3"/>
  <c r="EM37" i="3" s="1"/>
  <c r="D66" i="7"/>
  <c r="D67" i="6"/>
  <c r="D78" i="7"/>
  <c r="D79" i="6"/>
  <c r="D90" i="7"/>
  <c r="D91" i="6"/>
  <c r="D170" i="7"/>
  <c r="D171" i="6"/>
  <c r="D62" i="7"/>
  <c r="D63" i="6"/>
  <c r="D74" i="7"/>
  <c r="D75" i="6"/>
  <c r="D86" i="7"/>
  <c r="D87" i="6"/>
  <c r="D70" i="7"/>
  <c r="D71" i="6"/>
  <c r="D82" i="7"/>
  <c r="D83" i="6"/>
  <c r="D302" i="7"/>
  <c r="D303" i="6"/>
  <c r="D235" i="7"/>
  <c r="D236" i="6"/>
  <c r="D247" i="7"/>
  <c r="D248" i="6"/>
  <c r="D259" i="7"/>
  <c r="D260" i="6"/>
  <c r="D271" i="7"/>
  <c r="D272" i="6"/>
  <c r="D310" i="7"/>
  <c r="D311" i="6"/>
  <c r="D59" i="7"/>
  <c r="D60" i="6"/>
  <c r="D63" i="7"/>
  <c r="D64" i="6"/>
  <c r="D67" i="7"/>
  <c r="D68" i="6"/>
  <c r="D71" i="7"/>
  <c r="D72" i="6"/>
  <c r="D75" i="7"/>
  <c r="D76" i="6"/>
  <c r="D79" i="7"/>
  <c r="D80" i="6"/>
  <c r="D83" i="7"/>
  <c r="D84" i="6"/>
  <c r="D87" i="7"/>
  <c r="D88" i="6"/>
  <c r="D91" i="7"/>
  <c r="D92" i="6"/>
  <c r="D166" i="7"/>
  <c r="D167" i="6"/>
  <c r="D60" i="7"/>
  <c r="D61" i="6"/>
  <c r="D64" i="7"/>
  <c r="D65" i="6"/>
  <c r="D68" i="7"/>
  <c r="D69" i="6"/>
  <c r="D72" i="7"/>
  <c r="D73" i="6"/>
  <c r="D76" i="7"/>
  <c r="D77" i="6"/>
  <c r="D80" i="7"/>
  <c r="D81" i="6"/>
  <c r="D84" i="7"/>
  <c r="D85" i="6"/>
  <c r="D88" i="7"/>
  <c r="D89" i="6"/>
  <c r="D92" i="7"/>
  <c r="D93" i="6"/>
  <c r="D94" i="7"/>
  <c r="D95" i="6"/>
  <c r="D239" i="7"/>
  <c r="D240" i="6"/>
  <c r="D251" i="7"/>
  <c r="D252" i="6"/>
  <c r="D263" i="7"/>
  <c r="D264" i="6"/>
  <c r="D162" i="7"/>
  <c r="D163" i="6"/>
  <c r="D61" i="7"/>
  <c r="D62" i="6"/>
  <c r="D65" i="7"/>
  <c r="D66" i="6"/>
  <c r="D69" i="7"/>
  <c r="D70" i="6"/>
  <c r="D73" i="7"/>
  <c r="D74" i="6"/>
  <c r="D77" i="7"/>
  <c r="D78" i="6"/>
  <c r="D81" i="7"/>
  <c r="D82" i="6"/>
  <c r="D85" i="7"/>
  <c r="D86" i="6"/>
  <c r="D89" i="7"/>
  <c r="D90" i="6"/>
  <c r="D98" i="7"/>
  <c r="D99" i="6"/>
  <c r="D102" i="7"/>
  <c r="D103" i="6"/>
  <c r="D106" i="7"/>
  <c r="D107" i="6"/>
  <c r="D110" i="7"/>
  <c r="D111" i="6"/>
  <c r="D114" i="7"/>
  <c r="D115" i="6"/>
  <c r="D118" i="7"/>
  <c r="D119" i="6"/>
  <c r="D122" i="7"/>
  <c r="D123" i="6"/>
  <c r="D126" i="7"/>
  <c r="D127" i="6"/>
  <c r="D130" i="7"/>
  <c r="D131" i="6"/>
  <c r="D134" i="7"/>
  <c r="D135" i="6"/>
  <c r="D138" i="7"/>
  <c r="D139" i="6"/>
  <c r="D142" i="7"/>
  <c r="D143" i="6"/>
  <c r="D146" i="7"/>
  <c r="D147" i="6"/>
  <c r="D150" i="7"/>
  <c r="D151" i="6"/>
  <c r="D154" i="7"/>
  <c r="D155" i="6"/>
  <c r="D158" i="7"/>
  <c r="D159" i="6"/>
  <c r="D231" i="7"/>
  <c r="D232" i="6"/>
  <c r="D243" i="7"/>
  <c r="D244" i="6"/>
  <c r="D255" i="7"/>
  <c r="D256" i="6"/>
  <c r="D267" i="7"/>
  <c r="D268" i="6"/>
  <c r="D278" i="7"/>
  <c r="D279" i="6"/>
  <c r="D95" i="7"/>
  <c r="D96" i="6"/>
  <c r="D99" i="7"/>
  <c r="D100" i="6"/>
  <c r="D103" i="7"/>
  <c r="D104" i="6"/>
  <c r="D107" i="7"/>
  <c r="D108" i="6"/>
  <c r="D111" i="7"/>
  <c r="D112" i="6"/>
  <c r="D115" i="7"/>
  <c r="D116" i="6"/>
  <c r="D119" i="7"/>
  <c r="D120" i="6"/>
  <c r="D123" i="7"/>
  <c r="D124" i="6"/>
  <c r="D127" i="7"/>
  <c r="D128" i="6"/>
  <c r="D131" i="7"/>
  <c r="D132" i="6"/>
  <c r="D135" i="7"/>
  <c r="D136" i="6"/>
  <c r="D139" i="7"/>
  <c r="D140" i="6"/>
  <c r="D143" i="7"/>
  <c r="D144" i="6"/>
  <c r="D147" i="7"/>
  <c r="D148" i="6"/>
  <c r="D151" i="7"/>
  <c r="D152" i="6"/>
  <c r="D155" i="7"/>
  <c r="D156" i="6"/>
  <c r="D159" i="7"/>
  <c r="D160" i="6"/>
  <c r="D163" i="7"/>
  <c r="D164" i="6"/>
  <c r="D167" i="7"/>
  <c r="D168" i="6"/>
  <c r="D171" i="7"/>
  <c r="D172" i="6"/>
  <c r="D274" i="7"/>
  <c r="D275" i="6"/>
  <c r="D276" i="7"/>
  <c r="D277" i="6"/>
  <c r="D283" i="7"/>
  <c r="D284" i="6"/>
  <c r="D285" i="7"/>
  <c r="D286" i="6"/>
  <c r="D290" i="7"/>
  <c r="D291" i="6"/>
  <c r="D295" i="7"/>
  <c r="D296" i="6"/>
  <c r="K346" i="4"/>
  <c r="D134" i="6"/>
  <c r="D230" i="7"/>
  <c r="D231" i="6"/>
  <c r="D234" i="7"/>
  <c r="D235" i="6"/>
  <c r="D238" i="7"/>
  <c r="D239" i="6"/>
  <c r="D242" i="7"/>
  <c r="D243" i="6"/>
  <c r="D246" i="7"/>
  <c r="D247" i="6"/>
  <c r="D250" i="7"/>
  <c r="D251" i="6"/>
  <c r="D254" i="7"/>
  <c r="D255" i="6"/>
  <c r="D258" i="7"/>
  <c r="D259" i="6"/>
  <c r="D262" i="7"/>
  <c r="D263" i="6"/>
  <c r="D266" i="7"/>
  <c r="D267" i="6"/>
  <c r="D270" i="7"/>
  <c r="D271" i="6"/>
  <c r="D303" i="7"/>
  <c r="D304" i="6"/>
  <c r="D311" i="7"/>
  <c r="D312" i="6"/>
  <c r="D96" i="7"/>
  <c r="D97" i="6"/>
  <c r="D100" i="7"/>
  <c r="D101" i="6"/>
  <c r="D104" i="7"/>
  <c r="D105" i="6"/>
  <c r="D108" i="7"/>
  <c r="D109" i="6"/>
  <c r="D112" i="7"/>
  <c r="D113" i="6"/>
  <c r="D116" i="7"/>
  <c r="D117" i="6"/>
  <c r="D120" i="7"/>
  <c r="D121" i="6"/>
  <c r="D124" i="7"/>
  <c r="D125" i="6"/>
  <c r="D128" i="7"/>
  <c r="D129" i="6"/>
  <c r="D132" i="7"/>
  <c r="D133" i="6"/>
  <c r="D136" i="7"/>
  <c r="D137" i="6"/>
  <c r="D140" i="7"/>
  <c r="D141" i="6"/>
  <c r="D144" i="7"/>
  <c r="D145" i="6"/>
  <c r="D148" i="7"/>
  <c r="D149" i="6"/>
  <c r="D152" i="7"/>
  <c r="D153" i="6"/>
  <c r="D156" i="7"/>
  <c r="D157" i="6"/>
  <c r="D160" i="7"/>
  <c r="D161" i="6"/>
  <c r="D164" i="7"/>
  <c r="D165" i="6"/>
  <c r="D168" i="7"/>
  <c r="D169" i="6"/>
  <c r="D172" i="7"/>
  <c r="D173" i="6"/>
  <c r="D126" i="6"/>
  <c r="D233" i="7"/>
  <c r="D234" i="6"/>
  <c r="D237" i="7"/>
  <c r="D238" i="6"/>
  <c r="D241" i="7"/>
  <c r="D242" i="6"/>
  <c r="D245" i="7"/>
  <c r="D246" i="6"/>
  <c r="D249" i="7"/>
  <c r="D250" i="6"/>
  <c r="D253" i="7"/>
  <c r="D254" i="6"/>
  <c r="D257" i="7"/>
  <c r="D258" i="6"/>
  <c r="D261" i="7"/>
  <c r="D262" i="6"/>
  <c r="D265" i="7"/>
  <c r="D266" i="6"/>
  <c r="D269" i="7"/>
  <c r="D270" i="6"/>
  <c r="D273" i="7"/>
  <c r="D274" i="6"/>
  <c r="D279" i="7"/>
  <c r="D280" i="6"/>
  <c r="D281" i="7"/>
  <c r="D282" i="6"/>
  <c r="D286" i="7"/>
  <c r="D287" i="6"/>
  <c r="D291" i="7"/>
  <c r="D292" i="6"/>
  <c r="D293" i="7"/>
  <c r="D294" i="6"/>
  <c r="D298" i="7"/>
  <c r="D299" i="6"/>
  <c r="D306" i="7"/>
  <c r="D307" i="6"/>
  <c r="D314" i="7"/>
  <c r="D315" i="6"/>
  <c r="D93" i="7"/>
  <c r="D94" i="6"/>
  <c r="D97" i="7"/>
  <c r="D98" i="6"/>
  <c r="D101" i="7"/>
  <c r="D102" i="6"/>
  <c r="D105" i="7"/>
  <c r="D106" i="6"/>
  <c r="D109" i="7"/>
  <c r="D110" i="6"/>
  <c r="D113" i="7"/>
  <c r="D114" i="6"/>
  <c r="D117" i="7"/>
  <c r="D118" i="6"/>
  <c r="D121" i="7"/>
  <c r="D122" i="6"/>
  <c r="D129" i="7"/>
  <c r="D130" i="6"/>
  <c r="D137" i="7"/>
  <c r="D138" i="6"/>
  <c r="D141" i="7"/>
  <c r="D142" i="6"/>
  <c r="D145" i="7"/>
  <c r="D146" i="6"/>
  <c r="D149" i="7"/>
  <c r="D150" i="6"/>
  <c r="D153" i="7"/>
  <c r="D154" i="6"/>
  <c r="D157" i="7"/>
  <c r="D158" i="6"/>
  <c r="D161" i="7"/>
  <c r="D162" i="6"/>
  <c r="D165" i="7"/>
  <c r="D166" i="6"/>
  <c r="D169" i="7"/>
  <c r="D170" i="6"/>
  <c r="D275" i="7"/>
  <c r="D276" i="6"/>
  <c r="D277" i="7"/>
  <c r="D278" i="6"/>
  <c r="D232" i="7"/>
  <c r="D233" i="6"/>
  <c r="D236" i="7"/>
  <c r="D237" i="6"/>
  <c r="D240" i="7"/>
  <c r="D241" i="6"/>
  <c r="D244" i="7"/>
  <c r="D245" i="6"/>
  <c r="D248" i="7"/>
  <c r="D249" i="6"/>
  <c r="D252" i="7"/>
  <c r="D253" i="6"/>
  <c r="D256" i="7"/>
  <c r="D257" i="6"/>
  <c r="D260" i="7"/>
  <c r="D261" i="6"/>
  <c r="D264" i="7"/>
  <c r="D265" i="6"/>
  <c r="D268" i="7"/>
  <c r="D269" i="6"/>
  <c r="D272" i="7"/>
  <c r="D273" i="6"/>
  <c r="D299" i="7"/>
  <c r="D300" i="6"/>
  <c r="D307" i="7"/>
  <c r="D308" i="6"/>
  <c r="D315" i="7"/>
  <c r="D316" i="6"/>
  <c r="D282" i="7"/>
  <c r="D283" i="6"/>
  <c r="D287" i="7"/>
  <c r="D288" i="6"/>
  <c r="D289" i="7"/>
  <c r="D290" i="6"/>
  <c r="D294" i="7"/>
  <c r="D295" i="6"/>
  <c r="D318" i="7"/>
  <c r="D319" i="6"/>
  <c r="D321" i="7"/>
  <c r="D322" i="6"/>
  <c r="D324" i="7"/>
  <c r="D325" i="6"/>
  <c r="D327" i="7"/>
  <c r="D328" i="6"/>
  <c r="D337" i="7"/>
  <c r="D338" i="6"/>
  <c r="D306" i="6"/>
  <c r="D332" i="7"/>
  <c r="D333" i="6"/>
  <c r="D339" i="7"/>
  <c r="D340" i="6"/>
  <c r="D329" i="7"/>
  <c r="D330" i="6"/>
  <c r="D317" i="7"/>
  <c r="D318" i="6"/>
  <c r="D320" i="7"/>
  <c r="D321" i="6"/>
  <c r="D326" i="7"/>
  <c r="D327" i="6"/>
  <c r="D324" i="6"/>
  <c r="D297" i="7"/>
  <c r="D298" i="6"/>
  <c r="D301" i="7"/>
  <c r="D302" i="6"/>
  <c r="D309" i="7"/>
  <c r="D310" i="6"/>
  <c r="D313" i="7"/>
  <c r="D314" i="6"/>
  <c r="D331" i="7"/>
  <c r="D332" i="6"/>
  <c r="D336" i="7"/>
  <c r="D337" i="6"/>
  <c r="D343" i="7"/>
  <c r="D344" i="6"/>
  <c r="D320" i="6"/>
  <c r="D319" i="7"/>
  <c r="D333" i="7"/>
  <c r="D334" i="6"/>
  <c r="D280" i="7"/>
  <c r="D281" i="6"/>
  <c r="D284" i="7"/>
  <c r="D285" i="6"/>
  <c r="D288" i="7"/>
  <c r="D289" i="6"/>
  <c r="D292" i="7"/>
  <c r="D293" i="6"/>
  <c r="D296" i="7"/>
  <c r="D297" i="6"/>
  <c r="D300" i="7"/>
  <c r="D301" i="6"/>
  <c r="D304" i="7"/>
  <c r="D305" i="6"/>
  <c r="D308" i="7"/>
  <c r="D309" i="6"/>
  <c r="D312" i="7"/>
  <c r="D313" i="6"/>
  <c r="D316" i="7"/>
  <c r="D317" i="6"/>
  <c r="D322" i="7"/>
  <c r="D323" i="6"/>
  <c r="D325" i="7"/>
  <c r="D326" i="6"/>
  <c r="D328" i="7"/>
  <c r="D329" i="6"/>
  <c r="D342" i="6"/>
  <c r="D335" i="7"/>
  <c r="D336" i="6"/>
  <c r="D340" i="7"/>
  <c r="D341" i="6"/>
  <c r="E386" i="7"/>
  <c r="D334" i="7"/>
  <c r="D335" i="6"/>
  <c r="D338" i="7"/>
  <c r="D339" i="6"/>
  <c r="E387" i="7"/>
  <c r="D331" i="6"/>
  <c r="I342" i="9"/>
  <c r="L348" i="7"/>
  <c r="C344" i="8"/>
  <c r="C343" i="8"/>
  <c r="I343" i="9"/>
  <c r="C345" i="8"/>
  <c r="LR39" i="3" l="1"/>
  <c r="LR40" i="3" s="1"/>
  <c r="MM32" i="3"/>
  <c r="MC32" i="3"/>
  <c r="LY32" i="3"/>
  <c r="LX32" i="3"/>
  <c r="MP32" i="3"/>
  <c r="ME32" i="3"/>
  <c r="MR32" i="3"/>
  <c r="LQ32" i="3"/>
  <c r="LS32" i="3"/>
  <c r="MG32" i="3"/>
  <c r="MN32" i="3"/>
  <c r="MD32" i="3"/>
  <c r="ML32" i="3"/>
  <c r="LW32" i="3"/>
  <c r="LU32" i="3"/>
  <c r="MB32" i="3"/>
  <c r="MA32" i="3"/>
  <c r="MI32" i="3"/>
  <c r="R10" i="3"/>
  <c r="X32" i="3" s="1"/>
  <c r="LV32" i="3"/>
  <c r="MO32" i="3"/>
  <c r="MH32" i="3"/>
  <c r="MF32" i="3"/>
  <c r="LT32" i="3"/>
  <c r="MJ32" i="3"/>
  <c r="LR32" i="3"/>
  <c r="LZ32" i="3"/>
  <c r="MQ32" i="3"/>
  <c r="I356" i="9"/>
  <c r="D361" i="6" s="1"/>
  <c r="C183" i="8"/>
  <c r="I180" i="9"/>
  <c r="D187" i="6" s="1"/>
  <c r="I323" i="9"/>
  <c r="I349" i="9"/>
  <c r="D355" i="6" s="1"/>
  <c r="L354" i="7"/>
  <c r="C356" i="8"/>
  <c r="L383" i="7"/>
  <c r="FC33" i="3"/>
  <c r="L398" i="7"/>
  <c r="C394" i="8"/>
  <c r="C338" i="8"/>
  <c r="L190" i="7"/>
  <c r="C187" i="8"/>
  <c r="C363" i="8"/>
  <c r="L191" i="7"/>
  <c r="C188" i="8"/>
  <c r="I18" i="9"/>
  <c r="D23" i="6" s="1"/>
  <c r="C20" i="8"/>
  <c r="DB33" i="3"/>
  <c r="BO33" i="3"/>
  <c r="AD33" i="3"/>
  <c r="DL33" i="3"/>
  <c r="BC33" i="3"/>
  <c r="BB33" i="3"/>
  <c r="ES33" i="3"/>
  <c r="N33" i="3"/>
  <c r="DO33" i="3"/>
  <c r="U33" i="3"/>
  <c r="DF33" i="3"/>
  <c r="Z33" i="3"/>
  <c r="DD33" i="3"/>
  <c r="CP33" i="3"/>
  <c r="W33" i="3"/>
  <c r="X33" i="3"/>
  <c r="CZ33" i="3"/>
  <c r="AC33" i="3"/>
  <c r="AU33" i="3"/>
  <c r="EG33" i="3"/>
  <c r="L33" i="3"/>
  <c r="CT33" i="3"/>
  <c r="BG33" i="3"/>
  <c r="CR33" i="3"/>
  <c r="CD33" i="3"/>
  <c r="FI33" i="3"/>
  <c r="R33" i="3"/>
  <c r="CN33" i="3"/>
  <c r="E33" i="3"/>
  <c r="AO33" i="3"/>
  <c r="DU33" i="3"/>
  <c r="FD33" i="3"/>
  <c r="EQ33" i="3"/>
  <c r="EC33" i="3"/>
  <c r="CH33" i="3"/>
  <c r="FA33" i="3"/>
  <c r="CF33" i="3"/>
  <c r="BR33" i="3"/>
  <c r="EW33" i="3"/>
  <c r="F33" i="3"/>
  <c r="CB33" i="3"/>
  <c r="FF33" i="3"/>
  <c r="AI33" i="3"/>
  <c r="DI33" i="3"/>
  <c r="EF33" i="3"/>
  <c r="EE33" i="3"/>
  <c r="CG33" i="3"/>
  <c r="BV33" i="3"/>
  <c r="DQ33" i="3"/>
  <c r="BT33" i="3"/>
  <c r="BF33" i="3"/>
  <c r="EK33" i="3"/>
  <c r="EU33" i="3"/>
  <c r="BP33" i="3"/>
  <c r="ET33" i="3"/>
  <c r="O33" i="3"/>
  <c r="CW33" i="3"/>
  <c r="CJ33" i="3"/>
  <c r="DS33" i="3"/>
  <c r="AF33" i="3"/>
  <c r="BJ33" i="3"/>
  <c r="CS33" i="3"/>
  <c r="BH33" i="3"/>
  <c r="AW33" i="3"/>
  <c r="DY33" i="3"/>
  <c r="DK33" i="3"/>
  <c r="BD33" i="3"/>
  <c r="EH33" i="3"/>
  <c r="ER33" i="3"/>
  <c r="CK33" i="3"/>
  <c r="BL33" i="3"/>
  <c r="DG33" i="3"/>
  <c r="J33" i="3"/>
  <c r="AY33" i="3"/>
  <c r="BU33" i="3"/>
  <c r="AX33" i="3"/>
  <c r="AQ33" i="3"/>
  <c r="DM33" i="3"/>
  <c r="CA33" i="3"/>
  <c r="AV33" i="3"/>
  <c r="DV33" i="3"/>
  <c r="DT33" i="3"/>
  <c r="BY33" i="3"/>
  <c r="M33" i="3"/>
  <c r="CU33" i="3"/>
  <c r="DC33" i="3"/>
  <c r="AS33" i="3"/>
  <c r="T33" i="3"/>
  <c r="AR33" i="3"/>
  <c r="FJ33" i="3"/>
  <c r="AK33" i="3"/>
  <c r="DA33" i="3"/>
  <c r="P33" i="3"/>
  <c r="AP33" i="3"/>
  <c r="DJ33" i="3"/>
  <c r="CV33" i="3"/>
  <c r="BM33" i="3"/>
  <c r="EA33" i="3"/>
  <c r="CI33" i="3"/>
  <c r="H33" i="3"/>
  <c r="AM33" i="3"/>
  <c r="CQ33" i="3"/>
  <c r="AL33" i="3"/>
  <c r="EX33" i="3"/>
  <c r="G33" i="3"/>
  <c r="CO33" i="3"/>
  <c r="FH33" i="3"/>
  <c r="AJ33" i="3"/>
  <c r="CX33" i="3"/>
  <c r="BX33" i="3"/>
  <c r="BA33" i="3"/>
  <c r="CE33" i="3"/>
  <c r="BW33" i="3"/>
  <c r="FB33" i="3"/>
  <c r="K33" i="3"/>
  <c r="EZ33" i="3"/>
  <c r="I33" i="3"/>
  <c r="EL33" i="3"/>
  <c r="FG33" i="3"/>
  <c r="CC33" i="3"/>
  <c r="EV33" i="3"/>
  <c r="Q33" i="3"/>
  <c r="CL33" i="3"/>
  <c r="AZ33" i="3"/>
  <c r="AH33" i="3"/>
  <c r="AE33" i="3"/>
  <c r="BK33" i="3"/>
  <c r="EP33" i="3"/>
  <c r="EO33" i="3"/>
  <c r="EN33" i="3"/>
  <c r="EM33" i="3"/>
  <c r="DZ33" i="3"/>
  <c r="EI33" i="3"/>
  <c r="BQ33" i="3"/>
  <c r="EJ33" i="3"/>
  <c r="DW33" i="3"/>
  <c r="BZ33" i="3"/>
  <c r="AT33" i="3"/>
  <c r="AB33" i="3"/>
  <c r="DH33" i="3"/>
  <c r="AG33" i="3"/>
  <c r="ED33" i="3"/>
  <c r="DE33" i="3"/>
  <c r="EB33" i="3"/>
  <c r="BS33" i="3"/>
  <c r="DN33" i="3"/>
  <c r="CY33" i="3"/>
  <c r="BE33" i="3"/>
  <c r="DX33" i="3"/>
  <c r="CM33" i="3"/>
  <c r="BN33" i="3"/>
  <c r="FE33" i="3"/>
  <c r="V33" i="3"/>
  <c r="AN33" i="3"/>
  <c r="AA33" i="3"/>
  <c r="DR33" i="3"/>
  <c r="BI33" i="3"/>
  <c r="DP33" i="3"/>
  <c r="S33" i="3"/>
  <c r="C379" i="8"/>
  <c r="L330" i="7"/>
  <c r="L399" i="7"/>
  <c r="C186" i="8"/>
  <c r="I183" i="9"/>
  <c r="D190" i="6" s="1"/>
  <c r="I369" i="9"/>
  <c r="D373" i="6" s="1"/>
  <c r="L125" i="7"/>
  <c r="C123" i="8"/>
  <c r="C337" i="8"/>
  <c r="I335" i="9"/>
  <c r="L367" i="7"/>
  <c r="L364" i="7"/>
  <c r="L193" i="7"/>
  <c r="L194" i="7"/>
  <c r="C389" i="8"/>
  <c r="C360" i="8"/>
  <c r="C190" i="8"/>
  <c r="C191" i="8"/>
  <c r="L393" i="7"/>
  <c r="C181" i="8"/>
  <c r="I178" i="9"/>
  <c r="D185" i="6" s="1"/>
  <c r="L23" i="7"/>
  <c r="C373" i="8"/>
  <c r="C395" i="8"/>
  <c r="L384" i="7"/>
  <c r="C393" i="8"/>
  <c r="C390" i="8"/>
  <c r="I394" i="9"/>
  <c r="D395" i="6" s="1"/>
  <c r="I376" i="9"/>
  <c r="D380" i="6" s="1"/>
  <c r="L353" i="7"/>
  <c r="C349" i="8"/>
  <c r="L379" i="7"/>
  <c r="L371" i="7"/>
  <c r="C301" i="8"/>
  <c r="C364" i="8"/>
  <c r="L14" i="7"/>
  <c r="L368" i="7"/>
  <c r="I298" i="9"/>
  <c r="L397" i="7"/>
  <c r="C378" i="8"/>
  <c r="L382" i="7"/>
  <c r="C22" i="8"/>
  <c r="L385" i="7"/>
  <c r="I367" i="9"/>
  <c r="D371" i="6" s="1"/>
  <c r="C381" i="8"/>
  <c r="C366" i="8"/>
  <c r="LW40" i="3"/>
  <c r="C367" i="8"/>
  <c r="C13" i="8"/>
  <c r="D350" i="6"/>
  <c r="L19" i="7"/>
  <c r="I172" i="9"/>
  <c r="C18" i="8"/>
  <c r="C11" i="8"/>
  <c r="C355" i="8"/>
  <c r="L377" i="7"/>
  <c r="L359" i="7"/>
  <c r="L341" i="7"/>
  <c r="L372" i="7"/>
  <c r="I12" i="9"/>
  <c r="D17" i="6" s="1"/>
  <c r="C185" i="8"/>
  <c r="L12" i="7"/>
  <c r="L133" i="7"/>
  <c r="L378" i="7"/>
  <c r="C131" i="8"/>
  <c r="C374" i="8"/>
  <c r="L381" i="7"/>
  <c r="C377" i="8"/>
  <c r="L366" i="7"/>
  <c r="C362" i="8"/>
  <c r="D349" i="6"/>
  <c r="L185" i="7"/>
  <c r="C184" i="8"/>
  <c r="C182" i="8"/>
  <c r="I181" i="9"/>
  <c r="D188" i="6" s="1"/>
  <c r="L373" i="7"/>
  <c r="I370" i="9"/>
  <c r="D374" i="6" s="1"/>
  <c r="L22" i="7"/>
  <c r="L20" i="7"/>
  <c r="C19" i="8"/>
  <c r="I182" i="9"/>
  <c r="D189" i="6" s="1"/>
  <c r="L13" i="7"/>
  <c r="L376" i="7"/>
  <c r="C12" i="8"/>
  <c r="C372" i="8"/>
  <c r="L391" i="7"/>
  <c r="C387" i="8"/>
  <c r="L392" i="7"/>
  <c r="C388" i="8"/>
  <c r="C15" i="8"/>
  <c r="MM40" i="3"/>
  <c r="MN40" i="3"/>
  <c r="MG40" i="3"/>
  <c r="MB40" i="3"/>
  <c r="C392" i="8"/>
  <c r="C380" i="8"/>
  <c r="L323" i="7"/>
  <c r="L400" i="7"/>
  <c r="C319" i="8"/>
  <c r="C396" i="8"/>
  <c r="L365" i="7"/>
  <c r="C361" i="8"/>
  <c r="L192" i="7"/>
  <c r="L21" i="7"/>
  <c r="N353" i="4"/>
  <c r="C172" i="4"/>
  <c r="N348" i="4"/>
  <c r="N342" i="4"/>
  <c r="C171" i="4"/>
  <c r="N355" i="4"/>
  <c r="C356" i="4"/>
  <c r="N344" i="4"/>
  <c r="C350" i="4"/>
  <c r="C345" i="4"/>
  <c r="N354" i="4"/>
  <c r="N349" i="4"/>
  <c r="N343" i="4"/>
  <c r="P56" i="4"/>
  <c r="P57" i="4" s="1"/>
  <c r="L396" i="7"/>
  <c r="C189" i="8"/>
  <c r="L380" i="7"/>
  <c r="L183" i="7"/>
  <c r="L358" i="7"/>
  <c r="C376" i="8"/>
  <c r="C180" i="8"/>
  <c r="L15" i="7"/>
  <c r="L18" i="7"/>
  <c r="C14" i="8"/>
  <c r="C17" i="8"/>
  <c r="L17" i="7"/>
  <c r="I354" i="9"/>
  <c r="D359" i="6" s="1"/>
  <c r="C16" i="8"/>
  <c r="E389" i="6"/>
  <c r="L369" i="7"/>
  <c r="D384" i="8"/>
  <c r="C365" i="8"/>
  <c r="L395" i="7"/>
  <c r="C391" i="8"/>
  <c r="M346" i="4"/>
  <c r="MC40" i="3"/>
  <c r="L177" i="7"/>
  <c r="L178" i="7"/>
  <c r="D178" i="6"/>
  <c r="D179" i="6"/>
  <c r="C176" i="8"/>
  <c r="OE296" i="1"/>
  <c r="N379" i="4" s="1"/>
  <c r="NO296" i="1"/>
  <c r="N362" i="4" s="1"/>
  <c r="D177" i="6"/>
  <c r="L176" i="7"/>
  <c r="C174" i="8"/>
  <c r="HJ40" i="3"/>
  <c r="LS40" i="3"/>
  <c r="FO40" i="3"/>
  <c r="LY40" i="3"/>
  <c r="GX40" i="3"/>
  <c r="HO40" i="3"/>
  <c r="C24" i="4"/>
  <c r="D24" i="4"/>
  <c r="GN40" i="3"/>
  <c r="HV40" i="3"/>
  <c r="BW38" i="3"/>
  <c r="BU38" i="3"/>
  <c r="BU40" i="3" s="1"/>
  <c r="O77" i="4" s="1"/>
  <c r="BW39" i="3"/>
  <c r="AB75" i="2"/>
  <c r="G25" i="4" s="1"/>
  <c r="OO75" i="2"/>
  <c r="G339" i="4" s="1"/>
  <c r="HD40" i="3"/>
  <c r="MK40" i="3"/>
  <c r="ME40" i="3"/>
  <c r="FV40" i="3"/>
  <c r="LV40" i="3"/>
  <c r="DJ75" i="2"/>
  <c r="G82" i="4" s="1"/>
  <c r="HU40" i="3"/>
  <c r="GQ40" i="3"/>
  <c r="JB66" i="2"/>
  <c r="NX75" i="2"/>
  <c r="G323" i="4" s="1"/>
  <c r="HP40" i="3"/>
  <c r="MO40" i="3"/>
  <c r="O66" i="2"/>
  <c r="JS75" i="2"/>
  <c r="G219" i="4" s="1"/>
  <c r="KI75" i="2"/>
  <c r="G230" i="4" s="1"/>
  <c r="ME75" i="2"/>
  <c r="G278" i="4" s="1"/>
  <c r="IN75" i="2"/>
  <c r="G203" i="4" s="1"/>
  <c r="BE75" i="2"/>
  <c r="G39" i="4" s="1"/>
  <c r="JS66" i="2"/>
  <c r="HI66" i="2"/>
  <c r="CH75" i="2"/>
  <c r="F55" i="4" s="1"/>
  <c r="DZ75" i="2"/>
  <c r="G98" i="4" s="1"/>
  <c r="FP75" i="2"/>
  <c r="G140" i="4" s="1"/>
  <c r="BU75" i="2"/>
  <c r="G48" i="4" s="1"/>
  <c r="HI75" i="2"/>
  <c r="G185" i="4" s="1"/>
  <c r="KY66" i="2"/>
  <c r="ME66" i="2"/>
  <c r="EN66" i="2"/>
  <c r="LM75" i="2"/>
  <c r="G260" i="4" s="1"/>
  <c r="GS75" i="2"/>
  <c r="G169" i="4" s="1"/>
  <c r="AR75" i="2"/>
  <c r="G33" i="4" s="1"/>
  <c r="OO66" i="2"/>
  <c r="JB75" i="2"/>
  <c r="GF75" i="2"/>
  <c r="G156" i="4" s="1"/>
  <c r="NX66" i="2"/>
  <c r="NJ75" i="2"/>
  <c r="G309" i="4" s="1"/>
  <c r="DJ66" i="2"/>
  <c r="CW75" i="2"/>
  <c r="G69" i="4" s="1"/>
  <c r="FC66" i="2"/>
  <c r="O75" i="2"/>
  <c r="G16" i="4" s="1"/>
  <c r="MS75" i="2"/>
  <c r="G292" i="4" s="1"/>
  <c r="HW66" i="2"/>
  <c r="BU66" i="2"/>
  <c r="OL296" i="1"/>
  <c r="N387" i="4" s="1"/>
  <c r="GB40" i="3"/>
  <c r="FX40" i="3"/>
  <c r="GY40" i="3"/>
  <c r="HF40" i="3"/>
  <c r="GK40" i="3"/>
  <c r="FL40" i="3"/>
  <c r="HL40" i="3"/>
  <c r="GE40" i="3"/>
  <c r="HH40" i="3"/>
  <c r="GF40" i="3"/>
  <c r="FZ40" i="3"/>
  <c r="AA10" i="3"/>
  <c r="I100" i="9"/>
  <c r="C103" i="8"/>
  <c r="L105" i="7"/>
  <c r="OE75" i="2"/>
  <c r="G330" i="4" s="1"/>
  <c r="OE66" i="2"/>
  <c r="CZ75" i="2"/>
  <c r="G72" i="4" s="1"/>
  <c r="CZ66" i="2"/>
  <c r="IZ75" i="2"/>
  <c r="IZ66" i="2"/>
  <c r="D373" i="4"/>
  <c r="NY296" i="1"/>
  <c r="N373" i="4" s="1"/>
  <c r="D193" i="4"/>
  <c r="C193" i="4"/>
  <c r="HS291" i="1"/>
  <c r="I313" i="9"/>
  <c r="C316" i="8"/>
  <c r="L320" i="7"/>
  <c r="I292" i="9"/>
  <c r="C295" i="8"/>
  <c r="L299" i="7"/>
  <c r="I245" i="9"/>
  <c r="C248" i="8"/>
  <c r="L252" i="7"/>
  <c r="I284" i="9"/>
  <c r="C287" i="8"/>
  <c r="L291" i="7"/>
  <c r="I258" i="9"/>
  <c r="C261" i="8"/>
  <c r="L265" i="7"/>
  <c r="I234" i="9"/>
  <c r="C237" i="8"/>
  <c r="L241" i="7"/>
  <c r="I163" i="9"/>
  <c r="C166" i="8"/>
  <c r="L168" i="7"/>
  <c r="I139" i="9"/>
  <c r="C142" i="8"/>
  <c r="L144" i="7"/>
  <c r="I115" i="9"/>
  <c r="C118" i="8"/>
  <c r="L120" i="7"/>
  <c r="I91" i="9"/>
  <c r="C94" i="8"/>
  <c r="L96" i="7"/>
  <c r="I251" i="9"/>
  <c r="C254" i="8"/>
  <c r="L258" i="7"/>
  <c r="I227" i="9"/>
  <c r="C230" i="8"/>
  <c r="L234" i="7"/>
  <c r="I248" i="9"/>
  <c r="C251" i="8"/>
  <c r="L255" i="7"/>
  <c r="I141" i="9"/>
  <c r="C144" i="8"/>
  <c r="L146" i="7"/>
  <c r="I117" i="9"/>
  <c r="C120" i="8"/>
  <c r="L122" i="7"/>
  <c r="I93" i="9"/>
  <c r="C96" i="8"/>
  <c r="L98" i="7"/>
  <c r="I74" i="9"/>
  <c r="C77" i="8"/>
  <c r="L79" i="7"/>
  <c r="I303" i="9"/>
  <c r="L310" i="7"/>
  <c r="C306" i="8"/>
  <c r="I77" i="9"/>
  <c r="C80" i="8"/>
  <c r="L82" i="7"/>
  <c r="W39" i="3"/>
  <c r="CD39" i="3"/>
  <c r="DA39" i="3"/>
  <c r="FT40" i="3"/>
  <c r="AF39" i="3"/>
  <c r="BC39" i="3"/>
  <c r="FF39" i="3"/>
  <c r="R39" i="3"/>
  <c r="EG39" i="3"/>
  <c r="BX39" i="3"/>
  <c r="ED39" i="3"/>
  <c r="GV40" i="3"/>
  <c r="CR39" i="3"/>
  <c r="GM40" i="3"/>
  <c r="FY40" i="3"/>
  <c r="IM75" i="2"/>
  <c r="IM66" i="2"/>
  <c r="D386" i="4"/>
  <c r="OK296" i="1"/>
  <c r="N386" i="4" s="1"/>
  <c r="HF75" i="2"/>
  <c r="G182" i="4" s="1"/>
  <c r="HF66" i="2"/>
  <c r="NA75" i="2"/>
  <c r="G300" i="4" s="1"/>
  <c r="NA66" i="2"/>
  <c r="H75" i="2"/>
  <c r="G9" i="4" s="1"/>
  <c r="H66" i="2"/>
  <c r="MY75" i="2"/>
  <c r="G298" i="4" s="1"/>
  <c r="MY66" i="2"/>
  <c r="F8" i="4"/>
  <c r="E66" i="2"/>
  <c r="D194" i="4"/>
  <c r="C194" i="4"/>
  <c r="HT291" i="1"/>
  <c r="HW75" i="2"/>
  <c r="LS75" i="2"/>
  <c r="G266" i="4" s="1"/>
  <c r="LS66" i="2"/>
  <c r="AD75" i="2"/>
  <c r="G26" i="4" s="1"/>
  <c r="AD66" i="2"/>
  <c r="GV75" i="2"/>
  <c r="GV66" i="2"/>
  <c r="OA75" i="2"/>
  <c r="G326" i="4" s="1"/>
  <c r="OA66" i="2"/>
  <c r="DN75" i="2"/>
  <c r="G86" i="4" s="1"/>
  <c r="DN66" i="2"/>
  <c r="KL75" i="2"/>
  <c r="G233" i="4" s="1"/>
  <c r="KL66" i="2"/>
  <c r="U75" i="2"/>
  <c r="F22" i="4" s="1"/>
  <c r="U66" i="2"/>
  <c r="GL75" i="2"/>
  <c r="G162" i="4" s="1"/>
  <c r="GL66" i="2"/>
  <c r="NP75" i="2"/>
  <c r="G315" i="4" s="1"/>
  <c r="NP66" i="2"/>
  <c r="CR75" i="2"/>
  <c r="G64" i="4" s="1"/>
  <c r="CR66" i="2"/>
  <c r="JM75" i="2"/>
  <c r="G216" i="4" s="1"/>
  <c r="JM66" i="2"/>
  <c r="J75" i="2"/>
  <c r="J66" i="2"/>
  <c r="GA75" i="2"/>
  <c r="G151" i="4" s="1"/>
  <c r="GA66" i="2"/>
  <c r="NE75" i="2"/>
  <c r="G304" i="4" s="1"/>
  <c r="NE66" i="2"/>
  <c r="CT75" i="2"/>
  <c r="G66" i="4" s="1"/>
  <c r="CT66" i="2"/>
  <c r="JO75" i="2"/>
  <c r="G217" i="4" s="1"/>
  <c r="JO66" i="2"/>
  <c r="G75" i="2"/>
  <c r="F9" i="4" s="1"/>
  <c r="G66" i="2"/>
  <c r="EU75" i="2"/>
  <c r="G119" i="4" s="1"/>
  <c r="EU66" i="2"/>
  <c r="KP75" i="2"/>
  <c r="G237" i="4" s="1"/>
  <c r="KP66" i="2"/>
  <c r="QQ86" i="2"/>
  <c r="QQ94" i="2" s="1"/>
  <c r="QQ84" i="2" s="1"/>
  <c r="P395" i="4" s="1"/>
  <c r="QQ75" i="2"/>
  <c r="G395" i="4" s="1"/>
  <c r="QQ66" i="2"/>
  <c r="EM75" i="2"/>
  <c r="G111" i="4" s="1"/>
  <c r="EM66" i="2"/>
  <c r="KG75" i="2"/>
  <c r="G228" i="4" s="1"/>
  <c r="KG66" i="2"/>
  <c r="QI86" i="2"/>
  <c r="QI94" i="2" s="1"/>
  <c r="QI84" i="2" s="1"/>
  <c r="P387" i="4" s="1"/>
  <c r="QI75" i="2"/>
  <c r="G387" i="4" s="1"/>
  <c r="QI66" i="2"/>
  <c r="MP75" i="2"/>
  <c r="G289" i="4" s="1"/>
  <c r="MP66" i="2"/>
  <c r="QJ66" i="2"/>
  <c r="DL75" i="2"/>
  <c r="G84" i="4" s="1"/>
  <c r="DL66" i="2"/>
  <c r="JA75" i="2"/>
  <c r="G210" i="4" s="1"/>
  <c r="JA66" i="2"/>
  <c r="QB75" i="2"/>
  <c r="G379" i="4" s="1"/>
  <c r="QB86" i="2"/>
  <c r="QB94" i="2" s="1"/>
  <c r="QB84" i="2" s="1"/>
  <c r="P379" i="4" s="1"/>
  <c r="QB66" i="2"/>
  <c r="CB75" i="2"/>
  <c r="F52" i="4" s="1"/>
  <c r="CB66" i="2"/>
  <c r="MJ75" i="2"/>
  <c r="G283" i="4" s="1"/>
  <c r="MJ66" i="2"/>
  <c r="N352" i="4"/>
  <c r="C352" i="4"/>
  <c r="D209" i="4"/>
  <c r="C209" i="4"/>
  <c r="D8" i="4"/>
  <c r="C8" i="4"/>
  <c r="NM75" i="2"/>
  <c r="G312" i="4" s="1"/>
  <c r="NM66" i="2"/>
  <c r="R75" i="2"/>
  <c r="G19" i="4" s="1"/>
  <c r="R66" i="2"/>
  <c r="D358" i="4"/>
  <c r="NK296" i="1"/>
  <c r="N358" i="4" s="1"/>
  <c r="I277" i="9"/>
  <c r="C280" i="8"/>
  <c r="L284" i="7"/>
  <c r="I314" i="9"/>
  <c r="C317" i="8"/>
  <c r="L321" i="7"/>
  <c r="C137" i="8"/>
  <c r="I134" i="9"/>
  <c r="L139" i="7"/>
  <c r="I67" i="9"/>
  <c r="C70" i="8"/>
  <c r="L72" i="7"/>
  <c r="AI39" i="3"/>
  <c r="AD39" i="3"/>
  <c r="DD39" i="3"/>
  <c r="OG75" i="2"/>
  <c r="G332" i="4" s="1"/>
  <c r="OG66" i="2"/>
  <c r="FX75" i="2"/>
  <c r="G148" i="4" s="1"/>
  <c r="FX66" i="2"/>
  <c r="QD86" i="2"/>
  <c r="QD94" i="2" s="1"/>
  <c r="QD84" i="2" s="1"/>
  <c r="P381" i="4" s="1"/>
  <c r="QD75" i="2"/>
  <c r="F381" i="4" s="1"/>
  <c r="QD66" i="2"/>
  <c r="KF75" i="2"/>
  <c r="G227" i="4" s="1"/>
  <c r="KF66" i="2"/>
  <c r="T75" i="2"/>
  <c r="G21" i="4" s="1"/>
  <c r="T66" i="2"/>
  <c r="I327" i="9"/>
  <c r="L334" i="7"/>
  <c r="C330" i="8"/>
  <c r="I321" i="9"/>
  <c r="C324" i="8"/>
  <c r="L328" i="7"/>
  <c r="I297" i="9"/>
  <c r="L304" i="7"/>
  <c r="C300" i="8"/>
  <c r="I273" i="9"/>
  <c r="C276" i="8"/>
  <c r="L280" i="7"/>
  <c r="I336" i="9"/>
  <c r="C339" i="8"/>
  <c r="L343" i="7"/>
  <c r="I322" i="9"/>
  <c r="C325" i="8"/>
  <c r="L329" i="7"/>
  <c r="I311" i="9"/>
  <c r="C314" i="8"/>
  <c r="L318" i="7"/>
  <c r="I164" i="9"/>
  <c r="L169" i="7"/>
  <c r="C167" i="8"/>
  <c r="I140" i="9"/>
  <c r="C143" i="8"/>
  <c r="L145" i="7"/>
  <c r="I96" i="9"/>
  <c r="C99" i="8"/>
  <c r="L101" i="7"/>
  <c r="I276" i="9"/>
  <c r="C279" i="8"/>
  <c r="L283" i="7"/>
  <c r="C157" i="8"/>
  <c r="I154" i="9"/>
  <c r="L159" i="7"/>
  <c r="I130" i="9"/>
  <c r="C133" i="8"/>
  <c r="L135" i="7"/>
  <c r="I106" i="9"/>
  <c r="C109" i="8"/>
  <c r="L111" i="7"/>
  <c r="C83" i="8"/>
  <c r="I80" i="9"/>
  <c r="L85" i="7"/>
  <c r="C59" i="8"/>
  <c r="I56" i="9"/>
  <c r="L61" i="7"/>
  <c r="I87" i="9"/>
  <c r="C90" i="8"/>
  <c r="L92" i="7"/>
  <c r="I63" i="9"/>
  <c r="C66" i="8"/>
  <c r="L68" i="7"/>
  <c r="I61" i="9"/>
  <c r="C64" i="8"/>
  <c r="L66" i="7"/>
  <c r="K39" i="3"/>
  <c r="BR39" i="3"/>
  <c r="LU40" i="3"/>
  <c r="CO39" i="3"/>
  <c r="FH39" i="3"/>
  <c r="T39" i="3"/>
  <c r="AQ39" i="3"/>
  <c r="ET39" i="3"/>
  <c r="F39" i="3"/>
  <c r="DU39" i="3"/>
  <c r="BL39" i="3"/>
  <c r="DR39" i="3"/>
  <c r="CF39" i="3"/>
  <c r="HH75" i="2"/>
  <c r="G184" i="4" s="1"/>
  <c r="HH66" i="2"/>
  <c r="D366" i="4"/>
  <c r="NS296" i="1"/>
  <c r="N366" i="4" s="1"/>
  <c r="GC75" i="2"/>
  <c r="G153" i="4" s="1"/>
  <c r="GC66" i="2"/>
  <c r="D177" i="4"/>
  <c r="C177" i="4"/>
  <c r="LW75" i="2"/>
  <c r="G270" i="4" s="1"/>
  <c r="LW66" i="2"/>
  <c r="LT75" i="2"/>
  <c r="G267" i="4" s="1"/>
  <c r="LT66" i="2"/>
  <c r="BE66" i="2"/>
  <c r="KM75" i="2"/>
  <c r="G234" i="4" s="1"/>
  <c r="KM66" i="2"/>
  <c r="AS75" i="2"/>
  <c r="F34" i="4" s="1"/>
  <c r="AS66" i="2"/>
  <c r="HJ75" i="2"/>
  <c r="G186" i="4" s="1"/>
  <c r="HJ66" i="2"/>
  <c r="OP75" i="2"/>
  <c r="OP66" i="2"/>
  <c r="EC75" i="2"/>
  <c r="G101" i="4" s="1"/>
  <c r="EC66" i="2"/>
  <c r="LA75" i="2"/>
  <c r="G248" i="4" s="1"/>
  <c r="LA66" i="2"/>
  <c r="AJ75" i="2"/>
  <c r="G29" i="4" s="1"/>
  <c r="AJ66" i="2"/>
  <c r="GZ75" i="2"/>
  <c r="G177" i="4" s="1"/>
  <c r="GZ66" i="2"/>
  <c r="OF75" i="2"/>
  <c r="G331" i="4" s="1"/>
  <c r="OF66" i="2"/>
  <c r="DF75" i="2"/>
  <c r="G78" i="4" s="1"/>
  <c r="DF66" i="2"/>
  <c r="KB75" i="2"/>
  <c r="KB66" i="2"/>
  <c r="Y75" i="2"/>
  <c r="F24" i="4" s="1"/>
  <c r="Y66" i="2"/>
  <c r="GO75" i="2"/>
  <c r="G165" i="4" s="1"/>
  <c r="GO66" i="2"/>
  <c r="NT75" i="2"/>
  <c r="G319" i="4" s="1"/>
  <c r="NT66" i="2"/>
  <c r="DH75" i="2"/>
  <c r="G80" i="4" s="1"/>
  <c r="DH66" i="2"/>
  <c r="KE75" i="2"/>
  <c r="G226" i="4" s="1"/>
  <c r="KE66" i="2"/>
  <c r="S75" i="2"/>
  <c r="G20" i="4" s="1"/>
  <c r="S66" i="2"/>
  <c r="FG75" i="2"/>
  <c r="G131" i="4" s="1"/>
  <c r="FG66" i="2"/>
  <c r="LC75" i="2"/>
  <c r="G250" i="4" s="1"/>
  <c r="LC66" i="2"/>
  <c r="K75" i="2"/>
  <c r="G12" i="4" s="1"/>
  <c r="K66" i="2"/>
  <c r="EY75" i="2"/>
  <c r="G123" i="4" s="1"/>
  <c r="EY66" i="2"/>
  <c r="KU75" i="2"/>
  <c r="G242" i="4" s="1"/>
  <c r="KU66" i="2"/>
  <c r="HN75" i="2"/>
  <c r="G190" i="4" s="1"/>
  <c r="HN66" i="2"/>
  <c r="NB75" i="2"/>
  <c r="G301" i="4" s="1"/>
  <c r="NB66" i="2"/>
  <c r="QJ75" i="2"/>
  <c r="G388" i="4" s="1"/>
  <c r="QK86" i="2"/>
  <c r="QK94" i="2" s="1"/>
  <c r="QK84" i="2" s="1"/>
  <c r="P389" i="4" s="1"/>
  <c r="QK75" i="2"/>
  <c r="G389" i="4" s="1"/>
  <c r="QK66" i="2"/>
  <c r="CI75" i="2"/>
  <c r="G55" i="4" s="1"/>
  <c r="CI66" i="2"/>
  <c r="CH66" i="2"/>
  <c r="MI40" i="3"/>
  <c r="HV75" i="2"/>
  <c r="G194" i="4" s="1"/>
  <c r="HV66" i="2"/>
  <c r="OW75" i="2"/>
  <c r="OW66" i="2"/>
  <c r="AY75" i="2"/>
  <c r="F37" i="4" s="1"/>
  <c r="AY66" i="2"/>
  <c r="FC75" i="2"/>
  <c r="G127" i="4" s="1"/>
  <c r="LD75" i="2"/>
  <c r="G251" i="4" s="1"/>
  <c r="LD66" i="2"/>
  <c r="N347" i="4"/>
  <c r="C347" i="4"/>
  <c r="D203" i="4"/>
  <c r="C203" i="4"/>
  <c r="IC291" i="1"/>
  <c r="MI75" i="2"/>
  <c r="G282" i="4" s="1"/>
  <c r="MI66" i="2"/>
  <c r="DZ66" i="2"/>
  <c r="CW66" i="2"/>
  <c r="I268" i="9"/>
  <c r="C271" i="8"/>
  <c r="L275" i="7"/>
  <c r="ES39" i="3"/>
  <c r="MX75" i="2"/>
  <c r="G297" i="4" s="1"/>
  <c r="MX66" i="2"/>
  <c r="IW75" i="2"/>
  <c r="IW66" i="2"/>
  <c r="EA75" i="2"/>
  <c r="G99" i="4" s="1"/>
  <c r="EA66" i="2"/>
  <c r="D215" i="4"/>
  <c r="C215" i="4"/>
  <c r="I333" i="9"/>
  <c r="C336" i="8"/>
  <c r="L340" i="7"/>
  <c r="I294" i="9"/>
  <c r="L301" i="7"/>
  <c r="C297" i="8"/>
  <c r="I310" i="9"/>
  <c r="C313" i="8"/>
  <c r="L317" i="7"/>
  <c r="I330" i="9"/>
  <c r="C333" i="8"/>
  <c r="L337" i="7"/>
  <c r="I265" i="9"/>
  <c r="C268" i="8"/>
  <c r="L272" i="7"/>
  <c r="I241" i="9"/>
  <c r="C244" i="8"/>
  <c r="L248" i="7"/>
  <c r="I279" i="9"/>
  <c r="C282" i="8"/>
  <c r="L286" i="7"/>
  <c r="I254" i="9"/>
  <c r="C257" i="8"/>
  <c r="L261" i="7"/>
  <c r="I230" i="9"/>
  <c r="C233" i="8"/>
  <c r="L237" i="7"/>
  <c r="I159" i="9"/>
  <c r="C162" i="8"/>
  <c r="L164" i="7"/>
  <c r="I135" i="9"/>
  <c r="C138" i="8"/>
  <c r="L140" i="7"/>
  <c r="I111" i="9"/>
  <c r="C114" i="8"/>
  <c r="L116" i="7"/>
  <c r="I304" i="9"/>
  <c r="C307" i="8"/>
  <c r="L311" i="7"/>
  <c r="I247" i="9"/>
  <c r="C250" i="8"/>
  <c r="L254" i="7"/>
  <c r="I223" i="9"/>
  <c r="C226" i="8"/>
  <c r="L230" i="7"/>
  <c r="I236" i="9"/>
  <c r="C239" i="8"/>
  <c r="L243" i="7"/>
  <c r="I137" i="9"/>
  <c r="C140" i="8"/>
  <c r="L142" i="7"/>
  <c r="C116" i="8"/>
  <c r="I113" i="9"/>
  <c r="L118" i="7"/>
  <c r="I70" i="9"/>
  <c r="C73" i="8"/>
  <c r="L75" i="7"/>
  <c r="I264" i="9"/>
  <c r="C267" i="8"/>
  <c r="L271" i="7"/>
  <c r="I65" i="9"/>
  <c r="C68" i="8"/>
  <c r="L70" i="7"/>
  <c r="EM39" i="3"/>
  <c r="BF39" i="3"/>
  <c r="CC39" i="3"/>
  <c r="EV39" i="3"/>
  <c r="H39" i="3"/>
  <c r="AE39" i="3"/>
  <c r="EH39" i="3"/>
  <c r="DI39" i="3"/>
  <c r="AZ39" i="3"/>
  <c r="DF39" i="3"/>
  <c r="GJ40" i="3"/>
  <c r="BT39" i="3"/>
  <c r="GT40" i="3"/>
  <c r="GA40" i="3"/>
  <c r="FM40" i="3"/>
  <c r="P20" i="4"/>
  <c r="P16" i="4"/>
  <c r="P12" i="4"/>
  <c r="P19" i="4"/>
  <c r="P15" i="4"/>
  <c r="P18" i="4"/>
  <c r="P14" i="4"/>
  <c r="P21" i="4"/>
  <c r="P17" i="4"/>
  <c r="P13" i="4"/>
  <c r="GD75" i="2"/>
  <c r="G154" i="4" s="1"/>
  <c r="GD66" i="2"/>
  <c r="LM66" i="2"/>
  <c r="FA75" i="2"/>
  <c r="G125" i="4" s="1"/>
  <c r="FA66" i="2"/>
  <c r="D377" i="4"/>
  <c r="OC296" i="1"/>
  <c r="N377" i="4" s="1"/>
  <c r="KQ75" i="2"/>
  <c r="G238" i="4" s="1"/>
  <c r="KQ66" i="2"/>
  <c r="KN75" i="2"/>
  <c r="G235" i="4" s="1"/>
  <c r="KN66" i="2"/>
  <c r="JH75" i="2"/>
  <c r="JH66" i="2"/>
  <c r="BH75" i="2"/>
  <c r="F42" i="4" s="1"/>
  <c r="BH66" i="2"/>
  <c r="HY75" i="2"/>
  <c r="HY66" i="2"/>
  <c r="PF86" i="2"/>
  <c r="PF94" i="2" s="1"/>
  <c r="PF84" i="2" s="1"/>
  <c r="P355" i="4" s="1"/>
  <c r="PF75" i="2"/>
  <c r="G355" i="4" s="1"/>
  <c r="PF66" i="2"/>
  <c r="EQ75" i="2"/>
  <c r="G115" i="4" s="1"/>
  <c r="EQ66" i="2"/>
  <c r="LQ75" i="2"/>
  <c r="G264" i="4" s="1"/>
  <c r="LQ66" i="2"/>
  <c r="AX75" i="2"/>
  <c r="G36" i="4" s="1"/>
  <c r="AX66" i="2"/>
  <c r="HO75" i="2"/>
  <c r="HO66" i="2"/>
  <c r="OV86" i="2"/>
  <c r="OV94" i="2" s="1"/>
  <c r="OV84" i="2" s="1"/>
  <c r="P344" i="4" s="1"/>
  <c r="OV75" i="2"/>
  <c r="G344" i="4" s="1"/>
  <c r="OV66" i="2"/>
  <c r="DT75" i="2"/>
  <c r="G92" i="4" s="1"/>
  <c r="DT66" i="2"/>
  <c r="KR75" i="2"/>
  <c r="G239" i="4" s="1"/>
  <c r="KR66" i="2"/>
  <c r="AM75" i="2"/>
  <c r="F31" i="4" s="1"/>
  <c r="AM66" i="2"/>
  <c r="HD75" i="2"/>
  <c r="G180" i="4" s="1"/>
  <c r="HD66" i="2"/>
  <c r="OJ75" i="2"/>
  <c r="G335" i="4" s="1"/>
  <c r="OJ66" i="2"/>
  <c r="DV75" i="2"/>
  <c r="G94" i="4" s="1"/>
  <c r="DV66" i="2"/>
  <c r="KV75" i="2"/>
  <c r="G243" i="4" s="1"/>
  <c r="KV66" i="2"/>
  <c r="AE75" i="2"/>
  <c r="F27" i="4" s="1"/>
  <c r="AE66" i="2"/>
  <c r="FS75" i="2"/>
  <c r="G143" i="4" s="1"/>
  <c r="FS66" i="2"/>
  <c r="LP75" i="2"/>
  <c r="G263" i="4" s="1"/>
  <c r="LP66" i="2"/>
  <c r="W75" i="2"/>
  <c r="F23" i="4" s="1"/>
  <c r="W66" i="2"/>
  <c r="FK75" i="2"/>
  <c r="G135" i="4" s="1"/>
  <c r="FK66" i="2"/>
  <c r="LH75" i="2"/>
  <c r="G255" i="4" s="1"/>
  <c r="LH66" i="2"/>
  <c r="HZ75" i="2"/>
  <c r="G196" i="4" s="1"/>
  <c r="HZ66" i="2"/>
  <c r="NN75" i="2"/>
  <c r="G313" i="4" s="1"/>
  <c r="NN66" i="2"/>
  <c r="QJ94" i="2"/>
  <c r="QJ84" i="2" s="1"/>
  <c r="P388" i="4" s="1"/>
  <c r="PE86" i="2"/>
  <c r="PE94" i="2" s="1"/>
  <c r="PE84" i="2" s="1"/>
  <c r="P354" i="4" s="1"/>
  <c r="PE75" i="2"/>
  <c r="G354" i="4" s="1"/>
  <c r="PE66" i="2"/>
  <c r="BF75" i="2"/>
  <c r="F41" i="4" s="1"/>
  <c r="BF66" i="2"/>
  <c r="GR75" i="2"/>
  <c r="G168" i="4" s="1"/>
  <c r="GR66" i="2"/>
  <c r="NR75" i="2"/>
  <c r="G317" i="4" s="1"/>
  <c r="NR66" i="2"/>
  <c r="V75" i="2"/>
  <c r="G22" i="4" s="1"/>
  <c r="V66" i="2"/>
  <c r="AR66" i="2"/>
  <c r="JY75" i="2"/>
  <c r="G222" i="4" s="1"/>
  <c r="JY66" i="2"/>
  <c r="N341" i="4"/>
  <c r="C341" i="4"/>
  <c r="D197" i="4"/>
  <c r="C197" i="4"/>
  <c r="HW291" i="1"/>
  <c r="LB75" i="2"/>
  <c r="G249" i="4" s="1"/>
  <c r="LB66" i="2"/>
  <c r="C281" i="8"/>
  <c r="I278" i="9"/>
  <c r="L285" i="7"/>
  <c r="I84" i="9"/>
  <c r="C87" i="8"/>
  <c r="L89" i="7"/>
  <c r="I73" i="9"/>
  <c r="C76" i="8"/>
  <c r="L78" i="7"/>
  <c r="AK75" i="2"/>
  <c r="F30" i="4" s="1"/>
  <c r="AK66" i="2"/>
  <c r="D200" i="4"/>
  <c r="C200" i="4"/>
  <c r="HZ291" i="1"/>
  <c r="MZ75" i="2"/>
  <c r="G299" i="4" s="1"/>
  <c r="MZ66" i="2"/>
  <c r="MD75" i="2"/>
  <c r="G277" i="4" s="1"/>
  <c r="MD66" i="2"/>
  <c r="DE75" i="2"/>
  <c r="G77" i="4" s="1"/>
  <c r="DE66" i="2"/>
  <c r="AV75" i="2"/>
  <c r="G35" i="4" s="1"/>
  <c r="AV66" i="2"/>
  <c r="D382" i="8"/>
  <c r="M386" i="7"/>
  <c r="E387" i="6"/>
  <c r="I318" i="9"/>
  <c r="C321" i="8"/>
  <c r="L325" i="7"/>
  <c r="I293" i="9"/>
  <c r="C296" i="8"/>
  <c r="L300" i="7"/>
  <c r="I329" i="9"/>
  <c r="L336" i="7"/>
  <c r="C332" i="8"/>
  <c r="I287" i="9"/>
  <c r="C290" i="8"/>
  <c r="L294" i="7"/>
  <c r="I160" i="9"/>
  <c r="C163" i="8"/>
  <c r="L165" i="7"/>
  <c r="I136" i="9"/>
  <c r="C139" i="8"/>
  <c r="L141" i="7"/>
  <c r="I116" i="9"/>
  <c r="C119" i="8"/>
  <c r="L121" i="7"/>
  <c r="C95" i="8"/>
  <c r="I92" i="9"/>
  <c r="L97" i="7"/>
  <c r="I269" i="9"/>
  <c r="L276" i="7"/>
  <c r="C272" i="8"/>
  <c r="I150" i="9"/>
  <c r="C153" i="8"/>
  <c r="L155" i="7"/>
  <c r="I126" i="9"/>
  <c r="C129" i="8"/>
  <c r="L131" i="7"/>
  <c r="I102" i="9"/>
  <c r="C105" i="8"/>
  <c r="L107" i="7"/>
  <c r="I76" i="9"/>
  <c r="C79" i="8"/>
  <c r="L81" i="7"/>
  <c r="I83" i="9"/>
  <c r="C86" i="8"/>
  <c r="L88" i="7"/>
  <c r="I59" i="9"/>
  <c r="C62" i="8"/>
  <c r="L64" i="7"/>
  <c r="EA39" i="3"/>
  <c r="EA38" i="3"/>
  <c r="AT38" i="3"/>
  <c r="AT39" i="3"/>
  <c r="BQ39" i="3"/>
  <c r="EJ39" i="3"/>
  <c r="FG39" i="3"/>
  <c r="S39" i="3"/>
  <c r="DV39" i="3"/>
  <c r="DV38" i="3"/>
  <c r="CW39" i="3"/>
  <c r="FP40" i="3"/>
  <c r="AN39" i="3"/>
  <c r="CT39" i="3"/>
  <c r="BH39" i="3"/>
  <c r="FS40" i="3"/>
  <c r="MA40" i="3"/>
  <c r="GL40" i="3"/>
  <c r="P173" i="4"/>
  <c r="P172" i="4"/>
  <c r="FB75" i="2"/>
  <c r="G126" i="4" s="1"/>
  <c r="FB66" i="2"/>
  <c r="C30" i="4"/>
  <c r="DX75" i="2"/>
  <c r="G96" i="4" s="1"/>
  <c r="DX66" i="2"/>
  <c r="C35" i="4"/>
  <c r="JL75" i="2"/>
  <c r="JL66" i="2"/>
  <c r="JI75" i="2"/>
  <c r="G214" i="4" s="1"/>
  <c r="JI66" i="2"/>
  <c r="IB75" i="2"/>
  <c r="G197" i="4" s="1"/>
  <c r="IB66" i="2"/>
  <c r="BV75" i="2"/>
  <c r="F49" i="4" s="1"/>
  <c r="BV66" i="2"/>
  <c r="IO75" i="2"/>
  <c r="IO66" i="2"/>
  <c r="PW75" i="2"/>
  <c r="G374" i="4" s="1"/>
  <c r="PW86" i="2"/>
  <c r="PW94" i="2" s="1"/>
  <c r="PW84" i="2" s="1"/>
  <c r="P374" i="4" s="1"/>
  <c r="PW66" i="2"/>
  <c r="FE75" i="2"/>
  <c r="G129" i="4" s="1"/>
  <c r="FE66" i="2"/>
  <c r="MG75" i="2"/>
  <c r="G280" i="4" s="1"/>
  <c r="MG66" i="2"/>
  <c r="BL75" i="2"/>
  <c r="F44" i="4" s="1"/>
  <c r="BL66" i="2"/>
  <c r="IE75" i="2"/>
  <c r="IE66" i="2"/>
  <c r="PL86" i="2"/>
  <c r="PL94" i="2" s="1"/>
  <c r="PL84" i="2" s="1"/>
  <c r="P362" i="4" s="1"/>
  <c r="PL75" i="2"/>
  <c r="G362" i="4" s="1"/>
  <c r="PL66" i="2"/>
  <c r="EH75" i="2"/>
  <c r="G106" i="4" s="1"/>
  <c r="EH66" i="2"/>
  <c r="LI75" i="2"/>
  <c r="G256" i="4" s="1"/>
  <c r="LI66" i="2"/>
  <c r="BA75" i="2"/>
  <c r="F38" i="4" s="1"/>
  <c r="BA66" i="2"/>
  <c r="HS75" i="2"/>
  <c r="HS66" i="2"/>
  <c r="OZ86" i="2"/>
  <c r="OZ94" i="2" s="1"/>
  <c r="OZ84" i="2" s="1"/>
  <c r="P349" i="4" s="1"/>
  <c r="OZ75" i="2"/>
  <c r="G349" i="4" s="1"/>
  <c r="OZ66" i="2"/>
  <c r="EK75" i="2"/>
  <c r="G109" i="4" s="1"/>
  <c r="EK66" i="2"/>
  <c r="LK75" i="2"/>
  <c r="G258" i="4" s="1"/>
  <c r="LK66" i="2"/>
  <c r="AQ75" i="2"/>
  <c r="F33" i="4" s="1"/>
  <c r="AQ66" i="2"/>
  <c r="GE75" i="2"/>
  <c r="G155" i="4" s="1"/>
  <c r="GE66" i="2"/>
  <c r="MC75" i="2"/>
  <c r="G276" i="4" s="1"/>
  <c r="MC66" i="2"/>
  <c r="AI75" i="2"/>
  <c r="F29" i="4" s="1"/>
  <c r="AI66" i="2"/>
  <c r="FW75" i="2"/>
  <c r="G147" i="4" s="1"/>
  <c r="FW66" i="2"/>
  <c r="LU75" i="2"/>
  <c r="G268" i="4" s="1"/>
  <c r="LU66" i="2"/>
  <c r="IL75" i="2"/>
  <c r="G202" i="4" s="1"/>
  <c r="IL66" i="2"/>
  <c r="NZ75" i="2"/>
  <c r="G325" i="4" s="1"/>
  <c r="NZ66" i="2"/>
  <c r="GS66" i="2"/>
  <c r="NY75" i="2"/>
  <c r="G324" i="4" s="1"/>
  <c r="NY66" i="2"/>
  <c r="AC75" i="2"/>
  <c r="F26" i="4" s="1"/>
  <c r="AC66" i="2"/>
  <c r="C39" i="4"/>
  <c r="FO75" i="2"/>
  <c r="G139" i="4" s="1"/>
  <c r="FO66" i="2"/>
  <c r="C38" i="4"/>
  <c r="ML75" i="2"/>
  <c r="G285" i="4" s="1"/>
  <c r="ML66" i="2"/>
  <c r="IS75" i="2"/>
  <c r="IS66" i="2"/>
  <c r="D191" i="4"/>
  <c r="C191" i="4"/>
  <c r="D388" i="4"/>
  <c r="OM296" i="1"/>
  <c r="N388" i="4" s="1"/>
  <c r="JX75" i="2"/>
  <c r="JX66" i="2"/>
  <c r="QG66" i="2"/>
  <c r="I301" i="9"/>
  <c r="C304" i="8"/>
  <c r="L308" i="7"/>
  <c r="I110" i="9"/>
  <c r="C113" i="8"/>
  <c r="L115" i="7"/>
  <c r="CP39" i="3"/>
  <c r="E39" i="3"/>
  <c r="CC75" i="2"/>
  <c r="G52" i="4" s="1"/>
  <c r="CC66" i="2"/>
  <c r="KC75" i="2"/>
  <c r="G224" i="4" s="1"/>
  <c r="KC66" i="2"/>
  <c r="I328" i="9"/>
  <c r="C331" i="8"/>
  <c r="L335" i="7"/>
  <c r="C293" i="8"/>
  <c r="I290" i="9"/>
  <c r="L297" i="7"/>
  <c r="I261" i="9"/>
  <c r="C264" i="8"/>
  <c r="L268" i="7"/>
  <c r="I237" i="9"/>
  <c r="C240" i="8"/>
  <c r="L244" i="7"/>
  <c r="I307" i="9"/>
  <c r="C310" i="8"/>
  <c r="L314" i="7"/>
  <c r="I274" i="9"/>
  <c r="C277" i="8"/>
  <c r="L281" i="7"/>
  <c r="I250" i="9"/>
  <c r="C253" i="8"/>
  <c r="L257" i="7"/>
  <c r="I226" i="9"/>
  <c r="C229" i="8"/>
  <c r="L233" i="7"/>
  <c r="I155" i="9"/>
  <c r="C158" i="8"/>
  <c r="L160" i="7"/>
  <c r="I131" i="9"/>
  <c r="C134" i="8"/>
  <c r="L136" i="7"/>
  <c r="I107" i="9"/>
  <c r="C110" i="8"/>
  <c r="L112" i="7"/>
  <c r="I296" i="9"/>
  <c r="C299" i="8"/>
  <c r="L303" i="7"/>
  <c r="I243" i="9"/>
  <c r="L250" i="7"/>
  <c r="C246" i="8"/>
  <c r="C227" i="8"/>
  <c r="I224" i="9"/>
  <c r="L231" i="7"/>
  <c r="I133" i="9"/>
  <c r="C136" i="8"/>
  <c r="L138" i="7"/>
  <c r="I109" i="9"/>
  <c r="C112" i="8"/>
  <c r="L114" i="7"/>
  <c r="I66" i="9"/>
  <c r="C69" i="8"/>
  <c r="L71" i="7"/>
  <c r="I252" i="9"/>
  <c r="C255" i="8"/>
  <c r="L259" i="7"/>
  <c r="I81" i="9"/>
  <c r="C84" i="8"/>
  <c r="L86" i="7"/>
  <c r="DO39" i="3"/>
  <c r="DO38" i="3"/>
  <c r="AH38" i="3"/>
  <c r="AH39" i="3"/>
  <c r="BE39" i="3"/>
  <c r="DX39" i="3"/>
  <c r="EU39" i="3"/>
  <c r="G39" i="3"/>
  <c r="DJ39" i="3"/>
  <c r="DJ38" i="3"/>
  <c r="CK39" i="3"/>
  <c r="CK38" i="3"/>
  <c r="AB39" i="3"/>
  <c r="CH39" i="3"/>
  <c r="AV39" i="3"/>
  <c r="PT86" i="2"/>
  <c r="PT94" i="2" s="1"/>
  <c r="PT84" i="2" s="1"/>
  <c r="P371" i="4" s="1"/>
  <c r="PT75" i="2"/>
  <c r="G371" i="4" s="1"/>
  <c r="PT66" i="2"/>
  <c r="P36" i="4"/>
  <c r="P35" i="4"/>
  <c r="DY75" i="2"/>
  <c r="G97" i="4" s="1"/>
  <c r="DY66" i="2"/>
  <c r="EN75" i="2"/>
  <c r="G112" i="4" s="1"/>
  <c r="CU75" i="2"/>
  <c r="G67" i="4" s="1"/>
  <c r="CU66" i="2"/>
  <c r="C29" i="4"/>
  <c r="IF75" i="2"/>
  <c r="G199" i="4" s="1"/>
  <c r="IF66" i="2"/>
  <c r="D394" i="4"/>
  <c r="OS296" i="1"/>
  <c r="N394" i="4" s="1"/>
  <c r="ID75" i="2"/>
  <c r="G198" i="4" s="1"/>
  <c r="ID66" i="2"/>
  <c r="GX75" i="2"/>
  <c r="G175" i="4" s="1"/>
  <c r="GX66" i="2"/>
  <c r="CJ66" i="2"/>
  <c r="CJ75" i="2"/>
  <c r="G56" i="4" s="1"/>
  <c r="JE75" i="2"/>
  <c r="G212" i="4" s="1"/>
  <c r="JE66" i="2"/>
  <c r="QL86" i="2"/>
  <c r="QL94" i="2" s="1"/>
  <c r="QL84" i="2" s="1"/>
  <c r="P390" i="4" s="1"/>
  <c r="QL75" i="2"/>
  <c r="G390" i="4" s="1"/>
  <c r="QL66" i="2"/>
  <c r="FT75" i="2"/>
  <c r="G144" i="4" s="1"/>
  <c r="FT66" i="2"/>
  <c r="MW75" i="2"/>
  <c r="G296" i="4" s="1"/>
  <c r="MW66" i="2"/>
  <c r="BZ75" i="2"/>
  <c r="F51" i="4" s="1"/>
  <c r="BZ66" i="2"/>
  <c r="IU75" i="2"/>
  <c r="IU66" i="2"/>
  <c r="QA75" i="2"/>
  <c r="G378" i="4" s="1"/>
  <c r="QA86" i="2"/>
  <c r="QA94" i="2" s="1"/>
  <c r="QA84" i="2" s="1"/>
  <c r="P378" i="4" s="1"/>
  <c r="QA66" i="2"/>
  <c r="EW75" i="2"/>
  <c r="G121" i="4" s="1"/>
  <c r="EW66" i="2"/>
  <c r="LX75" i="2"/>
  <c r="G271" i="4" s="1"/>
  <c r="LX66" i="2"/>
  <c r="BP75" i="2"/>
  <c r="F46" i="4" s="1"/>
  <c r="BP66" i="2"/>
  <c r="II75" i="2"/>
  <c r="II66" i="2"/>
  <c r="PO75" i="2"/>
  <c r="G365" i="4" s="1"/>
  <c r="PO86" i="2"/>
  <c r="PO94" i="2" s="1"/>
  <c r="PO84" i="2" s="1"/>
  <c r="P365" i="4" s="1"/>
  <c r="PO66" i="2"/>
  <c r="EZ75" i="2"/>
  <c r="G124" i="4" s="1"/>
  <c r="EZ66" i="2"/>
  <c r="LZ75" i="2"/>
  <c r="G273" i="4" s="1"/>
  <c r="LZ66" i="2"/>
  <c r="BC75" i="2"/>
  <c r="F39" i="4" s="1"/>
  <c r="BC66" i="2"/>
  <c r="GQ75" i="2"/>
  <c r="G167" i="4" s="1"/>
  <c r="GQ66" i="2"/>
  <c r="MQ75" i="2"/>
  <c r="G290" i="4" s="1"/>
  <c r="MQ66" i="2"/>
  <c r="AU75" i="2"/>
  <c r="F35" i="4" s="1"/>
  <c r="AU66" i="2"/>
  <c r="GI75" i="2"/>
  <c r="G159" i="4" s="1"/>
  <c r="GI66" i="2"/>
  <c r="MH75" i="2"/>
  <c r="G281" i="4" s="1"/>
  <c r="MH66" i="2"/>
  <c r="IX75" i="2"/>
  <c r="IX66" i="2"/>
  <c r="OL75" i="2"/>
  <c r="G337" i="4" s="1"/>
  <c r="OL66" i="2"/>
  <c r="MT75" i="2"/>
  <c r="G293" i="4" s="1"/>
  <c r="MT66" i="2"/>
  <c r="C33" i="4"/>
  <c r="EL75" i="2"/>
  <c r="G110" i="4" s="1"/>
  <c r="EL66" i="2"/>
  <c r="D390" i="4"/>
  <c r="OO296" i="1"/>
  <c r="N390" i="4" s="1"/>
  <c r="C32" i="4"/>
  <c r="LG75" i="2"/>
  <c r="G254" i="4" s="1"/>
  <c r="LG66" i="2"/>
  <c r="D360" i="4"/>
  <c r="NM296" i="1"/>
  <c r="N360" i="4" s="1"/>
  <c r="D367" i="4"/>
  <c r="NT296" i="1"/>
  <c r="N367" i="4" s="1"/>
  <c r="HM75" i="2"/>
  <c r="G189" i="4" s="1"/>
  <c r="HM66" i="2"/>
  <c r="KY75" i="2"/>
  <c r="G246" i="4" s="1"/>
  <c r="IR75" i="2"/>
  <c r="G205" i="4" s="1"/>
  <c r="IR66" i="2"/>
  <c r="QG75" i="2"/>
  <c r="I271" i="9"/>
  <c r="C274" i="8"/>
  <c r="L278" i="7"/>
  <c r="I60" i="9"/>
  <c r="C63" i="8"/>
  <c r="L65" i="7"/>
  <c r="AR39" i="3"/>
  <c r="JR75" i="2"/>
  <c r="JR66" i="2"/>
  <c r="GG75" i="2"/>
  <c r="G157" i="4" s="1"/>
  <c r="GG66" i="2"/>
  <c r="MN75" i="2"/>
  <c r="G287" i="4" s="1"/>
  <c r="MN66" i="2"/>
  <c r="PU75" i="2"/>
  <c r="G372" i="4" s="1"/>
  <c r="PU86" i="2"/>
  <c r="PU94" i="2" s="1"/>
  <c r="PU84" i="2" s="1"/>
  <c r="P372" i="4" s="1"/>
  <c r="PU66" i="2"/>
  <c r="I315" i="9"/>
  <c r="L322" i="7"/>
  <c r="C318" i="8"/>
  <c r="I289" i="9"/>
  <c r="C292" i="8"/>
  <c r="L296" i="7"/>
  <c r="I324" i="9"/>
  <c r="L331" i="7"/>
  <c r="C327" i="8"/>
  <c r="I282" i="9"/>
  <c r="C285" i="8"/>
  <c r="L289" i="7"/>
  <c r="I156" i="9"/>
  <c r="C159" i="8"/>
  <c r="L161" i="7"/>
  <c r="I132" i="9"/>
  <c r="C135" i="8"/>
  <c r="L137" i="7"/>
  <c r="I112" i="9"/>
  <c r="C115" i="8"/>
  <c r="L117" i="7"/>
  <c r="I88" i="9"/>
  <c r="C91" i="8"/>
  <c r="L93" i="7"/>
  <c r="I267" i="9"/>
  <c r="L274" i="7"/>
  <c r="C270" i="8"/>
  <c r="I146" i="9"/>
  <c r="C149" i="8"/>
  <c r="L151" i="7"/>
  <c r="I122" i="9"/>
  <c r="C125" i="8"/>
  <c r="L127" i="7"/>
  <c r="I98" i="9"/>
  <c r="C101" i="8"/>
  <c r="L103" i="7"/>
  <c r="I72" i="9"/>
  <c r="C75" i="8"/>
  <c r="L77" i="7"/>
  <c r="I256" i="9"/>
  <c r="C259" i="8"/>
  <c r="L263" i="7"/>
  <c r="I79" i="9"/>
  <c r="C82" i="8"/>
  <c r="L84" i="7"/>
  <c r="I55" i="9"/>
  <c r="C58" i="8"/>
  <c r="L60" i="7"/>
  <c r="DC39" i="3"/>
  <c r="V39" i="3"/>
  <c r="AS38" i="3"/>
  <c r="AS39" i="3"/>
  <c r="DL39" i="3"/>
  <c r="EI39" i="3"/>
  <c r="CX39" i="3"/>
  <c r="BY39" i="3"/>
  <c r="HX40" i="3"/>
  <c r="FD39" i="3"/>
  <c r="FD38" i="3"/>
  <c r="P39" i="3"/>
  <c r="BV39" i="3"/>
  <c r="AJ39" i="3"/>
  <c r="IA40" i="3"/>
  <c r="FJ39" i="3"/>
  <c r="CV75" i="2"/>
  <c r="G68" i="4" s="1"/>
  <c r="CV66" i="2"/>
  <c r="PR86" i="2"/>
  <c r="PR94" i="2" s="1"/>
  <c r="PR84" i="2" s="1"/>
  <c r="P368" i="4" s="1"/>
  <c r="PR75" i="2"/>
  <c r="G368" i="4" s="1"/>
  <c r="PR66" i="2"/>
  <c r="BR75" i="2"/>
  <c r="F47" i="4" s="1"/>
  <c r="BR66" i="2"/>
  <c r="D395" i="4"/>
  <c r="OT296" i="1"/>
  <c r="N395" i="4" s="1"/>
  <c r="C23" i="4"/>
  <c r="D202" i="4"/>
  <c r="C202" i="4"/>
  <c r="HA75" i="2"/>
  <c r="F178" i="4" s="1"/>
  <c r="HA66" i="2"/>
  <c r="D375" i="4"/>
  <c r="OA296" i="1"/>
  <c r="N375" i="4" s="1"/>
  <c r="D196" i="4"/>
  <c r="C196" i="4"/>
  <c r="HV291" i="1"/>
  <c r="GY75" i="2"/>
  <c r="F177" i="4" s="1"/>
  <c r="GY66" i="2"/>
  <c r="D393" i="4"/>
  <c r="OR296" i="1"/>
  <c r="N393" i="4" s="1"/>
  <c r="C34" i="4"/>
  <c r="FU75" i="2"/>
  <c r="G145" i="4" s="1"/>
  <c r="FU66" i="2"/>
  <c r="CX75" i="2"/>
  <c r="G70" i="4" s="1"/>
  <c r="CX66" i="2"/>
  <c r="JU75" i="2"/>
  <c r="G220" i="4" s="1"/>
  <c r="JU66" i="2"/>
  <c r="Q75" i="2"/>
  <c r="G18" i="4" s="1"/>
  <c r="Q66" i="2"/>
  <c r="GH75" i="2"/>
  <c r="G158" i="4" s="1"/>
  <c r="GH66" i="2"/>
  <c r="NL75" i="2"/>
  <c r="G311" i="4" s="1"/>
  <c r="NL66" i="2"/>
  <c r="CO75" i="2"/>
  <c r="G61" i="4" s="1"/>
  <c r="CO66" i="2"/>
  <c r="JK75" i="2"/>
  <c r="G215" i="4" s="1"/>
  <c r="JK66" i="2"/>
  <c r="QP86" i="2"/>
  <c r="QP94" i="2" s="1"/>
  <c r="QP84" i="2" s="1"/>
  <c r="P394" i="4" s="1"/>
  <c r="QP75" i="2"/>
  <c r="G394" i="4" s="1"/>
  <c r="QP66" i="2"/>
  <c r="FL75" i="2"/>
  <c r="G136" i="4" s="1"/>
  <c r="FL66" i="2"/>
  <c r="MM75" i="2"/>
  <c r="G286" i="4" s="1"/>
  <c r="MM66" i="2"/>
  <c r="CD75" i="2"/>
  <c r="F53" i="4" s="1"/>
  <c r="CD66" i="2"/>
  <c r="IY75" i="2"/>
  <c r="IY66" i="2"/>
  <c r="QE86" i="2"/>
  <c r="QE94" i="2" s="1"/>
  <c r="QE84" i="2" s="1"/>
  <c r="P382" i="4" s="1"/>
  <c r="QE75" i="2"/>
  <c r="F382" i="4" s="1"/>
  <c r="QE66" i="2"/>
  <c r="FN75" i="2"/>
  <c r="G138" i="4" s="1"/>
  <c r="FN66" i="2"/>
  <c r="MO75" i="2"/>
  <c r="G288" i="4" s="1"/>
  <c r="MO66" i="2"/>
  <c r="BO75" i="2"/>
  <c r="G45" i="4" s="1"/>
  <c r="BO66" i="2"/>
  <c r="HC75" i="2"/>
  <c r="G179" i="4" s="1"/>
  <c r="HC66" i="2"/>
  <c r="ND75" i="2"/>
  <c r="G303" i="4" s="1"/>
  <c r="ND66" i="2"/>
  <c r="BG75" i="2"/>
  <c r="G41" i="4" s="1"/>
  <c r="BG66" i="2"/>
  <c r="GU75" i="2"/>
  <c r="GU66" i="2"/>
  <c r="MU75" i="2"/>
  <c r="G294" i="4" s="1"/>
  <c r="MU66" i="2"/>
  <c r="JJ75" i="2"/>
  <c r="JJ66" i="2"/>
  <c r="OX86" i="2"/>
  <c r="OX94" i="2" s="1"/>
  <c r="OX84" i="2" s="1"/>
  <c r="P347" i="4" s="1"/>
  <c r="OX75" i="2"/>
  <c r="OX66" i="2"/>
  <c r="N396" i="4"/>
  <c r="D396" i="4"/>
  <c r="OU295" i="1"/>
  <c r="OU296" i="1" s="1"/>
  <c r="LN75" i="2"/>
  <c r="G261" i="4" s="1"/>
  <c r="LN66" i="2"/>
  <c r="C27" i="4"/>
  <c r="DI75" i="2"/>
  <c r="G81" i="4" s="1"/>
  <c r="DI66" i="2"/>
  <c r="D380" i="4"/>
  <c r="OF296" i="1"/>
  <c r="N380" i="4" s="1"/>
  <c r="C26" i="4"/>
  <c r="D359" i="4"/>
  <c r="NL296" i="1"/>
  <c r="N359" i="4" s="1"/>
  <c r="KA75" i="2"/>
  <c r="G223" i="4" s="1"/>
  <c r="KA66" i="2"/>
  <c r="D208" i="4"/>
  <c r="C208" i="4"/>
  <c r="GK75" i="2"/>
  <c r="G161" i="4" s="1"/>
  <c r="GK66" i="2"/>
  <c r="GF66" i="2"/>
  <c r="HL75" i="2"/>
  <c r="G188" i="4" s="1"/>
  <c r="HL66" i="2"/>
  <c r="QG94" i="2"/>
  <c r="QG84" i="2" s="1"/>
  <c r="P385" i="4" s="1"/>
  <c r="I89" i="9"/>
  <c r="C92" i="8"/>
  <c r="L94" i="7"/>
  <c r="BO39" i="3"/>
  <c r="BO38" i="3"/>
  <c r="NK75" i="2"/>
  <c r="G310" i="4" s="1"/>
  <c r="NK66" i="2"/>
  <c r="CF75" i="2"/>
  <c r="F54" i="4" s="1"/>
  <c r="CF66" i="2"/>
  <c r="EO75" i="2"/>
  <c r="G113" i="4" s="1"/>
  <c r="EO66" i="2"/>
  <c r="OS86" i="2"/>
  <c r="OS94" i="2" s="1"/>
  <c r="OS84" i="2" s="1"/>
  <c r="P341" i="4" s="1"/>
  <c r="OS75" i="2"/>
  <c r="OS66" i="2"/>
  <c r="D383" i="8"/>
  <c r="M387" i="7"/>
  <c r="E388" i="6"/>
  <c r="I326" i="9"/>
  <c r="C329" i="8"/>
  <c r="L333" i="7"/>
  <c r="I332" i="9"/>
  <c r="C335" i="8"/>
  <c r="L339" i="7"/>
  <c r="I257" i="9"/>
  <c r="L264" i="7"/>
  <c r="C260" i="8"/>
  <c r="I233" i="9"/>
  <c r="C236" i="8"/>
  <c r="L240" i="7"/>
  <c r="I299" i="9"/>
  <c r="C302" i="8"/>
  <c r="L306" i="7"/>
  <c r="C275" i="8"/>
  <c r="I272" i="9"/>
  <c r="L279" i="7"/>
  <c r="I246" i="9"/>
  <c r="C249" i="8"/>
  <c r="L253" i="7"/>
  <c r="I151" i="9"/>
  <c r="C154" i="8"/>
  <c r="L156" i="7"/>
  <c r="I127" i="9"/>
  <c r="C130" i="8"/>
  <c r="L132" i="7"/>
  <c r="I103" i="9"/>
  <c r="C106" i="8"/>
  <c r="L108" i="7"/>
  <c r="I263" i="9"/>
  <c r="C266" i="8"/>
  <c r="L270" i="7"/>
  <c r="I239" i="9"/>
  <c r="L246" i="7"/>
  <c r="C242" i="8"/>
  <c r="I153" i="9"/>
  <c r="C156" i="8"/>
  <c r="L158" i="7"/>
  <c r="I129" i="9"/>
  <c r="C132" i="8"/>
  <c r="L134" i="7"/>
  <c r="I105" i="9"/>
  <c r="C108" i="8"/>
  <c r="L110" i="7"/>
  <c r="I157" i="9"/>
  <c r="C160" i="8"/>
  <c r="L162" i="7"/>
  <c r="I86" i="9"/>
  <c r="C89" i="8"/>
  <c r="L91" i="7"/>
  <c r="I62" i="9"/>
  <c r="C65" i="8"/>
  <c r="L67" i="7"/>
  <c r="I240" i="9"/>
  <c r="C243" i="8"/>
  <c r="L247" i="7"/>
  <c r="I69" i="9"/>
  <c r="C72" i="8"/>
  <c r="L74" i="7"/>
  <c r="CQ39" i="3"/>
  <c r="CQ38" i="3"/>
  <c r="EX38" i="3"/>
  <c r="EX39" i="3"/>
  <c r="J38" i="3"/>
  <c r="J39" i="3"/>
  <c r="AG38" i="3"/>
  <c r="AG39" i="3"/>
  <c r="CZ38" i="3"/>
  <c r="CZ39" i="3"/>
  <c r="DW39" i="3"/>
  <c r="DW38" i="3"/>
  <c r="CL38" i="3"/>
  <c r="CL39" i="3"/>
  <c r="BM39" i="3"/>
  <c r="BM38" i="3"/>
  <c r="ER39" i="3"/>
  <c r="ER38" i="3"/>
  <c r="BJ39" i="3"/>
  <c r="BJ38" i="3"/>
  <c r="X38" i="3"/>
  <c r="X39" i="3"/>
  <c r="HW40" i="3"/>
  <c r="HI40" i="3"/>
  <c r="CU38" i="3"/>
  <c r="CU40" i="3" s="1"/>
  <c r="O103" i="4" s="1"/>
  <c r="PS86" i="2"/>
  <c r="PS94" i="2" s="1"/>
  <c r="PS84" i="2" s="1"/>
  <c r="P370" i="4" s="1"/>
  <c r="PS75" i="2"/>
  <c r="PS66" i="2"/>
  <c r="BT75" i="2"/>
  <c r="F48" i="4" s="1"/>
  <c r="BT66" i="2"/>
  <c r="OM75" i="2"/>
  <c r="G338" i="4" s="1"/>
  <c r="OM66" i="2"/>
  <c r="AO75" i="2"/>
  <c r="F32" i="4" s="1"/>
  <c r="AO66" i="2"/>
  <c r="D376" i="4"/>
  <c r="OB296" i="1"/>
  <c r="N376" i="4" s="1"/>
  <c r="D219" i="4"/>
  <c r="C219" i="4"/>
  <c r="FY75" i="2"/>
  <c r="G149" i="4" s="1"/>
  <c r="FY66" i="2"/>
  <c r="FV75" i="2"/>
  <c r="G146" i="4" s="1"/>
  <c r="FV66" i="2"/>
  <c r="C383" i="4"/>
  <c r="OI296" i="1"/>
  <c r="C28" i="4"/>
  <c r="ER75" i="2"/>
  <c r="G116" i="4" s="1"/>
  <c r="ER66" i="2"/>
  <c r="DM75" i="2"/>
  <c r="G85" i="4" s="1"/>
  <c r="DM66" i="2"/>
  <c r="KK75" i="2"/>
  <c r="G232" i="4" s="1"/>
  <c r="KK66" i="2"/>
  <c r="AF75" i="2"/>
  <c r="G27" i="4" s="1"/>
  <c r="AF66" i="2"/>
  <c r="GW75" i="2"/>
  <c r="G174" i="4" s="1"/>
  <c r="GW66" i="2"/>
  <c r="OB75" i="2"/>
  <c r="G327" i="4" s="1"/>
  <c r="OB66" i="2"/>
  <c r="DD75" i="2"/>
  <c r="G76" i="4" s="1"/>
  <c r="DD66" i="2"/>
  <c r="JZ75" i="2"/>
  <c r="JZ66" i="2"/>
  <c r="I75" i="2"/>
  <c r="G10" i="4" s="1"/>
  <c r="I66" i="2"/>
  <c r="FZ75" i="2"/>
  <c r="G150" i="4" s="1"/>
  <c r="FZ66" i="2"/>
  <c r="NC75" i="2"/>
  <c r="G302" i="4" s="1"/>
  <c r="NC66" i="2"/>
  <c r="CS75" i="2"/>
  <c r="G65" i="4" s="1"/>
  <c r="CS66" i="2"/>
  <c r="JN75" i="2"/>
  <c r="JN66" i="2"/>
  <c r="L75" i="2"/>
  <c r="G13" i="4" s="1"/>
  <c r="L66" i="2"/>
  <c r="GB75" i="2"/>
  <c r="G152" i="4" s="1"/>
  <c r="GB66" i="2"/>
  <c r="NF75" i="2"/>
  <c r="G305" i="4" s="1"/>
  <c r="NF66" i="2"/>
  <c r="CA75" i="2"/>
  <c r="G51" i="4" s="1"/>
  <c r="CA66" i="2"/>
  <c r="HP75" i="2"/>
  <c r="G191" i="4" s="1"/>
  <c r="HP66" i="2"/>
  <c r="NQ75" i="2"/>
  <c r="G316" i="4" s="1"/>
  <c r="NQ66" i="2"/>
  <c r="BS75" i="2"/>
  <c r="G47" i="4" s="1"/>
  <c r="BS66" i="2"/>
  <c r="HG75" i="2"/>
  <c r="G183" i="4" s="1"/>
  <c r="HG66" i="2"/>
  <c r="NH75" i="2"/>
  <c r="G307" i="4" s="1"/>
  <c r="NH66" i="2"/>
  <c r="JV75" i="2"/>
  <c r="JV66" i="2"/>
  <c r="PJ86" i="2"/>
  <c r="PJ94" i="2" s="1"/>
  <c r="PJ84" i="2" s="1"/>
  <c r="P360" i="4" s="1"/>
  <c r="PJ75" i="2"/>
  <c r="G360" i="4" s="1"/>
  <c r="PJ66" i="2"/>
  <c r="KJ75" i="2"/>
  <c r="G231" i="4" s="1"/>
  <c r="KJ66" i="2"/>
  <c r="C382" i="4"/>
  <c r="OH296" i="1"/>
  <c r="C223" i="4"/>
  <c r="D223" i="4"/>
  <c r="Y38" i="3"/>
  <c r="Y40" i="3" s="1"/>
  <c r="O29" i="4" s="1"/>
  <c r="CG75" i="2"/>
  <c r="G54" i="4" s="1"/>
  <c r="CG66" i="2"/>
  <c r="D371" i="4"/>
  <c r="NW296" i="1"/>
  <c r="N371" i="4" s="1"/>
  <c r="D222" i="4"/>
  <c r="C222" i="4"/>
  <c r="D365" i="4"/>
  <c r="NR296" i="1"/>
  <c r="N365" i="4" s="1"/>
  <c r="D220" i="4"/>
  <c r="C220" i="4"/>
  <c r="IV75" i="2"/>
  <c r="G207" i="4" s="1"/>
  <c r="IV66" i="2"/>
  <c r="FH75" i="2"/>
  <c r="G132" i="4" s="1"/>
  <c r="FH66" i="2"/>
  <c r="GJ75" i="2"/>
  <c r="G160" i="4" s="1"/>
  <c r="GJ66" i="2"/>
  <c r="NJ66" i="2"/>
  <c r="EP39" i="3"/>
  <c r="EP38" i="3"/>
  <c r="P75" i="2"/>
  <c r="G17" i="4" s="1"/>
  <c r="P66" i="2"/>
  <c r="QC86" i="2"/>
  <c r="QC94" i="2" s="1"/>
  <c r="QC84" i="2" s="1"/>
  <c r="P380" i="4" s="1"/>
  <c r="QC75" i="2"/>
  <c r="G380" i="4" s="1"/>
  <c r="QC66" i="2"/>
  <c r="JT75" i="2"/>
  <c r="JT66" i="2"/>
  <c r="I320" i="9"/>
  <c r="C323" i="8"/>
  <c r="L327" i="7"/>
  <c r="I152" i="9"/>
  <c r="L157" i="7"/>
  <c r="C155" i="8"/>
  <c r="I288" i="9"/>
  <c r="C291" i="8"/>
  <c r="L295" i="7"/>
  <c r="C169" i="8"/>
  <c r="I166" i="9"/>
  <c r="L171" i="7"/>
  <c r="C145" i="8"/>
  <c r="I142" i="9"/>
  <c r="L147" i="7"/>
  <c r="I118" i="9"/>
  <c r="L123" i="7"/>
  <c r="C121" i="8"/>
  <c r="I94" i="9"/>
  <c r="C97" i="8"/>
  <c r="L99" i="7"/>
  <c r="C71" i="8"/>
  <c r="I68" i="9"/>
  <c r="L73" i="7"/>
  <c r="I244" i="9"/>
  <c r="C247" i="8"/>
  <c r="L251" i="7"/>
  <c r="I75" i="9"/>
  <c r="C78" i="8"/>
  <c r="L80" i="7"/>
  <c r="I161" i="9"/>
  <c r="C164" i="8"/>
  <c r="L166" i="7"/>
  <c r="C168" i="8"/>
  <c r="I165" i="9"/>
  <c r="L170" i="7"/>
  <c r="CE39" i="3"/>
  <c r="CE38" i="3"/>
  <c r="EL38" i="3"/>
  <c r="EL39" i="3"/>
  <c r="FI38" i="3"/>
  <c r="FI39" i="3"/>
  <c r="U38" i="3"/>
  <c r="U39" i="3"/>
  <c r="CN38" i="3"/>
  <c r="CN39" i="3"/>
  <c r="DK39" i="3"/>
  <c r="DK38" i="3"/>
  <c r="BZ39" i="3"/>
  <c r="BZ38" i="3"/>
  <c r="BA39" i="3"/>
  <c r="BA38" i="3"/>
  <c r="EF39" i="3"/>
  <c r="EF38" i="3"/>
  <c r="AX39" i="3"/>
  <c r="AX38" i="3"/>
  <c r="EZ38" i="3"/>
  <c r="EZ39" i="3"/>
  <c r="L38" i="3"/>
  <c r="L39" i="3"/>
  <c r="PY75" i="2"/>
  <c r="G376" i="4" s="1"/>
  <c r="PY86" i="2"/>
  <c r="PY94" i="2" s="1"/>
  <c r="PY84" i="2" s="1"/>
  <c r="P376" i="4" s="1"/>
  <c r="PY66" i="2"/>
  <c r="ON75" i="2"/>
  <c r="F339" i="4" s="1"/>
  <c r="ON66" i="2"/>
  <c r="AP75" i="2"/>
  <c r="G32" i="4" s="1"/>
  <c r="AP66" i="2"/>
  <c r="NG75" i="2"/>
  <c r="G306" i="4" s="1"/>
  <c r="NG66" i="2"/>
  <c r="M75" i="2"/>
  <c r="G14" i="4" s="1"/>
  <c r="M66" i="2"/>
  <c r="D213" i="4"/>
  <c r="C213" i="4"/>
  <c r="EV75" i="2"/>
  <c r="G120" i="4" s="1"/>
  <c r="EV66" i="2"/>
  <c r="FP66" i="2"/>
  <c r="ES75" i="2"/>
  <c r="G117" i="4" s="1"/>
  <c r="ES66" i="2"/>
  <c r="D374" i="4"/>
  <c r="NZ296" i="1"/>
  <c r="N374" i="4" s="1"/>
  <c r="D224" i="4"/>
  <c r="C224" i="4"/>
  <c r="C22" i="4"/>
  <c r="DP66" i="2"/>
  <c r="DP75" i="2"/>
  <c r="G88" i="4" s="1"/>
  <c r="EB75" i="2"/>
  <c r="G100" i="4" s="1"/>
  <c r="EB66" i="2"/>
  <c r="KZ75" i="2"/>
  <c r="G247" i="4" s="1"/>
  <c r="KZ66" i="2"/>
  <c r="AT75" i="2"/>
  <c r="G34" i="4" s="1"/>
  <c r="AT66" i="2"/>
  <c r="HK75" i="2"/>
  <c r="G187" i="4" s="1"/>
  <c r="HK66" i="2"/>
  <c r="OR75" i="2"/>
  <c r="OR66" i="2"/>
  <c r="DR75" i="2"/>
  <c r="G90" i="4" s="1"/>
  <c r="DR66" i="2"/>
  <c r="KO75" i="2"/>
  <c r="G236" i="4" s="1"/>
  <c r="KO66" i="2"/>
  <c r="X75" i="2"/>
  <c r="G23" i="4" s="1"/>
  <c r="X66" i="2"/>
  <c r="GN75" i="2"/>
  <c r="G164" i="4" s="1"/>
  <c r="GN66" i="2"/>
  <c r="NS75" i="2"/>
  <c r="G318" i="4" s="1"/>
  <c r="NS66" i="2"/>
  <c r="DG75" i="2"/>
  <c r="G79" i="4" s="1"/>
  <c r="DG66" i="2"/>
  <c r="KD75" i="2"/>
  <c r="G225" i="4" s="1"/>
  <c r="KD66" i="2"/>
  <c r="Z75" i="2"/>
  <c r="G24" i="4" s="1"/>
  <c r="Z66" i="2"/>
  <c r="GP75" i="2"/>
  <c r="G166" i="4" s="1"/>
  <c r="GP66" i="2"/>
  <c r="NV75" i="2"/>
  <c r="G321" i="4" s="1"/>
  <c r="NV66" i="2"/>
  <c r="CM75" i="2"/>
  <c r="G59" i="4" s="1"/>
  <c r="CM66" i="2"/>
  <c r="IC75" i="2"/>
  <c r="IC66" i="2"/>
  <c r="OD75" i="2"/>
  <c r="G329" i="4" s="1"/>
  <c r="OD66" i="2"/>
  <c r="CE75" i="2"/>
  <c r="G53" i="4" s="1"/>
  <c r="CE66" i="2"/>
  <c r="HT75" i="2"/>
  <c r="G193" i="4" s="1"/>
  <c r="HT66" i="2"/>
  <c r="NU75" i="2"/>
  <c r="G320" i="4" s="1"/>
  <c r="NU66" i="2"/>
  <c r="KH75" i="2"/>
  <c r="G229" i="4" s="1"/>
  <c r="KH66" i="2"/>
  <c r="PV86" i="2"/>
  <c r="PV94" i="2" s="1"/>
  <c r="PV84" i="2" s="1"/>
  <c r="P373" i="4" s="1"/>
  <c r="PV75" i="2"/>
  <c r="G373" i="4" s="1"/>
  <c r="PV66" i="2"/>
  <c r="JD75" i="2"/>
  <c r="JD66" i="2"/>
  <c r="D363" i="4"/>
  <c r="NP296" i="1"/>
  <c r="N363" i="4" s="1"/>
  <c r="D217" i="4"/>
  <c r="C217" i="4"/>
  <c r="PB75" i="2"/>
  <c r="PB66" i="2"/>
  <c r="BD75" i="2"/>
  <c r="F40" i="4" s="1"/>
  <c r="BD66" i="2"/>
  <c r="D361" i="4"/>
  <c r="NN296" i="1"/>
  <c r="N361" i="4" s="1"/>
  <c r="D216" i="4"/>
  <c r="C216" i="4"/>
  <c r="D372" i="4"/>
  <c r="NX296" i="1"/>
  <c r="N372" i="4" s="1"/>
  <c r="D178" i="4"/>
  <c r="C178" i="4"/>
  <c r="HQ75" i="2"/>
  <c r="HQ66" i="2"/>
  <c r="EE75" i="2"/>
  <c r="G103" i="4" s="1"/>
  <c r="EE66" i="2"/>
  <c r="C37" i="4"/>
  <c r="FF75" i="2"/>
  <c r="G130" i="4" s="1"/>
  <c r="FF66" i="2"/>
  <c r="PC66" i="2"/>
  <c r="DM38" i="3"/>
  <c r="DM39" i="3"/>
  <c r="CJ39" i="3"/>
  <c r="CJ38" i="3"/>
  <c r="IK75" i="2"/>
  <c r="IK66" i="2"/>
  <c r="F75" i="2"/>
  <c r="G8" i="4" s="1"/>
  <c r="F66" i="2"/>
  <c r="EI75" i="2"/>
  <c r="G107" i="4" s="1"/>
  <c r="EI66" i="2"/>
  <c r="D192" i="4"/>
  <c r="C192" i="4"/>
  <c r="HR291" i="1"/>
  <c r="D370" i="4"/>
  <c r="NV296" i="1"/>
  <c r="N370" i="4" s="1"/>
  <c r="I312" i="9"/>
  <c r="C315" i="8"/>
  <c r="L319" i="7"/>
  <c r="I280" i="9"/>
  <c r="C283" i="8"/>
  <c r="L287" i="7"/>
  <c r="I325" i="9"/>
  <c r="C328" i="8"/>
  <c r="L332" i="7"/>
  <c r="I308" i="9"/>
  <c r="C311" i="8"/>
  <c r="L315" i="7"/>
  <c r="I253" i="9"/>
  <c r="C256" i="8"/>
  <c r="L260" i="7"/>
  <c r="I229" i="9"/>
  <c r="C232" i="8"/>
  <c r="L236" i="7"/>
  <c r="I291" i="9"/>
  <c r="C294" i="8"/>
  <c r="L298" i="7"/>
  <c r="I266" i="9"/>
  <c r="C269" i="8"/>
  <c r="L273" i="7"/>
  <c r="C245" i="8"/>
  <c r="L249" i="7"/>
  <c r="I242" i="9"/>
  <c r="I147" i="9"/>
  <c r="C150" i="8"/>
  <c r="L152" i="7"/>
  <c r="I123" i="9"/>
  <c r="C126" i="8"/>
  <c r="L128" i="7"/>
  <c r="I99" i="9"/>
  <c r="C102" i="8"/>
  <c r="L104" i="7"/>
  <c r="I259" i="9"/>
  <c r="C262" i="8"/>
  <c r="L266" i="7"/>
  <c r="I235" i="9"/>
  <c r="C238" i="8"/>
  <c r="L242" i="7"/>
  <c r="C152" i="8"/>
  <c r="I149" i="9"/>
  <c r="L154" i="7"/>
  <c r="I125" i="9"/>
  <c r="C128" i="8"/>
  <c r="L130" i="7"/>
  <c r="I101" i="9"/>
  <c r="C104" i="8"/>
  <c r="L106" i="7"/>
  <c r="I82" i="9"/>
  <c r="C85" i="8"/>
  <c r="L87" i="7"/>
  <c r="I58" i="9"/>
  <c r="C61" i="8"/>
  <c r="L63" i="7"/>
  <c r="I228" i="9"/>
  <c r="C231" i="8"/>
  <c r="L235" i="7"/>
  <c r="I57" i="9"/>
  <c r="C60" i="8"/>
  <c r="L62" i="7"/>
  <c r="BS39" i="3"/>
  <c r="BS38" i="3"/>
  <c r="DZ38" i="3"/>
  <c r="DZ39" i="3"/>
  <c r="EW38" i="3"/>
  <c r="EW39" i="3"/>
  <c r="I38" i="3"/>
  <c r="I39" i="3"/>
  <c r="GR40" i="3"/>
  <c r="CB38" i="3"/>
  <c r="CB39" i="3"/>
  <c r="CY39" i="3"/>
  <c r="CY38" i="3"/>
  <c r="BN39" i="3"/>
  <c r="BN38" i="3"/>
  <c r="AO39" i="3"/>
  <c r="AO38" i="3"/>
  <c r="DT39" i="3"/>
  <c r="DT38" i="3"/>
  <c r="AL39" i="3"/>
  <c r="AL38" i="3"/>
  <c r="HT40" i="3"/>
  <c r="EN38" i="3"/>
  <c r="EN39" i="3"/>
  <c r="HK40" i="3"/>
  <c r="GW40" i="3"/>
  <c r="NI75" i="2"/>
  <c r="G308" i="4" s="1"/>
  <c r="NI66" i="2"/>
  <c r="N75" i="2"/>
  <c r="G15" i="4" s="1"/>
  <c r="N66" i="2"/>
  <c r="MA75" i="2"/>
  <c r="G274" i="4" s="1"/>
  <c r="MA66" i="2"/>
  <c r="D207" i="4"/>
  <c r="C207" i="4"/>
  <c r="KI66" i="2"/>
  <c r="DS75" i="2"/>
  <c r="G91" i="4" s="1"/>
  <c r="DS66" i="2"/>
  <c r="DQ75" i="2"/>
  <c r="G89" i="4" s="1"/>
  <c r="DQ66" i="2"/>
  <c r="D364" i="4"/>
  <c r="NQ296" i="1"/>
  <c r="N364" i="4" s="1"/>
  <c r="D218" i="4"/>
  <c r="C218" i="4"/>
  <c r="QN75" i="2"/>
  <c r="G392" i="4" s="1"/>
  <c r="QN66" i="2"/>
  <c r="QN86" i="2"/>
  <c r="QN94" i="2" s="1"/>
  <c r="QN84" i="2" s="1"/>
  <c r="P392" i="4" s="1"/>
  <c r="CL75" i="2"/>
  <c r="G58" i="4" s="1"/>
  <c r="CL66" i="2"/>
  <c r="EP75" i="2"/>
  <c r="G114" i="4" s="1"/>
  <c r="EP66" i="2"/>
  <c r="LO75" i="2"/>
  <c r="G262" i="4" s="1"/>
  <c r="LO66" i="2"/>
  <c r="BI75" i="2"/>
  <c r="G42" i="4" s="1"/>
  <c r="BI66" i="2"/>
  <c r="IA75" i="2"/>
  <c r="IA66" i="2"/>
  <c r="PG75" i="2"/>
  <c r="PG66" i="2"/>
  <c r="EF75" i="2"/>
  <c r="G104" i="4" s="1"/>
  <c r="EF66" i="2"/>
  <c r="LE75" i="2"/>
  <c r="G252" i="4" s="1"/>
  <c r="LE66" i="2"/>
  <c r="AL75" i="2"/>
  <c r="G30" i="4" s="1"/>
  <c r="AL66" i="2"/>
  <c r="HB75" i="2"/>
  <c r="G178" i="4" s="1"/>
  <c r="HB66" i="2"/>
  <c r="OI75" i="2"/>
  <c r="G334" i="4" s="1"/>
  <c r="OI66" i="2"/>
  <c r="DU75" i="2"/>
  <c r="G93" i="4" s="1"/>
  <c r="DU66" i="2"/>
  <c r="KS75" i="2"/>
  <c r="G240" i="4" s="1"/>
  <c r="KS66" i="2"/>
  <c r="AN75" i="2"/>
  <c r="G31" i="4" s="1"/>
  <c r="AN66" i="2"/>
  <c r="HE75" i="2"/>
  <c r="G181" i="4" s="1"/>
  <c r="HE66" i="2"/>
  <c r="OK75" i="2"/>
  <c r="G336" i="4" s="1"/>
  <c r="OK66" i="2"/>
  <c r="CY75" i="2"/>
  <c r="G71" i="4" s="1"/>
  <c r="CY66" i="2"/>
  <c r="IP75" i="2"/>
  <c r="G204" i="4" s="1"/>
  <c r="IP66" i="2"/>
  <c r="OQ75" i="2"/>
  <c r="OQ66" i="2"/>
  <c r="CQ75" i="2"/>
  <c r="G63" i="4" s="1"/>
  <c r="CQ66" i="2"/>
  <c r="IG75" i="2"/>
  <c r="IG66" i="2"/>
  <c r="OH75" i="2"/>
  <c r="G333" i="4" s="1"/>
  <c r="OH66" i="2"/>
  <c r="KT75" i="2"/>
  <c r="G241" i="4" s="1"/>
  <c r="KT66" i="2"/>
  <c r="QH86" i="2"/>
  <c r="QH94" i="2" s="1"/>
  <c r="QH84" i="2" s="1"/>
  <c r="P386" i="4" s="1"/>
  <c r="QH75" i="2"/>
  <c r="G386" i="4" s="1"/>
  <c r="QH66" i="2"/>
  <c r="HX75" i="2"/>
  <c r="G195" i="4" s="1"/>
  <c r="HX66" i="2"/>
  <c r="C211" i="4"/>
  <c r="D211" i="4"/>
  <c r="NW75" i="2"/>
  <c r="G322" i="4" s="1"/>
  <c r="NW66" i="2"/>
  <c r="AA75" i="2"/>
  <c r="F25" i="4" s="1"/>
  <c r="AA66" i="2"/>
  <c r="C210" i="4"/>
  <c r="D210" i="4"/>
  <c r="D378" i="4"/>
  <c r="OD296" i="1"/>
  <c r="N378" i="4" s="1"/>
  <c r="GM75" i="2"/>
  <c r="G163" i="4" s="1"/>
  <c r="GM66" i="2"/>
  <c r="DB75" i="2"/>
  <c r="G74" i="4" s="1"/>
  <c r="DB66" i="2"/>
  <c r="C31" i="4"/>
  <c r="ED75" i="2"/>
  <c r="G102" i="4" s="1"/>
  <c r="ED66" i="2"/>
  <c r="IN66" i="2"/>
  <c r="I331" i="9"/>
  <c r="C334" i="8"/>
  <c r="L338" i="7"/>
  <c r="I144" i="9"/>
  <c r="C147" i="8"/>
  <c r="L149" i="7"/>
  <c r="FM75" i="2"/>
  <c r="G137" i="4" s="1"/>
  <c r="FM66" i="2"/>
  <c r="I309" i="9"/>
  <c r="C312" i="8"/>
  <c r="L316" i="7"/>
  <c r="I306" i="9"/>
  <c r="C309" i="8"/>
  <c r="L313" i="7"/>
  <c r="I108" i="9"/>
  <c r="C111" i="8"/>
  <c r="L113" i="7"/>
  <c r="I305" i="9"/>
  <c r="C308" i="8"/>
  <c r="L312" i="7"/>
  <c r="L288" i="7"/>
  <c r="C284" i="8"/>
  <c r="I281" i="9"/>
  <c r="I302" i="9"/>
  <c r="C305" i="8"/>
  <c r="L309" i="7"/>
  <c r="I317" i="9"/>
  <c r="C320" i="8"/>
  <c r="L324" i="7"/>
  <c r="I275" i="9"/>
  <c r="C278" i="8"/>
  <c r="L282" i="7"/>
  <c r="I270" i="9"/>
  <c r="C273" i="8"/>
  <c r="L277" i="7"/>
  <c r="I148" i="9"/>
  <c r="C151" i="8"/>
  <c r="L153" i="7"/>
  <c r="I104" i="9"/>
  <c r="C107" i="8"/>
  <c r="L109" i="7"/>
  <c r="I283" i="9"/>
  <c r="C286" i="8"/>
  <c r="L290" i="7"/>
  <c r="I162" i="9"/>
  <c r="C165" i="8"/>
  <c r="L167" i="7"/>
  <c r="I138" i="9"/>
  <c r="C141" i="8"/>
  <c r="L143" i="7"/>
  <c r="I114" i="9"/>
  <c r="C117" i="8"/>
  <c r="L119" i="7"/>
  <c r="I90" i="9"/>
  <c r="L95" i="7"/>
  <c r="C93" i="8"/>
  <c r="I64" i="9"/>
  <c r="C67" i="8"/>
  <c r="L69" i="7"/>
  <c r="I232" i="9"/>
  <c r="C235" i="8"/>
  <c r="L239" i="7"/>
  <c r="I71" i="9"/>
  <c r="C74" i="8"/>
  <c r="L76" i="7"/>
  <c r="I85" i="9"/>
  <c r="C88" i="8"/>
  <c r="L90" i="7"/>
  <c r="BG39" i="3"/>
  <c r="BG38" i="3"/>
  <c r="DN38" i="3"/>
  <c r="DN39" i="3"/>
  <c r="MS34" i="3"/>
  <c r="EK38" i="3"/>
  <c r="EK39" i="3"/>
  <c r="BP38" i="3"/>
  <c r="BP39" i="3"/>
  <c r="CM39" i="3"/>
  <c r="CM38" i="3"/>
  <c r="BB39" i="3"/>
  <c r="BB38" i="3"/>
  <c r="LQ40" i="3"/>
  <c r="AC39" i="3"/>
  <c r="AC38" i="3"/>
  <c r="GZ40" i="3"/>
  <c r="DH39" i="3"/>
  <c r="DH38" i="3"/>
  <c r="Z39" i="3"/>
  <c r="Z38" i="3"/>
  <c r="EB38" i="3"/>
  <c r="EB39" i="3"/>
  <c r="MH40" i="3"/>
  <c r="HC40" i="3"/>
  <c r="FN40" i="3"/>
  <c r="MB75" i="2"/>
  <c r="G275" i="4" s="1"/>
  <c r="MB66" i="2"/>
  <c r="KW75" i="2"/>
  <c r="G244" i="4" s="1"/>
  <c r="KW66" i="2"/>
  <c r="D201" i="4"/>
  <c r="C201" i="4"/>
  <c r="IA291" i="1"/>
  <c r="QR75" i="2"/>
  <c r="QR66" i="2"/>
  <c r="CP75" i="2"/>
  <c r="G62" i="4" s="1"/>
  <c r="CP66" i="2"/>
  <c r="AB66" i="2"/>
  <c r="C36" i="4"/>
  <c r="QO75" i="2"/>
  <c r="G393" i="4" s="1"/>
  <c r="QO86" i="2"/>
  <c r="QO94" i="2" s="1"/>
  <c r="QO84" i="2" s="1"/>
  <c r="P393" i="4" s="1"/>
  <c r="QO66" i="2"/>
  <c r="CN75" i="2"/>
  <c r="G60" i="4" s="1"/>
  <c r="CN66" i="2"/>
  <c r="D212" i="4"/>
  <c r="C212" i="4"/>
  <c r="PI86" i="2"/>
  <c r="PI94" i="2" s="1"/>
  <c r="PI84" i="2" s="1"/>
  <c r="P359" i="4" s="1"/>
  <c r="PI75" i="2"/>
  <c r="G359" i="4" s="1"/>
  <c r="PI66" i="2"/>
  <c r="BJ75" i="2"/>
  <c r="F43" i="4" s="1"/>
  <c r="BJ66" i="2"/>
  <c r="FD75" i="2"/>
  <c r="G128" i="4" s="1"/>
  <c r="FD66" i="2"/>
  <c r="MF75" i="2"/>
  <c r="G279" i="4" s="1"/>
  <c r="MF66" i="2"/>
  <c r="BW75" i="2"/>
  <c r="G49" i="4" s="1"/>
  <c r="BW66" i="2"/>
  <c r="IQ75" i="2"/>
  <c r="IQ66" i="2"/>
  <c r="PX86" i="2"/>
  <c r="PX94" i="2" s="1"/>
  <c r="PX84" i="2" s="1"/>
  <c r="P375" i="4" s="1"/>
  <c r="PX75" i="2"/>
  <c r="G375" i="4" s="1"/>
  <c r="PX66" i="2"/>
  <c r="ET75" i="2"/>
  <c r="G118" i="4" s="1"/>
  <c r="ET66" i="2"/>
  <c r="LV75" i="2"/>
  <c r="G269" i="4" s="1"/>
  <c r="LV66" i="2"/>
  <c r="AZ75" i="2"/>
  <c r="G37" i="4" s="1"/>
  <c r="AZ66" i="2"/>
  <c r="HR75" i="2"/>
  <c r="G192" i="4" s="1"/>
  <c r="HR66" i="2"/>
  <c r="OY86" i="2"/>
  <c r="OY94" i="2" s="1"/>
  <c r="OY84" i="2" s="1"/>
  <c r="P348" i="4" s="1"/>
  <c r="OY75" i="2"/>
  <c r="G348" i="4" s="1"/>
  <c r="OY66" i="2"/>
  <c r="EJ75" i="2"/>
  <c r="G108" i="4" s="1"/>
  <c r="EJ66" i="2"/>
  <c r="LJ75" i="2"/>
  <c r="G257" i="4" s="1"/>
  <c r="LJ66" i="2"/>
  <c r="BB75" i="2"/>
  <c r="G38" i="4" s="1"/>
  <c r="BB66" i="2"/>
  <c r="HU75" i="2"/>
  <c r="HU66" i="2"/>
  <c r="PA75" i="2"/>
  <c r="PA66" i="2"/>
  <c r="DK75" i="2"/>
  <c r="G83" i="4" s="1"/>
  <c r="DK66" i="2"/>
  <c r="JC75" i="2"/>
  <c r="G211" i="4" s="1"/>
  <c r="JC66" i="2"/>
  <c r="PD75" i="2"/>
  <c r="G353" i="4" s="1"/>
  <c r="PD86" i="2"/>
  <c r="PD94" i="2" s="1"/>
  <c r="PD84" i="2" s="1"/>
  <c r="P353" i="4" s="1"/>
  <c r="PD66" i="2"/>
  <c r="DC75" i="2"/>
  <c r="G75" i="4" s="1"/>
  <c r="DC66" i="2"/>
  <c r="IT75" i="2"/>
  <c r="G206" i="4" s="1"/>
  <c r="IT66" i="2"/>
  <c r="OU86" i="2"/>
  <c r="OU94" i="2" s="1"/>
  <c r="OU84" i="2" s="1"/>
  <c r="P343" i="4" s="1"/>
  <c r="OU75" i="2"/>
  <c r="G343" i="4" s="1"/>
  <c r="OU66" i="2"/>
  <c r="LF75" i="2"/>
  <c r="G253" i="4" s="1"/>
  <c r="LF66" i="2"/>
  <c r="GT75" i="2"/>
  <c r="GT66" i="2"/>
  <c r="D205" i="4"/>
  <c r="C205" i="4"/>
  <c r="PC94" i="2"/>
  <c r="PC84" i="2" s="1"/>
  <c r="P352" i="4" s="1"/>
  <c r="MR75" i="2"/>
  <c r="G291" i="4" s="1"/>
  <c r="MR66" i="2"/>
  <c r="D204" i="4"/>
  <c r="C204" i="4"/>
  <c r="D385" i="4"/>
  <c r="OJ296" i="1"/>
  <c r="FJ75" i="2"/>
  <c r="G134" i="4" s="1"/>
  <c r="FJ66" i="2"/>
  <c r="MS66" i="2"/>
  <c r="PZ86" i="2"/>
  <c r="PZ94" i="2" s="1"/>
  <c r="PZ84" i="2" s="1"/>
  <c r="P377" i="4" s="1"/>
  <c r="PZ75" i="2"/>
  <c r="G377" i="4" s="1"/>
  <c r="PZ66" i="2"/>
  <c r="BY75" i="2"/>
  <c r="G50" i="4" s="1"/>
  <c r="BY66" i="2"/>
  <c r="C25" i="4"/>
  <c r="D214" i="4"/>
  <c r="C214" i="4"/>
  <c r="DA75" i="2"/>
  <c r="G73" i="4" s="1"/>
  <c r="DA66" i="2"/>
  <c r="C161" i="8"/>
  <c r="I158" i="9"/>
  <c r="L163" i="7"/>
  <c r="AH75" i="2"/>
  <c r="G28" i="4" s="1"/>
  <c r="AH66" i="2"/>
  <c r="JW75" i="2"/>
  <c r="G221" i="4" s="1"/>
  <c r="JW66" i="2"/>
  <c r="QF86" i="2"/>
  <c r="QF94" i="2" s="1"/>
  <c r="QF84" i="2" s="1"/>
  <c r="P383" i="4" s="1"/>
  <c r="QF75" i="2"/>
  <c r="F383" i="4" s="1"/>
  <c r="QF66" i="2"/>
  <c r="NO75" i="2"/>
  <c r="G314" i="4" s="1"/>
  <c r="NO66" i="2"/>
  <c r="I285" i="9"/>
  <c r="C288" i="8"/>
  <c r="L292" i="7"/>
  <c r="I319" i="9"/>
  <c r="C322" i="8"/>
  <c r="L326" i="7"/>
  <c r="I300" i="9"/>
  <c r="C303" i="8"/>
  <c r="L307" i="7"/>
  <c r="I249" i="9"/>
  <c r="C252" i="8"/>
  <c r="L256" i="7"/>
  <c r="I225" i="9"/>
  <c r="L232" i="7"/>
  <c r="C228" i="8"/>
  <c r="I124" i="9"/>
  <c r="C127" i="8"/>
  <c r="L129" i="7"/>
  <c r="I286" i="9"/>
  <c r="C289" i="8"/>
  <c r="L293" i="7"/>
  <c r="I262" i="9"/>
  <c r="C265" i="8"/>
  <c r="L269" i="7"/>
  <c r="I238" i="9"/>
  <c r="C241" i="8"/>
  <c r="L245" i="7"/>
  <c r="I167" i="9"/>
  <c r="C170" i="8"/>
  <c r="L172" i="7"/>
  <c r="I143" i="9"/>
  <c r="C146" i="8"/>
  <c r="L148" i="7"/>
  <c r="I119" i="9"/>
  <c r="C122" i="8"/>
  <c r="L124" i="7"/>
  <c r="I95" i="9"/>
  <c r="C98" i="8"/>
  <c r="L100" i="7"/>
  <c r="I255" i="9"/>
  <c r="L262" i="7"/>
  <c r="C258" i="8"/>
  <c r="I231" i="9"/>
  <c r="L238" i="7"/>
  <c r="C234" i="8"/>
  <c r="C263" i="8"/>
  <c r="I260" i="9"/>
  <c r="L267" i="7"/>
  <c r="I145" i="9"/>
  <c r="C148" i="8"/>
  <c r="L150" i="7"/>
  <c r="I121" i="9"/>
  <c r="C124" i="8"/>
  <c r="L126" i="7"/>
  <c r="I97" i="9"/>
  <c r="C100" i="8"/>
  <c r="L102" i="7"/>
  <c r="I78" i="9"/>
  <c r="C81" i="8"/>
  <c r="L83" i="7"/>
  <c r="I54" i="9"/>
  <c r="C57" i="8"/>
  <c r="L59" i="7"/>
  <c r="I295" i="9"/>
  <c r="C298" i="8"/>
  <c r="L302" i="7"/>
  <c r="AU39" i="3"/>
  <c r="AU38" i="3"/>
  <c r="DB38" i="3"/>
  <c r="DB39" i="3"/>
  <c r="DY38" i="3"/>
  <c r="DY39" i="3"/>
  <c r="BD38" i="3"/>
  <c r="BD39" i="3"/>
  <c r="CA39" i="3"/>
  <c r="CA38" i="3"/>
  <c r="AP39" i="3"/>
  <c r="AP38" i="3"/>
  <c r="FE39" i="3"/>
  <c r="FE38" i="3"/>
  <c r="Q39" i="3"/>
  <c r="Q38" i="3"/>
  <c r="CV39" i="3"/>
  <c r="CV38" i="3"/>
  <c r="FB39" i="3"/>
  <c r="FB38" i="3"/>
  <c r="N39" i="3"/>
  <c r="N38" i="3"/>
  <c r="DP38" i="3"/>
  <c r="DP39" i="3"/>
  <c r="KX75" i="2"/>
  <c r="G245" i="4" s="1"/>
  <c r="KX66" i="2"/>
  <c r="JQ75" i="2"/>
  <c r="G218" i="4" s="1"/>
  <c r="JQ66" i="2"/>
  <c r="D339" i="4"/>
  <c r="C339" i="4"/>
  <c r="D195" i="4"/>
  <c r="C195" i="4"/>
  <c r="HU291" i="1"/>
  <c r="PM75" i="2"/>
  <c r="G363" i="4" s="1"/>
  <c r="PM86" i="2"/>
  <c r="PM94" i="2" s="1"/>
  <c r="PM84" i="2" s="1"/>
  <c r="P363" i="4" s="1"/>
  <c r="PM66" i="2"/>
  <c r="BM75" i="2"/>
  <c r="G44" i="4" s="1"/>
  <c r="BM66" i="2"/>
  <c r="PK75" i="2"/>
  <c r="G361" i="4" s="1"/>
  <c r="PK86" i="2"/>
  <c r="PK94" i="2" s="1"/>
  <c r="PK84" i="2" s="1"/>
  <c r="P361" i="4" s="1"/>
  <c r="PK66" i="2"/>
  <c r="BK75" i="2"/>
  <c r="G43" i="4" s="1"/>
  <c r="BK66" i="2"/>
  <c r="D206" i="4"/>
  <c r="C206" i="4"/>
  <c r="OC75" i="2"/>
  <c r="G328" i="4" s="1"/>
  <c r="OC66" i="2"/>
  <c r="AG75" i="2"/>
  <c r="F28" i="4" s="1"/>
  <c r="AG66" i="2"/>
  <c r="FR75" i="2"/>
  <c r="G142" i="4" s="1"/>
  <c r="FR66" i="2"/>
  <c r="MV75" i="2"/>
  <c r="G295" i="4" s="1"/>
  <c r="MV66" i="2"/>
  <c r="CK75" i="2"/>
  <c r="G57" i="4" s="1"/>
  <c r="CK66" i="2"/>
  <c r="JF75" i="2"/>
  <c r="JF66" i="2"/>
  <c r="QM86" i="2"/>
  <c r="QM94" i="2" s="1"/>
  <c r="QM84" i="2" s="1"/>
  <c r="P391" i="4" s="1"/>
  <c r="QM75" i="2"/>
  <c r="G391" i="4" s="1"/>
  <c r="QM66" i="2"/>
  <c r="FI75" i="2"/>
  <c r="G133" i="4" s="1"/>
  <c r="FI66" i="2"/>
  <c r="MK75" i="2"/>
  <c r="G284" i="4" s="1"/>
  <c r="MK66" i="2"/>
  <c r="BN66" i="2"/>
  <c r="BN75" i="2"/>
  <c r="F45" i="4" s="1"/>
  <c r="IH75" i="2"/>
  <c r="G200" i="4" s="1"/>
  <c r="IH66" i="2"/>
  <c r="PN86" i="2"/>
  <c r="PN94" i="2" s="1"/>
  <c r="PN84" i="2" s="1"/>
  <c r="P364" i="4" s="1"/>
  <c r="PN75" i="2"/>
  <c r="G364" i="4" s="1"/>
  <c r="PN66" i="2"/>
  <c r="EX75" i="2"/>
  <c r="G122" i="4" s="1"/>
  <c r="EX66" i="2"/>
  <c r="LY75" i="2"/>
  <c r="G272" i="4" s="1"/>
  <c r="LY66" i="2"/>
  <c r="BQ75" i="2"/>
  <c r="G46" i="4" s="1"/>
  <c r="BQ66" i="2"/>
  <c r="IJ75" i="2"/>
  <c r="G201" i="4" s="1"/>
  <c r="IJ66" i="2"/>
  <c r="PP75" i="2"/>
  <c r="G366" i="4" s="1"/>
  <c r="PP86" i="2"/>
  <c r="PP94" i="2" s="1"/>
  <c r="PP84" i="2" s="1"/>
  <c r="P366" i="4" s="1"/>
  <c r="PP66" i="2"/>
  <c r="DW75" i="2"/>
  <c r="G95" i="4" s="1"/>
  <c r="DW66" i="2"/>
  <c r="JP75" i="2"/>
  <c r="JP66" i="2"/>
  <c r="PQ86" i="2"/>
  <c r="PQ94" i="2" s="1"/>
  <c r="PQ84" i="2" s="1"/>
  <c r="P367" i="4" s="1"/>
  <c r="PQ75" i="2"/>
  <c r="G367" i="4" s="1"/>
  <c r="PQ66" i="2"/>
  <c r="DO75" i="2"/>
  <c r="G87" i="4" s="1"/>
  <c r="DO66" i="2"/>
  <c r="JG75" i="2"/>
  <c r="G213" i="4" s="1"/>
  <c r="JG66" i="2"/>
  <c r="PH86" i="2"/>
  <c r="PH94" i="2" s="1"/>
  <c r="PH84" i="2" s="1"/>
  <c r="P358" i="4" s="1"/>
  <c r="PH75" i="2"/>
  <c r="G358" i="4" s="1"/>
  <c r="PH66" i="2"/>
  <c r="LR75" i="2"/>
  <c r="G265" i="4" s="1"/>
  <c r="LR66" i="2"/>
  <c r="D392" i="4"/>
  <c r="OQ296" i="1"/>
  <c r="N392" i="4" s="1"/>
  <c r="FQ75" i="2"/>
  <c r="G141" i="4" s="1"/>
  <c r="FQ66" i="2"/>
  <c r="C199" i="4"/>
  <c r="D199" i="4"/>
  <c r="HY291" i="1"/>
  <c r="PC75" i="2"/>
  <c r="C381" i="4"/>
  <c r="OG296" i="1"/>
  <c r="LL75" i="2"/>
  <c r="G259" i="4" s="1"/>
  <c r="LL66" i="2"/>
  <c r="D198" i="4"/>
  <c r="C198" i="4"/>
  <c r="HX291" i="1"/>
  <c r="D391" i="4"/>
  <c r="OP296" i="1"/>
  <c r="N391" i="4" s="1"/>
  <c r="EG75" i="2"/>
  <c r="G105" i="4" s="1"/>
  <c r="EG66" i="2"/>
  <c r="D368" i="4"/>
  <c r="NU296" i="1"/>
  <c r="N368" i="4" s="1"/>
  <c r="OT86" i="2"/>
  <c r="OT94" i="2" s="1"/>
  <c r="OT84" i="2" s="1"/>
  <c r="P342" i="4" s="1"/>
  <c r="OT75" i="2"/>
  <c r="G342" i="4" s="1"/>
  <c r="OT66" i="2"/>
  <c r="AW75" i="2"/>
  <c r="F36" i="4" s="1"/>
  <c r="AW66" i="2"/>
  <c r="D389" i="4"/>
  <c r="ON296" i="1"/>
  <c r="N389" i="4" s="1"/>
  <c r="D221" i="4"/>
  <c r="C221" i="4"/>
  <c r="BX75" i="2"/>
  <c r="F50" i="4" s="1"/>
  <c r="BX66" i="2"/>
  <c r="F32" i="3" l="1"/>
  <c r="F34" i="3" s="1"/>
  <c r="E10" i="4" s="1"/>
  <c r="BK32" i="3"/>
  <c r="BK34" i="3" s="1"/>
  <c r="E67" i="4" s="1"/>
  <c r="V32" i="3"/>
  <c r="V34" i="3" s="1"/>
  <c r="E26" i="4" s="1"/>
  <c r="CS32" i="3"/>
  <c r="CS34" i="3" s="1"/>
  <c r="E101" i="4" s="1"/>
  <c r="FH32" i="3"/>
  <c r="FH34" i="3" s="1"/>
  <c r="E168" i="4" s="1"/>
  <c r="EB32" i="3"/>
  <c r="EB34" i="3" s="1"/>
  <c r="E136" i="4" s="1"/>
  <c r="AA32" i="3"/>
  <c r="AA34" i="3" s="1"/>
  <c r="E31" i="4" s="1"/>
  <c r="H31" i="4" s="1"/>
  <c r="DK32" i="3"/>
  <c r="DK34" i="3" s="1"/>
  <c r="E119" i="4" s="1"/>
  <c r="CX32" i="3"/>
  <c r="CX34" i="3" s="1"/>
  <c r="E106" i="4" s="1"/>
  <c r="ES32" i="3"/>
  <c r="ES34" i="3" s="1"/>
  <c r="E153" i="4" s="1"/>
  <c r="CE32" i="3"/>
  <c r="CE34" i="3" s="1"/>
  <c r="E87" i="4" s="1"/>
  <c r="DV32" i="3"/>
  <c r="DV34" i="3" s="1"/>
  <c r="E130" i="4" s="1"/>
  <c r="EA32" i="3"/>
  <c r="EA34" i="3" s="1"/>
  <c r="E135" i="4" s="1"/>
  <c r="CO32" i="3"/>
  <c r="CO34" i="3" s="1"/>
  <c r="E97" i="4" s="1"/>
  <c r="BV32" i="3"/>
  <c r="BV34" i="3" s="1"/>
  <c r="E78" i="4" s="1"/>
  <c r="K32" i="3"/>
  <c r="K34" i="3" s="1"/>
  <c r="E15" i="4" s="1"/>
  <c r="CH32" i="3"/>
  <c r="CH34" i="3" s="1"/>
  <c r="E90" i="4" s="1"/>
  <c r="CR32" i="3"/>
  <c r="CR34" i="3" s="1"/>
  <c r="E100" i="4" s="1"/>
  <c r="DE32" i="3"/>
  <c r="DE34" i="3" s="1"/>
  <c r="E113" i="4" s="1"/>
  <c r="EQ32" i="3"/>
  <c r="EQ34" i="3" s="1"/>
  <c r="E151" i="4" s="1"/>
  <c r="G32" i="3"/>
  <c r="G34" i="3" s="1"/>
  <c r="E11" i="4" s="1"/>
  <c r="AS32" i="3"/>
  <c r="AS34" i="3" s="1"/>
  <c r="E49" i="4" s="1"/>
  <c r="AO32" i="3"/>
  <c r="AO34" i="3" s="1"/>
  <c r="E45" i="4" s="1"/>
  <c r="AP32" i="3"/>
  <c r="AP34" i="3" s="1"/>
  <c r="E46" i="4" s="1"/>
  <c r="AT32" i="3"/>
  <c r="AT34" i="3" s="1"/>
  <c r="E50" i="4" s="1"/>
  <c r="CG32" i="3"/>
  <c r="CG34" i="3" s="1"/>
  <c r="E89" i="4" s="1"/>
  <c r="AX32" i="3"/>
  <c r="AX34" i="3" s="1"/>
  <c r="E54" i="4" s="1"/>
  <c r="DB32" i="3"/>
  <c r="DB34" i="3" s="1"/>
  <c r="E110" i="4" s="1"/>
  <c r="CM32" i="3"/>
  <c r="CM34" i="3" s="1"/>
  <c r="E95" i="4" s="1"/>
  <c r="BA32" i="3"/>
  <c r="BA34" i="3" s="1"/>
  <c r="E57" i="4" s="1"/>
  <c r="CV32" i="3"/>
  <c r="CV34" i="3" s="1"/>
  <c r="E104" i="4" s="1"/>
  <c r="EE32" i="3"/>
  <c r="EE34" i="3" s="1"/>
  <c r="E139" i="4" s="1"/>
  <c r="O32" i="3"/>
  <c r="O34" i="3" s="1"/>
  <c r="E19" i="4" s="1"/>
  <c r="DY32" i="3"/>
  <c r="DY34" i="3" s="1"/>
  <c r="E133" i="4" s="1"/>
  <c r="N32" i="3"/>
  <c r="N34" i="3" s="1"/>
  <c r="E18" i="4" s="1"/>
  <c r="BE32" i="3"/>
  <c r="BE34" i="3" s="1"/>
  <c r="E61" i="4" s="1"/>
  <c r="CF32" i="3"/>
  <c r="CF34" i="3" s="1"/>
  <c r="E88" i="4" s="1"/>
  <c r="BS32" i="3"/>
  <c r="BS34" i="3" s="1"/>
  <c r="E75" i="4" s="1"/>
  <c r="AJ32" i="3"/>
  <c r="AJ34" i="3" s="1"/>
  <c r="E40" i="4" s="1"/>
  <c r="L32" i="3"/>
  <c r="L34" i="3" s="1"/>
  <c r="E16" i="4" s="1"/>
  <c r="BM32" i="3"/>
  <c r="BM34" i="3" s="1"/>
  <c r="E69" i="4" s="1"/>
  <c r="DH32" i="3"/>
  <c r="DH34" i="3" s="1"/>
  <c r="E116" i="4" s="1"/>
  <c r="BP32" i="3"/>
  <c r="BP34" i="3" s="1"/>
  <c r="E72" i="4" s="1"/>
  <c r="AF32" i="3"/>
  <c r="AF34" i="3" s="1"/>
  <c r="E36" i="4" s="1"/>
  <c r="AC32" i="3"/>
  <c r="AC34" i="3" s="1"/>
  <c r="E33" i="4" s="1"/>
  <c r="ET32" i="3"/>
  <c r="ET34" i="3" s="1"/>
  <c r="E154" i="4" s="1"/>
  <c r="AZ32" i="3"/>
  <c r="AZ34" i="3" s="1"/>
  <c r="E56" i="4" s="1"/>
  <c r="I32" i="3"/>
  <c r="I34" i="3" s="1"/>
  <c r="E13" i="4" s="1"/>
  <c r="DP32" i="3"/>
  <c r="DP34" i="3" s="1"/>
  <c r="E124" i="4" s="1"/>
  <c r="DN32" i="3"/>
  <c r="DN34" i="3" s="1"/>
  <c r="E122" i="4" s="1"/>
  <c r="CY32" i="3"/>
  <c r="CY34" i="3" s="1"/>
  <c r="E107" i="4" s="1"/>
  <c r="I107" i="4" s="1"/>
  <c r="BZ32" i="3"/>
  <c r="BZ34" i="3" s="1"/>
  <c r="E82" i="4" s="1"/>
  <c r="BD32" i="3"/>
  <c r="BD34" i="3" s="1"/>
  <c r="E60" i="4" s="1"/>
  <c r="T32" i="3"/>
  <c r="T34" i="3" s="1"/>
  <c r="E24" i="4" s="1"/>
  <c r="M32" i="3"/>
  <c r="M34" i="3" s="1"/>
  <c r="E17" i="4" s="1"/>
  <c r="DL32" i="3"/>
  <c r="DL34" i="3" s="1"/>
  <c r="E120" i="4" s="1"/>
  <c r="BC32" i="3"/>
  <c r="BC34" i="3" s="1"/>
  <c r="E59" i="4" s="1"/>
  <c r="FE32" i="3"/>
  <c r="FE34" i="3" s="1"/>
  <c r="E165" i="4" s="1"/>
  <c r="BL32" i="3"/>
  <c r="BL34" i="3" s="1"/>
  <c r="E68" i="4" s="1"/>
  <c r="AR32" i="3"/>
  <c r="AR34" i="3" s="1"/>
  <c r="E48" i="4" s="1"/>
  <c r="BR32" i="3"/>
  <c r="BR34" i="3" s="1"/>
  <c r="E74" i="4" s="1"/>
  <c r="FF32" i="3"/>
  <c r="FF34" i="3" s="1"/>
  <c r="E166" i="4" s="1"/>
  <c r="AD32" i="3"/>
  <c r="AD34" i="3" s="1"/>
  <c r="E34" i="4" s="1"/>
  <c r="AB32" i="3"/>
  <c r="AB34" i="3" s="1"/>
  <c r="E32" i="4" s="1"/>
  <c r="CT32" i="3"/>
  <c r="CT34" i="3" s="1"/>
  <c r="E102" i="4" s="1"/>
  <c r="EZ32" i="3"/>
  <c r="EZ34" i="3" s="1"/>
  <c r="E160" i="4" s="1"/>
  <c r="DZ32" i="3"/>
  <c r="DZ34" i="3" s="1"/>
  <c r="E134" i="4" s="1"/>
  <c r="AV32" i="3"/>
  <c r="AV34" i="3" s="1"/>
  <c r="E52" i="4" s="1"/>
  <c r="DO32" i="3"/>
  <c r="DO34" i="3" s="1"/>
  <c r="E123" i="4" s="1"/>
  <c r="EU32" i="3"/>
  <c r="EU34" i="3" s="1"/>
  <c r="E155" i="4" s="1"/>
  <c r="BI32" i="3"/>
  <c r="BI34" i="3" s="1"/>
  <c r="E65" i="4" s="1"/>
  <c r="FB32" i="3"/>
  <c r="FB34" i="3" s="1"/>
  <c r="E162" i="4" s="1"/>
  <c r="S32" i="3"/>
  <c r="S34" i="3" s="1"/>
  <c r="E23" i="4" s="1"/>
  <c r="DX32" i="3"/>
  <c r="DX34" i="3" s="1"/>
  <c r="E132" i="4" s="1"/>
  <c r="AG32" i="3"/>
  <c r="AG34" i="3" s="1"/>
  <c r="E37" i="4" s="1"/>
  <c r="DA32" i="3"/>
  <c r="DA34" i="3" s="1"/>
  <c r="E109" i="4" s="1"/>
  <c r="CC32" i="3"/>
  <c r="CC34" i="3" s="1"/>
  <c r="E85" i="4" s="1"/>
  <c r="DQ32" i="3"/>
  <c r="DQ34" i="3" s="1"/>
  <c r="E125" i="4" s="1"/>
  <c r="CQ32" i="3"/>
  <c r="CQ34" i="3" s="1"/>
  <c r="E99" i="4" s="1"/>
  <c r="EL32" i="3"/>
  <c r="EL34" i="3" s="1"/>
  <c r="E146" i="4" s="1"/>
  <c r="J32" i="3"/>
  <c r="J34" i="3" s="1"/>
  <c r="E14" i="4" s="1"/>
  <c r="AU32" i="3"/>
  <c r="AU34" i="3" s="1"/>
  <c r="E51" i="4" s="1"/>
  <c r="AY32" i="3"/>
  <c r="AY34" i="3" s="1"/>
  <c r="E55" i="4" s="1"/>
  <c r="DM32" i="3"/>
  <c r="DM34" i="3" s="1"/>
  <c r="E121" i="4" s="1"/>
  <c r="CD32" i="3"/>
  <c r="CD34" i="3" s="1"/>
  <c r="E86" i="4" s="1"/>
  <c r="BO32" i="3"/>
  <c r="BO34" i="3" s="1"/>
  <c r="E71" i="4" s="1"/>
  <c r="BW32" i="3"/>
  <c r="BW34" i="3" s="1"/>
  <c r="E79" i="4" s="1"/>
  <c r="BX32" i="3"/>
  <c r="BX34" i="3" s="1"/>
  <c r="E80" i="4" s="1"/>
  <c r="BT32" i="3"/>
  <c r="BT34" i="3" s="1"/>
  <c r="E76" i="4" s="1"/>
  <c r="EC32" i="3"/>
  <c r="EC34" i="3" s="1"/>
  <c r="E137" i="4" s="1"/>
  <c r="DC32" i="3"/>
  <c r="DC34" i="3" s="1"/>
  <c r="E111" i="4" s="1"/>
  <c r="FA32" i="3"/>
  <c r="FA34" i="3" s="1"/>
  <c r="E161" i="4" s="1"/>
  <c r="EM32" i="3"/>
  <c r="EM34" i="3" s="1"/>
  <c r="E147" i="4" s="1"/>
  <c r="H32" i="3"/>
  <c r="H34" i="3" s="1"/>
  <c r="E12" i="4" s="1"/>
  <c r="AL32" i="3"/>
  <c r="AL34" i="3" s="1"/>
  <c r="E42" i="4" s="1"/>
  <c r="AE32" i="3"/>
  <c r="AE34" i="3" s="1"/>
  <c r="E35" i="4" s="1"/>
  <c r="EJ32" i="3"/>
  <c r="EJ34" i="3" s="1"/>
  <c r="E144" i="4" s="1"/>
  <c r="CA32" i="3"/>
  <c r="CA34" i="3" s="1"/>
  <c r="E83" i="4" s="1"/>
  <c r="AH32" i="3"/>
  <c r="AH34" i="3" s="1"/>
  <c r="E38" i="4" s="1"/>
  <c r="DF32" i="3"/>
  <c r="DF34" i="3" s="1"/>
  <c r="E114" i="4" s="1"/>
  <c r="DD32" i="3"/>
  <c r="DD34" i="3" s="1"/>
  <c r="E112" i="4" s="1"/>
  <c r="EO32" i="3"/>
  <c r="EO34" i="3" s="1"/>
  <c r="E149" i="4" s="1"/>
  <c r="EP32" i="3"/>
  <c r="EP34" i="3" s="1"/>
  <c r="E150" i="4" s="1"/>
  <c r="BQ32" i="3"/>
  <c r="BQ34" i="3" s="1"/>
  <c r="E73" i="4" s="1"/>
  <c r="EX32" i="3"/>
  <c r="EX34" i="3" s="1"/>
  <c r="E158" i="4" s="1"/>
  <c r="BU32" i="3"/>
  <c r="BU34" i="3" s="1"/>
  <c r="E77" i="4" s="1"/>
  <c r="FI32" i="3"/>
  <c r="FI34" i="3" s="1"/>
  <c r="E169" i="4" s="1"/>
  <c r="CP32" i="3"/>
  <c r="CP34" i="3" s="1"/>
  <c r="E98" i="4" s="1"/>
  <c r="Q32" i="3"/>
  <c r="Q34" i="3" s="1"/>
  <c r="E21" i="4" s="1"/>
  <c r="EW32" i="3"/>
  <c r="EW34" i="3" s="1"/>
  <c r="E157" i="4" s="1"/>
  <c r="U32" i="3"/>
  <c r="U34" i="3" s="1"/>
  <c r="E25" i="4" s="1"/>
  <c r="DR32" i="3"/>
  <c r="DR34" i="3" s="1"/>
  <c r="E126" i="4" s="1"/>
  <c r="EN32" i="3"/>
  <c r="EN34" i="3" s="1"/>
  <c r="E148" i="4" s="1"/>
  <c r="EH32" i="3"/>
  <c r="EH34" i="3" s="1"/>
  <c r="E142" i="4" s="1"/>
  <c r="Z32" i="3"/>
  <c r="Z34" i="3" s="1"/>
  <c r="E30" i="4" s="1"/>
  <c r="CU32" i="3"/>
  <c r="CU34" i="3" s="1"/>
  <c r="E103" i="4" s="1"/>
  <c r="BJ32" i="3"/>
  <c r="BJ34" i="3" s="1"/>
  <c r="E66" i="4" s="1"/>
  <c r="BH32" i="3"/>
  <c r="BH34" i="3" s="1"/>
  <c r="E64" i="4" s="1"/>
  <c r="BG32" i="3"/>
  <c r="BG34" i="3" s="1"/>
  <c r="E63" i="4" s="1"/>
  <c r="EV32" i="3"/>
  <c r="EV34" i="3" s="1"/>
  <c r="E156" i="4" s="1"/>
  <c r="DS32" i="3"/>
  <c r="DS34" i="3" s="1"/>
  <c r="E127" i="4" s="1"/>
  <c r="CJ32" i="3"/>
  <c r="CJ34" i="3" s="1"/>
  <c r="E92" i="4" s="1"/>
  <c r="CI32" i="3"/>
  <c r="CI34" i="3" s="1"/>
  <c r="E91" i="4" s="1"/>
  <c r="ED32" i="3"/>
  <c r="ED34" i="3" s="1"/>
  <c r="E138" i="4" s="1"/>
  <c r="EI32" i="3"/>
  <c r="EI34" i="3" s="1"/>
  <c r="E143" i="4" s="1"/>
  <c r="AM32" i="3"/>
  <c r="AM34" i="3" s="1"/>
  <c r="E43" i="4" s="1"/>
  <c r="I43" i="4" s="1"/>
  <c r="AI32" i="3"/>
  <c r="AI34" i="3" s="1"/>
  <c r="E39" i="4" s="1"/>
  <c r="AN32" i="3"/>
  <c r="AN34" i="3" s="1"/>
  <c r="E44" i="4" s="1"/>
  <c r="BY32" i="3"/>
  <c r="BY34" i="3" s="1"/>
  <c r="E81" i="4" s="1"/>
  <c r="R32" i="3"/>
  <c r="R34" i="3" s="1"/>
  <c r="E22" i="4" s="1"/>
  <c r="EK32" i="3"/>
  <c r="EK34" i="3" s="1"/>
  <c r="E145" i="4" s="1"/>
  <c r="P32" i="3"/>
  <c r="P34" i="3" s="1"/>
  <c r="E20" i="4" s="1"/>
  <c r="EG32" i="3"/>
  <c r="EG34" i="3" s="1"/>
  <c r="E141" i="4" s="1"/>
  <c r="DG32" i="3"/>
  <c r="DG34" i="3" s="1"/>
  <c r="E115" i="4" s="1"/>
  <c r="DT32" i="3"/>
  <c r="DT34" i="3" s="1"/>
  <c r="E128" i="4" s="1"/>
  <c r="EF32" i="3"/>
  <c r="EF34" i="3" s="1"/>
  <c r="E140" i="4" s="1"/>
  <c r="FG32" i="3"/>
  <c r="FG34" i="3" s="1"/>
  <c r="E167" i="4" s="1"/>
  <c r="DJ32" i="3"/>
  <c r="DJ34" i="3" s="1"/>
  <c r="E118" i="4" s="1"/>
  <c r="CK32" i="3"/>
  <c r="CK34" i="3" s="1"/>
  <c r="E93" i="4" s="1"/>
  <c r="CW32" i="3"/>
  <c r="CW34" i="3" s="1"/>
  <c r="E105" i="4" s="1"/>
  <c r="AW32" i="3"/>
  <c r="AW34" i="3" s="1"/>
  <c r="E53" i="4" s="1"/>
  <c r="DW32" i="3"/>
  <c r="DW34" i="3" s="1"/>
  <c r="E131" i="4" s="1"/>
  <c r="FC32" i="3"/>
  <c r="FC34" i="3" s="1"/>
  <c r="E163" i="4" s="1"/>
  <c r="E32" i="3"/>
  <c r="E34" i="3" s="1"/>
  <c r="E9" i="4" s="1"/>
  <c r="JU32" i="3"/>
  <c r="JU34" i="3" s="1"/>
  <c r="E291" i="4" s="1"/>
  <c r="GB32" i="3"/>
  <c r="GB34" i="3" s="1"/>
  <c r="E194" i="4" s="1"/>
  <c r="JO32" i="3"/>
  <c r="JO34" i="3" s="1"/>
  <c r="E285" i="4" s="1"/>
  <c r="GO32" i="3"/>
  <c r="GO34" i="3" s="1"/>
  <c r="E207" i="4" s="1"/>
  <c r="I207" i="4" s="1"/>
  <c r="HD32" i="3"/>
  <c r="HD34" i="3" s="1"/>
  <c r="E222" i="4" s="1"/>
  <c r="JF32" i="3"/>
  <c r="JF34" i="3" s="1"/>
  <c r="E276" i="4" s="1"/>
  <c r="FM32" i="3"/>
  <c r="FM34" i="3" s="1"/>
  <c r="E179" i="4" s="1"/>
  <c r="KR32" i="3"/>
  <c r="KR34" i="3" s="1"/>
  <c r="E314" i="4" s="1"/>
  <c r="IA32" i="3"/>
  <c r="IA34" i="3" s="1"/>
  <c r="E245" i="4" s="1"/>
  <c r="JM32" i="3"/>
  <c r="JM34" i="3" s="1"/>
  <c r="E283" i="4" s="1"/>
  <c r="JD32" i="3"/>
  <c r="JD34" i="3" s="1"/>
  <c r="E274" i="4" s="1"/>
  <c r="GW32" i="3"/>
  <c r="GW34" i="3" s="1"/>
  <c r="E215" i="4" s="1"/>
  <c r="I215" i="4" s="1"/>
  <c r="JV32" i="3"/>
  <c r="JV34" i="3" s="1"/>
  <c r="E292" i="4" s="1"/>
  <c r="FZ32" i="3"/>
  <c r="FZ34" i="3" s="1"/>
  <c r="E192" i="4" s="1"/>
  <c r="GH32" i="3"/>
  <c r="GH34" i="3" s="1"/>
  <c r="E200" i="4" s="1"/>
  <c r="IW32" i="3"/>
  <c r="IW34" i="3" s="1"/>
  <c r="E267" i="4" s="1"/>
  <c r="KA32" i="3"/>
  <c r="KA34" i="3" s="1"/>
  <c r="E297" i="4" s="1"/>
  <c r="GV32" i="3"/>
  <c r="GV34" i="3" s="1"/>
  <c r="E214" i="4" s="1"/>
  <c r="JI32" i="3"/>
  <c r="JI34" i="3" s="1"/>
  <c r="E279" i="4" s="1"/>
  <c r="JR32" i="3"/>
  <c r="JR34" i="3" s="1"/>
  <c r="E288" i="4" s="1"/>
  <c r="FY32" i="3"/>
  <c r="FY34" i="3" s="1"/>
  <c r="E191" i="4" s="1"/>
  <c r="LD32" i="3"/>
  <c r="LD34" i="3" s="1"/>
  <c r="E326" i="4" s="1"/>
  <c r="IM32" i="3"/>
  <c r="IM34" i="3" s="1"/>
  <c r="E257" i="4" s="1"/>
  <c r="JY32" i="3"/>
  <c r="JY34" i="3" s="1"/>
  <c r="E295" i="4" s="1"/>
  <c r="JP32" i="3"/>
  <c r="JP34" i="3" s="1"/>
  <c r="E286" i="4" s="1"/>
  <c r="HC32" i="3"/>
  <c r="HC34" i="3" s="1"/>
  <c r="E221" i="4" s="1"/>
  <c r="KH32" i="3"/>
  <c r="KH34" i="3" s="1"/>
  <c r="E304" i="4" s="1"/>
  <c r="IN32" i="3"/>
  <c r="IN34" i="3" s="1"/>
  <c r="E258" i="4" s="1"/>
  <c r="GN32" i="3"/>
  <c r="GN34" i="3" s="1"/>
  <c r="E206" i="4" s="1"/>
  <c r="KM32" i="3"/>
  <c r="KM34" i="3" s="1"/>
  <c r="E309" i="4" s="1"/>
  <c r="HI32" i="3"/>
  <c r="HI34" i="3" s="1"/>
  <c r="E227" i="4" s="1"/>
  <c r="GF32" i="3"/>
  <c r="GF34" i="3" s="1"/>
  <c r="E198" i="4" s="1"/>
  <c r="KD32" i="3"/>
  <c r="KD34" i="3" s="1"/>
  <c r="E300" i="4" s="1"/>
  <c r="GE32" i="3"/>
  <c r="GE34" i="3" s="1"/>
  <c r="E197" i="4" s="1"/>
  <c r="LP32" i="3"/>
  <c r="LP34" i="3" s="1"/>
  <c r="E338" i="4" s="1"/>
  <c r="IY32" i="3"/>
  <c r="IY34" i="3" s="1"/>
  <c r="E269" i="4" s="1"/>
  <c r="KK32" i="3"/>
  <c r="KK34" i="3" s="1"/>
  <c r="E307" i="4" s="1"/>
  <c r="KB32" i="3"/>
  <c r="KB34" i="3" s="1"/>
  <c r="E298" i="4" s="1"/>
  <c r="HK32" i="3"/>
  <c r="HK34" i="3" s="1"/>
  <c r="E229" i="4" s="1"/>
  <c r="KT32" i="3"/>
  <c r="KT34" i="3" s="1"/>
  <c r="E316" i="4" s="1"/>
  <c r="LH32" i="3"/>
  <c r="LH34" i="3" s="1"/>
  <c r="E330" i="4" s="1"/>
  <c r="HR32" i="3"/>
  <c r="HR34" i="3" s="1"/>
  <c r="E236" i="4" s="1"/>
  <c r="KY32" i="3"/>
  <c r="KY34" i="3" s="1"/>
  <c r="E321" i="4" s="1"/>
  <c r="HU32" i="3"/>
  <c r="HU34" i="3" s="1"/>
  <c r="E239" i="4" s="1"/>
  <c r="FQ32" i="3"/>
  <c r="FQ34" i="3" s="1"/>
  <c r="E183" i="4" s="1"/>
  <c r="KP32" i="3"/>
  <c r="KP34" i="3" s="1"/>
  <c r="E312" i="4" s="1"/>
  <c r="GK32" i="3"/>
  <c r="GK34" i="3" s="1"/>
  <c r="E203" i="4" s="1"/>
  <c r="I203" i="4" s="1"/>
  <c r="JK32" i="3"/>
  <c r="JK34" i="3" s="1"/>
  <c r="E281" i="4" s="1"/>
  <c r="GY32" i="3"/>
  <c r="GY34" i="3" s="1"/>
  <c r="E217" i="4" s="1"/>
  <c r="KW32" i="3"/>
  <c r="KW34" i="3" s="1"/>
  <c r="E319" i="4" s="1"/>
  <c r="KN32" i="3"/>
  <c r="KN34" i="3" s="1"/>
  <c r="E310" i="4" s="1"/>
  <c r="HB32" i="3"/>
  <c r="HB34" i="3" s="1"/>
  <c r="E220" i="4" s="1"/>
  <c r="HW32" i="3"/>
  <c r="HW34" i="3" s="1"/>
  <c r="E241" i="4" s="1"/>
  <c r="LF32" i="3"/>
  <c r="LF34" i="3" s="1"/>
  <c r="E328" i="4" s="1"/>
  <c r="FN32" i="3"/>
  <c r="FN34" i="3" s="1"/>
  <c r="E180" i="4" s="1"/>
  <c r="ID32" i="3"/>
  <c r="ID34" i="3" s="1"/>
  <c r="E248" i="4" s="1"/>
  <c r="FT32" i="3"/>
  <c r="FT34" i="3" s="1"/>
  <c r="E186" i="4" s="1"/>
  <c r="LK32" i="3"/>
  <c r="LK34" i="3" s="1"/>
  <c r="E333" i="4" s="1"/>
  <c r="IG32" i="3"/>
  <c r="IG34" i="3" s="1"/>
  <c r="E251" i="4" s="1"/>
  <c r="HP32" i="3"/>
  <c r="HP34" i="3" s="1"/>
  <c r="E234" i="4" s="1"/>
  <c r="LB32" i="3"/>
  <c r="LB34" i="3" s="1"/>
  <c r="E324" i="4" s="1"/>
  <c r="GR32" i="3"/>
  <c r="GR34" i="3" s="1"/>
  <c r="E210" i="4" s="1"/>
  <c r="JW32" i="3"/>
  <c r="JW34" i="3" s="1"/>
  <c r="E293" i="4" s="1"/>
  <c r="FR32" i="3"/>
  <c r="FR34" i="3" s="1"/>
  <c r="E184" i="4" s="1"/>
  <c r="LI32" i="3"/>
  <c r="LI34" i="3" s="1"/>
  <c r="E331" i="4" s="1"/>
  <c r="KZ32" i="3"/>
  <c r="KZ34" i="3" s="1"/>
  <c r="E322" i="4" s="1"/>
  <c r="II32" i="3"/>
  <c r="II34" i="3" s="1"/>
  <c r="E253" i="4" s="1"/>
  <c r="KS32" i="3"/>
  <c r="KS34" i="3" s="1"/>
  <c r="E315" i="4" s="1"/>
  <c r="IP32" i="3"/>
  <c r="IP34" i="3" s="1"/>
  <c r="E260" i="4" s="1"/>
  <c r="I260" i="4" s="1"/>
  <c r="GU32" i="3"/>
  <c r="GU34" i="3" s="1"/>
  <c r="E213" i="4" s="1"/>
  <c r="GX32" i="3"/>
  <c r="GX34" i="3" s="1"/>
  <c r="E216" i="4" s="1"/>
  <c r="IS32" i="3"/>
  <c r="IS34" i="3" s="1"/>
  <c r="E263" i="4" s="1"/>
  <c r="JX32" i="3"/>
  <c r="JX34" i="3" s="1"/>
  <c r="E294" i="4" s="1"/>
  <c r="LN32" i="3"/>
  <c r="LN34" i="3" s="1"/>
  <c r="E336" i="4" s="1"/>
  <c r="HL32" i="3"/>
  <c r="HL34" i="3" s="1"/>
  <c r="E230" i="4" s="1"/>
  <c r="KI32" i="3"/>
  <c r="KI34" i="3" s="1"/>
  <c r="E305" i="4" s="1"/>
  <c r="GT32" i="3"/>
  <c r="GT34" i="3" s="1"/>
  <c r="E212" i="4" s="1"/>
  <c r="LL32" i="3"/>
  <c r="LL34" i="3" s="1"/>
  <c r="E334" i="4" s="1"/>
  <c r="FL32" i="3"/>
  <c r="FL34" i="3" s="1"/>
  <c r="E178" i="4" s="1"/>
  <c r="IU32" i="3"/>
  <c r="IU34" i="3" s="1"/>
  <c r="E265" i="4" s="1"/>
  <c r="D32" i="3"/>
  <c r="D34" i="3" s="1"/>
  <c r="E8" i="4" s="1"/>
  <c r="IZ32" i="3"/>
  <c r="IZ34" i="3" s="1"/>
  <c r="E270" i="4" s="1"/>
  <c r="JB32" i="3"/>
  <c r="JB34" i="3" s="1"/>
  <c r="E272" i="4" s="1"/>
  <c r="HA32" i="3"/>
  <c r="HA34" i="3" s="1"/>
  <c r="E219" i="4" s="1"/>
  <c r="LE32" i="3"/>
  <c r="LE34" i="3" s="1"/>
  <c r="E327" i="4" s="1"/>
  <c r="JE32" i="3"/>
  <c r="JE34" i="3" s="1"/>
  <c r="E275" i="4" s="1"/>
  <c r="FW32" i="3"/>
  <c r="FW34" i="3" s="1"/>
  <c r="E189" i="4" s="1"/>
  <c r="HX32" i="3"/>
  <c r="HX34" i="3" s="1"/>
  <c r="E242" i="4" s="1"/>
  <c r="HY32" i="3"/>
  <c r="HY34" i="3" s="1"/>
  <c r="E243" i="4" s="1"/>
  <c r="KU32" i="3"/>
  <c r="KU34" i="3" s="1"/>
  <c r="E317" i="4" s="1"/>
  <c r="GZ32" i="3"/>
  <c r="GZ34" i="3" s="1"/>
  <c r="E218" i="4" s="1"/>
  <c r="I218" i="4" s="1"/>
  <c r="GD32" i="3"/>
  <c r="GD34" i="3" s="1"/>
  <c r="E196" i="4" s="1"/>
  <c r="JG32" i="3"/>
  <c r="JG34" i="3" s="1"/>
  <c r="E277" i="4" s="1"/>
  <c r="FO32" i="3"/>
  <c r="FO34" i="3" s="1"/>
  <c r="E181" i="4" s="1"/>
  <c r="KV32" i="3"/>
  <c r="KV34" i="3" s="1"/>
  <c r="E318" i="4" s="1"/>
  <c r="JN32" i="3"/>
  <c r="JN34" i="3" s="1"/>
  <c r="E284" i="4" s="1"/>
  <c r="HG32" i="3"/>
  <c r="HG34" i="3" s="1"/>
  <c r="E225" i="4" s="1"/>
  <c r="Y32" i="3"/>
  <c r="Y34" i="3" s="1"/>
  <c r="E29" i="4" s="1"/>
  <c r="JQ32" i="3"/>
  <c r="JQ34" i="3" s="1"/>
  <c r="E287" i="4" s="1"/>
  <c r="GQ32" i="3"/>
  <c r="GQ34" i="3" s="1"/>
  <c r="E209" i="4" s="1"/>
  <c r="HM32" i="3"/>
  <c r="HM34" i="3" s="1"/>
  <c r="E231" i="4" s="1"/>
  <c r="IJ32" i="3"/>
  <c r="IJ34" i="3" s="1"/>
  <c r="E254" i="4" s="1"/>
  <c r="LG32" i="3"/>
  <c r="LG34" i="3" s="1"/>
  <c r="E329" i="4" s="1"/>
  <c r="HF32" i="3"/>
  <c r="HF34" i="3" s="1"/>
  <c r="E224" i="4" s="1"/>
  <c r="FU32" i="3"/>
  <c r="FU34" i="3" s="1"/>
  <c r="E187" i="4" s="1"/>
  <c r="GJ32" i="3"/>
  <c r="GJ34" i="3" s="1"/>
  <c r="E202" i="4" s="1"/>
  <c r="JS32" i="3"/>
  <c r="JS34" i="3" s="1"/>
  <c r="E289" i="4" s="1"/>
  <c r="HN32" i="3"/>
  <c r="HN34" i="3" s="1"/>
  <c r="E232" i="4" s="1"/>
  <c r="IK32" i="3"/>
  <c r="IK34" i="3" s="1"/>
  <c r="E255" i="4" s="1"/>
  <c r="JZ32" i="3"/>
  <c r="JZ34" i="3" s="1"/>
  <c r="E296" i="4" s="1"/>
  <c r="HS32" i="3"/>
  <c r="HS34" i="3" s="1"/>
  <c r="E237" i="4" s="1"/>
  <c r="EY32" i="3"/>
  <c r="EY34" i="3" s="1"/>
  <c r="E159" i="4" s="1"/>
  <c r="KC32" i="3"/>
  <c r="KC34" i="3" s="1"/>
  <c r="E299" i="4" s="1"/>
  <c r="HJ32" i="3"/>
  <c r="HJ34" i="3" s="1"/>
  <c r="E228" i="4" s="1"/>
  <c r="KG32" i="3"/>
  <c r="KG34" i="3" s="1"/>
  <c r="E303" i="4" s="1"/>
  <c r="IV32" i="3"/>
  <c r="IV34" i="3" s="1"/>
  <c r="E266" i="4" s="1"/>
  <c r="FP32" i="3"/>
  <c r="FP34" i="3" s="1"/>
  <c r="E182" i="4" s="1"/>
  <c r="HQ32" i="3"/>
  <c r="HQ34" i="3" s="1"/>
  <c r="E235" i="4" s="1"/>
  <c r="HH32" i="3"/>
  <c r="HH34" i="3" s="1"/>
  <c r="E226" i="4" s="1"/>
  <c r="KE32" i="3"/>
  <c r="KE34" i="3" s="1"/>
  <c r="E301" i="4" s="1"/>
  <c r="HZ32" i="3"/>
  <c r="HZ34" i="3" s="1"/>
  <c r="E244" i="4" s="1"/>
  <c r="KL32" i="3"/>
  <c r="KL34" i="3" s="1"/>
  <c r="E308" i="4" s="1"/>
  <c r="I308" i="4" s="1"/>
  <c r="IE32" i="3"/>
  <c r="IE34" i="3" s="1"/>
  <c r="E249" i="4" s="1"/>
  <c r="FK32" i="3"/>
  <c r="FK34" i="3" s="1"/>
  <c r="E177" i="4" s="1"/>
  <c r="KO32" i="3"/>
  <c r="KO34" i="3" s="1"/>
  <c r="E311" i="4" s="1"/>
  <c r="HV32" i="3"/>
  <c r="HV34" i="3" s="1"/>
  <c r="E240" i="4" s="1"/>
  <c r="GL32" i="3"/>
  <c r="GL34" i="3" s="1"/>
  <c r="E204" i="4" s="1"/>
  <c r="I204" i="4" s="1"/>
  <c r="JH32" i="3"/>
  <c r="JH34" i="3" s="1"/>
  <c r="E278" i="4" s="1"/>
  <c r="GS32" i="3"/>
  <c r="GS34" i="3" s="1"/>
  <c r="E211" i="4" s="1"/>
  <c r="GA32" i="3"/>
  <c r="GA34" i="3" s="1"/>
  <c r="E193" i="4" s="1"/>
  <c r="IC32" i="3"/>
  <c r="IC34" i="3" s="1"/>
  <c r="E247" i="4" s="1"/>
  <c r="HT32" i="3"/>
  <c r="HT34" i="3" s="1"/>
  <c r="E238" i="4" s="1"/>
  <c r="GP32" i="3"/>
  <c r="GP34" i="3" s="1"/>
  <c r="E208" i="4" s="1"/>
  <c r="KQ32" i="3"/>
  <c r="KQ34" i="3" s="1"/>
  <c r="E313" i="4" s="1"/>
  <c r="IL32" i="3"/>
  <c r="IL34" i="3" s="1"/>
  <c r="E256" i="4" s="1"/>
  <c r="KJ32" i="3"/>
  <c r="KJ34" i="3" s="1"/>
  <c r="E306" i="4" s="1"/>
  <c r="KX32" i="3"/>
  <c r="KX34" i="3" s="1"/>
  <c r="E320" i="4" s="1"/>
  <c r="IQ32" i="3"/>
  <c r="IQ34" i="3" s="1"/>
  <c r="E261" i="4" s="1"/>
  <c r="GC32" i="3"/>
  <c r="GC34" i="3" s="1"/>
  <c r="E195" i="4" s="1"/>
  <c r="LA32" i="3"/>
  <c r="LA34" i="3" s="1"/>
  <c r="E323" i="4" s="1"/>
  <c r="IH32" i="3"/>
  <c r="IH34" i="3" s="1"/>
  <c r="E252" i="4" s="1"/>
  <c r="IB32" i="3"/>
  <c r="IB34" i="3" s="1"/>
  <c r="E246" i="4" s="1"/>
  <c r="JT32" i="3"/>
  <c r="JT34" i="3" s="1"/>
  <c r="E290" i="4" s="1"/>
  <c r="HE32" i="3"/>
  <c r="HE34" i="3" s="1"/>
  <c r="E223" i="4" s="1"/>
  <c r="GG32" i="3"/>
  <c r="GG34" i="3" s="1"/>
  <c r="E199" i="4" s="1"/>
  <c r="IO32" i="3"/>
  <c r="IO34" i="3" s="1"/>
  <c r="E259" i="4" s="1"/>
  <c r="IF32" i="3"/>
  <c r="IF34" i="3" s="1"/>
  <c r="E250" i="4" s="1"/>
  <c r="FV32" i="3"/>
  <c r="FV34" i="3" s="1"/>
  <c r="E188" i="4" s="1"/>
  <c r="LC32" i="3"/>
  <c r="LC34" i="3" s="1"/>
  <c r="E325" i="4" s="1"/>
  <c r="IX32" i="3"/>
  <c r="IX34" i="3" s="1"/>
  <c r="E268" i="4" s="1"/>
  <c r="FS32" i="3"/>
  <c r="FS34" i="3" s="1"/>
  <c r="E185" i="4" s="1"/>
  <c r="LJ32" i="3"/>
  <c r="LJ34" i="3" s="1"/>
  <c r="E332" i="4" s="1"/>
  <c r="JC32" i="3"/>
  <c r="JC34" i="3" s="1"/>
  <c r="E273" i="4" s="1"/>
  <c r="GI32" i="3"/>
  <c r="GI34" i="3" s="1"/>
  <c r="E201" i="4" s="1"/>
  <c r="I201" i="4" s="1"/>
  <c r="LM32" i="3"/>
  <c r="LM34" i="3" s="1"/>
  <c r="E335" i="4" s="1"/>
  <c r="IT32" i="3"/>
  <c r="IT34" i="3" s="1"/>
  <c r="E264" i="4" s="1"/>
  <c r="JL32" i="3"/>
  <c r="JL34" i="3" s="1"/>
  <c r="E282" i="4" s="1"/>
  <c r="KF32" i="3"/>
  <c r="KF34" i="3" s="1"/>
  <c r="E302" i="4" s="1"/>
  <c r="HO32" i="3"/>
  <c r="HO34" i="3" s="1"/>
  <c r="E233" i="4" s="1"/>
  <c r="GM32" i="3"/>
  <c r="GM34" i="3" s="1"/>
  <c r="E205" i="4" s="1"/>
  <c r="JA32" i="3"/>
  <c r="JA34" i="3" s="1"/>
  <c r="E271" i="4" s="1"/>
  <c r="IR32" i="3"/>
  <c r="IR34" i="3" s="1"/>
  <c r="E262" i="4" s="1"/>
  <c r="FX32" i="3"/>
  <c r="FX34" i="3" s="1"/>
  <c r="E190" i="4" s="1"/>
  <c r="LO32" i="3"/>
  <c r="LO34" i="3" s="1"/>
  <c r="E337" i="4" s="1"/>
  <c r="JJ32" i="3"/>
  <c r="JJ34" i="3" s="1"/>
  <c r="E280" i="4" s="1"/>
  <c r="ER32" i="3"/>
  <c r="ER34" i="3" s="1"/>
  <c r="E152" i="4" s="1"/>
  <c r="FD32" i="3"/>
  <c r="FD34" i="3" s="1"/>
  <c r="E164" i="4" s="1"/>
  <c r="CL32" i="3"/>
  <c r="CL34" i="3" s="1"/>
  <c r="E94" i="4" s="1"/>
  <c r="DI32" i="3"/>
  <c r="DI34" i="3" s="1"/>
  <c r="E117" i="4" s="1"/>
  <c r="DU32" i="3"/>
  <c r="DU34" i="3" s="1"/>
  <c r="E129" i="4" s="1"/>
  <c r="BB32" i="3"/>
  <c r="BB34" i="3" s="1"/>
  <c r="E58" i="4" s="1"/>
  <c r="W32" i="3"/>
  <c r="W34" i="3" s="1"/>
  <c r="E27" i="4" s="1"/>
  <c r="AK32" i="3"/>
  <c r="AK34" i="3" s="1"/>
  <c r="E41" i="4" s="1"/>
  <c r="CB32" i="3"/>
  <c r="CB34" i="3" s="1"/>
  <c r="E84" i="4" s="1"/>
  <c r="BN32" i="3"/>
  <c r="BN34" i="3" s="1"/>
  <c r="E70" i="4" s="1"/>
  <c r="CZ32" i="3"/>
  <c r="CZ34" i="3" s="1"/>
  <c r="E108" i="4" s="1"/>
  <c r="FJ32" i="3"/>
  <c r="FJ34" i="3" s="1"/>
  <c r="E175" i="4" s="1"/>
  <c r="AQ32" i="3"/>
  <c r="AQ34" i="3" s="1"/>
  <c r="E47" i="4" s="1"/>
  <c r="CN32" i="3"/>
  <c r="CN34" i="3" s="1"/>
  <c r="E96" i="4" s="1"/>
  <c r="BF32" i="3"/>
  <c r="BF34" i="3" s="1"/>
  <c r="E62" i="4" s="1"/>
  <c r="D39" i="3"/>
  <c r="D40" i="3" s="1"/>
  <c r="O8" i="4" s="1"/>
  <c r="CG38" i="3"/>
  <c r="CG40" i="3" s="1"/>
  <c r="O89" i="4" s="1"/>
  <c r="BL38" i="3"/>
  <c r="BL40" i="3" s="1"/>
  <c r="O68" i="4" s="1"/>
  <c r="CR38" i="3"/>
  <c r="CR40" i="3" s="1"/>
  <c r="O100" i="4" s="1"/>
  <c r="CI38" i="3"/>
  <c r="CI40" i="3" s="1"/>
  <c r="O91" i="4" s="1"/>
  <c r="ES38" i="3"/>
  <c r="ES40" i="3" s="1"/>
  <c r="O153" i="4" s="1"/>
  <c r="BI38" i="3"/>
  <c r="BI40" i="3" s="1"/>
  <c r="O65" i="4" s="1"/>
  <c r="EQ38" i="3"/>
  <c r="EQ40" i="3" s="1"/>
  <c r="O151" i="4" s="1"/>
  <c r="T38" i="3"/>
  <c r="T40" i="3" s="1"/>
  <c r="O24" i="4" s="1"/>
  <c r="BC38" i="3"/>
  <c r="BC40" i="3" s="1"/>
  <c r="O59" i="4" s="1"/>
  <c r="AE38" i="3"/>
  <c r="AE40" i="3" s="1"/>
  <c r="O35" i="4" s="1"/>
  <c r="FH38" i="3"/>
  <c r="FH40" i="3" s="1"/>
  <c r="O168" i="4" s="1"/>
  <c r="AB38" i="3"/>
  <c r="AB40" i="3" s="1"/>
  <c r="O32" i="4" s="1"/>
  <c r="BQ38" i="3"/>
  <c r="BQ40" i="3" s="1"/>
  <c r="O73" i="4" s="1"/>
  <c r="BF38" i="3"/>
  <c r="BF40" i="3" s="1"/>
  <c r="O62" i="4" s="1"/>
  <c r="CF38" i="3"/>
  <c r="CF40" i="3" s="1"/>
  <c r="O88" i="4" s="1"/>
  <c r="AI38" i="3"/>
  <c r="AI40" i="3" s="1"/>
  <c r="O39" i="4" s="1"/>
  <c r="W38" i="3"/>
  <c r="W40" i="3" s="1"/>
  <c r="O27" i="4" s="1"/>
  <c r="DQ38" i="3"/>
  <c r="DQ40" i="3" s="1"/>
  <c r="O125" i="4" s="1"/>
  <c r="P38" i="3"/>
  <c r="P40" i="3" s="1"/>
  <c r="O20" i="4" s="1"/>
  <c r="DL38" i="3"/>
  <c r="DL40" i="3" s="1"/>
  <c r="O120" i="4" s="1"/>
  <c r="BE38" i="3"/>
  <c r="BE40" i="3" s="1"/>
  <c r="O61" i="4" s="1"/>
  <c r="CW38" i="3"/>
  <c r="CW40" i="3" s="1"/>
  <c r="O105" i="4" s="1"/>
  <c r="EH38" i="3"/>
  <c r="EH40" i="3" s="1"/>
  <c r="O142" i="4" s="1"/>
  <c r="EM38" i="3"/>
  <c r="EM40" i="3" s="1"/>
  <c r="O147" i="4" s="1"/>
  <c r="DR38" i="3"/>
  <c r="DR40" i="3" s="1"/>
  <c r="O126" i="4" s="1"/>
  <c r="FA38" i="3"/>
  <c r="FA40" i="3" s="1"/>
  <c r="O161" i="4" s="1"/>
  <c r="FF38" i="3"/>
  <c r="FF40" i="3" s="1"/>
  <c r="O166" i="4" s="1"/>
  <c r="EE38" i="3"/>
  <c r="EE40" i="3" s="1"/>
  <c r="O139" i="4" s="1"/>
  <c r="AY38" i="3"/>
  <c r="AY40" i="3" s="1"/>
  <c r="O55" i="4" s="1"/>
  <c r="Q55" i="4" s="1"/>
  <c r="R55" i="4" s="1"/>
  <c r="FC38" i="3"/>
  <c r="FC40" i="3" s="1"/>
  <c r="O163" i="4" s="1"/>
  <c r="V38" i="3"/>
  <c r="V40" i="3" s="1"/>
  <c r="O26" i="4" s="1"/>
  <c r="S38" i="3"/>
  <c r="S40" i="3" s="1"/>
  <c r="O23" i="4" s="1"/>
  <c r="BT38" i="3"/>
  <c r="BT40" i="3" s="1"/>
  <c r="O76" i="4" s="1"/>
  <c r="DU38" i="3"/>
  <c r="DU40" i="3" s="1"/>
  <c r="O129" i="4" s="1"/>
  <c r="ED38" i="3"/>
  <c r="ED40" i="3" s="1"/>
  <c r="O138" i="4" s="1"/>
  <c r="DG38" i="3"/>
  <c r="DG40" i="3" s="1"/>
  <c r="O115" i="4" s="1"/>
  <c r="BY38" i="3"/>
  <c r="BY40" i="3" s="1"/>
  <c r="O81" i="4" s="1"/>
  <c r="DC38" i="3"/>
  <c r="DC40" i="3" s="1"/>
  <c r="O111" i="4" s="1"/>
  <c r="AR38" i="3"/>
  <c r="AR40" i="3" s="1"/>
  <c r="O48" i="4" s="1"/>
  <c r="CS38" i="3"/>
  <c r="CS40" i="3" s="1"/>
  <c r="O101" i="4" s="1"/>
  <c r="DE38" i="3"/>
  <c r="DE40" i="3" s="1"/>
  <c r="O113" i="4" s="1"/>
  <c r="G38" i="3"/>
  <c r="G40" i="3" s="1"/>
  <c r="O11" i="4" s="1"/>
  <c r="H38" i="3"/>
  <c r="H40" i="3" s="1"/>
  <c r="O12" i="4" s="1"/>
  <c r="CO38" i="3"/>
  <c r="CO40" i="3" s="1"/>
  <c r="O97" i="4" s="1"/>
  <c r="AF38" i="3"/>
  <c r="AF40" i="3" s="1"/>
  <c r="O36" i="4" s="1"/>
  <c r="AW38" i="3"/>
  <c r="AW40" i="3" s="1"/>
  <c r="O53" i="4" s="1"/>
  <c r="Q53" i="4" s="1"/>
  <c r="AA38" i="3"/>
  <c r="AA40" i="3" s="1"/>
  <c r="O31" i="4" s="1"/>
  <c r="Q31" i="4" s="1"/>
  <c r="FJ38" i="3"/>
  <c r="FJ40" i="3" s="1"/>
  <c r="DS38" i="3"/>
  <c r="DS40" i="3" s="1"/>
  <c r="O127" i="4" s="1"/>
  <c r="BH38" i="3"/>
  <c r="BH40" i="3" s="1"/>
  <c r="O64" i="4" s="1"/>
  <c r="FG38" i="3"/>
  <c r="FG40" i="3" s="1"/>
  <c r="O167" i="4" s="1"/>
  <c r="DF38" i="3"/>
  <c r="DF40" i="3" s="1"/>
  <c r="O114" i="4" s="1"/>
  <c r="F38" i="3"/>
  <c r="F40" i="3" s="1"/>
  <c r="O10" i="4" s="1"/>
  <c r="BX38" i="3"/>
  <c r="BX40" i="3" s="1"/>
  <c r="O80" i="4" s="1"/>
  <c r="EO38" i="3"/>
  <c r="EO40" i="3" s="1"/>
  <c r="O149" i="4" s="1"/>
  <c r="CX38" i="3"/>
  <c r="CX40" i="3" s="1"/>
  <c r="O106" i="4" s="1"/>
  <c r="EU38" i="3"/>
  <c r="EU40" i="3" s="1"/>
  <c r="O155" i="4" s="1"/>
  <c r="CT38" i="3"/>
  <c r="CT40" i="3" s="1"/>
  <c r="O102" i="4" s="1"/>
  <c r="EV38" i="3"/>
  <c r="EV40" i="3" s="1"/>
  <c r="O156" i="4" s="1"/>
  <c r="AV38" i="3"/>
  <c r="AV40" i="3" s="1"/>
  <c r="O52" i="4" s="1"/>
  <c r="CP38" i="3"/>
  <c r="CP40" i="3" s="1"/>
  <c r="O98" i="4" s="1"/>
  <c r="AZ38" i="3"/>
  <c r="AZ40" i="3" s="1"/>
  <c r="O56" i="4" s="1"/>
  <c r="ET38" i="3"/>
  <c r="ET40" i="3" s="1"/>
  <c r="O154" i="4" s="1"/>
  <c r="BR38" i="3"/>
  <c r="BR40" i="3" s="1"/>
  <c r="O74" i="4" s="1"/>
  <c r="DD38" i="3"/>
  <c r="DD40" i="3" s="1"/>
  <c r="O112" i="4" s="1"/>
  <c r="EG38" i="3"/>
  <c r="EG40" i="3" s="1"/>
  <c r="O141" i="4" s="1"/>
  <c r="DA38" i="3"/>
  <c r="DA40" i="3" s="1"/>
  <c r="O109" i="4" s="1"/>
  <c r="EC38" i="3"/>
  <c r="EC40" i="3" s="1"/>
  <c r="O137" i="4" s="1"/>
  <c r="AJ38" i="3"/>
  <c r="AJ40" i="3" s="1"/>
  <c r="O40" i="4" s="1"/>
  <c r="EI38" i="3"/>
  <c r="EI40" i="3" s="1"/>
  <c r="O143" i="4" s="1"/>
  <c r="CH38" i="3"/>
  <c r="CH40" i="3" s="1"/>
  <c r="O90" i="4" s="1"/>
  <c r="AN38" i="3"/>
  <c r="AN40" i="3" s="1"/>
  <c r="O44" i="4" s="1"/>
  <c r="EJ38" i="3"/>
  <c r="EJ40" i="3" s="1"/>
  <c r="O144" i="4" s="1"/>
  <c r="CC38" i="3"/>
  <c r="CC40" i="3" s="1"/>
  <c r="O85" i="4" s="1"/>
  <c r="BK38" i="3"/>
  <c r="BK40" i="3" s="1"/>
  <c r="O67" i="4" s="1"/>
  <c r="K38" i="3"/>
  <c r="K40" i="3" s="1"/>
  <c r="O15" i="4" s="1"/>
  <c r="AD38" i="3"/>
  <c r="AD40" i="3" s="1"/>
  <c r="O34" i="4" s="1"/>
  <c r="EY38" i="3"/>
  <c r="EY40" i="3" s="1"/>
  <c r="O159" i="4" s="1"/>
  <c r="M38" i="3"/>
  <c r="M40" i="3" s="1"/>
  <c r="O17" i="4" s="1"/>
  <c r="Q17" i="4" s="1"/>
  <c r="BV38" i="3"/>
  <c r="BV40" i="3" s="1"/>
  <c r="O78" i="4" s="1"/>
  <c r="DX38" i="3"/>
  <c r="DX40" i="3" s="1"/>
  <c r="O132" i="4" s="1"/>
  <c r="DI38" i="3"/>
  <c r="DI40" i="3" s="1"/>
  <c r="O117" i="4" s="1"/>
  <c r="AQ38" i="3"/>
  <c r="AQ40" i="3" s="1"/>
  <c r="O47" i="4" s="1"/>
  <c r="R38" i="3"/>
  <c r="R40" i="3" s="1"/>
  <c r="O22" i="4" s="1"/>
  <c r="CD38" i="3"/>
  <c r="CD40" i="3" s="1"/>
  <c r="O86" i="4" s="1"/>
  <c r="AK38" i="3"/>
  <c r="AK40" i="3" s="1"/>
  <c r="O41" i="4" s="1"/>
  <c r="Q41" i="4" s="1"/>
  <c r="AM38" i="3"/>
  <c r="AM40" i="3" s="1"/>
  <c r="O43" i="4" s="1"/>
  <c r="Q43" i="4" s="1"/>
  <c r="R43" i="4" s="1"/>
  <c r="X34" i="3"/>
  <c r="E28" i="4" s="1"/>
  <c r="E38" i="3"/>
  <c r="E40" i="3" s="1"/>
  <c r="O9" i="4" s="1"/>
  <c r="O38" i="3"/>
  <c r="O40" i="3" s="1"/>
  <c r="O19" i="4" s="1"/>
  <c r="Q19" i="4" s="1"/>
  <c r="LX34" i="3"/>
  <c r="E348" i="4" s="1"/>
  <c r="MB34" i="3"/>
  <c r="E352" i="4" s="1"/>
  <c r="LZ34" i="3"/>
  <c r="N381" i="4"/>
  <c r="C370" i="4"/>
  <c r="C396" i="4"/>
  <c r="N382" i="4"/>
  <c r="N383" i="4"/>
  <c r="C358" i="4"/>
  <c r="Q343" i="4"/>
  <c r="Q355" i="4"/>
  <c r="R355" i="4" s="1"/>
  <c r="Q344" i="4"/>
  <c r="R344" i="4" s="1"/>
  <c r="Q342" i="4"/>
  <c r="Q354" i="4"/>
  <c r="Q348" i="4"/>
  <c r="Q353" i="4"/>
  <c r="Q349" i="4"/>
  <c r="P58" i="4"/>
  <c r="LW34" i="3"/>
  <c r="E347" i="4" s="1"/>
  <c r="MD34" i="3"/>
  <c r="E354" i="4" s="1"/>
  <c r="MC34" i="3"/>
  <c r="E353" i="4" s="1"/>
  <c r="MA34" i="3"/>
  <c r="E350" i="4" s="1"/>
  <c r="LY34" i="3"/>
  <c r="E349" i="4" s="1"/>
  <c r="LV34" i="3"/>
  <c r="E345" i="4" s="1"/>
  <c r="Q379" i="4"/>
  <c r="MQ34" i="3"/>
  <c r="E383" i="4" s="1"/>
  <c r="MG34" i="3"/>
  <c r="E361" i="4" s="1"/>
  <c r="MI34" i="3"/>
  <c r="MH34" i="3"/>
  <c r="MO34" i="3"/>
  <c r="E381" i="4" s="1"/>
  <c r="MK34" i="3"/>
  <c r="E370" i="4" s="1"/>
  <c r="BW40" i="3"/>
  <c r="O79" i="4" s="1"/>
  <c r="MR34" i="3"/>
  <c r="E395" i="4" s="1"/>
  <c r="MJ34" i="3"/>
  <c r="EK40" i="3"/>
  <c r="O145" i="4" s="1"/>
  <c r="Q387" i="4"/>
  <c r="CQ40" i="3"/>
  <c r="O99" i="4" s="1"/>
  <c r="BA40" i="3"/>
  <c r="O57" i="4" s="1"/>
  <c r="AC40" i="3"/>
  <c r="O33" i="4" s="1"/>
  <c r="G40" i="4"/>
  <c r="LU34" i="3"/>
  <c r="E344" i="4" s="1"/>
  <c r="LT34" i="3"/>
  <c r="E343" i="4" s="1"/>
  <c r="MP34" i="3"/>
  <c r="E382" i="4" s="1"/>
  <c r="CV40" i="3"/>
  <c r="O104" i="4" s="1"/>
  <c r="LR34" i="3"/>
  <c r="E341" i="4" s="1"/>
  <c r="MN34" i="3"/>
  <c r="AO40" i="3"/>
  <c r="O45" i="4" s="1"/>
  <c r="MM34" i="3"/>
  <c r="ML34" i="3"/>
  <c r="MF34" i="3"/>
  <c r="E356" i="4" s="1"/>
  <c r="LQ34" i="3"/>
  <c r="E339" i="4" s="1"/>
  <c r="LS34" i="3"/>
  <c r="E342" i="4" s="1"/>
  <c r="ME34" i="3"/>
  <c r="E355" i="4" s="1"/>
  <c r="AH40" i="3"/>
  <c r="O38" i="4" s="1"/>
  <c r="X40" i="3"/>
  <c r="O28" i="4" s="1"/>
  <c r="FB40" i="3"/>
  <c r="O162" i="4" s="1"/>
  <c r="I40" i="3"/>
  <c r="O13" i="4" s="1"/>
  <c r="AT40" i="3"/>
  <c r="O50" i="4" s="1"/>
  <c r="FE40" i="3"/>
  <c r="O165" i="4" s="1"/>
  <c r="DK40" i="3"/>
  <c r="O119" i="4" s="1"/>
  <c r="BM40" i="3"/>
  <c r="O69" i="4" s="1"/>
  <c r="Q40" i="3"/>
  <c r="O21" i="4" s="1"/>
  <c r="BN40" i="3"/>
  <c r="O70" i="4" s="1"/>
  <c r="BZ40" i="3"/>
  <c r="O82" i="4" s="1"/>
  <c r="CE40" i="3"/>
  <c r="O87" i="4" s="1"/>
  <c r="ER40" i="3"/>
  <c r="O152" i="4" s="1"/>
  <c r="BB40" i="3"/>
  <c r="O58" i="4" s="1"/>
  <c r="CY40" i="3"/>
  <c r="O107" i="4" s="1"/>
  <c r="EB40" i="3"/>
  <c r="O136" i="4" s="1"/>
  <c r="BP40" i="3"/>
  <c r="O72" i="4" s="1"/>
  <c r="EW40" i="3"/>
  <c r="O157" i="4" s="1"/>
  <c r="EP40" i="3"/>
  <c r="O150" i="4" s="1"/>
  <c r="AU40" i="3"/>
  <c r="O51" i="4" s="1"/>
  <c r="FD40" i="3"/>
  <c r="O164" i="4" s="1"/>
  <c r="AS40" i="3"/>
  <c r="O49" i="4" s="1"/>
  <c r="DZ40" i="3"/>
  <c r="O134" i="4" s="1"/>
  <c r="AP40" i="3"/>
  <c r="O46" i="4" s="1"/>
  <c r="BG40" i="3"/>
  <c r="O63" i="4" s="1"/>
  <c r="N40" i="3"/>
  <c r="O18" i="4" s="1"/>
  <c r="CA40" i="3"/>
  <c r="O83" i="4" s="1"/>
  <c r="U40" i="3"/>
  <c r="O25" i="4" s="1"/>
  <c r="DT40" i="3"/>
  <c r="O128" i="4" s="1"/>
  <c r="DM40" i="3"/>
  <c r="O121" i="4" s="1"/>
  <c r="EF40" i="3"/>
  <c r="O140" i="4" s="1"/>
  <c r="BJ40" i="3"/>
  <c r="O66" i="4" s="1"/>
  <c r="Q378" i="4"/>
  <c r="Q391" i="4"/>
  <c r="EN40" i="3"/>
  <c r="O148" i="4" s="1"/>
  <c r="F202" i="4"/>
  <c r="F219" i="4"/>
  <c r="Q361" i="4"/>
  <c r="Q374" i="4"/>
  <c r="G385" i="4"/>
  <c r="F385" i="4"/>
  <c r="Q352" i="4"/>
  <c r="Q363" i="4"/>
  <c r="Q393" i="4"/>
  <c r="F205" i="4"/>
  <c r="F222" i="4"/>
  <c r="CM40" i="3"/>
  <c r="O95" i="4" s="1"/>
  <c r="CB40" i="3"/>
  <c r="O84" i="4" s="1"/>
  <c r="CJ40" i="3"/>
  <c r="O92" i="4" s="1"/>
  <c r="EZ40" i="3"/>
  <c r="O160" i="4" s="1"/>
  <c r="CN40" i="3"/>
  <c r="O96" i="4" s="1"/>
  <c r="Q371" i="4"/>
  <c r="CL40" i="3"/>
  <c r="O94" i="4" s="1"/>
  <c r="Q360" i="4"/>
  <c r="F207" i="4"/>
  <c r="F224" i="4"/>
  <c r="Q377" i="4"/>
  <c r="G345" i="4"/>
  <c r="F345" i="4"/>
  <c r="F195" i="4"/>
  <c r="F212" i="4"/>
  <c r="F194" i="4"/>
  <c r="F211" i="4"/>
  <c r="G356" i="4"/>
  <c r="F356" i="4"/>
  <c r="AL40" i="3"/>
  <c r="O42" i="4" s="1"/>
  <c r="Q370" i="4"/>
  <c r="AX40" i="3"/>
  <c r="O54" i="4" s="1"/>
  <c r="G370" i="4"/>
  <c r="F370" i="4"/>
  <c r="DW40" i="3"/>
  <c r="O131" i="4" s="1"/>
  <c r="F218" i="4"/>
  <c r="F201" i="4"/>
  <c r="F206" i="4"/>
  <c r="F223" i="4"/>
  <c r="G11" i="4"/>
  <c r="I11" i="4"/>
  <c r="Q392" i="4"/>
  <c r="DP40" i="3"/>
  <c r="O124" i="4" s="1"/>
  <c r="G171" i="4"/>
  <c r="F171" i="4"/>
  <c r="Z40" i="3"/>
  <c r="O30" i="4" s="1"/>
  <c r="Q359" i="4"/>
  <c r="Q375" i="4"/>
  <c r="DV40" i="3"/>
  <c r="O130" i="4" s="1"/>
  <c r="EA40" i="3"/>
  <c r="O135" i="4" s="1"/>
  <c r="G347" i="4"/>
  <c r="F347" i="4"/>
  <c r="Q362" i="4"/>
  <c r="Q341" i="4"/>
  <c r="F196" i="4"/>
  <c r="F213" i="4"/>
  <c r="F217" i="4"/>
  <c r="F200" i="4"/>
  <c r="Q372" i="4"/>
  <c r="G396" i="4"/>
  <c r="F396" i="4"/>
  <c r="G208" i="4"/>
  <c r="G209" i="4"/>
  <c r="DH40" i="3"/>
  <c r="O116" i="4" s="1"/>
  <c r="F192" i="4"/>
  <c r="F209" i="4"/>
  <c r="G350" i="4"/>
  <c r="F350" i="4"/>
  <c r="FI40" i="3"/>
  <c r="O169" i="4" s="1"/>
  <c r="Q29" i="4"/>
  <c r="CZ40" i="3"/>
  <c r="O108" i="4" s="1"/>
  <c r="F191" i="4"/>
  <c r="F208" i="4"/>
  <c r="Q347" i="4"/>
  <c r="Q364" i="4"/>
  <c r="F203" i="4"/>
  <c r="F220" i="4"/>
  <c r="C385" i="4"/>
  <c r="N385" i="4"/>
  <c r="F214" i="4"/>
  <c r="F197" i="4"/>
  <c r="Q368" i="4"/>
  <c r="BD40" i="3"/>
  <c r="O60" i="4" s="1"/>
  <c r="EL40" i="3"/>
  <c r="O146" i="4" s="1"/>
  <c r="AG40" i="3"/>
  <c r="O37" i="4" s="1"/>
  <c r="G341" i="4"/>
  <c r="F341" i="4"/>
  <c r="BO40" i="3"/>
  <c r="O71" i="4" s="1"/>
  <c r="Q380" i="4"/>
  <c r="Q390" i="4"/>
  <c r="Q394" i="4"/>
  <c r="Q373" i="4"/>
  <c r="DY40" i="3"/>
  <c r="O133" i="4" s="1"/>
  <c r="DN40" i="3"/>
  <c r="O122" i="4" s="1"/>
  <c r="BS40" i="3"/>
  <c r="O75" i="4" s="1"/>
  <c r="F215" i="4"/>
  <c r="F198" i="4"/>
  <c r="Q365" i="4"/>
  <c r="Q376" i="4"/>
  <c r="J40" i="3"/>
  <c r="O14" i="4" s="1"/>
  <c r="Q396" i="4"/>
  <c r="CK40" i="3"/>
  <c r="O93" i="4" s="1"/>
  <c r="Q388" i="4"/>
  <c r="F204" i="4"/>
  <c r="F221" i="4"/>
  <c r="Q366" i="4"/>
  <c r="F216" i="4"/>
  <c r="F199" i="4"/>
  <c r="Q389" i="4"/>
  <c r="F352" i="4"/>
  <c r="G352" i="4"/>
  <c r="F358" i="4"/>
  <c r="DB40" i="3"/>
  <c r="O110" i="4" s="1"/>
  <c r="L40" i="3"/>
  <c r="O16" i="4" s="1"/>
  <c r="EX40" i="3"/>
  <c r="O158" i="4" s="1"/>
  <c r="G172" i="4"/>
  <c r="F172" i="4"/>
  <c r="G173" i="4"/>
  <c r="Q395" i="4"/>
  <c r="Q367" i="4"/>
  <c r="DJ40" i="3"/>
  <c r="O118" i="4" s="1"/>
  <c r="DO40" i="3"/>
  <c r="O123" i="4" s="1"/>
  <c r="F193" i="4"/>
  <c r="F210" i="4"/>
  <c r="Q358" i="4"/>
  <c r="Q386" i="4"/>
  <c r="I225" i="4" l="1"/>
  <c r="I348" i="4"/>
  <c r="K348" i="4" s="1"/>
  <c r="I31" i="4"/>
  <c r="K31" i="4" s="1"/>
  <c r="I214" i="4"/>
  <c r="I237" i="4"/>
  <c r="I216" i="4"/>
  <c r="K216" i="4" s="1"/>
  <c r="I228" i="4"/>
  <c r="I194" i="4"/>
  <c r="K194" i="4" s="1"/>
  <c r="I303" i="4"/>
  <c r="K303" i="4" s="1"/>
  <c r="I254" i="4"/>
  <c r="I266" i="4"/>
  <c r="K266" i="4" s="1"/>
  <c r="I222" i="4"/>
  <c r="I261" i="4"/>
  <c r="K261" i="4" s="1"/>
  <c r="I206" i="4"/>
  <c r="I252" i="4"/>
  <c r="K252" i="4" s="1"/>
  <c r="I241" i="4"/>
  <c r="I306" i="4"/>
  <c r="I229" i="4"/>
  <c r="I159" i="4"/>
  <c r="I251" i="4"/>
  <c r="K251" i="4" s="1"/>
  <c r="I197" i="4"/>
  <c r="I149" i="4"/>
  <c r="I161" i="4"/>
  <c r="Q383" i="4"/>
  <c r="Q382" i="4"/>
  <c r="R354" i="4"/>
  <c r="I294" i="4"/>
  <c r="K294" i="4" s="1"/>
  <c r="I289" i="4"/>
  <c r="K289" i="4" s="1"/>
  <c r="I304" i="4"/>
  <c r="K304" i="4" s="1"/>
  <c r="I288" i="4"/>
  <c r="I179" i="4"/>
  <c r="K179" i="4" s="1"/>
  <c r="I300" i="4"/>
  <c r="I248" i="4"/>
  <c r="I103" i="4"/>
  <c r="K103" i="4" s="1"/>
  <c r="R31" i="4"/>
  <c r="S31" i="4" s="1"/>
  <c r="F35" i="5" s="1"/>
  <c r="I242" i="4"/>
  <c r="R343" i="4"/>
  <c r="S343" i="4" s="1"/>
  <c r="F349" i="5" s="1"/>
  <c r="I184" i="4"/>
  <c r="I217" i="4"/>
  <c r="K217" i="4" s="1"/>
  <c r="I324" i="4"/>
  <c r="Q57" i="4"/>
  <c r="Q25" i="4"/>
  <c r="Q15" i="4"/>
  <c r="Q44" i="4"/>
  <c r="R44" i="4" s="1"/>
  <c r="Q24" i="4"/>
  <c r="R24" i="4" s="1"/>
  <c r="Q50" i="4"/>
  <c r="Q35" i="4"/>
  <c r="Q20" i="4"/>
  <c r="Q33" i="4"/>
  <c r="Q52" i="4"/>
  <c r="S43" i="4"/>
  <c r="F47" i="5" s="1"/>
  <c r="Q51" i="4"/>
  <c r="Q49" i="4"/>
  <c r="R49" i="4" s="1"/>
  <c r="Q56" i="4"/>
  <c r="I246" i="4"/>
  <c r="Q12" i="4"/>
  <c r="Q8" i="4"/>
  <c r="Q18" i="4"/>
  <c r="Q21" i="4"/>
  <c r="Q39" i="4"/>
  <c r="R39" i="4" s="1"/>
  <c r="Q45" i="4"/>
  <c r="R45" i="4" s="1"/>
  <c r="Q38" i="4"/>
  <c r="Q13" i="4"/>
  <c r="I257" i="4"/>
  <c r="K257" i="4" s="1"/>
  <c r="Q34" i="4"/>
  <c r="Q48" i="4"/>
  <c r="Q22" i="4"/>
  <c r="Q28" i="4"/>
  <c r="R28" i="4" s="1"/>
  <c r="I281" i="4"/>
  <c r="K281" i="4" s="1"/>
  <c r="I110" i="4"/>
  <c r="K110" i="4" s="1"/>
  <c r="I132" i="4"/>
  <c r="I29" i="4"/>
  <c r="K29" i="4" s="1"/>
  <c r="I282" i="4"/>
  <c r="K282" i="4" s="1"/>
  <c r="I58" i="4"/>
  <c r="I163" i="4"/>
  <c r="K163" i="4" s="1"/>
  <c r="H381" i="4"/>
  <c r="I361" i="4"/>
  <c r="I193" i="4"/>
  <c r="K193" i="4" s="1"/>
  <c r="H43" i="4"/>
  <c r="I12" i="4"/>
  <c r="I117" i="4"/>
  <c r="I153" i="4"/>
  <c r="I133" i="4"/>
  <c r="I95" i="4"/>
  <c r="K95" i="4" s="1"/>
  <c r="I66" i="4"/>
  <c r="H42" i="4"/>
  <c r="I198" i="4"/>
  <c r="I327" i="4"/>
  <c r="I326" i="4"/>
  <c r="I273" i="4"/>
  <c r="I344" i="4"/>
  <c r="K344" i="4" s="1"/>
  <c r="I275" i="4"/>
  <c r="I120" i="4"/>
  <c r="I336" i="4"/>
  <c r="I113" i="4"/>
  <c r="I309" i="4"/>
  <c r="K309" i="4" s="1"/>
  <c r="I180" i="4"/>
  <c r="K180" i="4" s="1"/>
  <c r="I297" i="4"/>
  <c r="I256" i="4"/>
  <c r="I220" i="4"/>
  <c r="K220" i="4" s="1"/>
  <c r="I245" i="4"/>
  <c r="I145" i="4"/>
  <c r="I71" i="4"/>
  <c r="K71" i="4" s="1"/>
  <c r="I28" i="4"/>
  <c r="I243" i="4"/>
  <c r="I77" i="4"/>
  <c r="I67" i="4"/>
  <c r="I135" i="4"/>
  <c r="K135" i="4" s="1"/>
  <c r="I239" i="4"/>
  <c r="H23" i="4"/>
  <c r="I262" i="4"/>
  <c r="H27" i="4"/>
  <c r="I94" i="4"/>
  <c r="I141" i="4"/>
  <c r="I49" i="4"/>
  <c r="I130" i="4"/>
  <c r="K130" i="4" s="1"/>
  <c r="I146" i="4"/>
  <c r="I285" i="4"/>
  <c r="I290" i="4"/>
  <c r="K290" i="4" s="1"/>
  <c r="I70" i="4"/>
  <c r="K70" i="4" s="1"/>
  <c r="I258" i="4"/>
  <c r="K258" i="4" s="1"/>
  <c r="I104" i="4"/>
  <c r="I199" i="4"/>
  <c r="I277" i="4"/>
  <c r="I223" i="4"/>
  <c r="K223" i="4" s="1"/>
  <c r="I279" i="4"/>
  <c r="H9" i="4"/>
  <c r="I115" i="4"/>
  <c r="I185" i="4"/>
  <c r="I321" i="4"/>
  <c r="H383" i="4"/>
  <c r="I196" i="4"/>
  <c r="I267" i="4"/>
  <c r="I230" i="4"/>
  <c r="K230" i="4" s="1"/>
  <c r="I337" i="4"/>
  <c r="K337" i="4" s="1"/>
  <c r="I118" i="4"/>
  <c r="I108" i="4"/>
  <c r="I84" i="4"/>
  <c r="I283" i="4"/>
  <c r="K283" i="4" s="1"/>
  <c r="I316" i="4"/>
  <c r="I112" i="4"/>
  <c r="I32" i="4"/>
  <c r="H37" i="4"/>
  <c r="I68" i="4"/>
  <c r="I355" i="4"/>
  <c r="K355" i="4" s="1"/>
  <c r="I314" i="4"/>
  <c r="K314" i="4" s="1"/>
  <c r="I165" i="4"/>
  <c r="H55" i="4"/>
  <c r="I334" i="4"/>
  <c r="I126" i="4"/>
  <c r="I13" i="4"/>
  <c r="I119" i="4"/>
  <c r="I81" i="4"/>
  <c r="I124" i="4"/>
  <c r="I122" i="4"/>
  <c r="K122" i="4" s="1"/>
  <c r="I160" i="4"/>
  <c r="I131" i="4"/>
  <c r="I125" i="4"/>
  <c r="I210" i="4"/>
  <c r="K210" i="4" s="1"/>
  <c r="I192" i="4"/>
  <c r="I187" i="4"/>
  <c r="I265" i="4"/>
  <c r="K265" i="4" s="1"/>
  <c r="I284" i="4"/>
  <c r="I338" i="4"/>
  <c r="I211" i="4"/>
  <c r="H53" i="4"/>
  <c r="I311" i="4"/>
  <c r="I349" i="4"/>
  <c r="K349" i="4" s="1"/>
  <c r="I39" i="4"/>
  <c r="I249" i="4"/>
  <c r="K249" i="4" s="1"/>
  <c r="H30" i="4"/>
  <c r="I139" i="4"/>
  <c r="I15" i="4"/>
  <c r="I35" i="4"/>
  <c r="I78" i="4"/>
  <c r="I106" i="4"/>
  <c r="I59" i="4"/>
  <c r="I19" i="4"/>
  <c r="H41" i="4"/>
  <c r="J41" i="4" s="1"/>
  <c r="I315" i="4"/>
  <c r="H382" i="4"/>
  <c r="J382" i="4" s="1"/>
  <c r="I231" i="4"/>
  <c r="K231" i="4" s="1"/>
  <c r="I240" i="4"/>
  <c r="I320" i="4"/>
  <c r="I93" i="4"/>
  <c r="I233" i="4"/>
  <c r="I395" i="4"/>
  <c r="I52" i="4"/>
  <c r="I301" i="4"/>
  <c r="I270" i="4"/>
  <c r="I91" i="4"/>
  <c r="K91" i="4" s="1"/>
  <c r="I234" i="4"/>
  <c r="K234" i="4" s="1"/>
  <c r="I354" i="4"/>
  <c r="H26" i="4"/>
  <c r="I183" i="4"/>
  <c r="I296" i="4"/>
  <c r="I333" i="4"/>
  <c r="I353" i="4"/>
  <c r="K353" i="4" s="1"/>
  <c r="H22" i="4"/>
  <c r="I10" i="4"/>
  <c r="I20" i="4"/>
  <c r="I18" i="4"/>
  <c r="I60" i="4"/>
  <c r="K60" i="4" s="1"/>
  <c r="I155" i="4"/>
  <c r="I253" i="4"/>
  <c r="I299" i="4"/>
  <c r="I102" i="4"/>
  <c r="I232" i="4"/>
  <c r="I323" i="4"/>
  <c r="K323" i="4" s="1"/>
  <c r="I200" i="4"/>
  <c r="K200" i="4" s="1"/>
  <c r="I109" i="4"/>
  <c r="K109" i="4" s="1"/>
  <c r="I317" i="4"/>
  <c r="I62" i="4"/>
  <c r="I188" i="4"/>
  <c r="I137" i="4"/>
  <c r="H45" i="4"/>
  <c r="J45" i="4" s="1"/>
  <c r="I114" i="4"/>
  <c r="I227" i="4"/>
  <c r="K227" i="4" s="1"/>
  <c r="I147" i="4"/>
  <c r="K147" i="4" s="1"/>
  <c r="I73" i="4"/>
  <c r="I105" i="4"/>
  <c r="I121" i="4"/>
  <c r="K121" i="4" s="1"/>
  <c r="I142" i="4"/>
  <c r="I342" i="4"/>
  <c r="K342" i="4" s="1"/>
  <c r="I151" i="4"/>
  <c r="K151" i="4" s="1"/>
  <c r="I219" i="4"/>
  <c r="I213" i="4"/>
  <c r="I86" i="4"/>
  <c r="I238" i="4"/>
  <c r="K238" i="4" s="1"/>
  <c r="I202" i="4"/>
  <c r="I271" i="4"/>
  <c r="I79" i="4"/>
  <c r="I74" i="4"/>
  <c r="K74" i="4" s="1"/>
  <c r="I307" i="4"/>
  <c r="I293" i="4"/>
  <c r="K293" i="4" s="1"/>
  <c r="I305" i="4"/>
  <c r="I280" i="4"/>
  <c r="I186" i="4"/>
  <c r="I259" i="4"/>
  <c r="I226" i="4"/>
  <c r="I57" i="4"/>
  <c r="I99" i="4"/>
  <c r="I190" i="4"/>
  <c r="K190" i="4" s="1"/>
  <c r="I343" i="4"/>
  <c r="I89" i="4"/>
  <c r="K89" i="4" s="1"/>
  <c r="H46" i="4"/>
  <c r="I111" i="4"/>
  <c r="K111" i="4" s="1"/>
  <c r="I33" i="4"/>
  <c r="H50" i="4"/>
  <c r="I175" i="4"/>
  <c r="I162" i="4"/>
  <c r="I339" i="4"/>
  <c r="K339" i="4" s="1"/>
  <c r="I244" i="4"/>
  <c r="K244" i="4" s="1"/>
  <c r="I127" i="4"/>
  <c r="I274" i="4"/>
  <c r="I329" i="4"/>
  <c r="I268" i="4"/>
  <c r="H47" i="4"/>
  <c r="H44" i="4"/>
  <c r="J44" i="4" s="1"/>
  <c r="I328" i="4"/>
  <c r="I65" i="4"/>
  <c r="I136" i="4"/>
  <c r="I319" i="4"/>
  <c r="K319" i="4" s="1"/>
  <c r="I276" i="4"/>
  <c r="K276" i="4" s="1"/>
  <c r="I295" i="4"/>
  <c r="K295" i="4" s="1"/>
  <c r="I221" i="4"/>
  <c r="K221" i="4" s="1"/>
  <c r="I292" i="4"/>
  <c r="K292" i="4" s="1"/>
  <c r="I128" i="4"/>
  <c r="I138" i="4"/>
  <c r="I286" i="4"/>
  <c r="K286" i="4" s="1"/>
  <c r="I54" i="4"/>
  <c r="I152" i="4"/>
  <c r="I76" i="4"/>
  <c r="I85" i="4"/>
  <c r="H38" i="4"/>
  <c r="I63" i="4"/>
  <c r="K63" i="4" s="1"/>
  <c r="I250" i="4"/>
  <c r="I224" i="4"/>
  <c r="I332" i="4"/>
  <c r="I235" i="4"/>
  <c r="I287" i="4"/>
  <c r="H177" i="4"/>
  <c r="I83" i="4"/>
  <c r="I278" i="4"/>
  <c r="K278" i="4" s="1"/>
  <c r="I325" i="4"/>
  <c r="I101" i="4"/>
  <c r="I64" i="4"/>
  <c r="I167" i="4"/>
  <c r="K167" i="4" s="1"/>
  <c r="I212" i="4"/>
  <c r="K212" i="4" s="1"/>
  <c r="I263" i="4"/>
  <c r="K263" i="4" s="1"/>
  <c r="I195" i="4"/>
  <c r="I168" i="4"/>
  <c r="I154" i="4"/>
  <c r="I36" i="4"/>
  <c r="K36" i="4" s="1"/>
  <c r="I247" i="4"/>
  <c r="I318" i="4"/>
  <c r="K318" i="4" s="1"/>
  <c r="I312" i="4"/>
  <c r="K312" i="4" s="1"/>
  <c r="I298" i="4"/>
  <c r="I87" i="4"/>
  <c r="I205" i="4"/>
  <c r="I189" i="4"/>
  <c r="I181" i="4"/>
  <c r="I178" i="4"/>
  <c r="I302" i="4"/>
  <c r="K302" i="4" s="1"/>
  <c r="I134" i="4"/>
  <c r="I335" i="4"/>
  <c r="K335" i="4" s="1"/>
  <c r="I236" i="4"/>
  <c r="I90" i="4"/>
  <c r="I24" i="4"/>
  <c r="I144" i="4"/>
  <c r="I158" i="4"/>
  <c r="I116" i="4"/>
  <c r="I51" i="4"/>
  <c r="I25" i="4"/>
  <c r="K25" i="4" s="1"/>
  <c r="I191" i="4"/>
  <c r="I330" i="4"/>
  <c r="I269" i="4"/>
  <c r="I310" i="4"/>
  <c r="I182" i="4"/>
  <c r="I291" i="4"/>
  <c r="K291" i="4" s="1"/>
  <c r="I322" i="4"/>
  <c r="I272" i="4"/>
  <c r="I17" i="4"/>
  <c r="I255" i="4"/>
  <c r="I313" i="4"/>
  <c r="K313" i="4" s="1"/>
  <c r="I331" i="4"/>
  <c r="I264" i="4"/>
  <c r="K264" i="4" s="1"/>
  <c r="R349" i="4"/>
  <c r="S344" i="4"/>
  <c r="F350" i="5" s="1"/>
  <c r="R353" i="4"/>
  <c r="S353" i="4" s="1"/>
  <c r="F359" i="5" s="1"/>
  <c r="Q381" i="4"/>
  <c r="R381" i="4" s="1"/>
  <c r="R342" i="4"/>
  <c r="R348" i="4"/>
  <c r="Q58" i="4"/>
  <c r="R58" i="4" s="1"/>
  <c r="R53" i="4"/>
  <c r="R347" i="4"/>
  <c r="R370" i="4"/>
  <c r="R387" i="4"/>
  <c r="R364" i="4"/>
  <c r="R392" i="4"/>
  <c r="K107" i="4"/>
  <c r="N399" i="4"/>
  <c r="R378" i="4"/>
  <c r="R393" i="4"/>
  <c r="R379" i="4"/>
  <c r="R373" i="4"/>
  <c r="R394" i="4"/>
  <c r="J31" i="4"/>
  <c r="R360" i="4"/>
  <c r="R391" i="4"/>
  <c r="R395" i="4"/>
  <c r="K203" i="4"/>
  <c r="K43" i="4"/>
  <c r="S55" i="4"/>
  <c r="F59" i="5" s="1"/>
  <c r="R17" i="4"/>
  <c r="R358" i="4"/>
  <c r="R390" i="4"/>
  <c r="R362" i="4"/>
  <c r="R389" i="4"/>
  <c r="R396" i="4"/>
  <c r="R388" i="4"/>
  <c r="R380" i="4"/>
  <c r="P59" i="4"/>
  <c r="Q59" i="4" s="1"/>
  <c r="R368" i="4"/>
  <c r="R375" i="4"/>
  <c r="R365" i="4"/>
  <c r="K207" i="4"/>
  <c r="K218" i="4"/>
  <c r="S355" i="4"/>
  <c r="F361" i="5" s="1"/>
  <c r="R363" i="4"/>
  <c r="E366" i="4"/>
  <c r="E375" i="4"/>
  <c r="E364" i="4"/>
  <c r="E372" i="4"/>
  <c r="E359" i="4"/>
  <c r="E373" i="4"/>
  <c r="E379" i="4"/>
  <c r="E374" i="4"/>
  <c r="E362" i="4"/>
  <c r="E376" i="4"/>
  <c r="E360" i="4"/>
  <c r="E371" i="4"/>
  <c r="E365" i="4"/>
  <c r="I53" i="4"/>
  <c r="I23" i="4"/>
  <c r="E388" i="4"/>
  <c r="E393" i="4"/>
  <c r="E387" i="4"/>
  <c r="E390" i="4"/>
  <c r="E386" i="4"/>
  <c r="I55" i="4"/>
  <c r="H52" i="4"/>
  <c r="E363" i="4"/>
  <c r="E367" i="4"/>
  <c r="E368" i="4"/>
  <c r="E358" i="4"/>
  <c r="H358" i="4" s="1"/>
  <c r="E378" i="4"/>
  <c r="E377" i="4"/>
  <c r="E380" i="4"/>
  <c r="E385" i="4"/>
  <c r="E391" i="4"/>
  <c r="E392" i="4"/>
  <c r="E394" i="4"/>
  <c r="E389" i="4"/>
  <c r="I40" i="4"/>
  <c r="I47" i="4"/>
  <c r="E171" i="4"/>
  <c r="I171" i="4" s="1"/>
  <c r="I44" i="4"/>
  <c r="E173" i="4"/>
  <c r="I9" i="4"/>
  <c r="E174" i="4"/>
  <c r="E172" i="4"/>
  <c r="H178" i="4"/>
  <c r="I26" i="4"/>
  <c r="I177" i="4"/>
  <c r="H36" i="4"/>
  <c r="I8" i="4"/>
  <c r="H8" i="4"/>
  <c r="H25" i="4"/>
  <c r="I22" i="4"/>
  <c r="H28" i="4"/>
  <c r="H29" i="4"/>
  <c r="H40" i="4"/>
  <c r="H32" i="4"/>
  <c r="I41" i="4"/>
  <c r="H51" i="4"/>
  <c r="I30" i="4"/>
  <c r="H339" i="4"/>
  <c r="H24" i="4"/>
  <c r="I38" i="4"/>
  <c r="R366" i="4"/>
  <c r="R372" i="4"/>
  <c r="R377" i="4"/>
  <c r="R367" i="4"/>
  <c r="R361" i="4"/>
  <c r="R341" i="4"/>
  <c r="Q46" i="4"/>
  <c r="I75" i="4"/>
  <c r="K260" i="4"/>
  <c r="K308" i="4"/>
  <c r="H39" i="4"/>
  <c r="H49" i="4"/>
  <c r="I42" i="4"/>
  <c r="I80" i="4"/>
  <c r="K215" i="4"/>
  <c r="R41" i="4"/>
  <c r="I61" i="4"/>
  <c r="I123" i="4"/>
  <c r="R386" i="4"/>
  <c r="R376" i="4"/>
  <c r="H191" i="4"/>
  <c r="R29" i="4"/>
  <c r="K201" i="4"/>
  <c r="Q10" i="4"/>
  <c r="Q9" i="4"/>
  <c r="K11" i="4"/>
  <c r="H201" i="4"/>
  <c r="I14" i="4"/>
  <c r="K204" i="4"/>
  <c r="H211" i="4"/>
  <c r="I96" i="4"/>
  <c r="Q11" i="4"/>
  <c r="R374" i="4"/>
  <c r="Q16" i="4"/>
  <c r="R19" i="4"/>
  <c r="H216" i="4"/>
  <c r="Q37" i="4"/>
  <c r="I88" i="4"/>
  <c r="Q40" i="4"/>
  <c r="I16" i="4"/>
  <c r="I37" i="4"/>
  <c r="H218" i="4"/>
  <c r="H194" i="4"/>
  <c r="H222" i="4"/>
  <c r="Q36" i="4"/>
  <c r="H199" i="4"/>
  <c r="I341" i="4"/>
  <c r="I82" i="4"/>
  <c r="I100" i="4"/>
  <c r="H350" i="4"/>
  <c r="R359" i="4"/>
  <c r="H345" i="4"/>
  <c r="H54" i="4"/>
  <c r="H205" i="4"/>
  <c r="I27" i="4"/>
  <c r="I345" i="4"/>
  <c r="I92" i="4"/>
  <c r="I157" i="4"/>
  <c r="I352" i="4"/>
  <c r="Q385" i="4"/>
  <c r="I21" i="4"/>
  <c r="I350" i="4"/>
  <c r="I209" i="4"/>
  <c r="H352" i="4"/>
  <c r="O173" i="4"/>
  <c r="O172" i="4"/>
  <c r="O175" i="4"/>
  <c r="O171" i="4"/>
  <c r="O174" i="4"/>
  <c r="I143" i="4"/>
  <c r="I45" i="4"/>
  <c r="I46" i="4"/>
  <c r="H209" i="4"/>
  <c r="I208" i="4"/>
  <c r="H34" i="4"/>
  <c r="H223" i="4"/>
  <c r="I56" i="4"/>
  <c r="I50" i="4"/>
  <c r="Q14" i="4"/>
  <c r="Q23" i="4"/>
  <c r="I140" i="4"/>
  <c r="H192" i="4"/>
  <c r="H396" i="4"/>
  <c r="H206" i="4"/>
  <c r="Q42" i="4"/>
  <c r="H48" i="4"/>
  <c r="H219" i="4"/>
  <c r="H198" i="4"/>
  <c r="H347" i="4"/>
  <c r="I166" i="4"/>
  <c r="H370" i="4"/>
  <c r="H356" i="4"/>
  <c r="I34" i="4"/>
  <c r="Q26" i="4"/>
  <c r="H202" i="4"/>
  <c r="H220" i="4"/>
  <c r="I396" i="4"/>
  <c r="H213" i="4"/>
  <c r="I98" i="4"/>
  <c r="H193" i="4"/>
  <c r="H35" i="4"/>
  <c r="H215" i="4"/>
  <c r="H197" i="4"/>
  <c r="H203" i="4"/>
  <c r="H200" i="4"/>
  <c r="H196" i="4"/>
  <c r="I347" i="4"/>
  <c r="I150" i="4"/>
  <c r="I370" i="4"/>
  <c r="I356" i="4"/>
  <c r="H212" i="4"/>
  <c r="H224" i="4"/>
  <c r="R371" i="4"/>
  <c r="Q47" i="4"/>
  <c r="H214" i="4"/>
  <c r="I48" i="4"/>
  <c r="H217" i="4"/>
  <c r="Q54" i="4"/>
  <c r="H195" i="4"/>
  <c r="H207" i="4"/>
  <c r="I72" i="4"/>
  <c r="R352" i="4"/>
  <c r="H210" i="4"/>
  <c r="Q32" i="4"/>
  <c r="I129" i="4"/>
  <c r="Q30" i="4"/>
  <c r="I97" i="4"/>
  <c r="I148" i="4"/>
  <c r="I164" i="4"/>
  <c r="H221" i="4"/>
  <c r="I169" i="4"/>
  <c r="I156" i="4"/>
  <c r="H204" i="4"/>
  <c r="Q27" i="4"/>
  <c r="H33" i="4"/>
  <c r="I69" i="4"/>
  <c r="H341" i="4"/>
  <c r="H208" i="4"/>
  <c r="K228" i="4" l="1"/>
  <c r="M228" i="4" s="1"/>
  <c r="E234" i="5" s="1"/>
  <c r="R8" i="4"/>
  <c r="S8" i="4" s="1"/>
  <c r="F11" i="5" s="1"/>
  <c r="R52" i="4"/>
  <c r="S52" i="4" s="1"/>
  <c r="F56" i="5" s="1"/>
  <c r="R13" i="4"/>
  <c r="S13" i="4" s="1"/>
  <c r="F16" i="5" s="1"/>
  <c r="K254" i="4"/>
  <c r="M254" i="4" s="1"/>
  <c r="E260" i="5" s="1"/>
  <c r="K225" i="4"/>
  <c r="M225" i="4" s="1"/>
  <c r="E231" i="5" s="1"/>
  <c r="K214" i="4"/>
  <c r="M214" i="4" s="1"/>
  <c r="E220" i="5" s="1"/>
  <c r="R12" i="4"/>
  <c r="S12" i="4" s="1"/>
  <c r="F15" i="5" s="1"/>
  <c r="K237" i="4"/>
  <c r="M237" i="4" s="1"/>
  <c r="E243" i="5" s="1"/>
  <c r="S354" i="4"/>
  <c r="F360" i="5" s="1"/>
  <c r="K241" i="4"/>
  <c r="R38" i="4"/>
  <c r="R382" i="4"/>
  <c r="K229" i="4"/>
  <c r="M229" i="4" s="1"/>
  <c r="E235" i="5" s="1"/>
  <c r="K197" i="4"/>
  <c r="M197" i="4" s="1"/>
  <c r="E203" i="5" s="1"/>
  <c r="K306" i="4"/>
  <c r="K222" i="4"/>
  <c r="M222" i="4" s="1"/>
  <c r="E228" i="5" s="1"/>
  <c r="K159" i="4"/>
  <c r="M159" i="4" s="1"/>
  <c r="E163" i="5" s="1"/>
  <c r="R383" i="4"/>
  <c r="S383" i="4" s="1"/>
  <c r="F389" i="5" s="1"/>
  <c r="K206" i="4"/>
  <c r="K161" i="4"/>
  <c r="M161" i="4" s="1"/>
  <c r="E165" i="5" s="1"/>
  <c r="K149" i="4"/>
  <c r="R50" i="4"/>
  <c r="R57" i="4"/>
  <c r="R48" i="4"/>
  <c r="S48" i="4" s="1"/>
  <c r="F52" i="5" s="1"/>
  <c r="R35" i="4"/>
  <c r="S35" i="4" s="1"/>
  <c r="F39" i="5" s="1"/>
  <c r="R15" i="4"/>
  <c r="S15" i="4" s="1"/>
  <c r="F18" i="5" s="1"/>
  <c r="R33" i="4"/>
  <c r="S33" i="4" s="1"/>
  <c r="F37" i="5" s="1"/>
  <c r="S395" i="4"/>
  <c r="F401" i="5" s="1"/>
  <c r="K248" i="4"/>
  <c r="M248" i="4" s="1"/>
  <c r="E254" i="5" s="1"/>
  <c r="K120" i="4"/>
  <c r="M120" i="4" s="1"/>
  <c r="E124" i="5" s="1"/>
  <c r="K198" i="4"/>
  <c r="M198" i="4" s="1"/>
  <c r="E204" i="5" s="1"/>
  <c r="K256" i="4"/>
  <c r="M256" i="4" s="1"/>
  <c r="E262" i="5" s="1"/>
  <c r="K146" i="4"/>
  <c r="K199" i="4"/>
  <c r="M199" i="4" s="1"/>
  <c r="E205" i="5" s="1"/>
  <c r="K243" i="4"/>
  <c r="M243" i="4" s="1"/>
  <c r="E249" i="5" s="1"/>
  <c r="K336" i="4"/>
  <c r="M336" i="4" s="1"/>
  <c r="E342" i="5" s="1"/>
  <c r="K246" i="4"/>
  <c r="M246" i="4" s="1"/>
  <c r="E252" i="5" s="1"/>
  <c r="K117" i="4"/>
  <c r="M117" i="4" s="1"/>
  <c r="E121" i="5" s="1"/>
  <c r="K211" i="4"/>
  <c r="M211" i="4" s="1"/>
  <c r="E217" i="5" s="1"/>
  <c r="K300" i="4"/>
  <c r="M300" i="4" s="1"/>
  <c r="E306" i="5" s="1"/>
  <c r="J23" i="4"/>
  <c r="L23" i="4" s="1"/>
  <c r="D27" i="5" s="1"/>
  <c r="K178" i="4"/>
  <c r="K320" i="4"/>
  <c r="M320" i="4" s="1"/>
  <c r="E326" i="5" s="1"/>
  <c r="J381" i="4"/>
  <c r="K232" i="4"/>
  <c r="M232" i="4" s="1"/>
  <c r="E238" i="5" s="1"/>
  <c r="K124" i="4"/>
  <c r="K118" i="4"/>
  <c r="K285" i="4"/>
  <c r="M285" i="4" s="1"/>
  <c r="E291" i="5" s="1"/>
  <c r="K32" i="4"/>
  <c r="M32" i="4" s="1"/>
  <c r="E36" i="5" s="1"/>
  <c r="K77" i="4"/>
  <c r="J53" i="4"/>
  <c r="L53" i="4" s="1"/>
  <c r="D57" i="5" s="1"/>
  <c r="K321" i="4"/>
  <c r="M321" i="4" s="1"/>
  <c r="E327" i="5" s="1"/>
  <c r="K192" i="4"/>
  <c r="M192" i="4" s="1"/>
  <c r="E198" i="5" s="1"/>
  <c r="K19" i="4"/>
  <c r="M19" i="4" s="1"/>
  <c r="E22" i="5" s="1"/>
  <c r="J27" i="4"/>
  <c r="L27" i="4" s="1"/>
  <c r="D31" i="5" s="1"/>
  <c r="K270" i="4"/>
  <c r="K153" i="4"/>
  <c r="M153" i="4" s="1"/>
  <c r="E157" i="5" s="1"/>
  <c r="K175" i="4"/>
  <c r="M175" i="4" s="1"/>
  <c r="E179" i="5" s="1"/>
  <c r="J55" i="4"/>
  <c r="L55" i="4" s="1"/>
  <c r="D59" i="5" s="1"/>
  <c r="K85" i="4"/>
  <c r="M85" i="4" s="1"/>
  <c r="E89" i="5" s="1"/>
  <c r="K101" i="4"/>
  <c r="M101" i="4" s="1"/>
  <c r="E105" i="5" s="1"/>
  <c r="K327" i="4"/>
  <c r="M327" i="4" s="1"/>
  <c r="E333" i="5" s="1"/>
  <c r="K277" i="4"/>
  <c r="K168" i="4"/>
  <c r="M168" i="4" s="1"/>
  <c r="E172" i="5" s="1"/>
  <c r="K59" i="4"/>
  <c r="K240" i="4"/>
  <c r="M240" i="4" s="1"/>
  <c r="E246" i="5" s="1"/>
  <c r="K18" i="4"/>
  <c r="M18" i="4" s="1"/>
  <c r="E21" i="5" s="1"/>
  <c r="K112" i="4"/>
  <c r="K324" i="4"/>
  <c r="M324" i="4" s="1"/>
  <c r="E330" i="5" s="1"/>
  <c r="K79" i="4"/>
  <c r="M79" i="4" s="1"/>
  <c r="E83" i="5" s="1"/>
  <c r="J22" i="4"/>
  <c r="L22" i="4" s="1"/>
  <c r="D26" i="5" s="1"/>
  <c r="K296" i="4"/>
  <c r="M296" i="4" s="1"/>
  <c r="E302" i="5" s="1"/>
  <c r="K301" i="4"/>
  <c r="M301" i="4" s="1"/>
  <c r="E307" i="5" s="1"/>
  <c r="K185" i="4"/>
  <c r="M185" i="4" s="1"/>
  <c r="E190" i="5" s="1"/>
  <c r="R18" i="4"/>
  <c r="S18" i="4" s="1"/>
  <c r="F21" i="5" s="1"/>
  <c r="R51" i="4"/>
  <c r="S51" i="4" s="1"/>
  <c r="F55" i="5" s="1"/>
  <c r="K73" i="4"/>
  <c r="M73" i="4" s="1"/>
  <c r="E77" i="5" s="1"/>
  <c r="K334" i="4"/>
  <c r="M334" i="4" s="1"/>
  <c r="E340" i="5" s="1"/>
  <c r="K219" i="4"/>
  <c r="M219" i="4" s="1"/>
  <c r="E225" i="5" s="1"/>
  <c r="S364" i="4"/>
  <c r="F370" i="5" s="1"/>
  <c r="K144" i="4"/>
  <c r="K188" i="4"/>
  <c r="S358" i="4"/>
  <c r="F364" i="5" s="1"/>
  <c r="S392" i="4"/>
  <c r="F398" i="5" s="1"/>
  <c r="S348" i="4"/>
  <c r="F354" i="5" s="1"/>
  <c r="K184" i="4"/>
  <c r="K81" i="4"/>
  <c r="K195" i="4"/>
  <c r="K102" i="4"/>
  <c r="K272" i="4"/>
  <c r="M272" i="4" s="1"/>
  <c r="E278" i="5" s="1"/>
  <c r="K20" i="4"/>
  <c r="K235" i="4"/>
  <c r="K139" i="4"/>
  <c r="K65" i="4"/>
  <c r="M65" i="4" s="1"/>
  <c r="E69" i="5" s="1"/>
  <c r="K329" i="4"/>
  <c r="K271" i="4"/>
  <c r="M271" i="4" s="1"/>
  <c r="E277" i="5" s="1"/>
  <c r="K274" i="4"/>
  <c r="F350" i="6"/>
  <c r="K24" i="4"/>
  <c r="M24" i="4" s="1"/>
  <c r="E28" i="5" s="1"/>
  <c r="K76" i="4"/>
  <c r="M76" i="4" s="1"/>
  <c r="E80" i="5" s="1"/>
  <c r="K183" i="4"/>
  <c r="M183" i="4" s="1"/>
  <c r="E188" i="5" s="1"/>
  <c r="K165" i="4"/>
  <c r="M165" i="4" s="1"/>
  <c r="E169" i="5" s="1"/>
  <c r="K325" i="4"/>
  <c r="M325" i="4" s="1"/>
  <c r="E331" i="5" s="1"/>
  <c r="J50" i="4"/>
  <c r="L50" i="4" s="1"/>
  <c r="D54" i="5" s="1"/>
  <c r="K62" i="4"/>
  <c r="K262" i="4"/>
  <c r="M262" i="4" s="1"/>
  <c r="E268" i="5" s="1"/>
  <c r="K332" i="4"/>
  <c r="M332" i="4" s="1"/>
  <c r="E338" i="5" s="1"/>
  <c r="K280" i="4"/>
  <c r="M280" i="4" s="1"/>
  <c r="E286" i="5" s="1"/>
  <c r="J30" i="4"/>
  <c r="K191" i="4"/>
  <c r="M191" i="4" s="1"/>
  <c r="E197" i="5" s="1"/>
  <c r="K330" i="4"/>
  <c r="K338" i="4"/>
  <c r="K105" i="4"/>
  <c r="M105" i="4" s="1"/>
  <c r="E109" i="5" s="1"/>
  <c r="K66" i="4"/>
  <c r="K83" i="4"/>
  <c r="M83" i="4" s="1"/>
  <c r="E87" i="5" s="1"/>
  <c r="J43" i="4"/>
  <c r="L43" i="4" s="1"/>
  <c r="D47" i="5" s="1"/>
  <c r="K326" i="4"/>
  <c r="K268" i="4"/>
  <c r="M268" i="4" s="1"/>
  <c r="E274" i="5" s="1"/>
  <c r="K39" i="4"/>
  <c r="K311" i="4"/>
  <c r="K333" i="4"/>
  <c r="K288" i="4"/>
  <c r="M289" i="4"/>
  <c r="E295" i="5" s="1"/>
  <c r="K186" i="4"/>
  <c r="K250" i="4"/>
  <c r="J9" i="4"/>
  <c r="L9" i="4" s="1"/>
  <c r="D12" i="5" s="1"/>
  <c r="K247" i="4"/>
  <c r="M247" i="4" s="1"/>
  <c r="E253" i="5" s="1"/>
  <c r="K57" i="4"/>
  <c r="M57" i="4" s="1"/>
  <c r="E61" i="5" s="1"/>
  <c r="K78" i="4"/>
  <c r="M78" i="4" s="1"/>
  <c r="E82" i="5" s="1"/>
  <c r="K284" i="4"/>
  <c r="M284" i="4" s="1"/>
  <c r="E290" i="5" s="1"/>
  <c r="K239" i="4"/>
  <c r="K395" i="4"/>
  <c r="M395" i="4" s="1"/>
  <c r="E401" i="5" s="1"/>
  <c r="K131" i="4"/>
  <c r="K267" i="4"/>
  <c r="K49" i="4"/>
  <c r="M49" i="4" s="1"/>
  <c r="E53" i="5" s="1"/>
  <c r="K104" i="4"/>
  <c r="M104" i="4" s="1"/>
  <c r="E108" i="5" s="1"/>
  <c r="K299" i="4"/>
  <c r="M299" i="4" s="1"/>
  <c r="E305" i="5" s="1"/>
  <c r="M103" i="4"/>
  <c r="L31" i="4"/>
  <c r="K136" i="4"/>
  <c r="K182" i="4"/>
  <c r="M182" i="4" s="1"/>
  <c r="E187" i="5" s="1"/>
  <c r="K51" i="4"/>
  <c r="M51" i="4" s="1"/>
  <c r="E55" i="5" s="1"/>
  <c r="K322" i="4"/>
  <c r="K242" i="4"/>
  <c r="M147" i="4"/>
  <c r="K305" i="4"/>
  <c r="M305" i="4" s="1"/>
  <c r="E311" i="5" s="1"/>
  <c r="J26" i="4"/>
  <c r="L26" i="4" s="1"/>
  <c r="D30" i="5" s="1"/>
  <c r="K125" i="4"/>
  <c r="R56" i="4"/>
  <c r="S56" i="4" s="1"/>
  <c r="F60" i="5" s="1"/>
  <c r="K87" i="4"/>
  <c r="K361" i="4"/>
  <c r="F46" i="7"/>
  <c r="E44" i="8" s="1"/>
  <c r="K93" i="4"/>
  <c r="K138" i="4"/>
  <c r="M138" i="4" s="1"/>
  <c r="E142" i="5" s="1"/>
  <c r="K10" i="4"/>
  <c r="K213" i="4"/>
  <c r="M213" i="4" s="1"/>
  <c r="E219" i="5" s="1"/>
  <c r="K17" i="4"/>
  <c r="M17" i="4" s="1"/>
  <c r="E20" i="5" s="1"/>
  <c r="K133" i="4"/>
  <c r="M133" i="4" s="1"/>
  <c r="E137" i="5" s="1"/>
  <c r="K108" i="4"/>
  <c r="M108" i="4" s="1"/>
  <c r="E112" i="5" s="1"/>
  <c r="K58" i="4"/>
  <c r="M58" i="4" s="1"/>
  <c r="E62" i="5" s="1"/>
  <c r="K317" i="4"/>
  <c r="R22" i="4"/>
  <c r="S22" i="4" s="1"/>
  <c r="F26" i="5" s="1"/>
  <c r="K28" i="4"/>
  <c r="M28" i="4" s="1"/>
  <c r="E32" i="5" s="1"/>
  <c r="K328" i="4"/>
  <c r="M328" i="4" s="1"/>
  <c r="E334" i="5" s="1"/>
  <c r="K137" i="4"/>
  <c r="M137" i="4" s="1"/>
  <c r="E141" i="5" s="1"/>
  <c r="K106" i="4"/>
  <c r="M106" i="4" s="1"/>
  <c r="E110" i="5" s="1"/>
  <c r="M290" i="4"/>
  <c r="K287" i="4"/>
  <c r="K132" i="4"/>
  <c r="M132" i="4" s="1"/>
  <c r="E136" i="5" s="1"/>
  <c r="J383" i="4"/>
  <c r="L383" i="4" s="1"/>
  <c r="D389" i="5" s="1"/>
  <c r="K297" i="4"/>
  <c r="K15" i="4"/>
  <c r="M15" i="4" s="1"/>
  <c r="E18" i="5" s="1"/>
  <c r="K154" i="4"/>
  <c r="K64" i="4"/>
  <c r="K134" i="4"/>
  <c r="M134" i="4" s="1"/>
  <c r="E138" i="5" s="1"/>
  <c r="K275" i="4"/>
  <c r="K224" i="4"/>
  <c r="M224" i="4" s="1"/>
  <c r="E230" i="5" s="1"/>
  <c r="K162" i="4"/>
  <c r="M162" i="4" s="1"/>
  <c r="E166" i="5" s="1"/>
  <c r="K115" i="4"/>
  <c r="K158" i="4"/>
  <c r="K52" i="4"/>
  <c r="M52" i="4" s="1"/>
  <c r="E56" i="5" s="1"/>
  <c r="K187" i="4"/>
  <c r="M187" i="4" s="1"/>
  <c r="E192" i="5" s="1"/>
  <c r="K113" i="4"/>
  <c r="R20" i="4"/>
  <c r="S20" i="4" s="1"/>
  <c r="F23" i="5" s="1"/>
  <c r="S393" i="4"/>
  <c r="F399" i="5" s="1"/>
  <c r="K94" i="4"/>
  <c r="M94" i="4" s="1"/>
  <c r="E98" i="5" s="1"/>
  <c r="J38" i="4"/>
  <c r="K269" i="4"/>
  <c r="M269" i="4" s="1"/>
  <c r="E275" i="5" s="1"/>
  <c r="K67" i="4"/>
  <c r="M67" i="4" s="1"/>
  <c r="E71" i="5" s="1"/>
  <c r="R25" i="4"/>
  <c r="S25" i="4" s="1"/>
  <c r="F29" i="5" s="1"/>
  <c r="K316" i="4"/>
  <c r="F349" i="7"/>
  <c r="N349" i="7" s="1"/>
  <c r="J37" i="4"/>
  <c r="L37" i="4" s="1"/>
  <c r="D41" i="5" s="1"/>
  <c r="J42" i="4"/>
  <c r="L42" i="4" s="1"/>
  <c r="D46" i="5" s="1"/>
  <c r="K245" i="4"/>
  <c r="M245" i="4" s="1"/>
  <c r="E251" i="5" s="1"/>
  <c r="K12" i="4"/>
  <c r="M12" i="4" s="1"/>
  <c r="E15" i="5" s="1"/>
  <c r="K35" i="4"/>
  <c r="M35" i="4" s="1"/>
  <c r="E39" i="5" s="1"/>
  <c r="K99" i="4"/>
  <c r="K331" i="4"/>
  <c r="K127" i="4"/>
  <c r="M127" i="4" s="1"/>
  <c r="E131" i="5" s="1"/>
  <c r="K202" i="4"/>
  <c r="M202" i="4" s="1"/>
  <c r="E208" i="5" s="1"/>
  <c r="K310" i="4"/>
  <c r="K279" i="4"/>
  <c r="M279" i="4" s="1"/>
  <c r="E285" i="5" s="1"/>
  <c r="K90" i="4"/>
  <c r="M90" i="4" s="1"/>
  <c r="E94" i="5" s="1"/>
  <c r="K181" i="4"/>
  <c r="M181" i="4" s="1"/>
  <c r="E186" i="5" s="1"/>
  <c r="K145" i="4"/>
  <c r="M145" i="4" s="1"/>
  <c r="E149" i="5" s="1"/>
  <c r="K152" i="4"/>
  <c r="K33" i="4"/>
  <c r="M33" i="4" s="1"/>
  <c r="E37" i="5" s="1"/>
  <c r="K119" i="4"/>
  <c r="M223" i="4"/>
  <c r="K307" i="4"/>
  <c r="I377" i="4"/>
  <c r="K377" i="4" s="1"/>
  <c r="J177" i="4"/>
  <c r="L177" i="4" s="1"/>
  <c r="D182" i="5" s="1"/>
  <c r="M286" i="4"/>
  <c r="E292" i="5" s="1"/>
  <c r="M264" i="4"/>
  <c r="K205" i="4"/>
  <c r="M205" i="4" s="1"/>
  <c r="E211" i="5" s="1"/>
  <c r="S39" i="4"/>
  <c r="F43" i="5" s="1"/>
  <c r="S44" i="4"/>
  <c r="K155" i="4"/>
  <c r="M155" i="4" s="1"/>
  <c r="E159" i="5" s="1"/>
  <c r="K273" i="4"/>
  <c r="M273" i="4" s="1"/>
  <c r="E279" i="5" s="1"/>
  <c r="K68" i="4"/>
  <c r="M68" i="4" s="1"/>
  <c r="E72" i="5" s="1"/>
  <c r="K116" i="4"/>
  <c r="K141" i="4"/>
  <c r="M141" i="4" s="1"/>
  <c r="E145" i="5" s="1"/>
  <c r="K315" i="4"/>
  <c r="M315" i="4" s="1"/>
  <c r="E321" i="5" s="1"/>
  <c r="J46" i="4"/>
  <c r="L46" i="4" s="1"/>
  <c r="D50" i="5" s="1"/>
  <c r="M29" i="4"/>
  <c r="M194" i="4"/>
  <c r="M70" i="4"/>
  <c r="E74" i="5" s="1"/>
  <c r="K226" i="4"/>
  <c r="M226" i="4" s="1"/>
  <c r="E232" i="5" s="1"/>
  <c r="K196" i="4"/>
  <c r="M196" i="4" s="1"/>
  <c r="E202" i="5" s="1"/>
  <c r="K86" i="4"/>
  <c r="M86" i="4" s="1"/>
  <c r="E90" i="5" s="1"/>
  <c r="K126" i="4"/>
  <c r="M126" i="4" s="1"/>
  <c r="E130" i="5" s="1"/>
  <c r="K259" i="4"/>
  <c r="K255" i="4"/>
  <c r="M255" i="4" s="1"/>
  <c r="E261" i="5" s="1"/>
  <c r="I379" i="4"/>
  <c r="K379" i="4" s="1"/>
  <c r="K160" i="4"/>
  <c r="M160" i="4" s="1"/>
  <c r="E164" i="5" s="1"/>
  <c r="R21" i="4"/>
  <c r="S21" i="4" s="1"/>
  <c r="F24" i="5" s="1"/>
  <c r="R34" i="4"/>
  <c r="M335" i="4"/>
  <c r="M276" i="4"/>
  <c r="K84" i="4"/>
  <c r="M84" i="4" s="1"/>
  <c r="E88" i="5" s="1"/>
  <c r="J47" i="4"/>
  <c r="K233" i="4"/>
  <c r="M233" i="4" s="1"/>
  <c r="E239" i="5" s="1"/>
  <c r="M110" i="4"/>
  <c r="M318" i="4"/>
  <c r="E324" i="5" s="1"/>
  <c r="M313" i="4"/>
  <c r="M71" i="4"/>
  <c r="E75" i="5" s="1"/>
  <c r="K189" i="4"/>
  <c r="M189" i="4" s="1"/>
  <c r="E194" i="5" s="1"/>
  <c r="K253" i="4"/>
  <c r="M253" i="4" s="1"/>
  <c r="E259" i="5" s="1"/>
  <c r="K354" i="4"/>
  <c r="M314" i="4"/>
  <c r="M212" i="4"/>
  <c r="M304" i="4"/>
  <c r="K13" i="4"/>
  <c r="M13" i="4" s="1"/>
  <c r="E16" i="5" s="1"/>
  <c r="K142" i="4"/>
  <c r="K298" i="4"/>
  <c r="K128" i="4"/>
  <c r="M128" i="4" s="1"/>
  <c r="E132" i="5" s="1"/>
  <c r="K54" i="4"/>
  <c r="K343" i="4"/>
  <c r="M343" i="4" s="1"/>
  <c r="E349" i="5" s="1"/>
  <c r="K114" i="4"/>
  <c r="M114" i="4" s="1"/>
  <c r="E118" i="5" s="1"/>
  <c r="K236" i="4"/>
  <c r="M236" i="4" s="1"/>
  <c r="E242" i="5" s="1"/>
  <c r="I359" i="4"/>
  <c r="K359" i="4" s="1"/>
  <c r="M252" i="4"/>
  <c r="E258" i="5" s="1"/>
  <c r="I394" i="4"/>
  <c r="I368" i="4"/>
  <c r="I365" i="4"/>
  <c r="I366" i="4"/>
  <c r="I364" i="4"/>
  <c r="I392" i="4"/>
  <c r="K392" i="4" s="1"/>
  <c r="I367" i="4"/>
  <c r="I371" i="4"/>
  <c r="I391" i="4"/>
  <c r="K391" i="4" s="1"/>
  <c r="I363" i="4"/>
  <c r="I360" i="4"/>
  <c r="K360" i="4" s="1"/>
  <c r="H172" i="4"/>
  <c r="J172" i="4" s="1"/>
  <c r="I385" i="4"/>
  <c r="K385" i="4" s="1"/>
  <c r="I376" i="4"/>
  <c r="I375" i="4"/>
  <c r="I174" i="4"/>
  <c r="K174" i="4" s="1"/>
  <c r="I362" i="4"/>
  <c r="I386" i="4"/>
  <c r="K386" i="4" s="1"/>
  <c r="I374" i="4"/>
  <c r="I378" i="4"/>
  <c r="K378" i="4" s="1"/>
  <c r="I173" i="4"/>
  <c r="K173" i="4" s="1"/>
  <c r="I390" i="4"/>
  <c r="K390" i="4" s="1"/>
  <c r="I358" i="4"/>
  <c r="I387" i="4"/>
  <c r="K387" i="4" s="1"/>
  <c r="I373" i="4"/>
  <c r="K373" i="4" s="1"/>
  <c r="I389" i="4"/>
  <c r="H171" i="4"/>
  <c r="I380" i="4"/>
  <c r="I393" i="4"/>
  <c r="K393" i="4" s="1"/>
  <c r="I388" i="4"/>
  <c r="K388" i="4" s="1"/>
  <c r="I372" i="4"/>
  <c r="K372" i="4" s="1"/>
  <c r="M234" i="4"/>
  <c r="E240" i="5" s="1"/>
  <c r="M193" i="4"/>
  <c r="M220" i="4"/>
  <c r="M210" i="4"/>
  <c r="E216" i="5" s="1"/>
  <c r="M63" i="4"/>
  <c r="M263" i="4"/>
  <c r="E269" i="5" s="1"/>
  <c r="S349" i="4"/>
  <c r="F355" i="5" s="1"/>
  <c r="F358" i="7"/>
  <c r="E354" i="8" s="1"/>
  <c r="F359" i="6"/>
  <c r="M251" i="4"/>
  <c r="M207" i="4"/>
  <c r="S375" i="4"/>
  <c r="F381" i="5" s="1"/>
  <c r="S394" i="4"/>
  <c r="F400" i="5" s="1"/>
  <c r="M295" i="4"/>
  <c r="S342" i="4"/>
  <c r="F348" i="5" s="1"/>
  <c r="M342" i="4"/>
  <c r="E348" i="5" s="1"/>
  <c r="M278" i="4"/>
  <c r="M227" i="4"/>
  <c r="S58" i="4"/>
  <c r="M163" i="4"/>
  <c r="M266" i="4"/>
  <c r="M31" i="4"/>
  <c r="M107" i="4"/>
  <c r="M111" i="4"/>
  <c r="L382" i="4"/>
  <c r="D388" i="5" s="1"/>
  <c r="M203" i="4"/>
  <c r="M261" i="4"/>
  <c r="M218" i="4"/>
  <c r="E224" i="5" s="1"/>
  <c r="M130" i="4"/>
  <c r="M91" i="4"/>
  <c r="E95" i="5" s="1"/>
  <c r="M309" i="4"/>
  <c r="S17" i="4"/>
  <c r="M292" i="4"/>
  <c r="S363" i="4"/>
  <c r="F369" i="5" s="1"/>
  <c r="M231" i="4"/>
  <c r="S45" i="4"/>
  <c r="F49" i="5" s="1"/>
  <c r="R27" i="4"/>
  <c r="S352" i="4"/>
  <c r="F358" i="5" s="1"/>
  <c r="R14" i="4"/>
  <c r="K56" i="4"/>
  <c r="K46" i="4"/>
  <c r="J205" i="4"/>
  <c r="J194" i="4"/>
  <c r="M201" i="4"/>
  <c r="E207" i="5" s="1"/>
  <c r="S366" i="4"/>
  <c r="F372" i="5" s="1"/>
  <c r="K38" i="4"/>
  <c r="J25" i="4"/>
  <c r="M337" i="4"/>
  <c r="E343" i="5" s="1"/>
  <c r="S390" i="4"/>
  <c r="F396" i="5" s="1"/>
  <c r="F58" i="7"/>
  <c r="M281" i="4"/>
  <c r="E287" i="5" s="1"/>
  <c r="M249" i="4"/>
  <c r="E255" i="5" s="1"/>
  <c r="J34" i="4"/>
  <c r="M121" i="4"/>
  <c r="E125" i="5" s="1"/>
  <c r="K148" i="4"/>
  <c r="J54" i="4"/>
  <c r="J218" i="4"/>
  <c r="S376" i="4"/>
  <c r="F382" i="5" s="1"/>
  <c r="J49" i="4"/>
  <c r="J8" i="4"/>
  <c r="K44" i="4"/>
  <c r="F360" i="7"/>
  <c r="F361" i="6"/>
  <c r="M180" i="4"/>
  <c r="E185" i="5" s="1"/>
  <c r="L41" i="4"/>
  <c r="D45" i="5" s="1"/>
  <c r="M339" i="4"/>
  <c r="E345" i="5" s="1"/>
  <c r="M190" i="4"/>
  <c r="E195" i="5" s="1"/>
  <c r="S370" i="4"/>
  <c r="F376" i="5" s="1"/>
  <c r="M302" i="4"/>
  <c r="E308" i="5" s="1"/>
  <c r="K9" i="4"/>
  <c r="M283" i="4"/>
  <c r="E289" i="5" s="1"/>
  <c r="K97" i="4"/>
  <c r="K129" i="4"/>
  <c r="J206" i="4"/>
  <c r="J352" i="4"/>
  <c r="K352" i="4"/>
  <c r="J345" i="4"/>
  <c r="K82" i="4"/>
  <c r="J216" i="4"/>
  <c r="S374" i="4"/>
  <c r="F380" i="5" s="1"/>
  <c r="M204" i="4"/>
  <c r="E210" i="5" s="1"/>
  <c r="J39" i="4"/>
  <c r="S367" i="4"/>
  <c r="F373" i="5" s="1"/>
  <c r="J24" i="4"/>
  <c r="K8" i="4"/>
  <c r="K23" i="4"/>
  <c r="M349" i="4"/>
  <c r="E355" i="5" s="1"/>
  <c r="M230" i="4"/>
  <c r="E236" i="5" s="1"/>
  <c r="M265" i="4"/>
  <c r="E271" i="5" s="1"/>
  <c r="M258" i="4"/>
  <c r="E264" i="5" s="1"/>
  <c r="S387" i="4"/>
  <c r="F393" i="5" s="1"/>
  <c r="J207" i="4"/>
  <c r="J203" i="4"/>
  <c r="J193" i="4"/>
  <c r="K345" i="4"/>
  <c r="R36" i="4"/>
  <c r="K14" i="4"/>
  <c r="S386" i="4"/>
  <c r="F392" i="5" s="1"/>
  <c r="S377" i="4"/>
  <c r="F383" i="5" s="1"/>
  <c r="J339" i="4"/>
  <c r="J36" i="4"/>
  <c r="K47" i="4"/>
  <c r="K53" i="4"/>
  <c r="M353" i="4"/>
  <c r="E359" i="5" s="1"/>
  <c r="M238" i="4"/>
  <c r="E244" i="5" s="1"/>
  <c r="S49" i="4"/>
  <c r="F53" i="5" s="1"/>
  <c r="M312" i="4"/>
  <c r="E318" i="5" s="1"/>
  <c r="R26" i="4"/>
  <c r="J396" i="4"/>
  <c r="K27" i="4"/>
  <c r="J201" i="4"/>
  <c r="L45" i="4"/>
  <c r="D49" i="5" s="1"/>
  <c r="K123" i="4"/>
  <c r="K75" i="4"/>
  <c r="S372" i="4"/>
  <c r="F378" i="5" s="1"/>
  <c r="K30" i="4"/>
  <c r="K40" i="4"/>
  <c r="S381" i="4"/>
  <c r="F387" i="5" s="1"/>
  <c r="S380" i="4"/>
  <c r="F386" i="5" s="1"/>
  <c r="F34" i="7"/>
  <c r="M60" i="4"/>
  <c r="E64" i="5" s="1"/>
  <c r="S378" i="4"/>
  <c r="F384" i="5" s="1"/>
  <c r="M221" i="4"/>
  <c r="E227" i="5" s="1"/>
  <c r="M135" i="4"/>
  <c r="E139" i="5" s="1"/>
  <c r="M25" i="4"/>
  <c r="E29" i="5" s="1"/>
  <c r="K98" i="4"/>
  <c r="K69" i="4"/>
  <c r="J204" i="4"/>
  <c r="R30" i="4"/>
  <c r="J214" i="4"/>
  <c r="J197" i="4"/>
  <c r="J356" i="4"/>
  <c r="J192" i="4"/>
  <c r="S359" i="4"/>
  <c r="F365" i="5" s="1"/>
  <c r="K341" i="4"/>
  <c r="K37" i="4"/>
  <c r="R40" i="4"/>
  <c r="S19" i="4"/>
  <c r="F22" i="5" s="1"/>
  <c r="M11" i="4"/>
  <c r="E14" i="5" s="1"/>
  <c r="M344" i="4"/>
  <c r="E350" i="5" s="1"/>
  <c r="J51" i="4"/>
  <c r="K177" i="4"/>
  <c r="M244" i="4"/>
  <c r="E250" i="5" s="1"/>
  <c r="M179" i="4"/>
  <c r="E184" i="5" s="1"/>
  <c r="J210" i="4"/>
  <c r="K48" i="4"/>
  <c r="S371" i="4"/>
  <c r="F377" i="5" s="1"/>
  <c r="R32" i="4"/>
  <c r="J224" i="4"/>
  <c r="M216" i="4"/>
  <c r="E222" i="5" s="1"/>
  <c r="J198" i="4"/>
  <c r="K140" i="4"/>
  <c r="K208" i="4"/>
  <c r="K143" i="4"/>
  <c r="R37" i="4"/>
  <c r="R11" i="4"/>
  <c r="S29" i="4"/>
  <c r="F33" i="5" s="1"/>
  <c r="M308" i="4"/>
  <c r="E314" i="5" s="1"/>
  <c r="K41" i="4"/>
  <c r="F348" i="7"/>
  <c r="F349" i="6"/>
  <c r="M217" i="4"/>
  <c r="E223" i="5" s="1"/>
  <c r="S388" i="4"/>
  <c r="F394" i="5" s="1"/>
  <c r="S396" i="4"/>
  <c r="F402" i="5" s="1"/>
  <c r="M43" i="4"/>
  <c r="E47" i="5" s="1"/>
  <c r="M167" i="4"/>
  <c r="E171" i="5" s="1"/>
  <c r="S373" i="4"/>
  <c r="F379" i="5" s="1"/>
  <c r="J347" i="4"/>
  <c r="R54" i="4"/>
  <c r="J200" i="4"/>
  <c r="K166" i="4"/>
  <c r="J219" i="4"/>
  <c r="R23" i="4"/>
  <c r="J199" i="4"/>
  <c r="R16" i="4"/>
  <c r="K42" i="4"/>
  <c r="J32" i="4"/>
  <c r="K26" i="4"/>
  <c r="J52" i="4"/>
  <c r="S28" i="4"/>
  <c r="F32" i="5" s="1"/>
  <c r="M293" i="4"/>
  <c r="E299" i="5" s="1"/>
  <c r="M151" i="4"/>
  <c r="E155" i="5" s="1"/>
  <c r="M109" i="4"/>
  <c r="E113" i="5" s="1"/>
  <c r="R10" i="4"/>
  <c r="K396" i="4"/>
  <c r="J48" i="4"/>
  <c r="K21" i="4"/>
  <c r="M303" i="4"/>
  <c r="E309" i="5" s="1"/>
  <c r="J191" i="4"/>
  <c r="J40" i="4"/>
  <c r="J178" i="4"/>
  <c r="K55" i="4"/>
  <c r="M257" i="4"/>
  <c r="E263" i="5" s="1"/>
  <c r="M122" i="4"/>
  <c r="E126" i="5" s="1"/>
  <c r="S365" i="4"/>
  <c r="F371" i="5" s="1"/>
  <c r="S368" i="4"/>
  <c r="F374" i="5" s="1"/>
  <c r="S362" i="4"/>
  <c r="F368" i="5" s="1"/>
  <c r="S360" i="4"/>
  <c r="F366" i="5" s="1"/>
  <c r="S379" i="4"/>
  <c r="F385" i="5" s="1"/>
  <c r="M95" i="4"/>
  <c r="E99" i="5" s="1"/>
  <c r="M282" i="4"/>
  <c r="E288" i="5" s="1"/>
  <c r="M323" i="4"/>
  <c r="E329" i="5" s="1"/>
  <c r="M355" i="4"/>
  <c r="E361" i="5" s="1"/>
  <c r="J195" i="4"/>
  <c r="J215" i="4"/>
  <c r="K157" i="4"/>
  <c r="J222" i="4"/>
  <c r="R9" i="4"/>
  <c r="K61" i="4"/>
  <c r="S41" i="4"/>
  <c r="F45" i="5" s="1"/>
  <c r="J29" i="4"/>
  <c r="M74" i="4"/>
  <c r="E78" i="5" s="1"/>
  <c r="M200" i="4"/>
  <c r="E206" i="5" s="1"/>
  <c r="S389" i="4"/>
  <c r="F395" i="5" s="1"/>
  <c r="M89" i="4"/>
  <c r="E93" i="5" s="1"/>
  <c r="M36" i="4"/>
  <c r="E40" i="5" s="1"/>
  <c r="M291" i="4"/>
  <c r="E297" i="5" s="1"/>
  <c r="S347" i="4"/>
  <c r="F353" i="5" s="1"/>
  <c r="S361" i="4"/>
  <c r="F367" i="5" s="1"/>
  <c r="L44" i="4"/>
  <c r="D48" i="5" s="1"/>
  <c r="S391" i="4"/>
  <c r="F397" i="5" s="1"/>
  <c r="K100" i="4"/>
  <c r="S24" i="4"/>
  <c r="F28" i="5" s="1"/>
  <c r="M215" i="4"/>
  <c r="E221" i="5" s="1"/>
  <c r="M260" i="4"/>
  <c r="E266" i="5" s="1"/>
  <c r="S341" i="4"/>
  <c r="F347" i="5" s="1"/>
  <c r="J28" i="4"/>
  <c r="M294" i="4"/>
  <c r="E300" i="5" s="1"/>
  <c r="P60" i="4"/>
  <c r="M348" i="4"/>
  <c r="E354" i="5" s="1"/>
  <c r="M319" i="4"/>
  <c r="E325" i="5" s="1"/>
  <c r="S53" i="4"/>
  <c r="F57" i="5" s="1"/>
  <c r="H385" i="4"/>
  <c r="I172" i="4"/>
  <c r="K22" i="4"/>
  <c r="K209" i="4"/>
  <c r="K80" i="4"/>
  <c r="J212" i="4"/>
  <c r="J208" i="4"/>
  <c r="K370" i="4"/>
  <c r="K96" i="4"/>
  <c r="R46" i="4"/>
  <c r="J223" i="4"/>
  <c r="K356" i="4"/>
  <c r="J220" i="4"/>
  <c r="K88" i="4"/>
  <c r="J217" i="4"/>
  <c r="K347" i="4"/>
  <c r="Q171" i="4"/>
  <c r="J358" i="4"/>
  <c r="K164" i="4"/>
  <c r="J221" i="4"/>
  <c r="K171" i="4"/>
  <c r="K34" i="4"/>
  <c r="J211" i="4"/>
  <c r="K72" i="4"/>
  <c r="Q175" i="4"/>
  <c r="Q172" i="4"/>
  <c r="R385" i="4"/>
  <c r="J350" i="4"/>
  <c r="J370" i="4"/>
  <c r="R42" i="4"/>
  <c r="Q173" i="4"/>
  <c r="K16" i="4"/>
  <c r="J341" i="4"/>
  <c r="K156" i="4"/>
  <c r="J33" i="4"/>
  <c r="J202" i="4"/>
  <c r="R47" i="4"/>
  <c r="J213" i="4"/>
  <c r="K169" i="4"/>
  <c r="J196" i="4"/>
  <c r="R59" i="4"/>
  <c r="K50" i="4"/>
  <c r="J209" i="4"/>
  <c r="K350" i="4"/>
  <c r="K150" i="4"/>
  <c r="J35" i="4"/>
  <c r="K92" i="4"/>
  <c r="K45" i="4"/>
  <c r="Q174" i="4"/>
  <c r="F42" i="7" l="1"/>
  <c r="K37" i="9" s="1"/>
  <c r="N37" i="9" s="1"/>
  <c r="E271" i="6"/>
  <c r="E285" i="6"/>
  <c r="E338" i="6"/>
  <c r="E216" i="6"/>
  <c r="E292" i="6"/>
  <c r="E110" i="6"/>
  <c r="E142" i="6"/>
  <c r="E290" i="6"/>
  <c r="E274" i="6"/>
  <c r="E268" i="6"/>
  <c r="E205" i="6"/>
  <c r="E236" i="6"/>
  <c r="E300" i="6"/>
  <c r="E113" i="6"/>
  <c r="E227" i="6"/>
  <c r="E287" i="6"/>
  <c r="E242" i="6"/>
  <c r="E208" i="6"/>
  <c r="E230" i="6"/>
  <c r="E141" i="6"/>
  <c r="E187" i="6"/>
  <c r="E330" i="6"/>
  <c r="E238" i="6"/>
  <c r="E139" i="6"/>
  <c r="E185" i="6"/>
  <c r="E224" i="6"/>
  <c r="E297" i="6"/>
  <c r="E126" i="6"/>
  <c r="E118" i="6"/>
  <c r="E194" i="6"/>
  <c r="E321" i="6"/>
  <c r="E131" i="6"/>
  <c r="E275" i="6"/>
  <c r="E334" i="6"/>
  <c r="E243" i="6"/>
  <c r="E138" i="6"/>
  <c r="E204" i="6"/>
  <c r="E184" i="6"/>
  <c r="E343" i="6"/>
  <c r="E278" i="6"/>
  <c r="E340" i="6"/>
  <c r="E124" i="6"/>
  <c r="E318" i="6"/>
  <c r="E324" i="6"/>
  <c r="E305" i="6"/>
  <c r="E109" i="6"/>
  <c r="E188" i="6"/>
  <c r="E198" i="6"/>
  <c r="E231" i="6"/>
  <c r="E225" i="6"/>
  <c r="E288" i="6"/>
  <c r="E130" i="6"/>
  <c r="E279" i="6"/>
  <c r="E108" i="6"/>
  <c r="E327" i="6"/>
  <c r="E306" i="6"/>
  <c r="E228" i="6"/>
  <c r="E299" i="6"/>
  <c r="E240" i="6"/>
  <c r="E309" i="6"/>
  <c r="E244" i="6"/>
  <c r="E210" i="6"/>
  <c r="E308" i="6"/>
  <c r="E239" i="6"/>
  <c r="E112" i="6"/>
  <c r="E295" i="6"/>
  <c r="E217" i="6"/>
  <c r="E145" i="6"/>
  <c r="E221" i="6"/>
  <c r="E132" i="6"/>
  <c r="E220" i="6"/>
  <c r="E207" i="6"/>
  <c r="E202" i="6"/>
  <c r="E149" i="6"/>
  <c r="E192" i="6"/>
  <c r="E137" i="6"/>
  <c r="E197" i="6"/>
  <c r="E190" i="6"/>
  <c r="E333" i="6"/>
  <c r="E121" i="6"/>
  <c r="E203" i="6"/>
  <c r="E331" i="6"/>
  <c r="E329" i="6"/>
  <c r="E289" i="6"/>
  <c r="E195" i="6"/>
  <c r="E232" i="6"/>
  <c r="E186" i="6"/>
  <c r="E136" i="6"/>
  <c r="E307" i="6"/>
  <c r="E105" i="6"/>
  <c r="E235" i="6"/>
  <c r="E206" i="6"/>
  <c r="E234" i="6"/>
  <c r="E223" i="6"/>
  <c r="E222" i="6"/>
  <c r="E125" i="6"/>
  <c r="E211" i="6"/>
  <c r="E219" i="6"/>
  <c r="E286" i="6"/>
  <c r="E277" i="6"/>
  <c r="E302" i="6"/>
  <c r="E291" i="6"/>
  <c r="E342" i="6"/>
  <c r="E266" i="7"/>
  <c r="D262" i="8" s="1"/>
  <c r="E267" i="5"/>
  <c r="E300" i="7"/>
  <c r="D296" i="8" s="1"/>
  <c r="E301" i="5"/>
  <c r="E208" i="7"/>
  <c r="M208" i="7" s="1"/>
  <c r="E209" i="5"/>
  <c r="E198" i="7"/>
  <c r="M198" i="7" s="1"/>
  <c r="E199" i="5"/>
  <c r="D34" i="7"/>
  <c r="C32" i="8" s="1"/>
  <c r="D35" i="5"/>
  <c r="E32" i="7"/>
  <c r="M32" i="7" s="1"/>
  <c r="E33" i="5"/>
  <c r="E225" i="7"/>
  <c r="D221" i="8" s="1"/>
  <c r="E226" i="5"/>
  <c r="E228" i="7"/>
  <c r="M228" i="7" s="1"/>
  <c r="E229" i="5"/>
  <c r="E114" i="7"/>
  <c r="D112" i="8" s="1"/>
  <c r="E115" i="5"/>
  <c r="E318" i="7"/>
  <c r="J311" i="9" s="1"/>
  <c r="M311" i="9" s="1"/>
  <c r="E319" i="5"/>
  <c r="E106" i="7"/>
  <c r="M106" i="7" s="1"/>
  <c r="E107" i="5"/>
  <c r="E236" i="7"/>
  <c r="M236" i="7" s="1"/>
  <c r="E237" i="5"/>
  <c r="E110" i="7"/>
  <c r="D108" i="8" s="1"/>
  <c r="E111" i="5"/>
  <c r="E212" i="7"/>
  <c r="D208" i="8" s="1"/>
  <c r="E213" i="5"/>
  <c r="E256" i="7"/>
  <c r="J249" i="9" s="1"/>
  <c r="M249" i="9" s="1"/>
  <c r="E257" i="5"/>
  <c r="E34" i="7"/>
  <c r="J29" i="9" s="1"/>
  <c r="M29" i="9" s="1"/>
  <c r="E35" i="5"/>
  <c r="E113" i="7"/>
  <c r="M113" i="7" s="1"/>
  <c r="E114" i="5"/>
  <c r="E297" i="7"/>
  <c r="D293" i="8" s="1"/>
  <c r="E298" i="5"/>
  <c r="E271" i="7"/>
  <c r="D267" i="8" s="1"/>
  <c r="E272" i="5"/>
  <c r="E166" i="7"/>
  <c r="M166" i="7" s="1"/>
  <c r="E167" i="5"/>
  <c r="F47" i="7"/>
  <c r="E45" i="8" s="1"/>
  <c r="F48" i="5"/>
  <c r="E309" i="7"/>
  <c r="D305" i="8" s="1"/>
  <c r="E310" i="5"/>
  <c r="E150" i="7"/>
  <c r="M150" i="7" s="1"/>
  <c r="E151" i="5"/>
  <c r="F19" i="7"/>
  <c r="K15" i="9" s="1"/>
  <c r="N15" i="9" s="1"/>
  <c r="F20" i="5"/>
  <c r="F20" i="6" s="1"/>
  <c r="E314" i="7"/>
  <c r="D310" i="8" s="1"/>
  <c r="E315" i="5"/>
  <c r="F61" i="7"/>
  <c r="N61" i="7" s="1"/>
  <c r="F62" i="5"/>
  <c r="E232" i="7"/>
  <c r="D228" i="8" s="1"/>
  <c r="E233" i="5"/>
  <c r="E217" i="7"/>
  <c r="D213" i="8" s="1"/>
  <c r="E218" i="5"/>
  <c r="E281" i="7"/>
  <c r="D277" i="8" s="1"/>
  <c r="E282" i="5"/>
  <c r="E133" i="7"/>
  <c r="D131" i="8" s="1"/>
  <c r="E134" i="5"/>
  <c r="E283" i="7"/>
  <c r="D279" i="8" s="1"/>
  <c r="E284" i="5"/>
  <c r="E66" i="7"/>
  <c r="J61" i="9" s="1"/>
  <c r="M61" i="9" s="1"/>
  <c r="E67" i="5"/>
  <c r="E319" i="7"/>
  <c r="M319" i="7" s="1"/>
  <c r="E320" i="5"/>
  <c r="E340" i="7"/>
  <c r="D336" i="8" s="1"/>
  <c r="E341" i="5"/>
  <c r="E199" i="7"/>
  <c r="D195" i="8" s="1"/>
  <c r="E200" i="5"/>
  <c r="E269" i="7"/>
  <c r="D265" i="8" s="1"/>
  <c r="E270" i="5"/>
  <c r="E295" i="7"/>
  <c r="D291" i="8" s="1"/>
  <c r="E296" i="5"/>
  <c r="S50" i="4"/>
  <c r="F360" i="6"/>
  <c r="M241" i="4"/>
  <c r="E247" i="5" s="1"/>
  <c r="E40" i="8"/>
  <c r="F359" i="7"/>
  <c r="E355" i="8" s="1"/>
  <c r="S382" i="4"/>
  <c r="F388" i="5" s="1"/>
  <c r="S57" i="4"/>
  <c r="S38" i="4"/>
  <c r="M149" i="4"/>
  <c r="M306" i="4"/>
  <c r="M206" i="4"/>
  <c r="F363" i="7"/>
  <c r="K360" i="9" s="1"/>
  <c r="N360" i="9" s="1"/>
  <c r="M146" i="4"/>
  <c r="E150" i="5" s="1"/>
  <c r="S30" i="4"/>
  <c r="F401" i="6"/>
  <c r="F10" i="7"/>
  <c r="E9" i="8" s="1"/>
  <c r="F400" i="7"/>
  <c r="K400" i="9" s="1"/>
  <c r="N400" i="9" s="1"/>
  <c r="S34" i="4"/>
  <c r="S26" i="4"/>
  <c r="F357" i="7"/>
  <c r="E353" i="8" s="1"/>
  <c r="M178" i="4"/>
  <c r="E183" i="5" s="1"/>
  <c r="F353" i="7"/>
  <c r="E349" i="8" s="1"/>
  <c r="F399" i="6"/>
  <c r="M275" i="4"/>
  <c r="M62" i="4"/>
  <c r="E66" i="5" s="1"/>
  <c r="S11" i="4"/>
  <c r="F14" i="5" s="1"/>
  <c r="M329" i="4"/>
  <c r="M195" i="4"/>
  <c r="M59" i="4"/>
  <c r="M184" i="4"/>
  <c r="M311" i="4"/>
  <c r="M144" i="4"/>
  <c r="F371" i="7"/>
  <c r="K368" i="9" s="1"/>
  <c r="N368" i="9" s="1"/>
  <c r="M102" i="4"/>
  <c r="M235" i="4"/>
  <c r="F400" i="6"/>
  <c r="F399" i="7"/>
  <c r="E395" i="8" s="1"/>
  <c r="M112" i="4"/>
  <c r="F388" i="7"/>
  <c r="K388" i="9" s="1"/>
  <c r="N388" i="9" s="1"/>
  <c r="L47" i="4"/>
  <c r="F358" i="6"/>
  <c r="K375" i="4"/>
  <c r="M330" i="4"/>
  <c r="F369" i="7"/>
  <c r="K366" i="9" s="1"/>
  <c r="N366" i="9" s="1"/>
  <c r="F377" i="7"/>
  <c r="K374" i="9" s="1"/>
  <c r="N374" i="9" s="1"/>
  <c r="L30" i="4"/>
  <c r="M20" i="4"/>
  <c r="E345" i="8"/>
  <c r="M118" i="4"/>
  <c r="E122" i="5" s="1"/>
  <c r="M139" i="4"/>
  <c r="E143" i="5" s="1"/>
  <c r="L381" i="4"/>
  <c r="D387" i="5" s="1"/>
  <c r="F380" i="7"/>
  <c r="K377" i="9" s="1"/>
  <c r="N377" i="9" s="1"/>
  <c r="M288" i="4"/>
  <c r="F378" i="6"/>
  <c r="M267" i="4"/>
  <c r="M188" i="4"/>
  <c r="M333" i="4"/>
  <c r="M113" i="4"/>
  <c r="M77" i="4"/>
  <c r="M307" i="4"/>
  <c r="E294" i="7"/>
  <c r="D290" i="8" s="1"/>
  <c r="F382" i="7"/>
  <c r="K379" i="9" s="1"/>
  <c r="N379" i="9" s="1"/>
  <c r="F398" i="7"/>
  <c r="K398" i="9" s="1"/>
  <c r="N398" i="9" s="1"/>
  <c r="M277" i="4"/>
  <c r="M270" i="4"/>
  <c r="M39" i="4"/>
  <c r="E43" i="5" s="1"/>
  <c r="F368" i="7"/>
  <c r="N368" i="7" s="1"/>
  <c r="N358" i="7"/>
  <c r="M54" i="4"/>
  <c r="E58" i="5" s="1"/>
  <c r="M124" i="4"/>
  <c r="M66" i="4"/>
  <c r="F397" i="7"/>
  <c r="E393" i="8" s="1"/>
  <c r="S32" i="4"/>
  <c r="M239" i="4"/>
  <c r="E245" i="5" s="1"/>
  <c r="M10" i="4"/>
  <c r="M274" i="4"/>
  <c r="M116" i="4"/>
  <c r="E120" i="5" s="1"/>
  <c r="M338" i="4"/>
  <c r="E344" i="5" s="1"/>
  <c r="F354" i="6"/>
  <c r="M326" i="4"/>
  <c r="M250" i="4"/>
  <c r="M81" i="4"/>
  <c r="M87" i="4"/>
  <c r="F381" i="7"/>
  <c r="K378" i="9" s="1"/>
  <c r="N378" i="9" s="1"/>
  <c r="M186" i="4"/>
  <c r="E191" i="5" s="1"/>
  <c r="K374" i="4"/>
  <c r="M374" i="4" s="1"/>
  <c r="E380" i="5" s="1"/>
  <c r="M297" i="4"/>
  <c r="K371" i="4"/>
  <c r="M371" i="4" s="1"/>
  <c r="E377" i="5" s="1"/>
  <c r="K367" i="4"/>
  <c r="M136" i="4"/>
  <c r="K394" i="4"/>
  <c r="M394" i="4" s="1"/>
  <c r="E400" i="5" s="1"/>
  <c r="L38" i="4"/>
  <c r="D42" i="5" s="1"/>
  <c r="M322" i="4"/>
  <c r="E328" i="5" s="1"/>
  <c r="L194" i="4"/>
  <c r="M131" i="4"/>
  <c r="M152" i="4"/>
  <c r="E291" i="7"/>
  <c r="M291" i="7" s="1"/>
  <c r="M316" i="4"/>
  <c r="E239" i="7"/>
  <c r="M239" i="7" s="1"/>
  <c r="E257" i="7"/>
  <c r="D253" i="8" s="1"/>
  <c r="M317" i="4"/>
  <c r="M99" i="4"/>
  <c r="J171" i="4"/>
  <c r="L171" i="4" s="1"/>
  <c r="D175" i="5" s="1"/>
  <c r="M56" i="4"/>
  <c r="M125" i="4"/>
  <c r="M154" i="4"/>
  <c r="E158" i="5" s="1"/>
  <c r="M64" i="4"/>
  <c r="M75" i="4"/>
  <c r="E347" i="7"/>
  <c r="D343" i="8" s="1"/>
  <c r="E73" i="7"/>
  <c r="J68" i="9" s="1"/>
  <c r="M68" i="9" s="1"/>
  <c r="K365" i="4"/>
  <c r="K368" i="4"/>
  <c r="M368" i="4" s="1"/>
  <c r="E374" i="5" s="1"/>
  <c r="M158" i="4"/>
  <c r="M119" i="4"/>
  <c r="E123" i="5" s="1"/>
  <c r="M115" i="4"/>
  <c r="E119" i="5" s="1"/>
  <c r="M287" i="4"/>
  <c r="M361" i="4"/>
  <c r="E367" i="5" s="1"/>
  <c r="L32" i="4"/>
  <c r="M310" i="4"/>
  <c r="E316" i="5" s="1"/>
  <c r="L207" i="4"/>
  <c r="E348" i="6"/>
  <c r="M242" i="4"/>
  <c r="E248" i="5" s="1"/>
  <c r="K41" i="9"/>
  <c r="N46" i="7"/>
  <c r="F364" i="7"/>
  <c r="K361" i="9" s="1"/>
  <c r="N361" i="9" s="1"/>
  <c r="K358" i="4"/>
  <c r="M358" i="4" s="1"/>
  <c r="E364" i="5" s="1"/>
  <c r="E323" i="7"/>
  <c r="M323" i="7" s="1"/>
  <c r="E74" i="7"/>
  <c r="D72" i="8" s="1"/>
  <c r="S37" i="4"/>
  <c r="M93" i="4"/>
  <c r="E97" i="5" s="1"/>
  <c r="K366" i="4"/>
  <c r="L356" i="4"/>
  <c r="D362" i="5" s="1"/>
  <c r="E178" i="7"/>
  <c r="M178" i="7" s="1"/>
  <c r="E215" i="7"/>
  <c r="M215" i="7" s="1"/>
  <c r="K363" i="4"/>
  <c r="M331" i="4"/>
  <c r="E337" i="5" s="1"/>
  <c r="K380" i="4"/>
  <c r="M380" i="4" s="1"/>
  <c r="E386" i="5" s="1"/>
  <c r="M377" i="4"/>
  <c r="E383" i="5" s="1"/>
  <c r="M129" i="4"/>
  <c r="S23" i="4"/>
  <c r="E268" i="7"/>
  <c r="D264" i="8" s="1"/>
  <c r="L352" i="4"/>
  <c r="D358" i="5" s="1"/>
  <c r="M259" i="4"/>
  <c r="E265" i="5" s="1"/>
  <c r="S16" i="4"/>
  <c r="M372" i="4"/>
  <c r="E378" i="5" s="1"/>
  <c r="M359" i="4"/>
  <c r="E365" i="5" s="1"/>
  <c r="M298" i="4"/>
  <c r="E304" i="5" s="1"/>
  <c r="K362" i="4"/>
  <c r="L191" i="4"/>
  <c r="E179" i="6"/>
  <c r="K389" i="4"/>
  <c r="K376" i="4"/>
  <c r="M354" i="4"/>
  <c r="E360" i="5" s="1"/>
  <c r="E223" i="7"/>
  <c r="D219" i="8" s="1"/>
  <c r="K364" i="4"/>
  <c r="M142" i="4"/>
  <c r="E146" i="5" s="1"/>
  <c r="E94" i="7"/>
  <c r="D92" i="8" s="1"/>
  <c r="F346" i="7"/>
  <c r="N346" i="7" s="1"/>
  <c r="M21" i="4"/>
  <c r="E24" i="5" s="1"/>
  <c r="M166" i="4"/>
  <c r="E170" i="5" s="1"/>
  <c r="E350" i="6"/>
  <c r="D388" i="6"/>
  <c r="F354" i="7"/>
  <c r="F355" i="6"/>
  <c r="D387" i="7"/>
  <c r="I386" i="9" s="1"/>
  <c r="L386" i="9" s="1"/>
  <c r="M30" i="4"/>
  <c r="L219" i="4"/>
  <c r="D225" i="5" s="1"/>
  <c r="M385" i="4"/>
  <c r="E391" i="5" s="1"/>
  <c r="M157" i="4"/>
  <c r="M360" i="4"/>
  <c r="E366" i="5" s="1"/>
  <c r="F391" i="7"/>
  <c r="E387" i="8" s="1"/>
  <c r="F347" i="7"/>
  <c r="F348" i="6"/>
  <c r="L36" i="4"/>
  <c r="M9" i="4"/>
  <c r="F347" i="6"/>
  <c r="M148" i="4"/>
  <c r="M61" i="4"/>
  <c r="S54" i="4"/>
  <c r="F58" i="5" s="1"/>
  <c r="L347" i="4"/>
  <c r="D353" i="5" s="1"/>
  <c r="M38" i="4"/>
  <c r="L48" i="4"/>
  <c r="M47" i="4"/>
  <c r="E51" i="5" s="1"/>
  <c r="E349" i="7"/>
  <c r="D345" i="8" s="1"/>
  <c r="M174" i="4"/>
  <c r="E178" i="5" s="1"/>
  <c r="M37" i="4"/>
  <c r="L206" i="4"/>
  <c r="D212" i="5" s="1"/>
  <c r="D388" i="7"/>
  <c r="L388" i="7" s="1"/>
  <c r="F379" i="7"/>
  <c r="E375" i="8" s="1"/>
  <c r="F376" i="7"/>
  <c r="K373" i="9" s="1"/>
  <c r="N373" i="9" s="1"/>
  <c r="F373" i="6"/>
  <c r="F372" i="7"/>
  <c r="K369" i="9" s="1"/>
  <c r="N369" i="9" s="1"/>
  <c r="L28" i="4"/>
  <c r="M97" i="4"/>
  <c r="F366" i="7"/>
  <c r="E362" i="8" s="1"/>
  <c r="F370" i="7"/>
  <c r="F371" i="6"/>
  <c r="M150" i="4"/>
  <c r="E154" i="5" s="1"/>
  <c r="L209" i="4"/>
  <c r="D215" i="5" s="1"/>
  <c r="E219" i="7"/>
  <c r="F396" i="7"/>
  <c r="F397" i="6"/>
  <c r="E39" i="7"/>
  <c r="L215" i="4"/>
  <c r="D221" i="5" s="1"/>
  <c r="F38" i="7"/>
  <c r="E210" i="7"/>
  <c r="M392" i="4"/>
  <c r="E398" i="5" s="1"/>
  <c r="M42" i="4"/>
  <c r="E46" i="5" s="1"/>
  <c r="L199" i="4"/>
  <c r="D205" i="5" s="1"/>
  <c r="E60" i="7"/>
  <c r="F393" i="7"/>
  <c r="F394" i="6"/>
  <c r="E136" i="7"/>
  <c r="E107" i="7"/>
  <c r="L192" i="4"/>
  <c r="D198" i="5" s="1"/>
  <c r="M98" i="4"/>
  <c r="E102" i="5" s="1"/>
  <c r="F383" i="7"/>
  <c r="F384" i="6"/>
  <c r="F386" i="7"/>
  <c r="F387" i="6"/>
  <c r="E36" i="7"/>
  <c r="M388" i="4"/>
  <c r="E394" i="5" s="1"/>
  <c r="E17" i="7"/>
  <c r="E186" i="7"/>
  <c r="D25" i="7"/>
  <c r="L34" i="4"/>
  <c r="D38" i="5" s="1"/>
  <c r="F395" i="7"/>
  <c r="F396" i="6"/>
  <c r="L25" i="4"/>
  <c r="D29" i="5" s="1"/>
  <c r="E27" i="7"/>
  <c r="S14" i="4"/>
  <c r="F17" i="5" s="1"/>
  <c r="E55" i="7"/>
  <c r="L195" i="4"/>
  <c r="D201" i="5" s="1"/>
  <c r="M50" i="4"/>
  <c r="E54" i="5" s="1"/>
  <c r="M92" i="4"/>
  <c r="E96" i="5" s="1"/>
  <c r="L213" i="4"/>
  <c r="D219" i="5" s="1"/>
  <c r="S47" i="4"/>
  <c r="F51" i="5" s="1"/>
  <c r="E278" i="7"/>
  <c r="M391" i="4"/>
  <c r="E397" i="5" s="1"/>
  <c r="M45" i="4"/>
  <c r="E49" i="5" s="1"/>
  <c r="L220" i="4"/>
  <c r="D226" i="5" s="1"/>
  <c r="S59" i="4"/>
  <c r="F63" i="5" s="1"/>
  <c r="L202" i="4"/>
  <c r="D208" i="5" s="1"/>
  <c r="E68" i="7"/>
  <c r="L196" i="4"/>
  <c r="D202" i="5" s="1"/>
  <c r="E81" i="7"/>
  <c r="R174" i="4"/>
  <c r="L33" i="4"/>
  <c r="D37" i="5" s="1"/>
  <c r="L341" i="4"/>
  <c r="D347" i="5" s="1"/>
  <c r="L35" i="4"/>
  <c r="D39" i="5" s="1"/>
  <c r="F44" i="7"/>
  <c r="E189" i="7"/>
  <c r="M169" i="4"/>
  <c r="E173" i="5" s="1"/>
  <c r="L211" i="4"/>
  <c r="D217" i="5" s="1"/>
  <c r="M350" i="4"/>
  <c r="E356" i="5" s="1"/>
  <c r="M34" i="4"/>
  <c r="E38" i="5" s="1"/>
  <c r="M16" i="4"/>
  <c r="E19" i="5" s="1"/>
  <c r="L350" i="4"/>
  <c r="D356" i="5" s="1"/>
  <c r="M72" i="4"/>
  <c r="E76" i="5" s="1"/>
  <c r="M379" i="4"/>
  <c r="E385" i="5" s="1"/>
  <c r="E93" i="7"/>
  <c r="E70" i="7"/>
  <c r="E216" i="7"/>
  <c r="E339" i="7"/>
  <c r="L201" i="4"/>
  <c r="D207" i="5" s="1"/>
  <c r="E290" i="7"/>
  <c r="E348" i="7"/>
  <c r="E349" i="6"/>
  <c r="M53" i="4"/>
  <c r="E57" i="5" s="1"/>
  <c r="S36" i="4"/>
  <c r="F40" i="5" s="1"/>
  <c r="L193" i="4"/>
  <c r="D199" i="5" s="1"/>
  <c r="E270" i="7"/>
  <c r="E259" i="7"/>
  <c r="D26" i="7"/>
  <c r="E71" i="7"/>
  <c r="D58" i="7"/>
  <c r="D44" i="7"/>
  <c r="R175" i="4"/>
  <c r="L208" i="4"/>
  <c r="D214" i="5" s="1"/>
  <c r="E234" i="7"/>
  <c r="E221" i="7"/>
  <c r="D29" i="7"/>
  <c r="E193" i="7"/>
  <c r="E249" i="7"/>
  <c r="M27" i="4"/>
  <c r="E31" i="5" s="1"/>
  <c r="E401" i="6"/>
  <c r="E400" i="7"/>
  <c r="L203" i="4"/>
  <c r="D209" i="5" s="1"/>
  <c r="F392" i="7"/>
  <c r="F393" i="6"/>
  <c r="D46" i="7"/>
  <c r="E354" i="7"/>
  <c r="E355" i="6"/>
  <c r="E209" i="7"/>
  <c r="E21" i="7"/>
  <c r="E307" i="7"/>
  <c r="E184" i="7"/>
  <c r="S385" i="4"/>
  <c r="F391" i="5" s="1"/>
  <c r="L358" i="4"/>
  <c r="D364" i="5" s="1"/>
  <c r="F56" i="7"/>
  <c r="P61" i="4"/>
  <c r="Q60" i="4"/>
  <c r="E54" i="7"/>
  <c r="D47" i="7"/>
  <c r="E203" i="7"/>
  <c r="M386" i="4"/>
  <c r="E392" i="5" s="1"/>
  <c r="E341" i="7"/>
  <c r="E274" i="7"/>
  <c r="E360" i="7"/>
  <c r="E361" i="6"/>
  <c r="F385" i="6"/>
  <c r="F384" i="7"/>
  <c r="E125" i="7"/>
  <c r="L178" i="4"/>
  <c r="D183" i="5" s="1"/>
  <c r="F54" i="7"/>
  <c r="M373" i="4"/>
  <c r="E379" i="5" s="1"/>
  <c r="E112" i="7"/>
  <c r="M26" i="4"/>
  <c r="E30" i="5" s="1"/>
  <c r="E144" i="7"/>
  <c r="E140" i="7"/>
  <c r="M341" i="4"/>
  <c r="E347" i="5" s="1"/>
  <c r="D45" i="7"/>
  <c r="E301" i="7"/>
  <c r="E63" i="7"/>
  <c r="E306" i="7"/>
  <c r="E238" i="7"/>
  <c r="M44" i="4"/>
  <c r="E48" i="5" s="1"/>
  <c r="E104" i="7"/>
  <c r="E164" i="7"/>
  <c r="E273" i="7"/>
  <c r="E342" i="7"/>
  <c r="L205" i="4"/>
  <c r="D211" i="5" s="1"/>
  <c r="F48" i="7"/>
  <c r="L223" i="4"/>
  <c r="D229" i="5" s="1"/>
  <c r="L212" i="4"/>
  <c r="D218" i="5" s="1"/>
  <c r="M41" i="4"/>
  <c r="E45" i="5" s="1"/>
  <c r="E207" i="7"/>
  <c r="M143" i="4"/>
  <c r="E147" i="5" s="1"/>
  <c r="L224" i="4"/>
  <c r="D230" i="5" s="1"/>
  <c r="E183" i="7"/>
  <c r="E79" i="7"/>
  <c r="E141" i="7"/>
  <c r="F25" i="7"/>
  <c r="M345" i="4"/>
  <c r="E351" i="5" s="1"/>
  <c r="F14" i="7"/>
  <c r="E162" i="7"/>
  <c r="M23" i="4"/>
  <c r="E27" i="5" s="1"/>
  <c r="E288" i="7"/>
  <c r="F375" i="7"/>
  <c r="F376" i="6"/>
  <c r="E237" i="7"/>
  <c r="M209" i="4"/>
  <c r="E215" i="5" s="1"/>
  <c r="E324" i="7"/>
  <c r="E299" i="7"/>
  <c r="E92" i="7"/>
  <c r="E108" i="7"/>
  <c r="L222" i="4"/>
  <c r="D228" i="5" s="1"/>
  <c r="E328" i="7"/>
  <c r="E31" i="7"/>
  <c r="F365" i="7"/>
  <c r="F366" i="6"/>
  <c r="E262" i="7"/>
  <c r="L40" i="4"/>
  <c r="D44" i="5" s="1"/>
  <c r="E15" i="7"/>
  <c r="M396" i="4"/>
  <c r="E402" i="5" s="1"/>
  <c r="E154" i="7"/>
  <c r="E320" i="7"/>
  <c r="E204" i="7"/>
  <c r="F379" i="6"/>
  <c r="F378" i="7"/>
  <c r="E253" i="7"/>
  <c r="E13" i="7"/>
  <c r="E163" i="7"/>
  <c r="K29" i="9"/>
  <c r="E32" i="8"/>
  <c r="N34" i="7"/>
  <c r="D30" i="7"/>
  <c r="L8" i="4"/>
  <c r="D11" i="5" s="1"/>
  <c r="E242" i="7"/>
  <c r="E258" i="7"/>
  <c r="E202" i="7"/>
  <c r="E254" i="7"/>
  <c r="E123" i="7"/>
  <c r="E206" i="7"/>
  <c r="E251" i="7"/>
  <c r="D49" i="7"/>
  <c r="M171" i="4"/>
  <c r="E175" i="5" s="1"/>
  <c r="M88" i="4"/>
  <c r="E92" i="5" s="1"/>
  <c r="S46" i="4"/>
  <c r="F50" i="5" s="1"/>
  <c r="J385" i="4"/>
  <c r="M387" i="4"/>
  <c r="E393" i="5" s="1"/>
  <c r="E14" i="7"/>
  <c r="F28" i="7"/>
  <c r="E329" i="7"/>
  <c r="M208" i="4"/>
  <c r="E214" i="5" s="1"/>
  <c r="M48" i="4"/>
  <c r="E52" i="5" s="1"/>
  <c r="M177" i="4"/>
  <c r="E182" i="5" s="1"/>
  <c r="E277" i="7"/>
  <c r="E250" i="7"/>
  <c r="F52" i="7"/>
  <c r="M14" i="4"/>
  <c r="E17" i="5" s="1"/>
  <c r="E191" i="7"/>
  <c r="E120" i="7"/>
  <c r="E130" i="7"/>
  <c r="M82" i="4"/>
  <c r="E86" i="5" s="1"/>
  <c r="F17" i="7"/>
  <c r="E156" i="7"/>
  <c r="E276" i="7"/>
  <c r="L221" i="4"/>
  <c r="D227" i="5" s="1"/>
  <c r="E354" i="6"/>
  <c r="E353" i="7"/>
  <c r="D181" i="7"/>
  <c r="F27" i="7"/>
  <c r="E187" i="7"/>
  <c r="E117" i="7"/>
  <c r="F394" i="7"/>
  <c r="F395" i="6"/>
  <c r="L172" i="4"/>
  <c r="D176" i="5" s="1"/>
  <c r="E233" i="7"/>
  <c r="E248" i="7"/>
  <c r="E287" i="7"/>
  <c r="D56" i="7"/>
  <c r="E86" i="7"/>
  <c r="E285" i="7"/>
  <c r="E308" i="7"/>
  <c r="E97" i="7"/>
  <c r="S10" i="4"/>
  <c r="F13" i="5" s="1"/>
  <c r="E298" i="7"/>
  <c r="E129" i="7"/>
  <c r="E88" i="7"/>
  <c r="E168" i="7"/>
  <c r="E337" i="7"/>
  <c r="E170" i="7"/>
  <c r="E222" i="7"/>
  <c r="F21" i="7"/>
  <c r="E231" i="7"/>
  <c r="L197" i="4"/>
  <c r="D203" i="5" s="1"/>
  <c r="L204" i="4"/>
  <c r="D210" i="5" s="1"/>
  <c r="E28" i="7"/>
  <c r="M123" i="4"/>
  <c r="E127" i="5" s="1"/>
  <c r="F59" i="7"/>
  <c r="L49" i="4"/>
  <c r="D53" i="5" s="1"/>
  <c r="E109" i="7"/>
  <c r="L218" i="4"/>
  <c r="D224" i="5" s="1"/>
  <c r="E124" i="7"/>
  <c r="E131" i="7"/>
  <c r="D53" i="7"/>
  <c r="E218" i="7"/>
  <c r="M46" i="4"/>
  <c r="E50" i="5" s="1"/>
  <c r="M347" i="4"/>
  <c r="E353" i="5" s="1"/>
  <c r="M80" i="4"/>
  <c r="E84" i="5" s="1"/>
  <c r="M22" i="4"/>
  <c r="E26" i="5" s="1"/>
  <c r="E265" i="7"/>
  <c r="E220" i="7"/>
  <c r="E313" i="7"/>
  <c r="F32" i="7"/>
  <c r="E252" i="7"/>
  <c r="M140" i="4"/>
  <c r="E144" i="5" s="1"/>
  <c r="E158" i="7"/>
  <c r="L51" i="4"/>
  <c r="D55" i="5" s="1"/>
  <c r="F20" i="7"/>
  <c r="E245" i="7"/>
  <c r="E243" i="7"/>
  <c r="L339" i="4"/>
  <c r="D345" i="5" s="1"/>
  <c r="E165" i="7"/>
  <c r="E89" i="7"/>
  <c r="E52" i="7"/>
  <c r="E196" i="7"/>
  <c r="E235" i="7"/>
  <c r="M8" i="4"/>
  <c r="E11" i="5" s="1"/>
  <c r="L39" i="4"/>
  <c r="D43" i="5" s="1"/>
  <c r="E289" i="7"/>
  <c r="L216" i="4"/>
  <c r="D222" i="5" s="1"/>
  <c r="L345" i="4"/>
  <c r="D351" i="5" s="1"/>
  <c r="E87" i="7"/>
  <c r="E194" i="7"/>
  <c r="E356" i="8"/>
  <c r="N360" i="7"/>
  <c r="M96" i="4"/>
  <c r="E100" i="5" s="1"/>
  <c r="M390" i="4"/>
  <c r="E396" i="5" s="1"/>
  <c r="E326" i="7"/>
  <c r="F36" i="7"/>
  <c r="F352" i="7"/>
  <c r="F353" i="6"/>
  <c r="E205" i="7"/>
  <c r="L29" i="4"/>
  <c r="D33" i="5" s="1"/>
  <c r="S9" i="4"/>
  <c r="F12" i="5" s="1"/>
  <c r="E98" i="7"/>
  <c r="F367" i="7"/>
  <c r="F368" i="6"/>
  <c r="M55" i="4"/>
  <c r="E59" i="5" s="1"/>
  <c r="D40" i="7"/>
  <c r="F31" i="7"/>
  <c r="F15" i="7"/>
  <c r="E260" i="7"/>
  <c r="E46" i="7"/>
  <c r="N348" i="7"/>
  <c r="E344" i="8"/>
  <c r="S40" i="4"/>
  <c r="F44" i="5" s="1"/>
  <c r="F23" i="7"/>
  <c r="E310" i="7"/>
  <c r="E138" i="7"/>
  <c r="F385" i="7"/>
  <c r="F386" i="6"/>
  <c r="E137" i="7"/>
  <c r="E261" i="7"/>
  <c r="E82" i="7"/>
  <c r="E286" i="7"/>
  <c r="M393" i="4"/>
  <c r="E399" i="5" s="1"/>
  <c r="F51" i="7"/>
  <c r="E227" i="7"/>
  <c r="M156" i="4"/>
  <c r="E160" i="5" s="1"/>
  <c r="S42" i="4"/>
  <c r="F46" i="5" s="1"/>
  <c r="L217" i="4"/>
  <c r="D223" i="5" s="1"/>
  <c r="M356" i="4"/>
  <c r="E362" i="5" s="1"/>
  <c r="K172" i="4"/>
  <c r="E38" i="7"/>
  <c r="E305" i="7"/>
  <c r="E35" i="7"/>
  <c r="L198" i="4"/>
  <c r="D204" i="5" s="1"/>
  <c r="E229" i="7"/>
  <c r="L210" i="4"/>
  <c r="D216" i="5" s="1"/>
  <c r="E224" i="7"/>
  <c r="E201" i="7"/>
  <c r="D48" i="7"/>
  <c r="L396" i="4"/>
  <c r="D402" i="5" s="1"/>
  <c r="E317" i="7"/>
  <c r="E358" i="7"/>
  <c r="E359" i="6"/>
  <c r="E263" i="7"/>
  <c r="E332" i="7"/>
  <c r="L24" i="4"/>
  <c r="D28" i="5" s="1"/>
  <c r="E111" i="7"/>
  <c r="E267" i="7"/>
  <c r="E284" i="7"/>
  <c r="M352" i="4"/>
  <c r="E358" i="5" s="1"/>
  <c r="E197" i="7"/>
  <c r="E344" i="7"/>
  <c r="E345" i="6"/>
  <c r="L370" i="4"/>
  <c r="D376" i="5" s="1"/>
  <c r="M164" i="4"/>
  <c r="E168" i="5" s="1"/>
  <c r="M370" i="4"/>
  <c r="E376" i="5" s="1"/>
  <c r="E230" i="7"/>
  <c r="M378" i="4"/>
  <c r="E384" i="5" s="1"/>
  <c r="M100" i="4"/>
  <c r="E104" i="5" s="1"/>
  <c r="E296" i="7"/>
  <c r="E77" i="7"/>
  <c r="E135" i="7"/>
  <c r="D11" i="7"/>
  <c r="F373" i="7"/>
  <c r="F374" i="6"/>
  <c r="E185" i="7"/>
  <c r="E20" i="7"/>
  <c r="E325" i="7"/>
  <c r="F55" i="7"/>
  <c r="E76" i="7"/>
  <c r="L52" i="4"/>
  <c r="D56" i="5" s="1"/>
  <c r="E171" i="7"/>
  <c r="E333" i="7"/>
  <c r="L200" i="4"/>
  <c r="D206" i="5" s="1"/>
  <c r="E61" i="7"/>
  <c r="F402" i="6"/>
  <c r="F401" i="7"/>
  <c r="E304" i="7"/>
  <c r="L214" i="4"/>
  <c r="D220" i="5" s="1"/>
  <c r="M69" i="4"/>
  <c r="E73" i="5" s="1"/>
  <c r="E226" i="7"/>
  <c r="M40" i="4"/>
  <c r="E44" i="5" s="1"/>
  <c r="F22" i="7"/>
  <c r="E19" i="7"/>
  <c r="L54" i="4"/>
  <c r="D58" i="5" s="1"/>
  <c r="E241" i="7"/>
  <c r="E56" i="8"/>
  <c r="K53" i="9"/>
  <c r="N58" i="7"/>
  <c r="M173" i="4"/>
  <c r="E177" i="5" s="1"/>
  <c r="E148" i="7"/>
  <c r="E330" i="7"/>
  <c r="S27" i="4"/>
  <c r="F31" i="5" s="1"/>
  <c r="R172" i="4"/>
  <c r="R173" i="4"/>
  <c r="R171" i="4"/>
  <c r="D183" i="6" l="1"/>
  <c r="D220" i="6"/>
  <c r="D221" i="6"/>
  <c r="D218" i="6"/>
  <c r="D198" i="6"/>
  <c r="D225" i="6"/>
  <c r="D226" i="6"/>
  <c r="D224" i="6"/>
  <c r="D223" i="6"/>
  <c r="D229" i="6"/>
  <c r="D208" i="6"/>
  <c r="D211" i="6"/>
  <c r="D219" i="6"/>
  <c r="D217" i="6"/>
  <c r="D228" i="6"/>
  <c r="D199" i="6"/>
  <c r="D212" i="6"/>
  <c r="D206" i="6"/>
  <c r="D216" i="6"/>
  <c r="D210" i="6"/>
  <c r="D227" i="6"/>
  <c r="D207" i="6"/>
  <c r="D203" i="6"/>
  <c r="D202" i="6"/>
  <c r="D201" i="6"/>
  <c r="D205" i="6"/>
  <c r="D230" i="6"/>
  <c r="D209" i="6"/>
  <c r="D222" i="6"/>
  <c r="D204" i="6"/>
  <c r="E18" i="8"/>
  <c r="N47" i="7"/>
  <c r="E319" i="6"/>
  <c r="E120" i="6"/>
  <c r="E218" i="6"/>
  <c r="E310" i="6"/>
  <c r="E337" i="6"/>
  <c r="E104" i="6"/>
  <c r="N19" i="7"/>
  <c r="E102" i="6"/>
  <c r="E24" i="6"/>
  <c r="E304" i="6"/>
  <c r="E320" i="6"/>
  <c r="E233" i="6"/>
  <c r="E115" i="6"/>
  <c r="E209" i="6"/>
  <c r="E147" i="6"/>
  <c r="E245" i="6"/>
  <c r="E143" i="6"/>
  <c r="E144" i="6"/>
  <c r="E191" i="6"/>
  <c r="E122" i="6"/>
  <c r="E67" i="6"/>
  <c r="E213" i="6"/>
  <c r="E229" i="6"/>
  <c r="E301" i="6"/>
  <c r="E146" i="6"/>
  <c r="E150" i="6"/>
  <c r="E344" i="6"/>
  <c r="E341" i="6"/>
  <c r="E199" i="6"/>
  <c r="E127" i="6"/>
  <c r="E316" i="6"/>
  <c r="E296" i="6"/>
  <c r="E284" i="6"/>
  <c r="E315" i="6"/>
  <c r="E272" i="6"/>
  <c r="E111" i="6"/>
  <c r="E226" i="6"/>
  <c r="E183" i="6"/>
  <c r="E134" i="6"/>
  <c r="E298" i="6"/>
  <c r="E237" i="6"/>
  <c r="E215" i="6"/>
  <c r="E119" i="6"/>
  <c r="E200" i="6"/>
  <c r="E282" i="6"/>
  <c r="E151" i="6"/>
  <c r="E114" i="6"/>
  <c r="E107" i="6"/>
  <c r="M269" i="7"/>
  <c r="D232" i="8"/>
  <c r="M297" i="7"/>
  <c r="K42" i="9"/>
  <c r="N42" i="9" s="1"/>
  <c r="D252" i="8"/>
  <c r="D111" i="8"/>
  <c r="L34" i="7"/>
  <c r="M295" i="7"/>
  <c r="M217" i="7"/>
  <c r="D32" i="8"/>
  <c r="M318" i="7"/>
  <c r="M271" i="7"/>
  <c r="M281" i="7"/>
  <c r="D315" i="8"/>
  <c r="M256" i="7"/>
  <c r="J161" i="9"/>
  <c r="M161" i="9" s="1"/>
  <c r="M34" i="7"/>
  <c r="M340" i="7"/>
  <c r="M309" i="7"/>
  <c r="J262" i="9"/>
  <c r="M262" i="9" s="1"/>
  <c r="M283" i="7"/>
  <c r="D194" i="8"/>
  <c r="M114" i="7"/>
  <c r="M110" i="7"/>
  <c r="M232" i="7"/>
  <c r="D204" i="8"/>
  <c r="D314" i="8"/>
  <c r="D148" i="8"/>
  <c r="M266" i="7"/>
  <c r="M199" i="7"/>
  <c r="D104" i="8"/>
  <c r="M225" i="7"/>
  <c r="I29" i="9"/>
  <c r="L29" i="9" s="1"/>
  <c r="D64" i="8"/>
  <c r="J27" i="9"/>
  <c r="M27" i="9" s="1"/>
  <c r="D30" i="8"/>
  <c r="M133" i="7"/>
  <c r="E335" i="7"/>
  <c r="D331" i="8" s="1"/>
  <c r="E336" i="5"/>
  <c r="E316" i="7"/>
  <c r="D312" i="8" s="1"/>
  <c r="E317" i="5"/>
  <c r="E311" i="7"/>
  <c r="D307" i="8" s="1"/>
  <c r="E312" i="5"/>
  <c r="M314" i="7"/>
  <c r="E151" i="7"/>
  <c r="D149" i="8" s="1"/>
  <c r="E152" i="5"/>
  <c r="D164" i="8"/>
  <c r="D212" i="7"/>
  <c r="C208" i="8" s="1"/>
  <c r="D213" i="5"/>
  <c r="E322" i="7"/>
  <c r="D318" i="8" s="1"/>
  <c r="E323" i="5"/>
  <c r="E139" i="7"/>
  <c r="J134" i="9" s="1"/>
  <c r="M134" i="9" s="1"/>
  <c r="E140" i="5"/>
  <c r="E188" i="7"/>
  <c r="D185" i="8" s="1"/>
  <c r="E189" i="5"/>
  <c r="F37" i="7"/>
  <c r="K32" i="9" s="1"/>
  <c r="F38" i="5"/>
  <c r="E152" i="7"/>
  <c r="M152" i="7" s="1"/>
  <c r="E153" i="5"/>
  <c r="E272" i="7"/>
  <c r="D268" i="8" s="1"/>
  <c r="E273" i="5"/>
  <c r="K56" i="9"/>
  <c r="N56" i="9" s="1"/>
  <c r="E275" i="7"/>
  <c r="D271" i="8" s="1"/>
  <c r="E276" i="5"/>
  <c r="E293" i="7"/>
  <c r="J286" i="9" s="1"/>
  <c r="E294" i="5"/>
  <c r="E62" i="7"/>
  <c r="D60" i="8" s="1"/>
  <c r="E63" i="5"/>
  <c r="F41" i="7"/>
  <c r="K36" i="9" s="1"/>
  <c r="N36" i="9" s="1"/>
  <c r="F42" i="5"/>
  <c r="F42" i="6" s="1"/>
  <c r="J259" i="9"/>
  <c r="M259" i="9" s="1"/>
  <c r="E59" i="8"/>
  <c r="D35" i="7"/>
  <c r="C33" i="8" s="1"/>
  <c r="D36" i="5"/>
  <c r="E279" i="7"/>
  <c r="D275" i="8" s="1"/>
  <c r="E280" i="5"/>
  <c r="E282" i="7"/>
  <c r="D278" i="8" s="1"/>
  <c r="E283" i="5"/>
  <c r="D50" i="7"/>
  <c r="I45" i="9" s="1"/>
  <c r="D51" i="5"/>
  <c r="E200" i="7"/>
  <c r="D196" i="8" s="1"/>
  <c r="E201" i="5"/>
  <c r="F48" i="6"/>
  <c r="F60" i="7"/>
  <c r="K55" i="9" s="1"/>
  <c r="N55" i="9" s="1"/>
  <c r="F61" i="5"/>
  <c r="F61" i="6" s="1"/>
  <c r="E102" i="7"/>
  <c r="D100" i="8" s="1"/>
  <c r="E103" i="5"/>
  <c r="F29" i="7"/>
  <c r="N29" i="7" s="1"/>
  <c r="F30" i="5"/>
  <c r="M212" i="7"/>
  <c r="M66" i="7"/>
  <c r="D51" i="7"/>
  <c r="I46" i="9" s="1"/>
  <c r="L46" i="9" s="1"/>
  <c r="D52" i="5"/>
  <c r="F40" i="7"/>
  <c r="K35" i="9" s="1"/>
  <c r="N35" i="9" s="1"/>
  <c r="F41" i="5"/>
  <c r="E321" i="7"/>
  <c r="D317" i="8" s="1"/>
  <c r="E322" i="5"/>
  <c r="E302" i="7"/>
  <c r="D298" i="8" s="1"/>
  <c r="E303" i="5"/>
  <c r="E12" i="7"/>
  <c r="D11" i="8" s="1"/>
  <c r="E13" i="5"/>
  <c r="E334" i="7"/>
  <c r="M334" i="7" s="1"/>
  <c r="E335" i="5"/>
  <c r="E100" i="7"/>
  <c r="J95" i="9" s="1"/>
  <c r="M95" i="9" s="1"/>
  <c r="E101" i="5"/>
  <c r="E41" i="7"/>
  <c r="D39" i="8" s="1"/>
  <c r="E42" i="5"/>
  <c r="E160" i="7"/>
  <c r="J155" i="9" s="1"/>
  <c r="E161" i="5"/>
  <c r="F18" i="7"/>
  <c r="E17" i="8" s="1"/>
  <c r="F19" i="5"/>
  <c r="E292" i="7"/>
  <c r="D288" i="8" s="1"/>
  <c r="E293" i="5"/>
  <c r="E115" i="7"/>
  <c r="D113" i="8" s="1"/>
  <c r="E116" i="5"/>
  <c r="E78" i="7"/>
  <c r="M78" i="7" s="1"/>
  <c r="E79" i="5"/>
  <c r="E155" i="7"/>
  <c r="J150" i="9" s="1"/>
  <c r="E156" i="5"/>
  <c r="D31" i="7"/>
  <c r="L31" i="7" s="1"/>
  <c r="D32" i="5"/>
  <c r="F35" i="7"/>
  <c r="E33" i="8" s="1"/>
  <c r="F36" i="5"/>
  <c r="E40" i="7"/>
  <c r="J35" i="9" s="1"/>
  <c r="M35" i="9" s="1"/>
  <c r="E41" i="5"/>
  <c r="M300" i="7"/>
  <c r="D196" i="7"/>
  <c r="C192" i="8" s="1"/>
  <c r="D197" i="5"/>
  <c r="E67" i="7"/>
  <c r="D65" i="8" s="1"/>
  <c r="E68" i="5"/>
  <c r="E134" i="7"/>
  <c r="D132" i="8" s="1"/>
  <c r="E135" i="5"/>
  <c r="E312" i="7"/>
  <c r="D308" i="8" s="1"/>
  <c r="E313" i="5"/>
  <c r="E280" i="7"/>
  <c r="M280" i="7" s="1"/>
  <c r="E281" i="5"/>
  <c r="E11" i="7"/>
  <c r="J7" i="9" s="1"/>
  <c r="M7" i="9" s="1"/>
  <c r="E12" i="5"/>
  <c r="E161" i="7"/>
  <c r="D159" i="8" s="1"/>
  <c r="E162" i="5"/>
  <c r="D199" i="7"/>
  <c r="C195" i="8" s="1"/>
  <c r="D200" i="5"/>
  <c r="E90" i="7"/>
  <c r="D88" i="8" s="1"/>
  <c r="E91" i="5"/>
  <c r="E69" i="7"/>
  <c r="M69" i="7" s="1"/>
  <c r="E70" i="5"/>
  <c r="E80" i="7"/>
  <c r="D78" i="8" s="1"/>
  <c r="E81" i="5"/>
  <c r="E22" i="7"/>
  <c r="D21" i="8" s="1"/>
  <c r="E23" i="5"/>
  <c r="E240" i="7"/>
  <c r="D236" i="8" s="1"/>
  <c r="E241" i="5"/>
  <c r="F33" i="7"/>
  <c r="K28" i="9" s="1"/>
  <c r="N28" i="9" s="1"/>
  <c r="F34" i="5"/>
  <c r="E128" i="7"/>
  <c r="M128" i="7" s="1"/>
  <c r="E129" i="5"/>
  <c r="E84" i="7"/>
  <c r="M84" i="7" s="1"/>
  <c r="E85" i="5"/>
  <c r="E127" i="7"/>
  <c r="D125" i="8" s="1"/>
  <c r="E128" i="5"/>
  <c r="E116" i="7"/>
  <c r="D114" i="8" s="1"/>
  <c r="E117" i="5"/>
  <c r="E105" i="7"/>
  <c r="M105" i="7" s="1"/>
  <c r="E106" i="5"/>
  <c r="F53" i="7"/>
  <c r="K48" i="9" s="1"/>
  <c r="F54" i="5"/>
  <c r="F26" i="7"/>
  <c r="K21" i="9" s="1"/>
  <c r="N21" i="9" s="1"/>
  <c r="F27" i="5"/>
  <c r="D33" i="7"/>
  <c r="L33" i="7" s="1"/>
  <c r="D34" i="5"/>
  <c r="D224" i="8"/>
  <c r="E132" i="7"/>
  <c r="D130" i="8" s="1"/>
  <c r="E133" i="5"/>
  <c r="E59" i="7"/>
  <c r="J54" i="9" s="1"/>
  <c r="M54" i="9" s="1"/>
  <c r="E60" i="5"/>
  <c r="E255" i="7"/>
  <c r="M255" i="7" s="1"/>
  <c r="E256" i="5"/>
  <c r="E338" i="7"/>
  <c r="D334" i="8" s="1"/>
  <c r="E339" i="5"/>
  <c r="E64" i="7"/>
  <c r="J59" i="9" s="1"/>
  <c r="M59" i="9" s="1"/>
  <c r="E65" i="5"/>
  <c r="D39" i="7"/>
  <c r="L39" i="7" s="1"/>
  <c r="D40" i="5"/>
  <c r="E33" i="7"/>
  <c r="J28" i="9" s="1"/>
  <c r="M28" i="9" s="1"/>
  <c r="E34" i="5"/>
  <c r="E331" i="7"/>
  <c r="J324" i="9" s="1"/>
  <c r="M324" i="9" s="1"/>
  <c r="E332" i="5"/>
  <c r="E192" i="7"/>
  <c r="D189" i="8" s="1"/>
  <c r="E193" i="5"/>
  <c r="E147" i="7"/>
  <c r="M147" i="7" s="1"/>
  <c r="E148" i="5"/>
  <c r="E211" i="7"/>
  <c r="D207" i="8" s="1"/>
  <c r="E212" i="5"/>
  <c r="K6" i="9"/>
  <c r="E246" i="7"/>
  <c r="M246" i="7" s="1"/>
  <c r="F387" i="7"/>
  <c r="K386" i="9" s="1"/>
  <c r="N386" i="9" s="1"/>
  <c r="N359" i="7"/>
  <c r="S174" i="4"/>
  <c r="F178" i="5" s="1"/>
  <c r="E364" i="8"/>
  <c r="E378" i="8"/>
  <c r="E365" i="8"/>
  <c r="N382" i="7"/>
  <c r="E367" i="8"/>
  <c r="N371" i="7"/>
  <c r="N369" i="7"/>
  <c r="E149" i="7"/>
  <c r="M149" i="7" s="1"/>
  <c r="E359" i="8"/>
  <c r="N363" i="7"/>
  <c r="N357" i="7"/>
  <c r="N400" i="7"/>
  <c r="E396" i="8"/>
  <c r="K365" i="9"/>
  <c r="N365" i="9" s="1"/>
  <c r="N353" i="7"/>
  <c r="N398" i="7"/>
  <c r="E65" i="7"/>
  <c r="D63" i="8" s="1"/>
  <c r="F13" i="7"/>
  <c r="E12" i="8" s="1"/>
  <c r="E57" i="7"/>
  <c r="J52" i="9" s="1"/>
  <c r="N10" i="7"/>
  <c r="E182" i="7"/>
  <c r="M182" i="7" s="1"/>
  <c r="M257" i="7"/>
  <c r="K397" i="9"/>
  <c r="N397" i="9" s="1"/>
  <c r="N388" i="7"/>
  <c r="E384" i="8"/>
  <c r="N397" i="7"/>
  <c r="E360" i="8"/>
  <c r="E42" i="7"/>
  <c r="J37" i="9" s="1"/>
  <c r="E43" i="6" s="1"/>
  <c r="E142" i="7"/>
  <c r="D140" i="8" s="1"/>
  <c r="E121" i="7"/>
  <c r="D119" i="8" s="1"/>
  <c r="M375" i="4"/>
  <c r="E381" i="5" s="1"/>
  <c r="N364" i="7"/>
  <c r="D40" i="8"/>
  <c r="E167" i="6"/>
  <c r="E244" i="7"/>
  <c r="M244" i="7" s="1"/>
  <c r="E119" i="7"/>
  <c r="M119" i="7" s="1"/>
  <c r="M294" i="7"/>
  <c r="N399" i="7"/>
  <c r="K399" i="9"/>
  <c r="N399" i="9" s="1"/>
  <c r="E157" i="7"/>
  <c r="M157" i="7" s="1"/>
  <c r="D387" i="6"/>
  <c r="D35" i="6"/>
  <c r="E377" i="7"/>
  <c r="J374" i="9" s="1"/>
  <c r="M374" i="9" s="1"/>
  <c r="D214" i="7"/>
  <c r="C210" i="8" s="1"/>
  <c r="E391" i="6"/>
  <c r="F390" i="7"/>
  <c r="K390" i="9" s="1"/>
  <c r="N390" i="9" s="1"/>
  <c r="N377" i="7"/>
  <c r="E373" i="8"/>
  <c r="N380" i="7"/>
  <c r="E376" i="8"/>
  <c r="D386" i="7"/>
  <c r="E175" i="6"/>
  <c r="J69" i="9"/>
  <c r="M69" i="9" s="1"/>
  <c r="M223" i="7"/>
  <c r="M74" i="7"/>
  <c r="E394" i="8"/>
  <c r="E178" i="6"/>
  <c r="E368" i="8"/>
  <c r="D71" i="8"/>
  <c r="E343" i="7"/>
  <c r="D339" i="8" s="1"/>
  <c r="K391" i="9"/>
  <c r="N391" i="9" s="1"/>
  <c r="D363" i="7"/>
  <c r="C359" i="8" s="1"/>
  <c r="N391" i="7"/>
  <c r="D41" i="7"/>
  <c r="C39" i="8" s="1"/>
  <c r="N372" i="7"/>
  <c r="N381" i="7"/>
  <c r="E377" i="8"/>
  <c r="D364" i="6"/>
  <c r="E342" i="8"/>
  <c r="E190" i="7"/>
  <c r="E379" i="7"/>
  <c r="E380" i="6"/>
  <c r="M367" i="4"/>
  <c r="E373" i="5" s="1"/>
  <c r="D287" i="8"/>
  <c r="D213" i="7"/>
  <c r="I206" i="9" s="1"/>
  <c r="L206" i="9" s="1"/>
  <c r="D357" i="7"/>
  <c r="L357" i="7" s="1"/>
  <c r="E174" i="7"/>
  <c r="D172" i="8" s="1"/>
  <c r="E390" i="7"/>
  <c r="J390" i="9" s="1"/>
  <c r="M390" i="9" s="1"/>
  <c r="E23" i="7"/>
  <c r="D22" i="8" s="1"/>
  <c r="D174" i="7"/>
  <c r="C172" i="8" s="1"/>
  <c r="E118" i="7"/>
  <c r="D116" i="8" s="1"/>
  <c r="E177" i="7"/>
  <c r="M177" i="7" s="1"/>
  <c r="D235" i="8"/>
  <c r="E327" i="7"/>
  <c r="J250" i="9"/>
  <c r="M250" i="9" s="1"/>
  <c r="M363" i="4"/>
  <c r="M347" i="7"/>
  <c r="M366" i="4"/>
  <c r="E74" i="6"/>
  <c r="D358" i="6"/>
  <c r="M73" i="7"/>
  <c r="D176" i="8"/>
  <c r="D211" i="8"/>
  <c r="M365" i="4"/>
  <c r="E371" i="5" s="1"/>
  <c r="D347" i="6"/>
  <c r="D346" i="7"/>
  <c r="L346" i="7" s="1"/>
  <c r="E122" i="7"/>
  <c r="E270" i="6"/>
  <c r="E315" i="7"/>
  <c r="D362" i="6"/>
  <c r="D361" i="7"/>
  <c r="C357" i="8" s="1"/>
  <c r="E247" i="7"/>
  <c r="L387" i="7"/>
  <c r="E366" i="7"/>
  <c r="E367" i="6"/>
  <c r="C383" i="8"/>
  <c r="D175" i="6"/>
  <c r="E378" i="6"/>
  <c r="E96" i="7"/>
  <c r="D319" i="8"/>
  <c r="N41" i="9"/>
  <c r="F47" i="6"/>
  <c r="E169" i="7"/>
  <c r="J164" i="9" s="1"/>
  <c r="E170" i="6" s="1"/>
  <c r="E50" i="7"/>
  <c r="J45" i="9" s="1"/>
  <c r="E336" i="7"/>
  <c r="E364" i="7"/>
  <c r="M364" i="7" s="1"/>
  <c r="E382" i="7"/>
  <c r="M382" i="7" s="1"/>
  <c r="E18" i="7"/>
  <c r="J14" i="9" s="1"/>
  <c r="D211" i="7"/>
  <c r="C207" i="8" s="1"/>
  <c r="I207" i="9"/>
  <c r="L207" i="9" s="1"/>
  <c r="J261" i="9"/>
  <c r="M268" i="7"/>
  <c r="M349" i="7"/>
  <c r="M94" i="7"/>
  <c r="E264" i="7"/>
  <c r="M376" i="4"/>
  <c r="E382" i="5" s="1"/>
  <c r="E303" i="7"/>
  <c r="D224" i="7"/>
  <c r="C220" i="8" s="1"/>
  <c r="M389" i="4"/>
  <c r="E395" i="5" s="1"/>
  <c r="J89" i="9"/>
  <c r="E145" i="7"/>
  <c r="M362" i="4"/>
  <c r="E368" i="5" s="1"/>
  <c r="M364" i="4"/>
  <c r="E370" i="5" s="1"/>
  <c r="E359" i="7"/>
  <c r="E360" i="6"/>
  <c r="E352" i="7"/>
  <c r="D348" i="8" s="1"/>
  <c r="E353" i="6"/>
  <c r="D353" i="6"/>
  <c r="I388" i="9"/>
  <c r="L388" i="9" s="1"/>
  <c r="D352" i="7"/>
  <c r="C348" i="8" s="1"/>
  <c r="N366" i="7"/>
  <c r="E267" i="6"/>
  <c r="C384" i="8"/>
  <c r="K363" i="9"/>
  <c r="N363" i="9" s="1"/>
  <c r="K376" i="9"/>
  <c r="N376" i="9" s="1"/>
  <c r="D356" i="6"/>
  <c r="D355" i="7"/>
  <c r="C351" i="8" s="1"/>
  <c r="E365" i="7"/>
  <c r="J362" i="9" s="1"/>
  <c r="M362" i="9" s="1"/>
  <c r="N354" i="7"/>
  <c r="E350" i="8"/>
  <c r="N379" i="7"/>
  <c r="E399" i="7"/>
  <c r="J399" i="9" s="1"/>
  <c r="M399" i="9" s="1"/>
  <c r="E35" i="6"/>
  <c r="E343" i="8"/>
  <c r="N347" i="7"/>
  <c r="C209" i="8"/>
  <c r="E355" i="7"/>
  <c r="D351" i="8" s="1"/>
  <c r="L385" i="4"/>
  <c r="F57" i="7"/>
  <c r="K52" i="9" s="1"/>
  <c r="N52" i="9" s="1"/>
  <c r="E372" i="8"/>
  <c r="N376" i="7"/>
  <c r="E375" i="7"/>
  <c r="J372" i="9" s="1"/>
  <c r="M372" i="9" s="1"/>
  <c r="E33" i="6"/>
  <c r="S175" i="4"/>
  <c r="F179" i="5" s="1"/>
  <c r="E362" i="6"/>
  <c r="F11" i="7"/>
  <c r="F50" i="7"/>
  <c r="E361" i="7"/>
  <c r="D357" i="8" s="1"/>
  <c r="D326" i="8"/>
  <c r="M330" i="7"/>
  <c r="D205" i="7"/>
  <c r="J318" i="9"/>
  <c r="D321" i="8"/>
  <c r="M325" i="7"/>
  <c r="D109" i="8"/>
  <c r="M111" i="7"/>
  <c r="D354" i="8"/>
  <c r="M358" i="7"/>
  <c r="D136" i="8"/>
  <c r="M138" i="7"/>
  <c r="D256" i="8"/>
  <c r="M260" i="7"/>
  <c r="J253" i="9"/>
  <c r="E58" i="7"/>
  <c r="E395" i="7"/>
  <c r="E396" i="6"/>
  <c r="C40" i="8"/>
  <c r="D42" i="7"/>
  <c r="I37" i="9" s="1"/>
  <c r="J160" i="9"/>
  <c r="D163" i="8"/>
  <c r="M165" i="7"/>
  <c r="J153" i="9"/>
  <c r="D156" i="8"/>
  <c r="M158" i="7"/>
  <c r="J258" i="9"/>
  <c r="M265" i="7"/>
  <c r="D261" i="8"/>
  <c r="D129" i="8"/>
  <c r="M131" i="7"/>
  <c r="E126" i="7"/>
  <c r="K17" i="9"/>
  <c r="N21" i="7"/>
  <c r="E20" i="8"/>
  <c r="M129" i="7"/>
  <c r="D127" i="8"/>
  <c r="J81" i="9"/>
  <c r="M86" i="7"/>
  <c r="D84" i="8"/>
  <c r="K394" i="9"/>
  <c r="N394" i="9" s="1"/>
  <c r="N394" i="7"/>
  <c r="E390" i="8"/>
  <c r="D128" i="8"/>
  <c r="M130" i="7"/>
  <c r="E16" i="7"/>
  <c r="E181" i="7"/>
  <c r="J10" i="9"/>
  <c r="M14" i="7"/>
  <c r="D13" i="8"/>
  <c r="J247" i="9"/>
  <c r="D250" i="8"/>
  <c r="M254" i="7"/>
  <c r="D10" i="7"/>
  <c r="E402" i="6"/>
  <c r="E401" i="7"/>
  <c r="E23" i="8"/>
  <c r="N25" i="7"/>
  <c r="K20" i="9"/>
  <c r="E146" i="7"/>
  <c r="E380" i="8"/>
  <c r="N384" i="7"/>
  <c r="K381" i="9"/>
  <c r="N381" i="9" s="1"/>
  <c r="D350" i="8"/>
  <c r="M354" i="7"/>
  <c r="E373" i="7"/>
  <c r="E374" i="6"/>
  <c r="D206" i="7"/>
  <c r="J88" i="9"/>
  <c r="M93" i="7"/>
  <c r="D91" i="8"/>
  <c r="E75" i="7"/>
  <c r="M186" i="7"/>
  <c r="D183" i="8"/>
  <c r="D204" i="7"/>
  <c r="D301" i="8"/>
  <c r="M305" i="7"/>
  <c r="D295" i="8"/>
  <c r="M299" i="7"/>
  <c r="E371" i="8"/>
  <c r="K372" i="9"/>
  <c r="N372" i="9" s="1"/>
  <c r="N375" i="7"/>
  <c r="M104" i="7"/>
  <c r="D102" i="8"/>
  <c r="I40" i="9"/>
  <c r="L45" i="7"/>
  <c r="C43" i="8"/>
  <c r="E392" i="6"/>
  <c r="E391" i="7"/>
  <c r="J242" i="9"/>
  <c r="D245" i="8"/>
  <c r="M249" i="7"/>
  <c r="D57" i="7"/>
  <c r="E72" i="7"/>
  <c r="I7" i="9"/>
  <c r="C10" i="8"/>
  <c r="L11" i="7"/>
  <c r="D226" i="8"/>
  <c r="M230" i="7"/>
  <c r="D340" i="8"/>
  <c r="M344" i="7"/>
  <c r="D215" i="7"/>
  <c r="D36" i="8"/>
  <c r="M38" i="7"/>
  <c r="J33" i="9"/>
  <c r="D222" i="7"/>
  <c r="K46" i="9"/>
  <c r="N51" i="7"/>
  <c r="E49" i="8"/>
  <c r="J254" i="9"/>
  <c r="D257" i="8"/>
  <c r="M261" i="7"/>
  <c r="D32" i="7"/>
  <c r="E393" i="6"/>
  <c r="D249" i="8"/>
  <c r="J246" i="9"/>
  <c r="M253" i="7"/>
  <c r="D324" i="8"/>
  <c r="M328" i="7"/>
  <c r="M324" i="7"/>
  <c r="J317" i="9"/>
  <c r="D320" i="8"/>
  <c r="K43" i="9"/>
  <c r="E46" i="8"/>
  <c r="N48" i="7"/>
  <c r="E47" i="7"/>
  <c r="E346" i="7"/>
  <c r="E347" i="6"/>
  <c r="M112" i="7"/>
  <c r="D110" i="8"/>
  <c r="D199" i="8"/>
  <c r="M203" i="7"/>
  <c r="J400" i="9"/>
  <c r="M400" i="9" s="1"/>
  <c r="M400" i="7"/>
  <c r="D396" i="8"/>
  <c r="D190" i="8"/>
  <c r="M193" i="7"/>
  <c r="M71" i="7"/>
  <c r="J66" i="9"/>
  <c r="D69" i="8"/>
  <c r="D198" i="7"/>
  <c r="K39" i="9"/>
  <c r="N44" i="7"/>
  <c r="E42" i="8"/>
  <c r="D225" i="7"/>
  <c r="E53" i="7"/>
  <c r="D28" i="7"/>
  <c r="E382" i="8"/>
  <c r="K384" i="9"/>
  <c r="N384" i="9" s="1"/>
  <c r="N386" i="7"/>
  <c r="D105" i="8"/>
  <c r="M107" i="7"/>
  <c r="D215" i="8"/>
  <c r="M219" i="7"/>
  <c r="J31" i="9"/>
  <c r="M36" i="7"/>
  <c r="D34" i="8"/>
  <c r="M148" i="7"/>
  <c r="D146" i="8"/>
  <c r="D329" i="8"/>
  <c r="M333" i="7"/>
  <c r="J16" i="9"/>
  <c r="D19" i="8"/>
  <c r="M20" i="7"/>
  <c r="D27" i="7"/>
  <c r="J303" i="9"/>
  <c r="D306" i="8"/>
  <c r="M310" i="7"/>
  <c r="K364" i="9"/>
  <c r="N364" i="9" s="1"/>
  <c r="N367" i="7"/>
  <c r="E363" i="8"/>
  <c r="D191" i="8"/>
  <c r="M194" i="7"/>
  <c r="E10" i="7"/>
  <c r="D344" i="7"/>
  <c r="D345" i="6"/>
  <c r="E143" i="7"/>
  <c r="D122" i="8"/>
  <c r="M124" i="7"/>
  <c r="D218" i="8"/>
  <c r="M222" i="7"/>
  <c r="D294" i="8"/>
  <c r="M298" i="7"/>
  <c r="I51" i="9"/>
  <c r="C54" i="8"/>
  <c r="L56" i="7"/>
  <c r="D226" i="7"/>
  <c r="D118" i="8"/>
  <c r="M120" i="7"/>
  <c r="C28" i="8"/>
  <c r="I25" i="9"/>
  <c r="L30" i="7"/>
  <c r="K375" i="9"/>
  <c r="N375" i="9" s="1"/>
  <c r="E374" i="8"/>
  <c r="N378" i="7"/>
  <c r="M15" i="7"/>
  <c r="D14" i="8"/>
  <c r="J11" i="9"/>
  <c r="M288" i="7"/>
  <c r="D284" i="8"/>
  <c r="D203" i="8"/>
  <c r="M207" i="7"/>
  <c r="M339" i="7"/>
  <c r="D335" i="8"/>
  <c r="E384" i="7"/>
  <c r="E385" i="6"/>
  <c r="D36" i="7"/>
  <c r="D16" i="8"/>
  <c r="J13" i="9"/>
  <c r="M17" i="7"/>
  <c r="E383" i="7"/>
  <c r="E384" i="6"/>
  <c r="J9" i="9"/>
  <c r="D12" i="8"/>
  <c r="M13" i="7"/>
  <c r="J26" i="9"/>
  <c r="D29" i="8"/>
  <c r="M31" i="7"/>
  <c r="D228" i="7"/>
  <c r="E29" i="7"/>
  <c r="D123" i="8"/>
  <c r="M125" i="7"/>
  <c r="C56" i="8"/>
  <c r="L58" i="7"/>
  <c r="I53" i="9"/>
  <c r="S173" i="4"/>
  <c r="F177" i="5" s="1"/>
  <c r="E392" i="7"/>
  <c r="J392" i="9" s="1"/>
  <c r="M392" i="9" s="1"/>
  <c r="J15" i="9"/>
  <c r="D18" i="8"/>
  <c r="M19" i="7"/>
  <c r="D219" i="7"/>
  <c r="D133" i="8"/>
  <c r="M135" i="7"/>
  <c r="E376" i="7"/>
  <c r="D313" i="8"/>
  <c r="M317" i="7"/>
  <c r="D225" i="8"/>
  <c r="M229" i="7"/>
  <c r="D201" i="8"/>
  <c r="M205" i="7"/>
  <c r="M117" i="7"/>
  <c r="D115" i="8"/>
  <c r="D210" i="7"/>
  <c r="D234" i="8"/>
  <c r="M238" i="7"/>
  <c r="D138" i="8"/>
  <c r="M140" i="7"/>
  <c r="E378" i="7"/>
  <c r="E379" i="6"/>
  <c r="I42" i="9"/>
  <c r="C45" i="8"/>
  <c r="L47" i="7"/>
  <c r="I41" i="9"/>
  <c r="C44" i="8"/>
  <c r="L46" i="7"/>
  <c r="I24" i="9"/>
  <c r="C27" i="8"/>
  <c r="L29" i="7"/>
  <c r="I21" i="9"/>
  <c r="L26" i="7"/>
  <c r="C24" i="8"/>
  <c r="F39" i="7"/>
  <c r="D216" i="7"/>
  <c r="D66" i="8"/>
  <c r="J63" i="9"/>
  <c r="M68" i="7"/>
  <c r="E48" i="7"/>
  <c r="D200" i="7"/>
  <c r="K395" i="9"/>
  <c r="N395" i="9" s="1"/>
  <c r="N395" i="7"/>
  <c r="E391" i="8"/>
  <c r="D134" i="8"/>
  <c r="M136" i="7"/>
  <c r="D220" i="7"/>
  <c r="S171" i="4"/>
  <c r="F175" i="5" s="1"/>
  <c r="S172" i="4"/>
  <c r="F176" i="5" s="1"/>
  <c r="E176" i="7"/>
  <c r="E177" i="6"/>
  <c r="J166" i="9"/>
  <c r="D169" i="8"/>
  <c r="M171" i="7"/>
  <c r="D182" i="8"/>
  <c r="M185" i="7"/>
  <c r="D193" i="8"/>
  <c r="M197" i="7"/>
  <c r="D328" i="8"/>
  <c r="M332" i="7"/>
  <c r="K19" i="9"/>
  <c r="N23" i="7"/>
  <c r="E22" i="8"/>
  <c r="N15" i="7"/>
  <c r="K11" i="9"/>
  <c r="E14" i="8"/>
  <c r="D85" i="8"/>
  <c r="M87" i="7"/>
  <c r="J82" i="9"/>
  <c r="D231" i="8"/>
  <c r="M235" i="7"/>
  <c r="D239" i="8"/>
  <c r="M243" i="7"/>
  <c r="J245" i="9"/>
  <c r="D248" i="8"/>
  <c r="M252" i="7"/>
  <c r="E49" i="7"/>
  <c r="D223" i="7"/>
  <c r="J23" i="9"/>
  <c r="D26" i="8"/>
  <c r="M28" i="7"/>
  <c r="D168" i="8"/>
  <c r="J165" i="9"/>
  <c r="M170" i="7"/>
  <c r="F12" i="7"/>
  <c r="D283" i="8"/>
  <c r="M287" i="7"/>
  <c r="D272" i="8"/>
  <c r="M276" i="7"/>
  <c r="E363" i="7"/>
  <c r="E364" i="6"/>
  <c r="K47" i="9"/>
  <c r="E50" i="8"/>
  <c r="N52" i="7"/>
  <c r="E51" i="7"/>
  <c r="C47" i="8"/>
  <c r="I44" i="9"/>
  <c r="L49" i="7"/>
  <c r="M202" i="7"/>
  <c r="D198" i="8"/>
  <c r="D43" i="7"/>
  <c r="E26" i="7"/>
  <c r="D139" i="8"/>
  <c r="M141" i="7"/>
  <c r="E44" i="7"/>
  <c r="D356" i="8"/>
  <c r="M360" i="7"/>
  <c r="D181" i="8"/>
  <c r="M184" i="7"/>
  <c r="E396" i="7"/>
  <c r="E379" i="8"/>
  <c r="K380" i="9"/>
  <c r="N380" i="9" s="1"/>
  <c r="N383" i="7"/>
  <c r="E45" i="7"/>
  <c r="D375" i="7"/>
  <c r="C371" i="8" s="1"/>
  <c r="K18" i="9"/>
  <c r="E21" i="8"/>
  <c r="N22" i="7"/>
  <c r="D300" i="8"/>
  <c r="M304" i="7"/>
  <c r="J72" i="9"/>
  <c r="D75" i="8"/>
  <c r="M77" i="7"/>
  <c r="D401" i="7"/>
  <c r="D203" i="7"/>
  <c r="M172" i="4"/>
  <c r="E176" i="5" s="1"/>
  <c r="F45" i="7"/>
  <c r="M98" i="7"/>
  <c r="J93" i="9"/>
  <c r="D96" i="8"/>
  <c r="E348" i="8"/>
  <c r="N352" i="7"/>
  <c r="D184" i="8"/>
  <c r="M187" i="7"/>
  <c r="D227" i="7"/>
  <c r="E214" i="7"/>
  <c r="D338" i="8"/>
  <c r="M342" i="7"/>
  <c r="M306" i="7"/>
  <c r="D302" i="8"/>
  <c r="K49" i="9"/>
  <c r="N54" i="7"/>
  <c r="E52" i="8"/>
  <c r="J49" i="9"/>
  <c r="D52" i="8"/>
  <c r="M54" i="7"/>
  <c r="K392" i="9"/>
  <c r="N392" i="9" s="1"/>
  <c r="E388" i="8"/>
  <c r="N392" i="7"/>
  <c r="M221" i="7"/>
  <c r="D217" i="8"/>
  <c r="E56" i="7"/>
  <c r="E172" i="7"/>
  <c r="D207" i="7"/>
  <c r="J50" i="9"/>
  <c r="D53" i="8"/>
  <c r="M55" i="7"/>
  <c r="D37" i="7"/>
  <c r="K393" i="9"/>
  <c r="N393" i="9" s="1"/>
  <c r="N393" i="7"/>
  <c r="E389" i="8"/>
  <c r="E397" i="7"/>
  <c r="D80" i="8"/>
  <c r="M82" i="7"/>
  <c r="J77" i="9"/>
  <c r="N53" i="9"/>
  <c r="F59" i="6"/>
  <c r="N401" i="7"/>
  <c r="K402" i="9"/>
  <c r="N402" i="9" s="1"/>
  <c r="E397" i="8"/>
  <c r="D55" i="7"/>
  <c r="E385" i="7"/>
  <c r="E386" i="6"/>
  <c r="E357" i="7"/>
  <c r="E358" i="6"/>
  <c r="J256" i="9"/>
  <c r="D259" i="8"/>
  <c r="M263" i="7"/>
  <c r="F43" i="7"/>
  <c r="D350" i="7"/>
  <c r="D351" i="6"/>
  <c r="D192" i="8"/>
  <c r="M196" i="7"/>
  <c r="J238" i="9"/>
  <c r="D241" i="8"/>
  <c r="M245" i="7"/>
  <c r="K27" i="9"/>
  <c r="N32" i="7"/>
  <c r="E30" i="8"/>
  <c r="E25" i="7"/>
  <c r="M218" i="7"/>
  <c r="D214" i="8"/>
  <c r="D107" i="8"/>
  <c r="M109" i="7"/>
  <c r="D209" i="7"/>
  <c r="M337" i="7"/>
  <c r="D333" i="8"/>
  <c r="J92" i="9"/>
  <c r="D95" i="8"/>
  <c r="M97" i="7"/>
  <c r="M248" i="7"/>
  <c r="D244" i="8"/>
  <c r="J241" i="9"/>
  <c r="J151" i="9"/>
  <c r="D154" i="8"/>
  <c r="M156" i="7"/>
  <c r="J243" i="9"/>
  <c r="D246" i="8"/>
  <c r="M250" i="7"/>
  <c r="D209" i="8"/>
  <c r="E213" i="7"/>
  <c r="J206" i="9" s="1"/>
  <c r="J244" i="9"/>
  <c r="D247" i="8"/>
  <c r="M251" i="7"/>
  <c r="J251" i="9"/>
  <c r="D254" i="8"/>
  <c r="M258" i="7"/>
  <c r="D200" i="8"/>
  <c r="M204" i="7"/>
  <c r="D258" i="8"/>
  <c r="M262" i="7"/>
  <c r="J255" i="9"/>
  <c r="J157" i="9"/>
  <c r="D160" i="8"/>
  <c r="M162" i="7"/>
  <c r="M79" i="7"/>
  <c r="J74" i="9"/>
  <c r="D77" i="8"/>
  <c r="R60" i="4"/>
  <c r="D303" i="8"/>
  <c r="M307" i="7"/>
  <c r="D212" i="8"/>
  <c r="M216" i="7"/>
  <c r="J76" i="9"/>
  <c r="D79" i="8"/>
  <c r="M81" i="7"/>
  <c r="E393" i="7"/>
  <c r="E394" i="6"/>
  <c r="D222" i="8"/>
  <c r="M226" i="7"/>
  <c r="E43" i="7"/>
  <c r="D292" i="8"/>
  <c r="M296" i="7"/>
  <c r="I43" i="9"/>
  <c r="C46" i="8"/>
  <c r="L48" i="7"/>
  <c r="E159" i="7"/>
  <c r="E398" i="7"/>
  <c r="E399" i="6"/>
  <c r="D135" i="8"/>
  <c r="M137" i="7"/>
  <c r="K22" i="9"/>
  <c r="E25" i="8"/>
  <c r="N27" i="7"/>
  <c r="N29" i="9"/>
  <c r="F35" i="6"/>
  <c r="M108" i="7"/>
  <c r="D106" i="8"/>
  <c r="D269" i="8"/>
  <c r="M273" i="7"/>
  <c r="J58" i="9"/>
  <c r="D61" i="8"/>
  <c r="M63" i="7"/>
  <c r="D270" i="8"/>
  <c r="M274" i="7"/>
  <c r="E30" i="7"/>
  <c r="D230" i="8"/>
  <c r="M234" i="7"/>
  <c r="D255" i="8"/>
  <c r="M259" i="7"/>
  <c r="J252" i="9"/>
  <c r="D344" i="8"/>
  <c r="M348" i="7"/>
  <c r="D38" i="7"/>
  <c r="D274" i="8"/>
  <c r="M278" i="7"/>
  <c r="D218" i="7"/>
  <c r="F16" i="7"/>
  <c r="E101" i="7"/>
  <c r="E153" i="7"/>
  <c r="E377" i="6"/>
  <c r="J71" i="9"/>
  <c r="D74" i="8"/>
  <c r="M76" i="7"/>
  <c r="K370" i="9"/>
  <c r="N370" i="9" s="1"/>
  <c r="N373" i="7"/>
  <c r="E369" i="8"/>
  <c r="D280" i="8"/>
  <c r="M284" i="7"/>
  <c r="K26" i="9"/>
  <c r="E29" i="8"/>
  <c r="N31" i="7"/>
  <c r="N36" i="7"/>
  <c r="E34" i="8"/>
  <c r="K31" i="9"/>
  <c r="D221" i="7"/>
  <c r="J47" i="9"/>
  <c r="D50" i="8"/>
  <c r="M52" i="7"/>
  <c r="K16" i="9"/>
  <c r="E19" i="8"/>
  <c r="N20" i="7"/>
  <c r="J306" i="9"/>
  <c r="M313" i="7"/>
  <c r="D309" i="8"/>
  <c r="E83" i="7"/>
  <c r="I48" i="9"/>
  <c r="C51" i="8"/>
  <c r="L53" i="7"/>
  <c r="D52" i="7"/>
  <c r="D202" i="7"/>
  <c r="J163" i="9"/>
  <c r="D166" i="8"/>
  <c r="M168" i="7"/>
  <c r="M308" i="7"/>
  <c r="D304" i="8"/>
  <c r="M233" i="7"/>
  <c r="D229" i="8"/>
  <c r="E16" i="8"/>
  <c r="N17" i="7"/>
  <c r="K13" i="9"/>
  <c r="D325" i="8"/>
  <c r="M329" i="7"/>
  <c r="F49" i="7"/>
  <c r="M206" i="7"/>
  <c r="D202" i="8"/>
  <c r="D238" i="8"/>
  <c r="M242" i="7"/>
  <c r="D316" i="8"/>
  <c r="M320" i="7"/>
  <c r="K362" i="9"/>
  <c r="N362" i="9" s="1"/>
  <c r="N365" i="7"/>
  <c r="E361" i="8"/>
  <c r="K10" i="9"/>
  <c r="E13" i="8"/>
  <c r="N14" i="7"/>
  <c r="M183" i="7"/>
  <c r="D180" i="8"/>
  <c r="P62" i="4"/>
  <c r="Q61" i="4"/>
  <c r="J17" i="9"/>
  <c r="D20" i="8"/>
  <c r="M21" i="7"/>
  <c r="D208" i="7"/>
  <c r="J65" i="9"/>
  <c r="D68" i="8"/>
  <c r="M70" i="7"/>
  <c r="E37" i="7"/>
  <c r="I20" i="9"/>
  <c r="D26" i="6" s="1"/>
  <c r="C23" i="8"/>
  <c r="L25" i="7"/>
  <c r="J55" i="9"/>
  <c r="D58" i="8"/>
  <c r="M60" i="7"/>
  <c r="D206" i="8"/>
  <c r="M210" i="7"/>
  <c r="J34" i="9"/>
  <c r="D37" i="8"/>
  <c r="M39" i="7"/>
  <c r="D220" i="8"/>
  <c r="M224" i="7"/>
  <c r="D237" i="8"/>
  <c r="M241" i="7"/>
  <c r="E103" i="7"/>
  <c r="E167" i="7"/>
  <c r="M201" i="7"/>
  <c r="D197" i="8"/>
  <c r="J30" i="9"/>
  <c r="D33" i="8"/>
  <c r="M35" i="7"/>
  <c r="D282" i="8"/>
  <c r="M286" i="7"/>
  <c r="N385" i="7"/>
  <c r="E381" i="8"/>
  <c r="K382" i="9"/>
  <c r="N382" i="9" s="1"/>
  <c r="L181" i="7"/>
  <c r="C178" i="8"/>
  <c r="I175" i="9"/>
  <c r="D182" i="6" s="1"/>
  <c r="M163" i="7"/>
  <c r="D161" i="8"/>
  <c r="J158" i="9"/>
  <c r="D90" i="8"/>
  <c r="J87" i="9"/>
  <c r="M92" i="7"/>
  <c r="D233" i="8"/>
  <c r="M237" i="7"/>
  <c r="D217" i="7"/>
  <c r="D162" i="8"/>
  <c r="M164" i="7"/>
  <c r="J159" i="9"/>
  <c r="D297" i="8"/>
  <c r="M301" i="7"/>
  <c r="D142" i="8"/>
  <c r="M144" i="7"/>
  <c r="D182" i="7"/>
  <c r="M341" i="7"/>
  <c r="D337" i="8"/>
  <c r="L44" i="7"/>
  <c r="I39" i="9"/>
  <c r="C42" i="8"/>
  <c r="D266" i="8"/>
  <c r="M270" i="7"/>
  <c r="M189" i="7"/>
  <c r="D186" i="8"/>
  <c r="E95" i="7"/>
  <c r="J22" i="9"/>
  <c r="M27" i="7"/>
  <c r="D25" i="8"/>
  <c r="K367" i="9"/>
  <c r="N367" i="9" s="1"/>
  <c r="E366" i="8"/>
  <c r="N370" i="7"/>
  <c r="D223" i="8"/>
  <c r="M227" i="7"/>
  <c r="F62" i="7"/>
  <c r="E356" i="6"/>
  <c r="F30" i="7"/>
  <c r="J56" i="9"/>
  <c r="M61" i="7"/>
  <c r="D59" i="8"/>
  <c r="K50" i="9"/>
  <c r="E53" i="8"/>
  <c r="N55" i="7"/>
  <c r="D263" i="8"/>
  <c r="M267" i="7"/>
  <c r="J41" i="9"/>
  <c r="D44" i="8"/>
  <c r="M46" i="7"/>
  <c r="I35" i="9"/>
  <c r="C38" i="8"/>
  <c r="L40" i="7"/>
  <c r="D322" i="8"/>
  <c r="M326" i="7"/>
  <c r="E99" i="7"/>
  <c r="D285" i="8"/>
  <c r="M289" i="7"/>
  <c r="J84" i="9"/>
  <c r="D87" i="8"/>
  <c r="M89" i="7"/>
  <c r="D54" i="7"/>
  <c r="D216" i="8"/>
  <c r="M220" i="7"/>
  <c r="K54" i="9"/>
  <c r="N59" i="7"/>
  <c r="E57" i="8"/>
  <c r="D227" i="8"/>
  <c r="M231" i="7"/>
  <c r="J83" i="9"/>
  <c r="D86" i="8"/>
  <c r="M88" i="7"/>
  <c r="D281" i="8"/>
  <c r="M285" i="7"/>
  <c r="D175" i="7"/>
  <c r="D176" i="6"/>
  <c r="D349" i="8"/>
  <c r="M353" i="7"/>
  <c r="E85" i="7"/>
  <c r="D188" i="8"/>
  <c r="M191" i="7"/>
  <c r="D273" i="8"/>
  <c r="M277" i="7"/>
  <c r="K23" i="9"/>
  <c r="E26" i="8"/>
  <c r="N28" i="7"/>
  <c r="E91" i="7"/>
  <c r="D121" i="8"/>
  <c r="M123" i="7"/>
  <c r="M154" i="7"/>
  <c r="D152" i="8"/>
  <c r="J149" i="9"/>
  <c r="E350" i="7"/>
  <c r="E351" i="6"/>
  <c r="D229" i="7"/>
  <c r="K51" i="9"/>
  <c r="E54" i="8"/>
  <c r="N56" i="7"/>
  <c r="D205" i="8"/>
  <c r="M209" i="7"/>
  <c r="D286" i="8"/>
  <c r="M290" i="7"/>
  <c r="D201" i="7"/>
  <c r="D197" i="7"/>
  <c r="K33" i="9"/>
  <c r="E36" i="8"/>
  <c r="N38" i="7"/>
  <c r="K396" i="9"/>
  <c r="N396" i="9" s="1"/>
  <c r="E392" i="8"/>
  <c r="N396" i="7"/>
  <c r="F398" i="6"/>
  <c r="F367" i="6"/>
  <c r="F11" i="6"/>
  <c r="F62" i="6"/>
  <c r="F369" i="6"/>
  <c r="D402" i="6"/>
  <c r="F370" i="6"/>
  <c r="F392" i="6"/>
  <c r="F381" i="6"/>
  <c r="F377" i="6"/>
  <c r="F380" i="6"/>
  <c r="F372" i="6"/>
  <c r="E397" i="6"/>
  <c r="F383" i="6"/>
  <c r="F388" i="6"/>
  <c r="F389" i="6"/>
  <c r="E257" i="6"/>
  <c r="F43" i="6"/>
  <c r="D389" i="6"/>
  <c r="F382" i="6"/>
  <c r="F364" i="6"/>
  <c r="F365" i="6"/>
  <c r="E398" i="6"/>
  <c r="D197" i="6" l="1"/>
  <c r="D213" i="6"/>
  <c r="D200" i="6"/>
  <c r="E51" i="8"/>
  <c r="M322" i="7"/>
  <c r="D145" i="8"/>
  <c r="M302" i="7"/>
  <c r="M335" i="7"/>
  <c r="K30" i="9"/>
  <c r="N30" i="9" s="1"/>
  <c r="M59" i="7"/>
  <c r="N53" i="7"/>
  <c r="M331" i="7"/>
  <c r="E27" i="8"/>
  <c r="E35" i="8"/>
  <c r="N37" i="7"/>
  <c r="J73" i="9"/>
  <c r="M73" i="9" s="1"/>
  <c r="L50" i="7"/>
  <c r="E193" i="6"/>
  <c r="E101" i="6"/>
  <c r="E201" i="6"/>
  <c r="N33" i="7"/>
  <c r="E106" i="6"/>
  <c r="E241" i="6"/>
  <c r="E332" i="6"/>
  <c r="E60" i="6"/>
  <c r="E116" i="6"/>
  <c r="E335" i="6"/>
  <c r="E189" i="6"/>
  <c r="E312" i="6"/>
  <c r="N40" i="7"/>
  <c r="E117" i="6"/>
  <c r="E23" i="6"/>
  <c r="E12" i="6"/>
  <c r="E283" i="6"/>
  <c r="J147" i="9"/>
  <c r="M147" i="9" s="1"/>
  <c r="E38" i="8"/>
  <c r="E34" i="6"/>
  <c r="E133" i="6"/>
  <c r="E293" i="6"/>
  <c r="E140" i="6"/>
  <c r="E317" i="6"/>
  <c r="D150" i="8"/>
  <c r="M41" i="7"/>
  <c r="E128" i="6"/>
  <c r="E281" i="6"/>
  <c r="E280" i="6"/>
  <c r="E276" i="6"/>
  <c r="J142" i="9"/>
  <c r="M142" i="9" s="1"/>
  <c r="E303" i="6"/>
  <c r="E103" i="6"/>
  <c r="E323" i="6"/>
  <c r="E336" i="6"/>
  <c r="E313" i="6"/>
  <c r="M155" i="7"/>
  <c r="E212" i="6"/>
  <c r="E322" i="6"/>
  <c r="E273" i="6"/>
  <c r="M338" i="7"/>
  <c r="D153" i="8"/>
  <c r="E129" i="6"/>
  <c r="E135" i="6"/>
  <c r="E339" i="6"/>
  <c r="C29" i="8"/>
  <c r="D62" i="8"/>
  <c r="M160" i="7"/>
  <c r="M321" i="7"/>
  <c r="M272" i="7"/>
  <c r="N60" i="7"/>
  <c r="I26" i="9"/>
  <c r="L26" i="9" s="1"/>
  <c r="L212" i="7"/>
  <c r="M64" i="7"/>
  <c r="M240" i="7"/>
  <c r="M116" i="7"/>
  <c r="C48" i="8"/>
  <c r="E24" i="8"/>
  <c r="D276" i="8"/>
  <c r="D126" i="8"/>
  <c r="N26" i="7"/>
  <c r="F36" i="6"/>
  <c r="C37" i="8"/>
  <c r="D76" i="8"/>
  <c r="M115" i="7"/>
  <c r="D57" i="8"/>
  <c r="M311" i="7"/>
  <c r="M188" i="7"/>
  <c r="D330" i="8"/>
  <c r="L196" i="7"/>
  <c r="I34" i="9"/>
  <c r="L34" i="9" s="1"/>
  <c r="M62" i="7"/>
  <c r="M102" i="7"/>
  <c r="J57" i="9"/>
  <c r="M57" i="9" s="1"/>
  <c r="J36" i="9"/>
  <c r="M36" i="9" s="1"/>
  <c r="N41" i="7"/>
  <c r="D103" i="8"/>
  <c r="F177" i="7"/>
  <c r="E175" i="8" s="1"/>
  <c r="N35" i="7"/>
  <c r="M100" i="7"/>
  <c r="J248" i="9"/>
  <c r="M248" i="9" s="1"/>
  <c r="D98" i="8"/>
  <c r="D251" i="8"/>
  <c r="M90" i="7"/>
  <c r="C49" i="8"/>
  <c r="L51" i="7"/>
  <c r="J85" i="9"/>
  <c r="M85" i="9" s="1"/>
  <c r="M192" i="7"/>
  <c r="M200" i="7"/>
  <c r="M151" i="7"/>
  <c r="D38" i="8"/>
  <c r="M127" i="7"/>
  <c r="J8" i="9"/>
  <c r="M8" i="9" s="1"/>
  <c r="M292" i="7"/>
  <c r="M40" i="7"/>
  <c r="D137" i="8"/>
  <c r="M12" i="7"/>
  <c r="M279" i="7"/>
  <c r="M316" i="7"/>
  <c r="M33" i="7"/>
  <c r="J75" i="9"/>
  <c r="M75" i="9" s="1"/>
  <c r="M132" i="7"/>
  <c r="M80" i="7"/>
  <c r="M275" i="7"/>
  <c r="M139" i="7"/>
  <c r="E42" i="6"/>
  <c r="I30" i="9"/>
  <c r="L30" i="9" s="1"/>
  <c r="M134" i="7"/>
  <c r="M211" i="7"/>
  <c r="D67" i="8"/>
  <c r="J62" i="9"/>
  <c r="M62" i="9" s="1"/>
  <c r="M67" i="7"/>
  <c r="D10" i="8"/>
  <c r="M11" i="7"/>
  <c r="J146" i="9"/>
  <c r="E152" i="6" s="1"/>
  <c r="M293" i="7"/>
  <c r="D289" i="8"/>
  <c r="M22" i="7"/>
  <c r="L199" i="7"/>
  <c r="D31" i="8"/>
  <c r="D158" i="8"/>
  <c r="E372" i="5"/>
  <c r="J64" i="9"/>
  <c r="M64" i="9" s="1"/>
  <c r="M312" i="7"/>
  <c r="L35" i="7"/>
  <c r="J156" i="9"/>
  <c r="E162" i="6" s="1"/>
  <c r="D327" i="8"/>
  <c r="M282" i="7"/>
  <c r="J79" i="9"/>
  <c r="E85" i="6" s="1"/>
  <c r="E58" i="8"/>
  <c r="D82" i="8"/>
  <c r="D390" i="7"/>
  <c r="C386" i="8" s="1"/>
  <c r="D391" i="5"/>
  <c r="E368" i="7"/>
  <c r="J365" i="9" s="1"/>
  <c r="M365" i="9" s="1"/>
  <c r="E369" i="5"/>
  <c r="M161" i="7"/>
  <c r="E31" i="8"/>
  <c r="K14" i="9"/>
  <c r="N14" i="9" s="1"/>
  <c r="E39" i="8"/>
  <c r="C31" i="8"/>
  <c r="I28" i="9"/>
  <c r="L28" i="9" s="1"/>
  <c r="K24" i="9"/>
  <c r="F30" i="6" s="1"/>
  <c r="N18" i="7"/>
  <c r="N13" i="7"/>
  <c r="F58" i="6"/>
  <c r="J239" i="9"/>
  <c r="E247" i="6" s="1"/>
  <c r="D242" i="8"/>
  <c r="N387" i="7"/>
  <c r="E383" i="8"/>
  <c r="D147" i="8"/>
  <c r="K9" i="9"/>
  <c r="N9" i="9" s="1"/>
  <c r="J60" i="9"/>
  <c r="M60" i="9" s="1"/>
  <c r="M65" i="7"/>
  <c r="M121" i="7"/>
  <c r="I360" i="9"/>
  <c r="D214" i="6"/>
  <c r="F175" i="7"/>
  <c r="E173" i="8" s="1"/>
  <c r="D179" i="8"/>
  <c r="M57" i="7"/>
  <c r="D55" i="8"/>
  <c r="L363" i="7"/>
  <c r="J152" i="9"/>
  <c r="E158" i="6" s="1"/>
  <c r="D155" i="8"/>
  <c r="C353" i="8"/>
  <c r="D240" i="8"/>
  <c r="D395" i="8"/>
  <c r="M37" i="9"/>
  <c r="M399" i="7"/>
  <c r="D378" i="8"/>
  <c r="N390" i="7"/>
  <c r="M174" i="7"/>
  <c r="D175" i="8"/>
  <c r="E386" i="8"/>
  <c r="M142" i="7"/>
  <c r="D117" i="8"/>
  <c r="M377" i="7"/>
  <c r="D373" i="8"/>
  <c r="E381" i="6"/>
  <c r="E380" i="7"/>
  <c r="M380" i="7" s="1"/>
  <c r="F178" i="7"/>
  <c r="E176" i="8" s="1"/>
  <c r="F176" i="7"/>
  <c r="K171" i="9" s="1"/>
  <c r="N171" i="9" s="1"/>
  <c r="J361" i="9"/>
  <c r="M361" i="9" s="1"/>
  <c r="D360" i="8"/>
  <c r="L214" i="7"/>
  <c r="E75" i="6"/>
  <c r="D386" i="8"/>
  <c r="M390" i="7"/>
  <c r="J379" i="9"/>
  <c r="M379" i="9" s="1"/>
  <c r="L41" i="7"/>
  <c r="I384" i="9"/>
  <c r="L384" i="9" s="1"/>
  <c r="L386" i="7"/>
  <c r="C382" i="8"/>
  <c r="E371" i="7"/>
  <c r="M371" i="7" s="1"/>
  <c r="L174" i="7"/>
  <c r="I36" i="9"/>
  <c r="L36" i="9" s="1"/>
  <c r="M343" i="7"/>
  <c r="E79" i="6"/>
  <c r="E55" i="8"/>
  <c r="F179" i="6"/>
  <c r="E256" i="6"/>
  <c r="D361" i="8"/>
  <c r="M365" i="7"/>
  <c r="E372" i="7"/>
  <c r="E373" i="6"/>
  <c r="J376" i="9"/>
  <c r="M376" i="9" s="1"/>
  <c r="M379" i="7"/>
  <c r="D375" i="8"/>
  <c r="D187" i="8"/>
  <c r="M190" i="7"/>
  <c r="M23" i="7"/>
  <c r="M361" i="7"/>
  <c r="M118" i="7"/>
  <c r="D215" i="6"/>
  <c r="J320" i="9"/>
  <c r="D323" i="8"/>
  <c r="M327" i="7"/>
  <c r="E258" i="6"/>
  <c r="L361" i="7"/>
  <c r="E371" i="6"/>
  <c r="E370" i="7"/>
  <c r="D36" i="6"/>
  <c r="M355" i="7"/>
  <c r="C342" i="8"/>
  <c r="J117" i="9"/>
  <c r="D120" i="8"/>
  <c r="M122" i="7"/>
  <c r="L355" i="7"/>
  <c r="M352" i="7"/>
  <c r="J363" i="9"/>
  <c r="M363" i="9" s="1"/>
  <c r="M366" i="7"/>
  <c r="D362" i="8"/>
  <c r="M164" i="9"/>
  <c r="L211" i="7"/>
  <c r="M247" i="7"/>
  <c r="D243" i="8"/>
  <c r="J240" i="9"/>
  <c r="M169" i="7"/>
  <c r="D167" i="8"/>
  <c r="D311" i="8"/>
  <c r="M315" i="7"/>
  <c r="J91" i="9"/>
  <c r="M96" i="7"/>
  <c r="D94" i="8"/>
  <c r="M18" i="7"/>
  <c r="D17" i="8"/>
  <c r="L224" i="7"/>
  <c r="M50" i="7"/>
  <c r="D48" i="8"/>
  <c r="D332" i="8"/>
  <c r="M336" i="7"/>
  <c r="E51" i="6"/>
  <c r="M45" i="9"/>
  <c r="D32" i="6"/>
  <c r="M261" i="9"/>
  <c r="E269" i="6"/>
  <c r="E65" i="6"/>
  <c r="L352" i="7"/>
  <c r="J257" i="9"/>
  <c r="M264" i="7"/>
  <c r="D260" i="8"/>
  <c r="E370" i="6"/>
  <c r="E369" i="7"/>
  <c r="E367" i="7"/>
  <c r="E368" i="6"/>
  <c r="D143" i="8"/>
  <c r="M145" i="7"/>
  <c r="M89" i="9"/>
  <c r="E95" i="6"/>
  <c r="E394" i="7"/>
  <c r="E395" i="6"/>
  <c r="M359" i="7"/>
  <c r="D355" i="8"/>
  <c r="D299" i="8"/>
  <c r="M303" i="7"/>
  <c r="E381" i="7"/>
  <c r="E382" i="6"/>
  <c r="M155" i="9"/>
  <c r="D40" i="6"/>
  <c r="L399" i="4"/>
  <c r="E41" i="6"/>
  <c r="M375" i="7"/>
  <c r="D371" i="8"/>
  <c r="N57" i="7"/>
  <c r="M392" i="7"/>
  <c r="D388" i="8"/>
  <c r="E28" i="6"/>
  <c r="M22" i="9"/>
  <c r="J78" i="9"/>
  <c r="D81" i="8"/>
  <c r="M83" i="7"/>
  <c r="N31" i="9"/>
  <c r="F37" i="6"/>
  <c r="M252" i="9"/>
  <c r="E260" i="6"/>
  <c r="M393" i="7"/>
  <c r="D389" i="8"/>
  <c r="J393" i="9"/>
  <c r="M393" i="9" s="1"/>
  <c r="M243" i="9"/>
  <c r="E251" i="6"/>
  <c r="E98" i="6"/>
  <c r="M92" i="9"/>
  <c r="I50" i="9"/>
  <c r="L55" i="7"/>
  <c r="C53" i="8"/>
  <c r="M93" i="9"/>
  <c r="E99" i="6"/>
  <c r="C219" i="8"/>
  <c r="L223" i="7"/>
  <c r="L24" i="9"/>
  <c r="D30" i="6"/>
  <c r="I31" i="9"/>
  <c r="C34" i="8"/>
  <c r="L36" i="7"/>
  <c r="M11" i="9"/>
  <c r="E16" i="6"/>
  <c r="L51" i="9"/>
  <c r="D57" i="6"/>
  <c r="N39" i="9"/>
  <c r="F45" i="6"/>
  <c r="M317" i="9"/>
  <c r="E325" i="6"/>
  <c r="C9" i="8"/>
  <c r="I6" i="9"/>
  <c r="D11" i="6" s="1"/>
  <c r="L10" i="7"/>
  <c r="N17" i="9"/>
  <c r="F22" i="6"/>
  <c r="E148" i="6"/>
  <c r="E90" i="6"/>
  <c r="M84" i="9"/>
  <c r="M101" i="7"/>
  <c r="D99" i="8"/>
  <c r="D393" i="8"/>
  <c r="J397" i="9"/>
  <c r="M397" i="9" s="1"/>
  <c r="M397" i="7"/>
  <c r="J167" i="9"/>
  <c r="D170" i="8"/>
  <c r="M172" i="7"/>
  <c r="C199" i="8"/>
  <c r="L203" i="7"/>
  <c r="L44" i="9"/>
  <c r="D50" i="6"/>
  <c r="M63" i="9"/>
  <c r="E69" i="6"/>
  <c r="M9" i="9"/>
  <c r="E14" i="6"/>
  <c r="M16" i="9"/>
  <c r="E21" i="6"/>
  <c r="M254" i="9"/>
  <c r="E262" i="6"/>
  <c r="M160" i="9"/>
  <c r="E166" i="6"/>
  <c r="F57" i="6"/>
  <c r="N51" i="9"/>
  <c r="E13" i="6"/>
  <c r="N27" i="9"/>
  <c r="F33" i="6"/>
  <c r="I372" i="9"/>
  <c r="L372" i="9" s="1"/>
  <c r="L375" i="7"/>
  <c r="C197" i="8"/>
  <c r="L201" i="7"/>
  <c r="J90" i="9"/>
  <c r="D93" i="8"/>
  <c r="M95" i="7"/>
  <c r="E91" i="6"/>
  <c r="M45" i="7"/>
  <c r="D43" i="8"/>
  <c r="J40" i="9"/>
  <c r="J44" i="9"/>
  <c r="D47" i="8"/>
  <c r="M49" i="7"/>
  <c r="F16" i="6"/>
  <c r="N11" i="9"/>
  <c r="C216" i="8"/>
  <c r="L220" i="7"/>
  <c r="D380" i="8"/>
  <c r="M384" i="7"/>
  <c r="J381" i="9"/>
  <c r="M381" i="9" s="1"/>
  <c r="C194" i="8"/>
  <c r="L198" i="7"/>
  <c r="M75" i="7"/>
  <c r="D73" i="8"/>
  <c r="J70" i="9"/>
  <c r="D124" i="8"/>
  <c r="M126" i="7"/>
  <c r="L37" i="9"/>
  <c r="D43" i="6"/>
  <c r="K38" i="9"/>
  <c r="E41" i="8"/>
  <c r="N43" i="7"/>
  <c r="L229" i="7"/>
  <c r="C225" i="8"/>
  <c r="C213" i="8"/>
  <c r="L217" i="7"/>
  <c r="E36" i="6"/>
  <c r="M30" i="9"/>
  <c r="R61" i="4"/>
  <c r="M163" i="9"/>
  <c r="E169" i="6"/>
  <c r="M306" i="9"/>
  <c r="E314" i="6"/>
  <c r="K12" i="9"/>
  <c r="E15" i="8"/>
  <c r="N16" i="7"/>
  <c r="L43" i="9"/>
  <c r="D49" i="6"/>
  <c r="M74" i="9"/>
  <c r="E80" i="6"/>
  <c r="M251" i="9"/>
  <c r="E259" i="6"/>
  <c r="D54" i="8"/>
  <c r="M56" i="7"/>
  <c r="J51" i="9"/>
  <c r="L401" i="7"/>
  <c r="C397" i="8"/>
  <c r="I402" i="9"/>
  <c r="L402" i="9" s="1"/>
  <c r="J39" i="9"/>
  <c r="M44" i="7"/>
  <c r="D42" i="8"/>
  <c r="M166" i="9"/>
  <c r="E172" i="6"/>
  <c r="L41" i="9"/>
  <c r="D47" i="6"/>
  <c r="C206" i="8"/>
  <c r="L210" i="7"/>
  <c r="C215" i="8"/>
  <c r="L219" i="7"/>
  <c r="D379" i="8"/>
  <c r="M383" i="7"/>
  <c r="J380" i="9"/>
  <c r="M380" i="9" s="1"/>
  <c r="M143" i="7"/>
  <c r="D141" i="8"/>
  <c r="M242" i="9"/>
  <c r="E250" i="6"/>
  <c r="D83" i="8"/>
  <c r="M85" i="7"/>
  <c r="J80" i="9"/>
  <c r="M52" i="9"/>
  <c r="E58" i="6"/>
  <c r="J86" i="9"/>
  <c r="D89" i="8"/>
  <c r="M91" i="7"/>
  <c r="N54" i="9"/>
  <c r="F60" i="6"/>
  <c r="K57" i="9"/>
  <c r="E60" i="8"/>
  <c r="N62" i="7"/>
  <c r="D51" i="6"/>
  <c r="L45" i="9"/>
  <c r="M71" i="9"/>
  <c r="E77" i="6"/>
  <c r="M58" i="9"/>
  <c r="E64" i="6"/>
  <c r="M76" i="9"/>
  <c r="E82" i="6"/>
  <c r="L209" i="7"/>
  <c r="C205" i="8"/>
  <c r="E246" i="6"/>
  <c r="M238" i="9"/>
  <c r="M256" i="9"/>
  <c r="E264" i="6"/>
  <c r="E153" i="6"/>
  <c r="D210" i="8"/>
  <c r="M214" i="7"/>
  <c r="D49" i="8"/>
  <c r="M51" i="7"/>
  <c r="J46" i="9"/>
  <c r="K8" i="9"/>
  <c r="N12" i="7"/>
  <c r="E11" i="8"/>
  <c r="C212" i="8"/>
  <c r="L216" i="7"/>
  <c r="D34" i="6"/>
  <c r="M66" i="9"/>
  <c r="E72" i="6"/>
  <c r="M346" i="7"/>
  <c r="D342" i="8"/>
  <c r="N46" i="9"/>
  <c r="F52" i="6"/>
  <c r="J391" i="9"/>
  <c r="M391" i="9" s="1"/>
  <c r="M391" i="7"/>
  <c r="D387" i="8"/>
  <c r="M247" i="9"/>
  <c r="E255" i="6"/>
  <c r="F174" i="7"/>
  <c r="K169" i="9" s="1"/>
  <c r="F39" i="6"/>
  <c r="N33" i="9"/>
  <c r="D346" i="8"/>
  <c r="M350" i="7"/>
  <c r="L175" i="7"/>
  <c r="C173" i="8"/>
  <c r="J94" i="9"/>
  <c r="D97" i="8"/>
  <c r="M99" i="7"/>
  <c r="J32" i="9"/>
  <c r="D35" i="8"/>
  <c r="M37" i="7"/>
  <c r="P63" i="4"/>
  <c r="Q62" i="4"/>
  <c r="M286" i="9"/>
  <c r="E294" i="6"/>
  <c r="L202" i="7"/>
  <c r="C198" i="8"/>
  <c r="N26" i="9"/>
  <c r="F32" i="6"/>
  <c r="C214" i="8"/>
  <c r="L218" i="7"/>
  <c r="M49" i="9"/>
  <c r="E55" i="6"/>
  <c r="E68" i="6"/>
  <c r="M245" i="9"/>
  <c r="E253" i="6"/>
  <c r="M176" i="7"/>
  <c r="D174" i="8"/>
  <c r="J24" i="9"/>
  <c r="M29" i="7"/>
  <c r="D27" i="8"/>
  <c r="C340" i="8"/>
  <c r="L344" i="7"/>
  <c r="I23" i="9"/>
  <c r="C26" i="8"/>
  <c r="L28" i="7"/>
  <c r="M246" i="9"/>
  <c r="E254" i="6"/>
  <c r="M88" i="9"/>
  <c r="E94" i="6"/>
  <c r="D144" i="8"/>
  <c r="M146" i="7"/>
  <c r="M55" i="9"/>
  <c r="E61" i="6"/>
  <c r="E28" i="8"/>
  <c r="N30" i="7"/>
  <c r="K25" i="9"/>
  <c r="M17" i="9"/>
  <c r="E22" i="6"/>
  <c r="C179" i="8"/>
  <c r="L182" i="7"/>
  <c r="N13" i="9"/>
  <c r="F18" i="6"/>
  <c r="N16" i="9"/>
  <c r="F21" i="6"/>
  <c r="J25" i="9"/>
  <c r="D28" i="8"/>
  <c r="M30" i="7"/>
  <c r="M244" i="9"/>
  <c r="E252" i="6"/>
  <c r="M151" i="9"/>
  <c r="E157" i="6"/>
  <c r="M357" i="7"/>
  <c r="D353" i="8"/>
  <c r="E81" i="6"/>
  <c r="L37" i="7"/>
  <c r="C35" i="8"/>
  <c r="I32" i="9"/>
  <c r="C223" i="8"/>
  <c r="L227" i="7"/>
  <c r="M72" i="9"/>
  <c r="E78" i="6"/>
  <c r="M165" i="9"/>
  <c r="E171" i="6"/>
  <c r="N19" i="9"/>
  <c r="F24" i="6"/>
  <c r="E37" i="8"/>
  <c r="N39" i="7"/>
  <c r="K34" i="9"/>
  <c r="L42" i="9"/>
  <c r="D48" i="6"/>
  <c r="M15" i="9"/>
  <c r="E20" i="6"/>
  <c r="C218" i="8"/>
  <c r="L222" i="7"/>
  <c r="L7" i="9"/>
  <c r="D12" i="6"/>
  <c r="N20" i="9"/>
  <c r="F26" i="6"/>
  <c r="K45" i="9"/>
  <c r="E48" i="8"/>
  <c r="N50" i="7"/>
  <c r="N22" i="9"/>
  <c r="F28" i="6"/>
  <c r="E155" i="6"/>
  <c r="M149" i="9"/>
  <c r="F29" i="6"/>
  <c r="N23" i="9"/>
  <c r="M87" i="9"/>
  <c r="E93" i="6"/>
  <c r="J162" i="9"/>
  <c r="D165" i="8"/>
  <c r="M167" i="7"/>
  <c r="E40" i="6"/>
  <c r="M34" i="9"/>
  <c r="I47" i="9"/>
  <c r="L52" i="7"/>
  <c r="C50" i="8"/>
  <c r="J398" i="9"/>
  <c r="M398" i="9" s="1"/>
  <c r="D394" i="8"/>
  <c r="M398" i="7"/>
  <c r="J38" i="9"/>
  <c r="D41" i="8"/>
  <c r="M43" i="7"/>
  <c r="M157" i="9"/>
  <c r="E163" i="6"/>
  <c r="M206" i="9"/>
  <c r="E214" i="6"/>
  <c r="M241" i="9"/>
  <c r="E249" i="6"/>
  <c r="D392" i="8"/>
  <c r="M396" i="7"/>
  <c r="J396" i="9"/>
  <c r="M396" i="9" s="1"/>
  <c r="D24" i="8"/>
  <c r="M26" i="7"/>
  <c r="J21" i="9"/>
  <c r="F53" i="6"/>
  <c r="N47" i="9"/>
  <c r="L228" i="7"/>
  <c r="C224" i="8"/>
  <c r="E156" i="6"/>
  <c r="M150" i="9"/>
  <c r="D31" i="6"/>
  <c r="L25" i="9"/>
  <c r="D9" i="8"/>
  <c r="J6" i="9"/>
  <c r="E11" i="6" s="1"/>
  <c r="M10" i="7"/>
  <c r="J48" i="9"/>
  <c r="D51" i="8"/>
  <c r="M53" i="7"/>
  <c r="J42" i="9"/>
  <c r="M47" i="7"/>
  <c r="D45" i="8"/>
  <c r="M33" i="9"/>
  <c r="E39" i="6"/>
  <c r="C202" i="8"/>
  <c r="L206" i="7"/>
  <c r="M10" i="9"/>
  <c r="E15" i="6"/>
  <c r="M81" i="9"/>
  <c r="E87" i="6"/>
  <c r="M258" i="9"/>
  <c r="E266" i="6"/>
  <c r="J395" i="9"/>
  <c r="M395" i="9" s="1"/>
  <c r="M395" i="7"/>
  <c r="D391" i="8"/>
  <c r="N48" i="9"/>
  <c r="F54" i="6"/>
  <c r="N50" i="9"/>
  <c r="F56" i="6"/>
  <c r="L39" i="9"/>
  <c r="D45" i="6"/>
  <c r="M65" i="9"/>
  <c r="E71" i="6"/>
  <c r="E70" i="6"/>
  <c r="E263" i="6"/>
  <c r="M255" i="9"/>
  <c r="C346" i="8"/>
  <c r="L350" i="7"/>
  <c r="F55" i="6"/>
  <c r="N49" i="9"/>
  <c r="J375" i="9"/>
  <c r="M375" i="9" s="1"/>
  <c r="D374" i="8"/>
  <c r="M378" i="7"/>
  <c r="E311" i="6"/>
  <c r="M303" i="9"/>
  <c r="M31" i="9"/>
  <c r="E37" i="6"/>
  <c r="D70" i="8"/>
  <c r="M72" i="7"/>
  <c r="J67" i="9"/>
  <c r="K7" i="9"/>
  <c r="N11" i="7"/>
  <c r="E10" i="8"/>
  <c r="M158" i="9"/>
  <c r="E164" i="6"/>
  <c r="D101" i="8"/>
  <c r="M103" i="7"/>
  <c r="K44" i="9"/>
  <c r="E47" i="8"/>
  <c r="N49" i="7"/>
  <c r="E53" i="6"/>
  <c r="M47" i="9"/>
  <c r="C36" i="8"/>
  <c r="I33" i="9"/>
  <c r="L38" i="7"/>
  <c r="S60" i="4"/>
  <c r="F64" i="5" s="1"/>
  <c r="J382" i="9"/>
  <c r="M382" i="9" s="1"/>
  <c r="M385" i="7"/>
  <c r="D381" i="8"/>
  <c r="M77" i="9"/>
  <c r="E83" i="6"/>
  <c r="M50" i="9"/>
  <c r="E56" i="6"/>
  <c r="N45" i="7"/>
  <c r="K40" i="9"/>
  <c r="E43" i="8"/>
  <c r="I38" i="9"/>
  <c r="C41" i="8"/>
  <c r="L43" i="7"/>
  <c r="C196" i="8"/>
  <c r="L200" i="7"/>
  <c r="L21" i="9"/>
  <c r="D27" i="6"/>
  <c r="M13" i="9"/>
  <c r="E18" i="6"/>
  <c r="L226" i="7"/>
  <c r="C222" i="8"/>
  <c r="L225" i="7"/>
  <c r="C221" i="8"/>
  <c r="L40" i="9"/>
  <c r="D46" i="6"/>
  <c r="D397" i="8"/>
  <c r="J402" i="9"/>
  <c r="M402" i="9" s="1"/>
  <c r="M401" i="7"/>
  <c r="J175" i="9"/>
  <c r="E182" i="6" s="1"/>
  <c r="D178" i="8"/>
  <c r="M181" i="7"/>
  <c r="J53" i="9"/>
  <c r="D56" i="8"/>
  <c r="M58" i="7"/>
  <c r="M318" i="9"/>
  <c r="E326" i="6"/>
  <c r="M41" i="9"/>
  <c r="E47" i="6"/>
  <c r="C193" i="8"/>
  <c r="L197" i="7"/>
  <c r="C52" i="8"/>
  <c r="L54" i="7"/>
  <c r="I49" i="9"/>
  <c r="L35" i="9"/>
  <c r="D41" i="6"/>
  <c r="L208" i="7"/>
  <c r="C204" i="8"/>
  <c r="N10" i="9"/>
  <c r="F15" i="6"/>
  <c r="L48" i="9"/>
  <c r="D54" i="6"/>
  <c r="M159" i="7"/>
  <c r="J154" i="9"/>
  <c r="D157" i="8"/>
  <c r="J20" i="9"/>
  <c r="M25" i="7"/>
  <c r="D23" i="8"/>
  <c r="E63" i="6"/>
  <c r="J360" i="9"/>
  <c r="M360" i="9" s="1"/>
  <c r="D359" i="8"/>
  <c r="M363" i="7"/>
  <c r="M23" i="9"/>
  <c r="E29" i="6"/>
  <c r="M82" i="9"/>
  <c r="E88" i="6"/>
  <c r="E32" i="6"/>
  <c r="M26" i="9"/>
  <c r="C25" i="8"/>
  <c r="L27" i="7"/>
  <c r="I22" i="9"/>
  <c r="N43" i="9"/>
  <c r="F49" i="6"/>
  <c r="I27" i="9"/>
  <c r="L32" i="7"/>
  <c r="C30" i="8"/>
  <c r="L57" i="7"/>
  <c r="I52" i="9"/>
  <c r="C55" i="8"/>
  <c r="L204" i="7"/>
  <c r="C200" i="8"/>
  <c r="J370" i="9"/>
  <c r="M370" i="9" s="1"/>
  <c r="M373" i="7"/>
  <c r="D369" i="8"/>
  <c r="E159" i="6"/>
  <c r="M153" i="9"/>
  <c r="M253" i="9"/>
  <c r="E261" i="6"/>
  <c r="M83" i="9"/>
  <c r="E89" i="6"/>
  <c r="M56" i="9"/>
  <c r="E62" i="6"/>
  <c r="E165" i="6"/>
  <c r="M159" i="9"/>
  <c r="C217" i="8"/>
  <c r="L221" i="7"/>
  <c r="J148" i="9"/>
  <c r="D151" i="8"/>
  <c r="M153" i="7"/>
  <c r="L207" i="7"/>
  <c r="C203" i="8"/>
  <c r="E175" i="7"/>
  <c r="E176" i="6"/>
  <c r="N18" i="9"/>
  <c r="F23" i="6"/>
  <c r="J43" i="9"/>
  <c r="D46" i="8"/>
  <c r="M48" i="7"/>
  <c r="J373" i="9"/>
  <c r="M373" i="9" s="1"/>
  <c r="D372" i="8"/>
  <c r="M376" i="7"/>
  <c r="L53" i="9"/>
  <c r="D59" i="6"/>
  <c r="N32" i="9"/>
  <c r="F38" i="6"/>
  <c r="C211" i="8"/>
  <c r="L215" i="7"/>
  <c r="J12" i="9"/>
  <c r="D15" i="8"/>
  <c r="M16" i="7"/>
  <c r="C201" i="8"/>
  <c r="L205" i="7"/>
  <c r="M399" i="4"/>
  <c r="F178" i="6"/>
  <c r="D52" i="6"/>
  <c r="F34" i="6"/>
  <c r="F41" i="6"/>
  <c r="F391" i="6"/>
  <c r="E383" i="6"/>
  <c r="E365" i="6"/>
  <c r="F27" i="6"/>
  <c r="F19" i="6"/>
  <c r="D376" i="6"/>
  <c r="E376" i="6"/>
  <c r="E366" i="6"/>
  <c r="E161" i="6"/>
  <c r="E400" i="6"/>
  <c r="M14" i="9"/>
  <c r="D391" i="6" l="1"/>
  <c r="K172" i="9"/>
  <c r="E369" i="6"/>
  <c r="E372" i="6"/>
  <c r="N177" i="7"/>
  <c r="M146" i="9"/>
  <c r="M368" i="7"/>
  <c r="L390" i="7"/>
  <c r="I390" i="9"/>
  <c r="L390" i="9" s="1"/>
  <c r="M156" i="9"/>
  <c r="N24" i="9"/>
  <c r="M79" i="9"/>
  <c r="D364" i="8"/>
  <c r="F14" i="6"/>
  <c r="M239" i="9"/>
  <c r="E174" i="8"/>
  <c r="K170" i="9"/>
  <c r="N170" i="9" s="1"/>
  <c r="N175" i="7"/>
  <c r="N176" i="7"/>
  <c r="E66" i="6"/>
  <c r="M152" i="9"/>
  <c r="N174" i="7"/>
  <c r="K173" i="9"/>
  <c r="N178" i="7"/>
  <c r="J377" i="9"/>
  <c r="M377" i="9" s="1"/>
  <c r="D376" i="8"/>
  <c r="J368" i="9"/>
  <c r="M368" i="9" s="1"/>
  <c r="D367" i="8"/>
  <c r="D42" i="6"/>
  <c r="M372" i="7"/>
  <c r="D368" i="8"/>
  <c r="J369" i="9"/>
  <c r="M369" i="9" s="1"/>
  <c r="E328" i="6"/>
  <c r="M320" i="9"/>
  <c r="M370" i="7"/>
  <c r="J367" i="9"/>
  <c r="M367" i="9" s="1"/>
  <c r="D366" i="8"/>
  <c r="M117" i="9"/>
  <c r="E123" i="6"/>
  <c r="E248" i="6"/>
  <c r="M240" i="9"/>
  <c r="M91" i="9"/>
  <c r="E97" i="6"/>
  <c r="E265" i="6"/>
  <c r="M257" i="9"/>
  <c r="J394" i="9"/>
  <c r="M394" i="9" s="1"/>
  <c r="M394" i="7"/>
  <c r="D390" i="8"/>
  <c r="D377" i="8"/>
  <c r="M381" i="7"/>
  <c r="J378" i="9"/>
  <c r="M378" i="9" s="1"/>
  <c r="J364" i="9"/>
  <c r="M364" i="9" s="1"/>
  <c r="M367" i="7"/>
  <c r="D363" i="8"/>
  <c r="J366" i="9"/>
  <c r="M366" i="9" s="1"/>
  <c r="M369" i="7"/>
  <c r="D365" i="8"/>
  <c r="E172" i="8"/>
  <c r="M12" i="9"/>
  <c r="E17" i="6"/>
  <c r="M43" i="9"/>
  <c r="E49" i="6"/>
  <c r="L22" i="9"/>
  <c r="D28" i="6"/>
  <c r="L38" i="9"/>
  <c r="D44" i="6"/>
  <c r="F63" i="7"/>
  <c r="M48" i="9"/>
  <c r="E54" i="6"/>
  <c r="N40" i="9"/>
  <c r="F46" i="6"/>
  <c r="L33" i="9"/>
  <c r="D39" i="6"/>
  <c r="N8" i="9"/>
  <c r="F13" i="6"/>
  <c r="N57" i="9"/>
  <c r="F63" i="6"/>
  <c r="S61" i="4"/>
  <c r="F65" i="5" s="1"/>
  <c r="M53" i="9"/>
  <c r="E59" i="6"/>
  <c r="N7" i="9"/>
  <c r="F12" i="6"/>
  <c r="M21" i="9"/>
  <c r="E27" i="6"/>
  <c r="N25" i="9"/>
  <c r="F31" i="6"/>
  <c r="R62" i="4"/>
  <c r="E52" i="6"/>
  <c r="M46" i="9"/>
  <c r="M175" i="7"/>
  <c r="D173" i="8"/>
  <c r="E26" i="6"/>
  <c r="M20" i="9"/>
  <c r="L49" i="9"/>
  <c r="D55" i="6"/>
  <c r="E73" i="6"/>
  <c r="M67" i="9"/>
  <c r="M162" i="9"/>
  <c r="E168" i="6"/>
  <c r="L23" i="9"/>
  <c r="D29" i="6"/>
  <c r="E76" i="6"/>
  <c r="M70" i="9"/>
  <c r="M90" i="9"/>
  <c r="E96" i="6"/>
  <c r="D58" i="6"/>
  <c r="L52" i="9"/>
  <c r="M38" i="9"/>
  <c r="E44" i="6"/>
  <c r="F51" i="6"/>
  <c r="N45" i="9"/>
  <c r="L32" i="9"/>
  <c r="D38" i="6"/>
  <c r="P64" i="4"/>
  <c r="Q63" i="4"/>
  <c r="E160" i="6"/>
  <c r="M154" i="9"/>
  <c r="N34" i="9"/>
  <c r="F40" i="6"/>
  <c r="M25" i="9"/>
  <c r="E31" i="6"/>
  <c r="M39" i="9"/>
  <c r="E45" i="6"/>
  <c r="M44" i="9"/>
  <c r="E50" i="6"/>
  <c r="M86" i="9"/>
  <c r="E92" i="6"/>
  <c r="E46" i="6"/>
  <c r="M40" i="9"/>
  <c r="M167" i="9"/>
  <c r="E173" i="6"/>
  <c r="L50" i="9"/>
  <c r="D56" i="6"/>
  <c r="N44" i="9"/>
  <c r="F50" i="6"/>
  <c r="E38" i="6"/>
  <c r="M32" i="9"/>
  <c r="L31" i="9"/>
  <c r="D37" i="6"/>
  <c r="L27" i="9"/>
  <c r="D33" i="6"/>
  <c r="M42" i="9"/>
  <c r="E48" i="6"/>
  <c r="M24" i="9"/>
  <c r="E30" i="6"/>
  <c r="N12" i="9"/>
  <c r="F17" i="6"/>
  <c r="E84" i="6"/>
  <c r="M78" i="9"/>
  <c r="M148" i="9"/>
  <c r="E154" i="6"/>
  <c r="M80" i="9"/>
  <c r="E86" i="6"/>
  <c r="M51" i="9"/>
  <c r="E57" i="6"/>
  <c r="L47" i="9"/>
  <c r="D53" i="6"/>
  <c r="M94" i="9"/>
  <c r="E100" i="6"/>
  <c r="N38" i="9"/>
  <c r="F44" i="6"/>
  <c r="F177" i="6"/>
  <c r="F176" i="6"/>
  <c r="E19" i="6"/>
  <c r="N169" i="9"/>
  <c r="R63" i="4" l="1"/>
  <c r="K58" i="9"/>
  <c r="E61" i="8"/>
  <c r="N63" i="7"/>
  <c r="F64" i="7"/>
  <c r="P65" i="4"/>
  <c r="Q64" i="4"/>
  <c r="S62" i="4"/>
  <c r="F66" i="5" s="1"/>
  <c r="F175" i="6"/>
  <c r="S63" i="4" l="1"/>
  <c r="F67" i="5" s="1"/>
  <c r="R64" i="4"/>
  <c r="P66" i="4"/>
  <c r="Q65" i="4"/>
  <c r="K59" i="9"/>
  <c r="E62" i="8"/>
  <c r="N64" i="7"/>
  <c r="F65" i="7"/>
  <c r="F64" i="6"/>
  <c r="N58" i="9"/>
  <c r="F66" i="7" l="1"/>
  <c r="N66" i="7" s="1"/>
  <c r="R65" i="4"/>
  <c r="P67" i="4"/>
  <c r="Q66" i="4"/>
  <c r="N65" i="7"/>
  <c r="E63" i="8"/>
  <c r="K60" i="9"/>
  <c r="N59" i="9"/>
  <c r="F65" i="6"/>
  <c r="S64" i="4"/>
  <c r="F68" i="5" s="1"/>
  <c r="E64" i="8" l="1"/>
  <c r="K61" i="9"/>
  <c r="N61" i="9" s="1"/>
  <c r="N60" i="9"/>
  <c r="F66" i="6"/>
  <c r="R66" i="4"/>
  <c r="F67" i="7"/>
  <c r="P68" i="4"/>
  <c r="Q67" i="4"/>
  <c r="S65" i="4"/>
  <c r="F69" i="5" s="1"/>
  <c r="F67" i="6" l="1"/>
  <c r="P69" i="4"/>
  <c r="Q68" i="4"/>
  <c r="N67" i="7"/>
  <c r="K62" i="9"/>
  <c r="E65" i="8"/>
  <c r="S66" i="4"/>
  <c r="F70" i="5" s="1"/>
  <c r="F68" i="7"/>
  <c r="R67" i="4"/>
  <c r="K63" i="9" l="1"/>
  <c r="E66" i="8"/>
  <c r="N68" i="7"/>
  <c r="F69" i="7"/>
  <c r="S67" i="4"/>
  <c r="F71" i="5" s="1"/>
  <c r="N62" i="9"/>
  <c r="F68" i="6"/>
  <c r="R68" i="4"/>
  <c r="P70" i="4"/>
  <c r="Q69" i="4"/>
  <c r="S68" i="4" l="1"/>
  <c r="F72" i="5" s="1"/>
  <c r="F70" i="7"/>
  <c r="K64" i="9"/>
  <c r="E67" i="8"/>
  <c r="N69" i="7"/>
  <c r="R69" i="4"/>
  <c r="P71" i="4"/>
  <c r="Q70" i="4"/>
  <c r="N63" i="9"/>
  <c r="F69" i="6"/>
  <c r="R70" i="4" l="1"/>
  <c r="S70" i="4" s="1"/>
  <c r="F74" i="5" s="1"/>
  <c r="F71" i="7"/>
  <c r="P72" i="4"/>
  <c r="Q71" i="4"/>
  <c r="S69" i="4"/>
  <c r="F73" i="5" s="1"/>
  <c r="N64" i="9"/>
  <c r="F70" i="6"/>
  <c r="K65" i="9"/>
  <c r="E68" i="8"/>
  <c r="N70" i="7"/>
  <c r="R71" i="4" l="1"/>
  <c r="P73" i="4"/>
  <c r="Q72" i="4"/>
  <c r="F72" i="7"/>
  <c r="F73" i="7"/>
  <c r="F71" i="6"/>
  <c r="N65" i="9"/>
  <c r="K66" i="9"/>
  <c r="E69" i="8"/>
  <c r="N71" i="7"/>
  <c r="S71" i="4" l="1"/>
  <c r="F75" i="5" s="1"/>
  <c r="R72" i="4"/>
  <c r="N66" i="9"/>
  <c r="F72" i="6"/>
  <c r="K68" i="9"/>
  <c r="E71" i="8"/>
  <c r="N73" i="7"/>
  <c r="K67" i="9"/>
  <c r="E70" i="8"/>
  <c r="N72" i="7"/>
  <c r="P74" i="4"/>
  <c r="Q73" i="4"/>
  <c r="F74" i="7" l="1"/>
  <c r="N74" i="7" s="1"/>
  <c r="N67" i="9"/>
  <c r="F73" i="6"/>
  <c r="N68" i="9"/>
  <c r="F74" i="6"/>
  <c r="R73" i="4"/>
  <c r="S72" i="4"/>
  <c r="F76" i="5" s="1"/>
  <c r="P75" i="4"/>
  <c r="Q74" i="4"/>
  <c r="E72" i="8" l="1"/>
  <c r="K69" i="9"/>
  <c r="N69" i="9" s="1"/>
  <c r="F75" i="7"/>
  <c r="S73" i="4"/>
  <c r="F77" i="5" s="1"/>
  <c r="R74" i="4"/>
  <c r="P76" i="4"/>
  <c r="Q75" i="4"/>
  <c r="F75" i="6" l="1"/>
  <c r="P77" i="4"/>
  <c r="Q76" i="4"/>
  <c r="F76" i="7"/>
  <c r="N75" i="7"/>
  <c r="K70" i="9"/>
  <c r="E73" i="8"/>
  <c r="R75" i="4"/>
  <c r="S74" i="4"/>
  <c r="F78" i="5" s="1"/>
  <c r="R76" i="4" l="1"/>
  <c r="S76" i="4" s="1"/>
  <c r="F80" i="5" s="1"/>
  <c r="P78" i="4"/>
  <c r="Q77" i="4"/>
  <c r="N70" i="9"/>
  <c r="F76" i="6"/>
  <c r="K71" i="9"/>
  <c r="E74" i="8"/>
  <c r="N76" i="7"/>
  <c r="F77" i="7"/>
  <c r="S75" i="4"/>
  <c r="F79" i="5" s="1"/>
  <c r="R77" i="4" l="1"/>
  <c r="S77" i="4" s="1"/>
  <c r="F81" i="5" s="1"/>
  <c r="F79" i="7"/>
  <c r="N71" i="9"/>
  <c r="F77" i="6"/>
  <c r="K72" i="9"/>
  <c r="E75" i="8"/>
  <c r="N77" i="7"/>
  <c r="F78" i="7"/>
  <c r="P79" i="4"/>
  <c r="Q78" i="4"/>
  <c r="F80" i="7" l="1"/>
  <c r="P80" i="4"/>
  <c r="Q79" i="4"/>
  <c r="K73" i="9"/>
  <c r="N78" i="7"/>
  <c r="E76" i="8"/>
  <c r="F78" i="6"/>
  <c r="N72" i="9"/>
  <c r="R78" i="4"/>
  <c r="N79" i="7"/>
  <c r="K74" i="9"/>
  <c r="E77" i="8"/>
  <c r="S78" i="4" l="1"/>
  <c r="F82" i="5" s="1"/>
  <c r="R79" i="4"/>
  <c r="N73" i="9"/>
  <c r="F79" i="6"/>
  <c r="P81" i="4"/>
  <c r="Q80" i="4"/>
  <c r="N74" i="9"/>
  <c r="F80" i="6"/>
  <c r="E78" i="8"/>
  <c r="N80" i="7"/>
  <c r="K75" i="9"/>
  <c r="P82" i="4" l="1"/>
  <c r="Q81" i="4"/>
  <c r="R81" i="4" s="1"/>
  <c r="N75" i="9"/>
  <c r="F81" i="6"/>
  <c r="R80" i="4"/>
  <c r="S79" i="4"/>
  <c r="F83" i="5" s="1"/>
  <c r="F81" i="7"/>
  <c r="E79" i="8" l="1"/>
  <c r="K76" i="9"/>
  <c r="N81" i="7"/>
  <c r="F82" i="7"/>
  <c r="S80" i="4"/>
  <c r="F84" i="5" s="1"/>
  <c r="S81" i="4"/>
  <c r="F85" i="5" s="1"/>
  <c r="P83" i="4"/>
  <c r="Q82" i="4"/>
  <c r="F84" i="7" l="1"/>
  <c r="E80" i="8"/>
  <c r="N82" i="7"/>
  <c r="K77" i="9"/>
  <c r="P84" i="4"/>
  <c r="Q83" i="4"/>
  <c r="F83" i="7"/>
  <c r="N76" i="9"/>
  <c r="F82" i="6"/>
  <c r="R82" i="4"/>
  <c r="R83" i="4" l="1"/>
  <c r="S83" i="4" s="1"/>
  <c r="F87" i="5" s="1"/>
  <c r="K78" i="9"/>
  <c r="E81" i="8"/>
  <c r="N83" i="7"/>
  <c r="S82" i="4"/>
  <c r="F86" i="5" s="1"/>
  <c r="P85" i="4"/>
  <c r="Q84" i="4"/>
  <c r="N77" i="9"/>
  <c r="F83" i="6"/>
  <c r="K79" i="9"/>
  <c r="E82" i="8"/>
  <c r="N84" i="7"/>
  <c r="F85" i="7" l="1"/>
  <c r="R84" i="4"/>
  <c r="P86" i="4"/>
  <c r="Q85" i="4"/>
  <c r="N78" i="9"/>
  <c r="F84" i="6"/>
  <c r="N79" i="9"/>
  <c r="F85" i="6"/>
  <c r="F86" i="7"/>
  <c r="E84" i="8" l="1"/>
  <c r="N86" i="7"/>
  <c r="K81" i="9"/>
  <c r="R85" i="4"/>
  <c r="P87" i="4"/>
  <c r="Q86" i="4"/>
  <c r="S84" i="4"/>
  <c r="F88" i="5" s="1"/>
  <c r="E83" i="8"/>
  <c r="N85" i="7"/>
  <c r="K80" i="9"/>
  <c r="R86" i="4" l="1"/>
  <c r="S86" i="4" s="1"/>
  <c r="F90" i="5" s="1"/>
  <c r="F87" i="7"/>
  <c r="P88" i="4"/>
  <c r="Q87" i="4"/>
  <c r="S85" i="4"/>
  <c r="F89" i="5" s="1"/>
  <c r="N81" i="9"/>
  <c r="F87" i="6"/>
  <c r="N80" i="9"/>
  <c r="F86" i="6"/>
  <c r="R87" i="4" l="1"/>
  <c r="F88" i="7"/>
  <c r="P89" i="4"/>
  <c r="Q88" i="4"/>
  <c r="K82" i="9"/>
  <c r="E85" i="8"/>
  <c r="N87" i="7"/>
  <c r="F89" i="7"/>
  <c r="N89" i="7" l="1"/>
  <c r="E87" i="8"/>
  <c r="K84" i="9"/>
  <c r="N82" i="9"/>
  <c r="F88" i="6"/>
  <c r="R88" i="4"/>
  <c r="P90" i="4"/>
  <c r="Q89" i="4"/>
  <c r="K83" i="9"/>
  <c r="E86" i="8"/>
  <c r="N88" i="7"/>
  <c r="S87" i="4"/>
  <c r="F91" i="5" s="1"/>
  <c r="N83" i="9" l="1"/>
  <c r="F89" i="6"/>
  <c r="S88" i="4"/>
  <c r="F92" i="5" s="1"/>
  <c r="R89" i="4"/>
  <c r="P91" i="4"/>
  <c r="Q90" i="4"/>
  <c r="F90" i="7"/>
  <c r="F90" i="6"/>
  <c r="N84" i="9"/>
  <c r="K85" i="9" l="1"/>
  <c r="E88" i="8"/>
  <c r="N90" i="7"/>
  <c r="R90" i="4"/>
  <c r="P92" i="4"/>
  <c r="Q91" i="4"/>
  <c r="F91" i="7"/>
  <c r="S89" i="4"/>
  <c r="F93" i="5" s="1"/>
  <c r="R91" i="4" l="1"/>
  <c r="E89" i="8"/>
  <c r="K86" i="9"/>
  <c r="N91" i="7"/>
  <c r="P93" i="4"/>
  <c r="Q92" i="4"/>
  <c r="S90" i="4"/>
  <c r="F94" i="5" s="1"/>
  <c r="F92" i="7"/>
  <c r="F91" i="6"/>
  <c r="N85" i="9"/>
  <c r="S91" i="4" l="1"/>
  <c r="F93" i="7"/>
  <c r="K87" i="9"/>
  <c r="E90" i="8"/>
  <c r="N92" i="7"/>
  <c r="R92" i="4"/>
  <c r="N86" i="9"/>
  <c r="F92" i="6"/>
  <c r="P94" i="4"/>
  <c r="Q93" i="4"/>
  <c r="F94" i="7" l="1"/>
  <c r="K89" i="9" s="1"/>
  <c r="F95" i="5"/>
  <c r="R93" i="4"/>
  <c r="P95" i="4"/>
  <c r="Q94" i="4"/>
  <c r="S92" i="4"/>
  <c r="F96" i="5" s="1"/>
  <c r="F93" i="6"/>
  <c r="N87" i="9"/>
  <c r="K88" i="9"/>
  <c r="E91" i="8"/>
  <c r="N93" i="7"/>
  <c r="N94" i="7" l="1"/>
  <c r="E92" i="8"/>
  <c r="R94" i="4"/>
  <c r="S94" i="4" s="1"/>
  <c r="F98" i="5" s="1"/>
  <c r="N89" i="9"/>
  <c r="F95" i="6"/>
  <c r="N88" i="9"/>
  <c r="F94" i="6"/>
  <c r="F95" i="7"/>
  <c r="P96" i="4"/>
  <c r="Q95" i="4"/>
  <c r="S93" i="4"/>
  <c r="F97" i="5" s="1"/>
  <c r="R95" i="4" l="1"/>
  <c r="K90" i="9"/>
  <c r="E93" i="8"/>
  <c r="N95" i="7"/>
  <c r="F97" i="7"/>
  <c r="P97" i="4"/>
  <c r="Q96" i="4"/>
  <c r="F96" i="7"/>
  <c r="R96" i="4" l="1"/>
  <c r="K91" i="9"/>
  <c r="E94" i="8"/>
  <c r="N96" i="7"/>
  <c r="P98" i="4"/>
  <c r="Q97" i="4"/>
  <c r="E95" i="8"/>
  <c r="N97" i="7"/>
  <c r="K92" i="9"/>
  <c r="F96" i="6"/>
  <c r="N90" i="9"/>
  <c r="S95" i="4"/>
  <c r="F99" i="5" s="1"/>
  <c r="N92" i="9" l="1"/>
  <c r="F98" i="6"/>
  <c r="R97" i="4"/>
  <c r="F98" i="7"/>
  <c r="P99" i="4"/>
  <c r="Q98" i="4"/>
  <c r="F97" i="6"/>
  <c r="N91" i="9"/>
  <c r="S96" i="4"/>
  <c r="F100" i="5" s="1"/>
  <c r="P100" i="4" l="1"/>
  <c r="Q99" i="4"/>
  <c r="K93" i="9"/>
  <c r="E96" i="8"/>
  <c r="N98" i="7"/>
  <c r="R98" i="4"/>
  <c r="S97" i="4"/>
  <c r="F101" i="5" s="1"/>
  <c r="F99" i="7"/>
  <c r="K94" i="9" l="1"/>
  <c r="E97" i="8"/>
  <c r="N99" i="7"/>
  <c r="S98" i="4"/>
  <c r="F102" i="5" s="1"/>
  <c r="F100" i="7"/>
  <c r="N93" i="9"/>
  <c r="F99" i="6"/>
  <c r="R99" i="4"/>
  <c r="P101" i="4"/>
  <c r="Q100" i="4"/>
  <c r="P102" i="4" l="1"/>
  <c r="Q101" i="4"/>
  <c r="S99" i="4"/>
  <c r="F103" i="5" s="1"/>
  <c r="N100" i="7"/>
  <c r="K95" i="9"/>
  <c r="E98" i="8"/>
  <c r="R100" i="4"/>
  <c r="F101" i="7"/>
  <c r="N94" i="9"/>
  <c r="F100" i="6"/>
  <c r="K96" i="9" l="1"/>
  <c r="N101" i="7"/>
  <c r="E99" i="8"/>
  <c r="F101" i="6"/>
  <c r="N95" i="9"/>
  <c r="F102" i="7"/>
  <c r="S100" i="4"/>
  <c r="F104" i="5" s="1"/>
  <c r="R101" i="4"/>
  <c r="P103" i="4"/>
  <c r="Q102" i="4"/>
  <c r="F103" i="7" l="1"/>
  <c r="P104" i="4"/>
  <c r="Q103" i="4"/>
  <c r="S101" i="4"/>
  <c r="F105" i="5" s="1"/>
  <c r="K97" i="9"/>
  <c r="E100" i="8"/>
  <c r="N102" i="7"/>
  <c r="R102" i="4"/>
  <c r="N96" i="9"/>
  <c r="F102" i="6"/>
  <c r="S102" i="4" l="1"/>
  <c r="F106" i="5" s="1"/>
  <c r="F104" i="7"/>
  <c r="R103" i="4"/>
  <c r="N97" i="9"/>
  <c r="F103" i="6"/>
  <c r="P105" i="4"/>
  <c r="Q104" i="4"/>
  <c r="E101" i="8"/>
  <c r="N103" i="7"/>
  <c r="K98" i="9"/>
  <c r="R104" i="4" l="1"/>
  <c r="S103" i="4"/>
  <c r="F107" i="5" s="1"/>
  <c r="K99" i="9"/>
  <c r="E102" i="8"/>
  <c r="N104" i="7"/>
  <c r="P106" i="4"/>
  <c r="Q105" i="4"/>
  <c r="F104" i="6"/>
  <c r="N98" i="9"/>
  <c r="F105" i="7"/>
  <c r="R105" i="4" l="1"/>
  <c r="P107" i="4"/>
  <c r="Q106" i="4"/>
  <c r="F105" i="6"/>
  <c r="N99" i="9"/>
  <c r="F106" i="7"/>
  <c r="E103" i="8"/>
  <c r="K100" i="9"/>
  <c r="N105" i="7"/>
  <c r="S104" i="4"/>
  <c r="F108" i="5" s="1"/>
  <c r="R106" i="4" l="1"/>
  <c r="S106" i="4" s="1"/>
  <c r="F110" i="5" s="1"/>
  <c r="P108" i="4"/>
  <c r="Q107" i="4"/>
  <c r="K101" i="9"/>
  <c r="N106" i="7"/>
  <c r="E104" i="8"/>
  <c r="F107" i="7"/>
  <c r="N100" i="9"/>
  <c r="F106" i="6"/>
  <c r="S105" i="4"/>
  <c r="F109" i="5" s="1"/>
  <c r="F109" i="7" l="1"/>
  <c r="N101" i="9"/>
  <c r="F107" i="6"/>
  <c r="K102" i="9"/>
  <c r="E105" i="8"/>
  <c r="N107" i="7"/>
  <c r="R107" i="4"/>
  <c r="F108" i="7"/>
  <c r="P109" i="4"/>
  <c r="Q108" i="4"/>
  <c r="P110" i="4" l="1"/>
  <c r="Q109" i="4"/>
  <c r="N108" i="7"/>
  <c r="K103" i="9"/>
  <c r="E106" i="8"/>
  <c r="N102" i="9"/>
  <c r="F108" i="6"/>
  <c r="S107" i="4"/>
  <c r="F111" i="5" s="1"/>
  <c r="R108" i="4"/>
  <c r="N109" i="7"/>
  <c r="K104" i="9"/>
  <c r="E107" i="8"/>
  <c r="F110" i="7" l="1"/>
  <c r="N103" i="9"/>
  <c r="F109" i="6"/>
  <c r="S108" i="4"/>
  <c r="F112" i="5" s="1"/>
  <c r="N104" i="9"/>
  <c r="F110" i="6"/>
  <c r="R109" i="4"/>
  <c r="P111" i="4"/>
  <c r="Q110" i="4"/>
  <c r="R110" i="4" l="1"/>
  <c r="S109" i="4"/>
  <c r="F113" i="5" s="1"/>
  <c r="P112" i="4"/>
  <c r="Q111" i="4"/>
  <c r="F111" i="7"/>
  <c r="K105" i="9"/>
  <c r="E108" i="8"/>
  <c r="N110" i="7"/>
  <c r="N105" i="9" l="1"/>
  <c r="F111" i="6"/>
  <c r="R111" i="4"/>
  <c r="P113" i="4"/>
  <c r="Q112" i="4"/>
  <c r="K106" i="9"/>
  <c r="N111" i="7"/>
  <c r="E109" i="8"/>
  <c r="F112" i="7"/>
  <c r="S110" i="4"/>
  <c r="F114" i="5" s="1"/>
  <c r="R112" i="4" l="1"/>
  <c r="S111" i="4"/>
  <c r="F115" i="5" s="1"/>
  <c r="K107" i="9"/>
  <c r="E110" i="8"/>
  <c r="N112" i="7"/>
  <c r="N106" i="9"/>
  <c r="F112" i="6"/>
  <c r="P114" i="4"/>
  <c r="Q113" i="4"/>
  <c r="F113" i="7"/>
  <c r="R113" i="4" l="1"/>
  <c r="S113" i="4" s="1"/>
  <c r="F117" i="5" s="1"/>
  <c r="F114" i="7"/>
  <c r="P115" i="4"/>
  <c r="Q114" i="4"/>
  <c r="N107" i="9"/>
  <c r="F113" i="6"/>
  <c r="K108" i="9"/>
  <c r="E111" i="8"/>
  <c r="N113" i="7"/>
  <c r="S112" i="4"/>
  <c r="F116" i="5" s="1"/>
  <c r="R114" i="4" l="1"/>
  <c r="S114" i="4" s="1"/>
  <c r="F118" i="5" s="1"/>
  <c r="P116" i="4"/>
  <c r="Q115" i="4"/>
  <c r="F115" i="7"/>
  <c r="N108" i="9"/>
  <c r="F114" i="6"/>
  <c r="E112" i="8"/>
  <c r="N114" i="7"/>
  <c r="K109" i="9"/>
  <c r="F116" i="7"/>
  <c r="R115" i="4" l="1"/>
  <c r="S115" i="4" s="1"/>
  <c r="F119" i="5" s="1"/>
  <c r="K111" i="9"/>
  <c r="N116" i="7"/>
  <c r="E114" i="8"/>
  <c r="F117" i="7"/>
  <c r="E113" i="8"/>
  <c r="N115" i="7"/>
  <c r="K110" i="9"/>
  <c r="N109" i="9"/>
  <c r="F115" i="6"/>
  <c r="P117" i="4"/>
  <c r="Q116" i="4"/>
  <c r="K112" i="9" l="1"/>
  <c r="E115" i="8"/>
  <c r="N117" i="7"/>
  <c r="R116" i="4"/>
  <c r="N110" i="9"/>
  <c r="F116" i="6"/>
  <c r="N111" i="9"/>
  <c r="F117" i="6"/>
  <c r="P118" i="4"/>
  <c r="Q117" i="4"/>
  <c r="F118" i="7"/>
  <c r="K113" i="9" l="1"/>
  <c r="N118" i="7"/>
  <c r="E116" i="8"/>
  <c r="R117" i="4"/>
  <c r="S117" i="4" s="1"/>
  <c r="F121" i="5" s="1"/>
  <c r="P119" i="4"/>
  <c r="Q118" i="4"/>
  <c r="S116" i="4"/>
  <c r="F120" i="5" s="1"/>
  <c r="N112" i="9"/>
  <c r="F118" i="6"/>
  <c r="F119" i="7" l="1"/>
  <c r="P120" i="4"/>
  <c r="Q119" i="4"/>
  <c r="F120" i="7"/>
  <c r="R118" i="4"/>
  <c r="N113" i="9"/>
  <c r="F119" i="6"/>
  <c r="R119" i="4" l="1"/>
  <c r="S119" i="4" s="1"/>
  <c r="F123" i="5" s="1"/>
  <c r="S118" i="4"/>
  <c r="F122" i="5" s="1"/>
  <c r="E118" i="8"/>
  <c r="K115" i="9"/>
  <c r="N120" i="7"/>
  <c r="P121" i="4"/>
  <c r="Q120" i="4"/>
  <c r="K114" i="9"/>
  <c r="E117" i="8"/>
  <c r="N119" i="7"/>
  <c r="R120" i="4" l="1"/>
  <c r="N114" i="9"/>
  <c r="F120" i="6"/>
  <c r="P122" i="4"/>
  <c r="Q121" i="4"/>
  <c r="F121" i="6"/>
  <c r="N115" i="9"/>
  <c r="F122" i="7"/>
  <c r="F121" i="7"/>
  <c r="E120" i="8" l="1"/>
  <c r="K117" i="9"/>
  <c r="N122" i="7"/>
  <c r="P123" i="4"/>
  <c r="Q122" i="4"/>
  <c r="K116" i="9"/>
  <c r="E119" i="8"/>
  <c r="N121" i="7"/>
  <c r="R121" i="4"/>
  <c r="S120" i="4"/>
  <c r="F124" i="5" s="1"/>
  <c r="S121" i="4" l="1"/>
  <c r="F125" i="5" s="1"/>
  <c r="N116" i="9"/>
  <c r="F122" i="6"/>
  <c r="P124" i="4"/>
  <c r="Q123" i="4"/>
  <c r="F123" i="7"/>
  <c r="R122" i="4"/>
  <c r="N117" i="9"/>
  <c r="F123" i="6"/>
  <c r="R123" i="4" l="1"/>
  <c r="S123" i="4" s="1"/>
  <c r="F127" i="5" s="1"/>
  <c r="S122" i="4"/>
  <c r="F126" i="5" s="1"/>
  <c r="K118" i="9"/>
  <c r="E121" i="8"/>
  <c r="N123" i="7"/>
  <c r="P125" i="4"/>
  <c r="Q124" i="4"/>
  <c r="F124" i="7"/>
  <c r="R124" i="4" l="1"/>
  <c r="P126" i="4"/>
  <c r="Q125" i="4"/>
  <c r="K119" i="9"/>
  <c r="N124" i="7"/>
  <c r="E122" i="8"/>
  <c r="N118" i="9"/>
  <c r="F124" i="6"/>
  <c r="F125" i="7"/>
  <c r="F126" i="7"/>
  <c r="N119" i="9" l="1"/>
  <c r="F125" i="6"/>
  <c r="E123" i="8"/>
  <c r="N125" i="7"/>
  <c r="K120" i="9"/>
  <c r="R125" i="4"/>
  <c r="P127" i="4"/>
  <c r="Q126" i="4"/>
  <c r="E124" i="8"/>
  <c r="N126" i="7"/>
  <c r="K121" i="9"/>
  <c r="S124" i="4"/>
  <c r="F128" i="5" s="1"/>
  <c r="S125" i="4" l="1"/>
  <c r="F129" i="5" s="1"/>
  <c r="R126" i="4"/>
  <c r="P128" i="4"/>
  <c r="Q127" i="4"/>
  <c r="N120" i="9"/>
  <c r="F126" i="6"/>
  <c r="F127" i="7"/>
  <c r="F127" i="6"/>
  <c r="N121" i="9"/>
  <c r="K122" i="9" l="1"/>
  <c r="E125" i="8"/>
  <c r="N127" i="7"/>
  <c r="R127" i="4"/>
  <c r="P129" i="4"/>
  <c r="Q128" i="4"/>
  <c r="S126" i="4"/>
  <c r="F130" i="5" s="1"/>
  <c r="F128" i="7"/>
  <c r="F129" i="7" l="1"/>
  <c r="K123" i="9"/>
  <c r="E126" i="8"/>
  <c r="N128" i="7"/>
  <c r="R128" i="4"/>
  <c r="P130" i="4"/>
  <c r="Q129" i="4"/>
  <c r="S127" i="4"/>
  <c r="F131" i="5" s="1"/>
  <c r="F128" i="6"/>
  <c r="N122" i="9"/>
  <c r="R129" i="4" l="1"/>
  <c r="P131" i="4"/>
  <c r="Q130" i="4"/>
  <c r="F130" i="7"/>
  <c r="S128" i="4"/>
  <c r="F132" i="5" s="1"/>
  <c r="F129" i="6"/>
  <c r="N123" i="9"/>
  <c r="K124" i="9"/>
  <c r="E127" i="8"/>
  <c r="N129" i="7"/>
  <c r="R130" i="4" l="1"/>
  <c r="N124" i="9"/>
  <c r="F130" i="6"/>
  <c r="F131" i="7"/>
  <c r="K125" i="9"/>
  <c r="E128" i="8"/>
  <c r="N130" i="7"/>
  <c r="P132" i="4"/>
  <c r="Q131" i="4"/>
  <c r="S129" i="4"/>
  <c r="F133" i="5" s="1"/>
  <c r="N125" i="9" l="1"/>
  <c r="F131" i="6"/>
  <c r="R131" i="4"/>
  <c r="P133" i="4"/>
  <c r="Q132" i="4"/>
  <c r="K126" i="9"/>
  <c r="N131" i="7"/>
  <c r="E129" i="8"/>
  <c r="F132" i="7"/>
  <c r="S130" i="4"/>
  <c r="F134" i="5" s="1"/>
  <c r="E130" i="8" l="1"/>
  <c r="N132" i="7"/>
  <c r="K127" i="9"/>
  <c r="N126" i="9"/>
  <c r="F132" i="6"/>
  <c r="R132" i="4"/>
  <c r="P134" i="4"/>
  <c r="Q133" i="4"/>
  <c r="S131" i="4"/>
  <c r="F135" i="5" s="1"/>
  <c r="F133" i="7"/>
  <c r="F134" i="7" l="1"/>
  <c r="P135" i="4"/>
  <c r="Q134" i="4"/>
  <c r="R133" i="4"/>
  <c r="S132" i="4"/>
  <c r="F136" i="5" s="1"/>
  <c r="N127" i="9"/>
  <c r="F133" i="6"/>
  <c r="K128" i="9"/>
  <c r="E131" i="8"/>
  <c r="N133" i="7"/>
  <c r="S133" i="4" l="1"/>
  <c r="F137" i="5" s="1"/>
  <c r="F135" i="7"/>
  <c r="R134" i="4"/>
  <c r="P136" i="4"/>
  <c r="Q135" i="4"/>
  <c r="N128" i="9"/>
  <c r="F134" i="6"/>
  <c r="K129" i="9"/>
  <c r="E132" i="8"/>
  <c r="N134" i="7"/>
  <c r="F135" i="6" l="1"/>
  <c r="N129" i="9"/>
  <c r="S134" i="4"/>
  <c r="F138" i="5" s="1"/>
  <c r="R135" i="4"/>
  <c r="P137" i="4"/>
  <c r="Q136" i="4"/>
  <c r="K130" i="9"/>
  <c r="N135" i="7"/>
  <c r="E133" i="8"/>
  <c r="F136" i="7"/>
  <c r="N130" i="9" l="1"/>
  <c r="F136" i="6"/>
  <c r="S135" i="4"/>
  <c r="F139" i="5" s="1"/>
  <c r="R136" i="4"/>
  <c r="P138" i="4"/>
  <c r="Q137" i="4"/>
  <c r="F137" i="7"/>
  <c r="K131" i="9"/>
  <c r="N136" i="7"/>
  <c r="E134" i="8"/>
  <c r="R137" i="4" l="1"/>
  <c r="S137" i="4" s="1"/>
  <c r="F141" i="5" s="1"/>
  <c r="P139" i="4"/>
  <c r="Q138" i="4"/>
  <c r="K132" i="9"/>
  <c r="E135" i="8"/>
  <c r="N137" i="7"/>
  <c r="S136" i="4"/>
  <c r="F140" i="5" s="1"/>
  <c r="F138" i="7"/>
  <c r="N131" i="9"/>
  <c r="F137" i="6"/>
  <c r="F139" i="7" l="1"/>
  <c r="F140" i="7"/>
  <c r="R138" i="4"/>
  <c r="K133" i="9"/>
  <c r="E136" i="8"/>
  <c r="N138" i="7"/>
  <c r="N132" i="9"/>
  <c r="F138" i="6"/>
  <c r="P140" i="4"/>
  <c r="Q139" i="4"/>
  <c r="P141" i="4" l="1"/>
  <c r="Q140" i="4"/>
  <c r="N133" i="9"/>
  <c r="F139" i="6"/>
  <c r="S138" i="4"/>
  <c r="F142" i="5" s="1"/>
  <c r="R139" i="4"/>
  <c r="K135" i="9"/>
  <c r="E138" i="8"/>
  <c r="N140" i="7"/>
  <c r="K134" i="9"/>
  <c r="E137" i="8"/>
  <c r="N139" i="7"/>
  <c r="R140" i="4" l="1"/>
  <c r="F141" i="6"/>
  <c r="N135" i="9"/>
  <c r="F141" i="7"/>
  <c r="N134" i="9"/>
  <c r="F140" i="6"/>
  <c r="S139" i="4"/>
  <c r="F143" i="5" s="1"/>
  <c r="P142" i="4"/>
  <c r="Q141" i="4"/>
  <c r="S140" i="4" l="1"/>
  <c r="F144" i="5" s="1"/>
  <c r="P143" i="4"/>
  <c r="Q142" i="4"/>
  <c r="R141" i="4"/>
  <c r="F142" i="7"/>
  <c r="N141" i="7"/>
  <c r="K136" i="9"/>
  <c r="E139" i="8"/>
  <c r="F143" i="7" l="1"/>
  <c r="E141" i="8" s="1"/>
  <c r="R142" i="4"/>
  <c r="S142" i="4" s="1"/>
  <c r="F146" i="5" s="1"/>
  <c r="E140" i="8"/>
  <c r="K137" i="9"/>
  <c r="N142" i="7"/>
  <c r="S141" i="4"/>
  <c r="F145" i="5" s="1"/>
  <c r="N136" i="9"/>
  <c r="F142" i="6"/>
  <c r="P144" i="4"/>
  <c r="Q143" i="4"/>
  <c r="K138" i="9" l="1"/>
  <c r="N138" i="9" s="1"/>
  <c r="N143" i="7"/>
  <c r="F144" i="7"/>
  <c r="N137" i="9"/>
  <c r="F143" i="6"/>
  <c r="P145" i="4"/>
  <c r="Q144" i="4"/>
  <c r="F145" i="7"/>
  <c r="F144" i="6"/>
  <c r="R143" i="4"/>
  <c r="R144" i="4" l="1"/>
  <c r="S144" i="4" s="1"/>
  <c r="F148" i="5" s="1"/>
  <c r="P146" i="4"/>
  <c r="Q145" i="4"/>
  <c r="K140" i="9"/>
  <c r="N145" i="7"/>
  <c r="E143" i="8"/>
  <c r="S143" i="4"/>
  <c r="F147" i="5" s="1"/>
  <c r="K139" i="9"/>
  <c r="E142" i="8"/>
  <c r="N144" i="7"/>
  <c r="R145" i="4" l="1"/>
  <c r="S145" i="4" s="1"/>
  <c r="F149" i="5" s="1"/>
  <c r="N139" i="9"/>
  <c r="F145" i="6"/>
  <c r="F146" i="7"/>
  <c r="N140" i="9"/>
  <c r="F146" i="6"/>
  <c r="P147" i="4"/>
  <c r="Q146" i="4"/>
  <c r="F147" i="7"/>
  <c r="P148" i="4" l="1"/>
  <c r="Q147" i="4"/>
  <c r="R146" i="4"/>
  <c r="N146" i="7"/>
  <c r="K141" i="9"/>
  <c r="E144" i="8"/>
  <c r="F148" i="7"/>
  <c r="N147" i="7"/>
  <c r="E145" i="8"/>
  <c r="K142" i="9"/>
  <c r="E146" i="8" l="1"/>
  <c r="N148" i="7"/>
  <c r="K143" i="9"/>
  <c r="S146" i="4"/>
  <c r="F150" i="5" s="1"/>
  <c r="F147" i="6"/>
  <c r="N141" i="9"/>
  <c r="R147" i="4"/>
  <c r="N142" i="9"/>
  <c r="F148" i="6"/>
  <c r="P149" i="4"/>
  <c r="Q148" i="4"/>
  <c r="R148" i="4" l="1"/>
  <c r="S148" i="4" s="1"/>
  <c r="F152" i="5" s="1"/>
  <c r="P150" i="4"/>
  <c r="Q149" i="4"/>
  <c r="S147" i="4"/>
  <c r="F151" i="5" s="1"/>
  <c r="F149" i="7"/>
  <c r="N143" i="9"/>
  <c r="F149" i="6"/>
  <c r="K144" i="9" l="1"/>
  <c r="E147" i="8"/>
  <c r="N149" i="7"/>
  <c r="F151" i="7"/>
  <c r="F150" i="7"/>
  <c r="R149" i="4"/>
  <c r="P151" i="4"/>
  <c r="Q150" i="4"/>
  <c r="P152" i="4" l="1"/>
  <c r="Q151" i="4"/>
  <c r="S149" i="4"/>
  <c r="F153" i="5" s="1"/>
  <c r="N150" i="7"/>
  <c r="K145" i="9"/>
  <c r="E148" i="8"/>
  <c r="N151" i="7"/>
  <c r="E149" i="8"/>
  <c r="K146" i="9"/>
  <c r="R150" i="4"/>
  <c r="N144" i="9"/>
  <c r="F150" i="6"/>
  <c r="N146" i="9" l="1"/>
  <c r="F152" i="6"/>
  <c r="N145" i="9"/>
  <c r="F151" i="6"/>
  <c r="F152" i="7"/>
  <c r="R151" i="4"/>
  <c r="S150" i="4"/>
  <c r="F154" i="5" s="1"/>
  <c r="P153" i="4"/>
  <c r="Q152" i="4"/>
  <c r="R152" i="4" s="1"/>
  <c r="S152" i="4" l="1"/>
  <c r="F156" i="5" s="1"/>
  <c r="P154" i="4"/>
  <c r="Q153" i="4"/>
  <c r="S151" i="4"/>
  <c r="F155" i="5" s="1"/>
  <c r="F153" i="7"/>
  <c r="N152" i="7"/>
  <c r="E150" i="8"/>
  <c r="K147" i="9"/>
  <c r="K148" i="9" l="1"/>
  <c r="N153" i="7"/>
  <c r="E151" i="8"/>
  <c r="P155" i="4"/>
  <c r="Q154" i="4"/>
  <c r="F154" i="7"/>
  <c r="R153" i="4"/>
  <c r="N147" i="9"/>
  <c r="F153" i="6"/>
  <c r="F155" i="7"/>
  <c r="K150" i="9" l="1"/>
  <c r="N155" i="7"/>
  <c r="E153" i="8"/>
  <c r="S153" i="4"/>
  <c r="F157" i="5" s="1"/>
  <c r="R154" i="4"/>
  <c r="K149" i="9"/>
  <c r="N154" i="7"/>
  <c r="E152" i="8"/>
  <c r="P156" i="4"/>
  <c r="Q155" i="4"/>
  <c r="F154" i="6"/>
  <c r="N148" i="9"/>
  <c r="P157" i="4" l="1"/>
  <c r="Q156" i="4"/>
  <c r="S154" i="4"/>
  <c r="F158" i="5" s="1"/>
  <c r="F155" i="6"/>
  <c r="N149" i="9"/>
  <c r="F156" i="7"/>
  <c r="R155" i="4"/>
  <c r="N150" i="9"/>
  <c r="F156" i="6"/>
  <c r="F157" i="7" l="1"/>
  <c r="S155" i="4"/>
  <c r="F159" i="5" s="1"/>
  <c r="K151" i="9"/>
  <c r="E154" i="8"/>
  <c r="N156" i="7"/>
  <c r="R156" i="4"/>
  <c r="P158" i="4"/>
  <c r="Q157" i="4"/>
  <c r="R157" i="4" l="1"/>
  <c r="P159" i="4"/>
  <c r="Q158" i="4"/>
  <c r="S156" i="4"/>
  <c r="F160" i="5" s="1"/>
  <c r="F157" i="6"/>
  <c r="N151" i="9"/>
  <c r="F158" i="7"/>
  <c r="K152" i="9"/>
  <c r="E155" i="8"/>
  <c r="N157" i="7"/>
  <c r="F159" i="7" l="1"/>
  <c r="R158" i="4"/>
  <c r="K153" i="9"/>
  <c r="E156" i="8"/>
  <c r="N158" i="7"/>
  <c r="P160" i="4"/>
  <c r="Q159" i="4"/>
  <c r="N152" i="9"/>
  <c r="F158" i="6"/>
  <c r="S157" i="4"/>
  <c r="F161" i="5" s="1"/>
  <c r="F160" i="7" l="1"/>
  <c r="R159" i="4"/>
  <c r="P161" i="4"/>
  <c r="Q160" i="4"/>
  <c r="F159" i="6"/>
  <c r="N153" i="9"/>
  <c r="S158" i="4"/>
  <c r="F162" i="5" s="1"/>
  <c r="K154" i="9"/>
  <c r="E157" i="8"/>
  <c r="N159" i="7"/>
  <c r="F161" i="7" l="1"/>
  <c r="R160" i="4"/>
  <c r="P162" i="4"/>
  <c r="Q161" i="4"/>
  <c r="E158" i="8"/>
  <c r="K155" i="9"/>
  <c r="N160" i="7"/>
  <c r="N154" i="9"/>
  <c r="F160" i="6"/>
  <c r="S159" i="4"/>
  <c r="F163" i="5" s="1"/>
  <c r="N155" i="9" l="1"/>
  <c r="F161" i="6"/>
  <c r="R161" i="4"/>
  <c r="P163" i="4"/>
  <c r="Q162" i="4"/>
  <c r="S160" i="4"/>
  <c r="F164" i="5" s="1"/>
  <c r="F162" i="7"/>
  <c r="N161" i="7"/>
  <c r="K156" i="9"/>
  <c r="E159" i="8"/>
  <c r="R162" i="4" l="1"/>
  <c r="K157" i="9"/>
  <c r="N162" i="7"/>
  <c r="E160" i="8"/>
  <c r="F163" i="7"/>
  <c r="P164" i="4"/>
  <c r="Q163" i="4"/>
  <c r="S161" i="4"/>
  <c r="F165" i="5" s="1"/>
  <c r="F162" i="6"/>
  <c r="N156" i="9"/>
  <c r="S162" i="4" l="1"/>
  <c r="N163" i="7"/>
  <c r="E161" i="8"/>
  <c r="K158" i="9"/>
  <c r="P165" i="4"/>
  <c r="Q164" i="4"/>
  <c r="R163" i="4"/>
  <c r="F164" i="7"/>
  <c r="N157" i="9"/>
  <c r="F163" i="6"/>
  <c r="F165" i="7" l="1"/>
  <c r="N165" i="7" s="1"/>
  <c r="F166" i="5"/>
  <c r="K159" i="9"/>
  <c r="N164" i="7"/>
  <c r="E162" i="8"/>
  <c r="P166" i="4"/>
  <c r="Q165" i="4"/>
  <c r="S163" i="4"/>
  <c r="F167" i="5" s="1"/>
  <c r="R164" i="4"/>
  <c r="N158" i="9"/>
  <c r="F164" i="6"/>
  <c r="K160" i="9" l="1"/>
  <c r="N160" i="9" s="1"/>
  <c r="E163" i="8"/>
  <c r="S164" i="4"/>
  <c r="F168" i="5" s="1"/>
  <c r="F166" i="6"/>
  <c r="F166" i="7"/>
  <c r="R165" i="4"/>
  <c r="P167" i="4"/>
  <c r="Q166" i="4"/>
  <c r="F165" i="6"/>
  <c r="N159" i="9"/>
  <c r="R166" i="4" l="1"/>
  <c r="S166" i="4" s="1"/>
  <c r="F170" i="5" s="1"/>
  <c r="P168" i="4"/>
  <c r="Q167" i="4"/>
  <c r="F167" i="7"/>
  <c r="S165" i="4"/>
  <c r="F169" i="5" s="1"/>
  <c r="K161" i="9"/>
  <c r="E164" i="8"/>
  <c r="N166" i="7"/>
  <c r="R167" i="4" l="1"/>
  <c r="S167" i="4" s="1"/>
  <c r="F171" i="5" s="1"/>
  <c r="F168" i="7"/>
  <c r="E165" i="8"/>
  <c r="K162" i="9"/>
  <c r="N167" i="7"/>
  <c r="P169" i="4"/>
  <c r="Q168" i="4"/>
  <c r="N161" i="9"/>
  <c r="F167" i="6"/>
  <c r="F169" i="7"/>
  <c r="R168" i="4" l="1"/>
  <c r="S168" i="4" s="1"/>
  <c r="F172" i="5" s="1"/>
  <c r="F170" i="7"/>
  <c r="Q169" i="4"/>
  <c r="F168" i="6"/>
  <c r="N162" i="9"/>
  <c r="K164" i="9"/>
  <c r="E167" i="8"/>
  <c r="N169" i="7"/>
  <c r="K163" i="9"/>
  <c r="E166" i="8"/>
  <c r="N168" i="7"/>
  <c r="R169" i="4" l="1"/>
  <c r="S169" i="4" s="1"/>
  <c r="F173" i="5" s="1"/>
  <c r="N164" i="9"/>
  <c r="F170" i="6"/>
  <c r="F171" i="7"/>
  <c r="N163" i="9"/>
  <c r="F169" i="6"/>
  <c r="K165" i="9"/>
  <c r="E168" i="8"/>
  <c r="N170" i="7"/>
  <c r="N165" i="9" l="1"/>
  <c r="F171" i="6"/>
  <c r="K166" i="9"/>
  <c r="E169" i="8"/>
  <c r="N171" i="7"/>
  <c r="F172" i="7"/>
  <c r="S399" i="4"/>
  <c r="E170" i="8" l="1"/>
  <c r="N172" i="7"/>
  <c r="K167" i="9"/>
  <c r="N166" i="9"/>
  <c r="F172" i="6"/>
  <c r="F173" i="6" l="1"/>
  <c r="N167" i="9"/>
  <c r="E4" i="3" l="1"/>
  <c r="M24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Ludmila Jucov</author>
    <author>Iovu Natalia</author>
  </authors>
  <commentList>
    <comment ref="D4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Ludmila Jucov:</t>
        </r>
        <r>
          <rPr>
            <sz val="9"/>
            <color indexed="81"/>
            <rFont val="Tahoma"/>
            <family val="2"/>
          </rPr>
          <t xml:space="preserve">
Preț ANRE 08.07.2025</t>
        </r>
      </text>
    </comment>
    <comment ref="J4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Ludmila Jucov:</t>
        </r>
        <r>
          <rPr>
            <sz val="9"/>
            <color indexed="81"/>
            <rFont val="Tahoma"/>
            <family val="2"/>
          </rPr>
          <t xml:space="preserve">
este indicat in lei</t>
        </r>
      </text>
    </comment>
    <comment ref="D117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Ludmila Jucov:</t>
        </r>
        <r>
          <rPr>
            <sz val="9"/>
            <color indexed="81"/>
            <rFont val="Tahoma"/>
            <family val="2"/>
          </rPr>
          <t xml:space="preserve">
Pret site pentru L=6m</t>
        </r>
      </text>
    </comment>
    <comment ref="D118" authorId="1" shapeId="0" xr:uid="{B3288CD9-D393-450E-9705-9F4A4C4FE079}">
      <text>
        <r>
          <rPr>
            <b/>
            <sz val="11"/>
            <color indexed="81"/>
            <rFont val="Tahoma"/>
            <family val="2"/>
          </rPr>
          <t>Iovu Natalia:</t>
        </r>
        <r>
          <rPr>
            <sz val="11"/>
            <color indexed="81"/>
            <rFont val="Tahoma"/>
            <family val="2"/>
          </rPr>
          <t xml:space="preserve">
tava de 4m</t>
        </r>
      </text>
    </comment>
    <comment ref="D120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Ludmila Jucov:</t>
        </r>
        <r>
          <rPr>
            <sz val="9"/>
            <color indexed="81"/>
            <rFont val="Tahoma"/>
            <family val="2"/>
          </rPr>
          <t xml:space="preserve">
pret teava 3m</t>
        </r>
      </text>
    </comment>
    <comment ref="D278" authorId="1" shapeId="0" xr:uid="{00000000-0006-0000-0100-000005000000}">
      <text>
        <r>
          <rPr>
            <b/>
            <sz val="11"/>
            <color indexed="81"/>
            <rFont val="Tahoma"/>
            <family val="2"/>
          </rPr>
          <t>Iovu Natalia:</t>
        </r>
        <r>
          <rPr>
            <sz val="11"/>
            <color indexed="81"/>
            <rFont val="Tahoma"/>
            <family val="2"/>
          </rPr>
          <t xml:space="preserve">
media pentru anul 2026, aprilie-septembrie </t>
        </r>
      </text>
    </comment>
    <comment ref="D285" authorId="1" shapeId="0" xr:uid="{00000000-0006-0000-0100-000006000000}">
      <text>
        <r>
          <rPr>
            <b/>
            <sz val="11"/>
            <color indexed="81"/>
            <rFont val="Tahoma"/>
            <family val="2"/>
          </rPr>
          <t>Iovu Natalia:</t>
        </r>
        <r>
          <rPr>
            <sz val="11"/>
            <color indexed="81"/>
            <rFont val="Tahoma"/>
            <family val="2"/>
          </rPr>
          <t xml:space="preserve">
Conform HANRE 497 din 18.08.2026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Ludmila Jucov</author>
    <author>Iovu Natalia</author>
  </authors>
  <commentList>
    <comment ref="U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Ludmila Jucov:</t>
        </r>
        <r>
          <rPr>
            <sz val="9"/>
            <color indexed="81"/>
            <rFont val="Tahoma"/>
            <family val="2"/>
          </rPr>
          <t xml:space="preserve">
Media vechimea în mucă lăcătuș cat. III (CB) 7,4 ani.</t>
        </r>
      </text>
    </comment>
    <comment ref="U5" authorId="1" shapeId="0" xr:uid="{00000000-0006-0000-0400-000002000000}">
      <text>
        <r>
          <rPr>
            <b/>
            <sz val="11"/>
            <color indexed="81"/>
            <rFont val="Tahoma"/>
            <family val="2"/>
          </rPr>
          <t>Iovu Natalia:</t>
        </r>
        <r>
          <rPr>
            <sz val="11"/>
            <color indexed="81"/>
            <rFont val="Tahoma"/>
            <family val="2"/>
          </rPr>
          <t xml:space="preserve">
2 din soferi nu au stagiu de accea media se primeste 5,38 ani</t>
        </r>
      </text>
    </comment>
    <comment ref="U6" authorId="1" shapeId="0" xr:uid="{00000000-0006-0000-0400-000003000000}">
      <text>
        <r>
          <rPr>
            <b/>
            <sz val="11"/>
            <color indexed="81"/>
            <rFont val="Tahoma"/>
            <family val="2"/>
          </rPr>
          <t>Iovu Natalia:</t>
        </r>
        <r>
          <rPr>
            <sz val="11"/>
            <color indexed="81"/>
            <rFont val="Tahoma"/>
            <family val="2"/>
          </rPr>
          <t xml:space="preserve">
7,3 satgiu de munca</t>
        </r>
      </text>
    </comment>
    <comment ref="U7" authorId="1" shapeId="0" xr:uid="{00000000-0006-0000-0400-000004000000}">
      <text>
        <r>
          <rPr>
            <b/>
            <sz val="11"/>
            <color indexed="81"/>
            <rFont val="Tahoma"/>
            <family val="2"/>
          </rPr>
          <t>Iovu Natalia:</t>
        </r>
        <r>
          <rPr>
            <sz val="11"/>
            <color indexed="81"/>
            <rFont val="Tahoma"/>
            <family val="2"/>
          </rPr>
          <t xml:space="preserve">
nu este inclus in ordin de acordare a sporului pentru vechime in munca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Ludmila Jucov</author>
  </authors>
  <commentList>
    <comment ref="AG11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Ludmila Jucov:</t>
        </r>
        <r>
          <rPr>
            <sz val="9"/>
            <color indexed="81"/>
            <rFont val="Tahoma"/>
            <family val="2"/>
          </rPr>
          <t xml:space="preserve">
14560* 9 luni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<sst xmlns="http://schemas.openxmlformats.org/spreadsheetml/2006/main" count="10777" uniqueCount="2782">
  <si>
    <t>Branșare în țeavă de oțel</t>
  </si>
  <si>
    <t>Branșare în țeavă de polietilenă, fontă</t>
  </si>
  <si>
    <t>Racordarea instalațiilor interne la rețeaua publică de canalizare</t>
  </si>
  <si>
    <t>Branșare în țeavă de oțel, în cazul cînd consumatorii au asigurat executarea branșamentului</t>
  </si>
  <si>
    <t>Branșare în țeavă de polietilenă, fontă, în cazul cînd consumatorii au asigurat executarea branșamentului</t>
  </si>
  <si>
    <t>racordarea instalațiilor interne la rețeaua publică de canalizare, în cazul în care consumatorul a executat racordul de canalizare</t>
  </si>
  <si>
    <t>Reconectarea  la rețeaua publică de alimentare cu apă a instalațiilor interne de apă ale consumatorului, care anterior au fost deconectate  de operator din cauza încălcării de către consumator a normelor de utilizare și/sau a clauzelor contractuale.</t>
  </si>
  <si>
    <t xml:space="preserve">Reconectarea la rețeaua publică de canalizare a instalației interne de canalizare a consumatorului, care anterior au fost deconectate de către operator din cauza încălcării de către consumator a normelor de utilizare și/sau a clauzelor contractuale. </t>
  </si>
  <si>
    <t>Deconectarea de la rețeaua publică de alimentare cu apă a instalațiilor interne de apă, la solicitarea consumatorului, cu excepția cazurilor de reziliere a contractului  pentru furnizarea serviciului public de alimentare cu apă.</t>
  </si>
  <si>
    <t>Deconectarea de la rețeaua publică de canalizare a instalației interne de canalizare a consumatorului la solicitarea consumatorului.</t>
  </si>
  <si>
    <t>Reconectarea  la rețeaua publică de alimentare cu apă a instalațiilor interne de apă, care anterior au fost deconectate la solicitarea consumatorului.</t>
  </si>
  <si>
    <t>Reconectarea la reţeaua publică de canalizare a instalaţiilor interne de canalizare, care anterior au fost deconectate la solicitarea consumatorului</t>
  </si>
  <si>
    <t>Instalarea și sigilarea contorului, la solicitarea consumatorului</t>
  </si>
  <si>
    <t>Demontarea, remontarea și sigilarea contorului la solicitarea consumatorului</t>
  </si>
  <si>
    <t>Demontarea, verificarea metrologică de expertiză, remontarea și sigilarea contorului în cazul cînd consumatorul solicită efectuarea verificării metrologice de expertiză, iar în rezultatul verificării se constată că contorul corespunde normelor</t>
  </si>
  <si>
    <t>Demontarea, verificarea metrologică, remontarea și sigilarea contorului în cazul cînd acesta a fost deteriorat din vina consumatorului</t>
  </si>
  <si>
    <t>Demontarea contorului deteriorat  din vina consumatorului și instalarea unui alt contor, în cazul cînd contorul deteriorat nu poate fi reparat</t>
  </si>
  <si>
    <t>Sigilarea contorului, la solicitarea consumatorului, în cazul deteriorării de către consumator a sigiliului aplicat de operator.</t>
  </si>
  <si>
    <t>Eliberarea, la solicitarea consumatorului, din arhiva operatorului a copiilor de pe acte și de pe proiect, prezentate de consumator operatorului.</t>
  </si>
  <si>
    <t>Tip consumator</t>
  </si>
  <si>
    <r>
      <rPr>
        <sz val="11"/>
        <color theme="9" tint="-0.249977111117893"/>
        <rFont val="Times New Roman"/>
        <family val="1"/>
        <charset val="204"/>
      </rPr>
      <t>casnici/</t>
    </r>
    <r>
      <rPr>
        <sz val="11"/>
        <color theme="8"/>
        <rFont val="Times New Roman"/>
        <family val="1"/>
        <charset val="1"/>
      </rPr>
      <t>noncasnici</t>
    </r>
  </si>
  <si>
    <t>casnici</t>
  </si>
  <si>
    <t>noncasnici</t>
  </si>
  <si>
    <r>
      <rPr>
        <sz val="11"/>
        <color theme="9" tint="-0.249977111117893"/>
        <rFont val="Times New Roman"/>
        <family val="1"/>
        <charset val="204"/>
      </rPr>
      <t>casnici /</t>
    </r>
    <r>
      <rPr>
        <sz val="11"/>
        <color theme="4" tint="-0.249977111117893"/>
        <rFont val="Times New Roman"/>
        <family val="1"/>
        <charset val="204"/>
      </rPr>
      <t xml:space="preserve"> noncasnici</t>
    </r>
  </si>
  <si>
    <r>
      <rPr>
        <sz val="11"/>
        <color theme="9"/>
        <rFont val="Times New Roman"/>
        <family val="1"/>
        <charset val="204"/>
      </rPr>
      <t>casnici</t>
    </r>
    <r>
      <rPr>
        <sz val="11"/>
        <color theme="4" tint="-0.249977111117893"/>
        <rFont val="Times New Roman"/>
        <family val="1"/>
        <charset val="204"/>
      </rPr>
      <t xml:space="preserve"> / noncasnici</t>
    </r>
  </si>
  <si>
    <t>casnici / noncasnici</t>
  </si>
  <si>
    <r>
      <rPr>
        <sz val="11"/>
        <color theme="9" tint="-0.249977111117893"/>
        <rFont val="Times New Roman"/>
        <family val="1"/>
        <charset val="1"/>
      </rPr>
      <t>casnici/</t>
    </r>
    <r>
      <rPr>
        <sz val="11"/>
        <color theme="4" tint="-0.249977111117893"/>
        <rFont val="Times New Roman"/>
        <family val="1"/>
        <charset val="204"/>
      </rPr>
      <t xml:space="preserve"> noncasnici</t>
    </r>
  </si>
  <si>
    <r>
      <rPr>
        <sz val="11"/>
        <color theme="9" tint="-0.249977111117893"/>
        <rFont val="Times New Roman"/>
        <family val="1"/>
        <charset val="1"/>
      </rPr>
      <t>casnici</t>
    </r>
    <r>
      <rPr>
        <sz val="11"/>
        <color theme="4" tint="-0.249977111117893"/>
        <rFont val="Times New Roman"/>
        <family val="1"/>
        <charset val="204"/>
      </rPr>
      <t>/ noncasnici</t>
    </r>
  </si>
  <si>
    <r>
      <rPr>
        <sz val="11"/>
        <color theme="9" tint="-0.249977111117893"/>
        <rFont val="Times New Roman"/>
        <family val="1"/>
        <charset val="1"/>
      </rPr>
      <t>casnici/</t>
    </r>
    <r>
      <rPr>
        <sz val="11"/>
        <color theme="4" tint="-0.249977111117893"/>
        <rFont val="Times New Roman"/>
        <family val="1"/>
        <charset val="204"/>
      </rPr>
      <t>noncasnici</t>
    </r>
  </si>
  <si>
    <t>Branșament</t>
  </si>
  <si>
    <t>PE 20 mm</t>
  </si>
  <si>
    <t>PE 25 mm</t>
  </si>
  <si>
    <t>PE 32mm</t>
  </si>
  <si>
    <t>PE 40mm</t>
  </si>
  <si>
    <t>PE 50mm</t>
  </si>
  <si>
    <t>PE 63mm</t>
  </si>
  <si>
    <t>PE 75mm</t>
  </si>
  <si>
    <t>PE 90mm</t>
  </si>
  <si>
    <t>PE 110mm</t>
  </si>
  <si>
    <t>PE 140mm</t>
  </si>
  <si>
    <t>PE 160mm</t>
  </si>
  <si>
    <t>PE 200mm</t>
  </si>
  <si>
    <t>PE 250mm</t>
  </si>
  <si>
    <t>PE 300mm</t>
  </si>
  <si>
    <t>PE 25*20 mm</t>
  </si>
  <si>
    <t>PE 32*20 mm</t>
  </si>
  <si>
    <t>PE 40*20 mm</t>
  </si>
  <si>
    <t>PE 50*20mm</t>
  </si>
  <si>
    <t>PE 63*20mm</t>
  </si>
  <si>
    <t>PE 75*20mm</t>
  </si>
  <si>
    <t>PE 90*20mm</t>
  </si>
  <si>
    <t>PE 110*20mm</t>
  </si>
  <si>
    <t>PE 125*20mm</t>
  </si>
  <si>
    <t>PE 140*20mm</t>
  </si>
  <si>
    <t>PE 160*20mm</t>
  </si>
  <si>
    <t>PE 180*20mm</t>
  </si>
  <si>
    <t>PE 200*20mm</t>
  </si>
  <si>
    <t>PE 225*20mm</t>
  </si>
  <si>
    <t>PE 250*20mm</t>
  </si>
  <si>
    <t>PE 315*20mm</t>
  </si>
  <si>
    <t>PE 350*20mm</t>
  </si>
  <si>
    <t>PE 25*25 mm</t>
  </si>
  <si>
    <t>PE 32*25 mm</t>
  </si>
  <si>
    <t>PE 40*25 mm</t>
  </si>
  <si>
    <t>PE 50*25mm</t>
  </si>
  <si>
    <t>PE 63*25mm</t>
  </si>
  <si>
    <t>PE 75*25mm</t>
  </si>
  <si>
    <t>PE 90*25mm</t>
  </si>
  <si>
    <t>PE 110*25mm</t>
  </si>
  <si>
    <t>PE 125*25mm</t>
  </si>
  <si>
    <t>PE 140*25mm</t>
  </si>
  <si>
    <t>PE 160*25mm</t>
  </si>
  <si>
    <t>PE 180*25mm</t>
  </si>
  <si>
    <t>PE 200*25mm</t>
  </si>
  <si>
    <t>PE 225*25mm</t>
  </si>
  <si>
    <t>PE 250*25mm</t>
  </si>
  <si>
    <t>PE 315*25mm</t>
  </si>
  <si>
    <t>PE 350*25mm</t>
  </si>
  <si>
    <t>PE 40*32mm</t>
  </si>
  <si>
    <t>PE 50*32mm</t>
  </si>
  <si>
    <t>PE 63*32mm</t>
  </si>
  <si>
    <t>PE 75*32mm</t>
  </si>
  <si>
    <t>PE 90*32mm</t>
  </si>
  <si>
    <t>PE 110*32mm</t>
  </si>
  <si>
    <t>PE 125*32mm</t>
  </si>
  <si>
    <t>PE 140*32mm</t>
  </si>
  <si>
    <t>PE 160*32mm</t>
  </si>
  <si>
    <t>PE 180*32mm</t>
  </si>
  <si>
    <t>PE 200*32mm</t>
  </si>
  <si>
    <t>PE 225*32mm</t>
  </si>
  <si>
    <t>PE 250*32mm</t>
  </si>
  <si>
    <t>PE 315*32mm</t>
  </si>
  <si>
    <t>PE 350*32mm</t>
  </si>
  <si>
    <t>PE 50*40mm</t>
  </si>
  <si>
    <t>PE 63*40mm</t>
  </si>
  <si>
    <t>PE 75*40mm</t>
  </si>
  <si>
    <t>PE 90*40mm</t>
  </si>
  <si>
    <t>PE 110*40mm</t>
  </si>
  <si>
    <t>PE 125*40mm</t>
  </si>
  <si>
    <t>PE 140*40mm</t>
  </si>
  <si>
    <t>PE 160*40mm</t>
  </si>
  <si>
    <t>PE 180*40mm</t>
  </si>
  <si>
    <t>PE 200*40mm</t>
  </si>
  <si>
    <t>PE 225*40mm</t>
  </si>
  <si>
    <t>PE 250*40mm</t>
  </si>
  <si>
    <t>PE 315*40mm</t>
  </si>
  <si>
    <t>PE 350*40mm</t>
  </si>
  <si>
    <t>PE 63*50mm</t>
  </si>
  <si>
    <t>PE 75*50mm</t>
  </si>
  <si>
    <t>PE 90*50mm</t>
  </si>
  <si>
    <t>PE 110*50mm</t>
  </si>
  <si>
    <t>PE 125*50mm</t>
  </si>
  <si>
    <t>PE 140*50mm</t>
  </si>
  <si>
    <t>PE 160*50mm</t>
  </si>
  <si>
    <t>PE 180*50mm</t>
  </si>
  <si>
    <t>PE 200*50mm</t>
  </si>
  <si>
    <t>PE 225*50mm</t>
  </si>
  <si>
    <t>PE 250*50mm</t>
  </si>
  <si>
    <t>PE 315*50mm</t>
  </si>
  <si>
    <t>PE 350*50mm</t>
  </si>
  <si>
    <t>PE 75*63mm</t>
  </si>
  <si>
    <t>PE 90*63mm</t>
  </si>
  <si>
    <t>PE 110*63mm</t>
  </si>
  <si>
    <t>PE 125*63mm</t>
  </si>
  <si>
    <t>PE 140*63mm</t>
  </si>
  <si>
    <t>PE 160*63mm</t>
  </si>
  <si>
    <t>PE 180*63mm</t>
  </si>
  <si>
    <t>PE 200*63mm</t>
  </si>
  <si>
    <t>PE 225*63mm</t>
  </si>
  <si>
    <t>PE 250*63mm</t>
  </si>
  <si>
    <t>PE 315*63mm</t>
  </si>
  <si>
    <t>PE 350*63mm</t>
  </si>
  <si>
    <t>PE 90*75mm</t>
  </si>
  <si>
    <t>PE 110*75mm</t>
  </si>
  <si>
    <t>PE 125*75mm</t>
  </si>
  <si>
    <t>PE 140*75mm</t>
  </si>
  <si>
    <t>PE 160*75mm</t>
  </si>
  <si>
    <t>PE 180*75mm</t>
  </si>
  <si>
    <t>PE 200*75mm</t>
  </si>
  <si>
    <t>PE 225*75mm</t>
  </si>
  <si>
    <t>PE 250*75mm</t>
  </si>
  <si>
    <t>PE 315*75mm</t>
  </si>
  <si>
    <t>PE 350*75mm</t>
  </si>
  <si>
    <t>PE 110*90mm</t>
  </si>
  <si>
    <t>PE 125*90mm</t>
  </si>
  <si>
    <t>PE 140*90mm</t>
  </si>
  <si>
    <t>PE 160*90mm</t>
  </si>
  <si>
    <t>PE 180*90mm</t>
  </si>
  <si>
    <t>PE 200*90mm</t>
  </si>
  <si>
    <t>PE 225*90mm</t>
  </si>
  <si>
    <t>PE 250*90mm</t>
  </si>
  <si>
    <t>PE 315*90mm</t>
  </si>
  <si>
    <t>PE 350*90mm</t>
  </si>
  <si>
    <t>PE 125*110mm</t>
  </si>
  <si>
    <t>PE 140*110mm</t>
  </si>
  <si>
    <t>PE 160*110mm</t>
  </si>
  <si>
    <t>PE 180*110mm</t>
  </si>
  <si>
    <t>PE 200*110mm</t>
  </si>
  <si>
    <t>PE 225*110mm</t>
  </si>
  <si>
    <t>PE 250*110mm</t>
  </si>
  <si>
    <t>PE 315*110mm</t>
  </si>
  <si>
    <t>PE 350*110mm</t>
  </si>
  <si>
    <t>PE 140*125mm</t>
  </si>
  <si>
    <t>PE 160*125mm</t>
  </si>
  <si>
    <t>PE 180*125mm</t>
  </si>
  <si>
    <t>PE 200*125mm</t>
  </si>
  <si>
    <t>PE 225*125mm</t>
  </si>
  <si>
    <t>PE 250*125mm</t>
  </si>
  <si>
    <t>PE 315*125mm</t>
  </si>
  <si>
    <t>PE 350*125mm</t>
  </si>
  <si>
    <t>PE 160*140mm</t>
  </si>
  <si>
    <t>PE 180*140mm</t>
  </si>
  <si>
    <t>PE 200*140mm</t>
  </si>
  <si>
    <t>PE 225*140mm</t>
  </si>
  <si>
    <t>PE 250*140mm</t>
  </si>
  <si>
    <t>PE 315*140mm</t>
  </si>
  <si>
    <t>PE 350*140mm</t>
  </si>
  <si>
    <t>PE 180*160mm</t>
  </si>
  <si>
    <t>PE 200*160mm</t>
  </si>
  <si>
    <t>PE 225*160mm</t>
  </si>
  <si>
    <t>PE 250*160mm</t>
  </si>
  <si>
    <t>PE 315*160mm</t>
  </si>
  <si>
    <t>PE 350*160mm</t>
  </si>
  <si>
    <t>PE 200*180mm</t>
  </si>
  <si>
    <t>PE 225*180mm</t>
  </si>
  <si>
    <t>PE 250*180mm</t>
  </si>
  <si>
    <t>PE 315*180mm</t>
  </si>
  <si>
    <t>PE 350*180mm</t>
  </si>
  <si>
    <t>PE 225*200mm</t>
  </si>
  <si>
    <t>PE 250*200mm</t>
  </si>
  <si>
    <t>PE 315*200mm</t>
  </si>
  <si>
    <t>PE 350*200mm</t>
  </si>
  <si>
    <t>PE 110*4 mm</t>
  </si>
  <si>
    <t>PE 160*4 mm</t>
  </si>
  <si>
    <t>PE 200 mm</t>
  </si>
  <si>
    <t>PE 250 mm</t>
  </si>
  <si>
    <t>PE 300 mm</t>
  </si>
  <si>
    <t>25mm</t>
  </si>
  <si>
    <t>25mm-50mm</t>
  </si>
  <si>
    <t>63mm-90mm</t>
  </si>
  <si>
    <t>110mm-200mm</t>
  </si>
  <si>
    <t>250mm-300mm</t>
  </si>
  <si>
    <t>110mm-300mm</t>
  </si>
  <si>
    <t>conductă metal</t>
  </si>
  <si>
    <t>15mm</t>
  </si>
  <si>
    <t>20mm</t>
  </si>
  <si>
    <t>32mm</t>
  </si>
  <si>
    <t>40mm</t>
  </si>
  <si>
    <t>50mm</t>
  </si>
  <si>
    <t>65mm</t>
  </si>
  <si>
    <t>80mm</t>
  </si>
  <si>
    <t>100mm</t>
  </si>
  <si>
    <t>150mm</t>
  </si>
  <si>
    <t>200mm</t>
  </si>
  <si>
    <t xml:space="preserve">Denumirea </t>
  </si>
  <si>
    <t>Unitatea de măsură</t>
  </si>
  <si>
    <t xml:space="preserve">Norma 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</si>
  <si>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</si>
  <si>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</si>
  <si>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</si>
  <si>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</si>
  <si>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</si>
  <si>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</si>
  <si>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</si>
  <si>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</si>
  <si>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</si>
  <si>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</si>
  <si>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</si>
  <si>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</si>
  <si>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</si>
  <si>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</si>
  <si>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</si>
  <si>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</si>
  <si>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</si>
  <si>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</si>
  <si>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</si>
  <si>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</si>
  <si>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</si>
  <si>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</si>
  <si>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</si>
  <si>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</si>
  <si>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</si>
  <si>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</si>
  <si>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</si>
  <si>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</si>
  <si>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</si>
  <si>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</si>
  <si>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</si>
  <si>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</si>
  <si>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</si>
  <si>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</si>
  <si>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</si>
  <si>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</si>
  <si>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</si>
  <si>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</si>
  <si>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</si>
  <si>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</si>
  <si>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</si>
  <si>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</si>
  <si>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</si>
  <si>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</si>
  <si>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</si>
  <si>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</si>
  <si>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</si>
  <si>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</si>
  <si>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</si>
  <si>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</si>
  <si>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</si>
  <si>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</si>
  <si>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</si>
  <si>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</si>
  <si>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</si>
  <si>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</si>
  <si>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</si>
  <si>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</si>
  <si>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</si>
  <si>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</si>
  <si>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</si>
  <si>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</si>
  <si>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</si>
  <si>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</si>
  <si>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</si>
  <si>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</si>
  <si>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</si>
  <si>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</si>
  <si>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</si>
  <si>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</si>
  <si>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</si>
  <si>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</si>
  <si>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</si>
  <si>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</si>
  <si>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</si>
  <si>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</si>
  <si>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</si>
  <si>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</si>
  <si>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</si>
  <si>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</si>
  <si>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</si>
  <si>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</si>
  <si>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</si>
  <si>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</si>
  <si>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</si>
  <si>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</si>
  <si>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</si>
  <si>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</si>
  <si>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</si>
  <si>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</si>
  <si>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</si>
  <si>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</si>
  <si>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</si>
  <si>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</si>
  <si>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</si>
  <si>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</si>
  <si>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</si>
  <si>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</si>
  <si>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</si>
  <si>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</si>
  <si>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</si>
  <si>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</si>
  <si>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</si>
  <si>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</si>
  <si>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</si>
  <si>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</si>
  <si>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</si>
  <si>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</si>
  <si>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</si>
  <si>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</si>
  <si>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</si>
  <si>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</si>
  <si>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</si>
  <si>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</si>
  <si>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</si>
  <si>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</si>
  <si>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</si>
  <si>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</si>
  <si>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</si>
  <si>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2.120</t>
  </si>
  <si>
    <t>2.121</t>
  </si>
  <si>
    <t>2.122</t>
  </si>
  <si>
    <t>2.123</t>
  </si>
  <si>
    <t>2.124</t>
  </si>
  <si>
    <t>2.125</t>
  </si>
  <si>
    <t>2.126</t>
  </si>
  <si>
    <t>2.127</t>
  </si>
  <si>
    <t>2.128</t>
  </si>
  <si>
    <t>2.129</t>
  </si>
  <si>
    <t>2.130</t>
  </si>
  <si>
    <t>2.131</t>
  </si>
  <si>
    <t>2.132</t>
  </si>
  <si>
    <t>2.133</t>
  </si>
  <si>
    <t>2.134</t>
  </si>
  <si>
    <t>2.135</t>
  </si>
  <si>
    <t>2.136</t>
  </si>
  <si>
    <t>2.137</t>
  </si>
  <si>
    <t>2.138</t>
  </si>
  <si>
    <t>2.139</t>
  </si>
  <si>
    <t>2.140</t>
  </si>
  <si>
    <t>2.141</t>
  </si>
  <si>
    <t>2.142</t>
  </si>
  <si>
    <t>2.143</t>
  </si>
  <si>
    <t>2.144</t>
  </si>
  <si>
    <t>2.145</t>
  </si>
  <si>
    <t>2.146</t>
  </si>
  <si>
    <t>2.147</t>
  </si>
  <si>
    <t>2.148</t>
  </si>
  <si>
    <t>2.149</t>
  </si>
  <si>
    <t>2.150</t>
  </si>
  <si>
    <t>2.151</t>
  </si>
  <si>
    <t>2.152</t>
  </si>
  <si>
    <t>2.153</t>
  </si>
  <si>
    <t>2.154</t>
  </si>
  <si>
    <t>2.155</t>
  </si>
  <si>
    <t>2.156</t>
  </si>
  <si>
    <t>2.157</t>
  </si>
  <si>
    <t>2.158</t>
  </si>
  <si>
    <t>2.159</t>
  </si>
  <si>
    <t>2.160</t>
  </si>
  <si>
    <t>2.161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</si>
  <si>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</si>
  <si>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</si>
  <si>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</si>
  <si>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</si>
  <si>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</si>
  <si>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</si>
  <si>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</si>
  <si>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</si>
  <si>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</si>
  <si>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</si>
  <si>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</si>
  <si>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</si>
  <si>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</si>
  <si>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</si>
  <si>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</si>
  <si>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</si>
  <si>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</si>
  <si>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</si>
  <si>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</si>
  <si>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</si>
  <si>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</si>
  <si>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</si>
  <si>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</si>
  <si>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</si>
  <si>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</si>
  <si>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</si>
  <si>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</si>
  <si>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</si>
  <si>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</si>
  <si>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</si>
  <si>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</si>
  <si>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</si>
  <si>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</si>
  <si>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</si>
  <si>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</si>
  <si>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</si>
  <si>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</si>
  <si>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</si>
  <si>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</si>
  <si>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</si>
  <si>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</si>
  <si>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</si>
  <si>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</si>
  <si>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</si>
  <si>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</si>
  <si>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</si>
  <si>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</si>
  <si>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</si>
  <si>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</si>
  <si>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</si>
  <si>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</si>
  <si>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</si>
  <si>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</si>
  <si>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</si>
  <si>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</si>
  <si>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</si>
  <si>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</si>
  <si>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</si>
  <si>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</si>
  <si>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</si>
  <si>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</si>
  <si>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</si>
  <si>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</si>
  <si>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</si>
  <si>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</si>
  <si>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</si>
  <si>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</si>
  <si>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</si>
  <si>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</si>
  <si>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</si>
  <si>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</si>
  <si>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</si>
  <si>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4.68</t>
  </si>
  <si>
    <t>4.69</t>
  </si>
  <si>
    <t>4.70</t>
  </si>
  <si>
    <t>4.71</t>
  </si>
  <si>
    <t>4.72</t>
  </si>
  <si>
    <t>4.73</t>
  </si>
  <si>
    <t>4.74</t>
  </si>
  <si>
    <t>4.75</t>
  </si>
  <si>
    <t>4.76</t>
  </si>
  <si>
    <t>4.77</t>
  </si>
  <si>
    <t>4.78</t>
  </si>
  <si>
    <t>4.79</t>
  </si>
  <si>
    <t>4.80</t>
  </si>
  <si>
    <t>4.81</t>
  </si>
  <si>
    <t>4.82</t>
  </si>
  <si>
    <t>4.83</t>
  </si>
  <si>
    <t>4.84</t>
  </si>
  <si>
    <t>4.85</t>
  </si>
  <si>
    <t>4.86</t>
  </si>
  <si>
    <t>4.87</t>
  </si>
  <si>
    <t>4.88</t>
  </si>
  <si>
    <t>4.89</t>
  </si>
  <si>
    <t>4.90</t>
  </si>
  <si>
    <t>4.91</t>
  </si>
  <si>
    <t>4.92</t>
  </si>
  <si>
    <t>4.93</t>
  </si>
  <si>
    <t>4.94</t>
  </si>
  <si>
    <t>4.95</t>
  </si>
  <si>
    <t>4.96</t>
  </si>
  <si>
    <t>4.97</t>
  </si>
  <si>
    <t>4.98</t>
  </si>
  <si>
    <t>4.99</t>
  </si>
  <si>
    <t>4.100</t>
  </si>
  <si>
    <t>4.101</t>
  </si>
  <si>
    <t>4.102</t>
  </si>
  <si>
    <t>4.103</t>
  </si>
  <si>
    <t>4.104</t>
  </si>
  <si>
    <t>4.105</t>
  </si>
  <si>
    <t>4.106</t>
  </si>
  <si>
    <t>4.107</t>
  </si>
  <si>
    <t>4.108</t>
  </si>
  <si>
    <t>4.109</t>
  </si>
  <si>
    <t>4.110</t>
  </si>
  <si>
    <t>4.111</t>
  </si>
  <si>
    <t>4.112</t>
  </si>
  <si>
    <t>4.113</t>
  </si>
  <si>
    <t>4.114</t>
  </si>
  <si>
    <t>4.115</t>
  </si>
  <si>
    <t>4.116</t>
  </si>
  <si>
    <t>4.117</t>
  </si>
  <si>
    <t>4.118</t>
  </si>
  <si>
    <t>4.119</t>
  </si>
  <si>
    <t>4.120</t>
  </si>
  <si>
    <t>4.121</t>
  </si>
  <si>
    <t>4.122</t>
  </si>
  <si>
    <t>4.123</t>
  </si>
  <si>
    <t>4.124</t>
  </si>
  <si>
    <t>4.125</t>
  </si>
  <si>
    <t>4.126</t>
  </si>
  <si>
    <t>4.127</t>
  </si>
  <si>
    <t>4.128</t>
  </si>
  <si>
    <t>4.129</t>
  </si>
  <si>
    <t>4.130</t>
  </si>
  <si>
    <t>4.131</t>
  </si>
  <si>
    <t>4.132</t>
  </si>
  <si>
    <t>4.133</t>
  </si>
  <si>
    <t>4.134</t>
  </si>
  <si>
    <t>4.135</t>
  </si>
  <si>
    <t>4.136</t>
  </si>
  <si>
    <t>4.137</t>
  </si>
  <si>
    <t>4.138</t>
  </si>
  <si>
    <t>4.139</t>
  </si>
  <si>
    <t>4.140</t>
  </si>
  <si>
    <t>4.141</t>
  </si>
  <si>
    <t>4.142</t>
  </si>
  <si>
    <t>4.143</t>
  </si>
  <si>
    <t>4.144</t>
  </si>
  <si>
    <t>4.145</t>
  </si>
  <si>
    <t>4.146</t>
  </si>
  <si>
    <t>4.147</t>
  </si>
  <si>
    <t>4.148</t>
  </si>
  <si>
    <t>4.149</t>
  </si>
  <si>
    <t>4.150</t>
  </si>
  <si>
    <t>4.151</t>
  </si>
  <si>
    <t>4.152</t>
  </si>
  <si>
    <t>4.153</t>
  </si>
  <si>
    <t>4.154</t>
  </si>
  <si>
    <t>4.155</t>
  </si>
  <si>
    <t>4.156</t>
  </si>
  <si>
    <t>4.157</t>
  </si>
  <si>
    <t>4.158</t>
  </si>
  <si>
    <t>4.159</t>
  </si>
  <si>
    <t>4.160</t>
  </si>
  <si>
    <t>4.161</t>
  </si>
  <si>
    <t>5.1</t>
  </si>
  <si>
    <t>6.1</t>
  </si>
  <si>
    <t>6.2</t>
  </si>
  <si>
    <t>6.3</t>
  </si>
  <si>
    <t>6.4</t>
  </si>
  <si>
    <t>6.5</t>
  </si>
  <si>
    <t>7.1</t>
  </si>
  <si>
    <t>8.1</t>
  </si>
  <si>
    <t>8.2</t>
  </si>
  <si>
    <t>8.3</t>
  </si>
  <si>
    <t>8.4</t>
  </si>
  <si>
    <t>8.5</t>
  </si>
  <si>
    <t>9.1</t>
  </si>
  <si>
    <t>10.1</t>
  </si>
  <si>
    <t>10.2</t>
  </si>
  <si>
    <t>10.3</t>
  </si>
  <si>
    <t>10.4</t>
  </si>
  <si>
    <t>10.5</t>
  </si>
  <si>
    <t>11.1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</si>
  <si>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</si>
  <si>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</si>
  <si>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</si>
  <si>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</si>
  <si>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</si>
  <si>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</si>
  <si>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</si>
  <si>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</si>
  <si>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</si>
  <si>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</si>
  <si>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</si>
  <si>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</si>
  <si>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</si>
  <si>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</si>
  <si>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</si>
  <si>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</si>
  <si>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</si>
  <si>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</si>
  <si>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</si>
  <si>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</si>
  <si>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</si>
  <si>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</si>
  <si>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14.1</t>
  </si>
  <si>
    <t>15.1</t>
  </si>
  <si>
    <t>16.1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</si>
  <si>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</si>
  <si>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</si>
  <si>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</si>
  <si>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</si>
  <si>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</si>
  <si>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</si>
  <si>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</si>
  <si>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</si>
  <si>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</si>
  <si>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</si>
  <si>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</si>
  <si>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18.1</t>
  </si>
  <si>
    <t>Clapetă de sens unic (supapă)  D20 mm (3/4)</t>
  </si>
  <si>
    <t>buc</t>
  </si>
  <si>
    <t>Clapetă de sens unic (supapă)  D25 mm (1”)</t>
  </si>
  <si>
    <t>Clapetă de sens unic (supapă)  D32 mm (1 1/4)</t>
  </si>
  <si>
    <t>Clapetă de sens unic (supapă)  D40 mm (1 1/2)</t>
  </si>
  <si>
    <t>Clapetă de sens unic (supapă)  D50 mm (2”)</t>
  </si>
  <si>
    <t xml:space="preserve">Clapetă de sens unic (supapă)  D65 mm (2 1/2) </t>
  </si>
  <si>
    <t xml:space="preserve">Clapetă de sens unic (supapă)  D75 mm </t>
  </si>
  <si>
    <t>Clapetă reversibilă (supapă de reținere)  D90 mm</t>
  </si>
  <si>
    <t>Clapetă reversibilă (supapă de reținere)  D100 mm</t>
  </si>
  <si>
    <t>Clapetă reversibilă (supapă de reținere)  D125 mm</t>
  </si>
  <si>
    <t>Clapetă reversibilă (supapă de reținere)  D150 mm</t>
  </si>
  <si>
    <t>Clapetă reversibilă (supapă de reținere)  D200 mm</t>
  </si>
  <si>
    <t>Clapetă reversibilă (supapă de reținere)  D250 mm</t>
  </si>
  <si>
    <t>Clapetă reversibilă (supapă de reținere)  D300 mm</t>
  </si>
  <si>
    <t>Filtru D = 20 mm (3/4)</t>
  </si>
  <si>
    <t>Filtru D = 25 mm (1)</t>
  </si>
  <si>
    <t>Filtru D = 32 mm (1 1/4”)</t>
  </si>
  <si>
    <t>Filtru D = 40 mm (1 1/2”)</t>
  </si>
  <si>
    <t>Filtru D = 50 mm (2”)</t>
  </si>
  <si>
    <t>Filtru D = 65 mm (2 1/2”)</t>
  </si>
  <si>
    <t>Filtru D = 80 mm (3”)</t>
  </si>
  <si>
    <t>Filtru D = 100 mm (4”)</t>
  </si>
  <si>
    <t>Filtru D = 125 mm (5”)</t>
  </si>
  <si>
    <t>Filtru D = 150 mm (6”)</t>
  </si>
  <si>
    <t>Filtru D = 200 mm (8”)</t>
  </si>
  <si>
    <t>Filtru D = 250 mm (10”)</t>
  </si>
  <si>
    <t>Filtru D = 300 mm (12”)</t>
  </si>
  <si>
    <t>Sigiliu</t>
  </si>
  <si>
    <t>Cordonul sigiliului (sîrmă zincată 0,5 mm)</t>
  </si>
  <si>
    <t>m</t>
  </si>
  <si>
    <t>Cînepă fuior (cîlț)</t>
  </si>
  <si>
    <t>kg</t>
  </si>
  <si>
    <t>400 gr - 83 lei</t>
  </si>
  <si>
    <t>Electrozi</t>
  </si>
  <si>
    <t xml:space="preserve">Gaz natural </t>
  </si>
  <si>
    <t>%</t>
  </si>
  <si>
    <t>Oxigen</t>
  </si>
  <si>
    <t>Fiting (adaptor) dn 20 (3/4)</t>
  </si>
  <si>
    <t>Fiting (adaptor) dn 25 (1)</t>
  </si>
  <si>
    <t>Fiting (adaptor) dn 32 (1 1/4)</t>
  </si>
  <si>
    <t>Fiting (adaptor) dn 40 (1 1/2)</t>
  </si>
  <si>
    <t>Fiting (adaptor) dn 50 (2)</t>
  </si>
  <si>
    <t>Ventil (robinet cu bilă/sferă) D = 20 mm (3/4)</t>
  </si>
  <si>
    <t>Ventil (robinet cu bilă) D = 25 mm (1)</t>
  </si>
  <si>
    <t>Ventil (robinet cu bilă) D = 32 mm (1 1/4)</t>
  </si>
  <si>
    <t>Ventil (robinet cu bilă) D = 40 mm (1 1/2)</t>
  </si>
  <si>
    <t xml:space="preserve">Ștuț cu filet din oțel (filet) D = 20mm </t>
  </si>
  <si>
    <t xml:space="preserve">Ștuț cu filet din oțel (filet) D = 25mm </t>
  </si>
  <si>
    <t xml:space="preserve">Ștuț cu filet din oțel (filet) D = 32mm </t>
  </si>
  <si>
    <t xml:space="preserve">Ștuț cu filet din oțel (filet) D = 40mm </t>
  </si>
  <si>
    <t xml:space="preserve">Ștuț cu filet din oțel (filet) D = 50mm </t>
  </si>
  <si>
    <t xml:space="preserve">Ștuț cu filet din oțel (filet) D = 65mm </t>
  </si>
  <si>
    <t>Robinet de concesie de fontă FI DN 50</t>
  </si>
  <si>
    <t>Vană D=65mm</t>
  </si>
  <si>
    <t>Vană D=75mm</t>
  </si>
  <si>
    <t>Vană D=90mm</t>
  </si>
  <si>
    <t>Vană D=110mm</t>
  </si>
  <si>
    <t>Vană D=125mm</t>
  </si>
  <si>
    <t>Vană D=140mm</t>
  </si>
  <si>
    <t>Vană D=160mm</t>
  </si>
  <si>
    <t>Vană D=180mm</t>
  </si>
  <si>
    <t>Vană D=200mm</t>
  </si>
  <si>
    <t>Vană D=250mm</t>
  </si>
  <si>
    <t>Vană D=300mm</t>
  </si>
  <si>
    <t>Flanșă liberă D80/90mm</t>
  </si>
  <si>
    <t>Flanșă liberă D100/110mm</t>
  </si>
  <si>
    <t>Flanșă liberă D125/140mm</t>
  </si>
  <si>
    <t>Flanșă liberă D150/160mm</t>
  </si>
  <si>
    <t>Flanșă liberă D150/180mm</t>
  </si>
  <si>
    <t>Flanșă liberă D200mm</t>
  </si>
  <si>
    <t>Flanșă liberă D250mm</t>
  </si>
  <si>
    <t>Flanșă liberă D300/315mm</t>
  </si>
  <si>
    <t>Adaptor cu flanșă D80mm</t>
  </si>
  <si>
    <t>Adaptor cu flanșă D100mm</t>
  </si>
  <si>
    <t>Adaptor cu flanșă D125mm</t>
  </si>
  <si>
    <t>Adaptor cu flanșă D150mm</t>
  </si>
  <si>
    <t>Adaptor cu flanșă D180mm</t>
  </si>
  <si>
    <t>Adaptor cu flanșă D200mm</t>
  </si>
  <si>
    <t>Adaptor cu flanșă D250mm</t>
  </si>
  <si>
    <t>Adaptor cu flanșă D300mm</t>
  </si>
  <si>
    <t>Capăt flanșă D90mm</t>
  </si>
  <si>
    <t>Capăt flanșă D110mm</t>
  </si>
  <si>
    <t>Capăt flanșă D140mm</t>
  </si>
  <si>
    <t>Capăt flanșă D160mm</t>
  </si>
  <si>
    <t>Capăt flanșă D180mm</t>
  </si>
  <si>
    <t>Capăt flanșă D200mm</t>
  </si>
  <si>
    <t>Capăt flanșă D250mm</t>
  </si>
  <si>
    <t>Capăt flanșă D300mm</t>
  </si>
  <si>
    <t>Țeavă din polietilenă D = 20mm</t>
  </si>
  <si>
    <t>Țeavă din polietilenă D = 25mm</t>
  </si>
  <si>
    <t>Țeavă din polietilenă D = 32mm</t>
  </si>
  <si>
    <t>Țeavă din polietilenă D = 40mm</t>
  </si>
  <si>
    <t>Țeavă din polietilenă D = 50mm</t>
  </si>
  <si>
    <t>Țeavă din polietilenă D = 63mm</t>
  </si>
  <si>
    <t>Țeavă din polietilenă D = 75mm</t>
  </si>
  <si>
    <t>Țeavă din polietilenă D = 90mm</t>
  </si>
  <si>
    <t>Țeavă din polietilenă D = 110mm</t>
  </si>
  <si>
    <t>Țeavă din polietilenă D = 140mm</t>
  </si>
  <si>
    <t>Țeavă din polietilenă D = 160mm</t>
  </si>
  <si>
    <t>Țeavă din polietilenă D = 180mm</t>
  </si>
  <si>
    <t>Țeavă din polietilenă D = 200mm</t>
  </si>
  <si>
    <t>Țeavă din polietilenă D = 250mm</t>
  </si>
  <si>
    <t>Țeavă din polietilenă D = 300mm</t>
  </si>
  <si>
    <t>Țeavă din polietilenă SN 4 D=200</t>
  </si>
  <si>
    <t>Țeavă din polietilenă SN 4 D=250</t>
  </si>
  <si>
    <t>Țeavă din polietilenă SN 4 D=300</t>
  </si>
  <si>
    <t>Țeavă din polietilenă SN 4 D=110</t>
  </si>
  <si>
    <t>Țeavă din polietilenă SN 4 D=160*4</t>
  </si>
  <si>
    <t>Teu FE D 20 mm compresiune</t>
  </si>
  <si>
    <t>Colier (piesă) de branşare cu filet interior D = 25mm x 20mm (1”)</t>
  </si>
  <si>
    <t>Colier (piesă) de branşare cu filet interior D = 32mm x 20mm (1”)</t>
  </si>
  <si>
    <t>Colier (piesă) de branşare cu filet interior D = 40mm x 20mm</t>
  </si>
  <si>
    <t>Colier (piesă) de branşare cu filet interior D = 50mm x 20mm</t>
  </si>
  <si>
    <t>Colier (piesă) de branşare cu filet interior D = 63mm x 20mm</t>
  </si>
  <si>
    <t>Colier (piesă) de branşare cu filet interior D = 75mm x 20mm</t>
  </si>
  <si>
    <t>Colier (piesă) de branşare cu filet interior D = 90mm x 20mm</t>
  </si>
  <si>
    <t>Colier (piesă) de branşare cu filet interior D = 110mm x 20mm</t>
  </si>
  <si>
    <t>Colier (piesă) de branşare cu filet interior D = 125mm x 20mm</t>
  </si>
  <si>
    <t>Colier (piesă) de branşare cu filet interior D = 140mm x 20mm</t>
  </si>
  <si>
    <t>Colier (piesă) de branşare cu filet interior D = 160mm x 20mm</t>
  </si>
  <si>
    <t>Colier (piesă) de branşare cu filet interior D = 180mm x 20mm</t>
  </si>
  <si>
    <t>Colier (piesă) de branşare cu filet interior D = 200mm x 20mm</t>
  </si>
  <si>
    <t>Colier (piesă) de branşare cu filet interior D = 225mm x 20mm</t>
  </si>
  <si>
    <t>Colier (piesă) de branşare cu filet interior D = 250mm x 20mm</t>
  </si>
  <si>
    <t>Colier (piesă) de branşare cu filet interior D = 300mm x 20mm</t>
  </si>
  <si>
    <t>Colier (piesă) de branşare cu filet interior D = 25mm x 25mm (1”)</t>
  </si>
  <si>
    <t>Colier (piesă) de branşare cu filet interior D = 32mm x 25mm (1”)</t>
  </si>
  <si>
    <t>Colier (piesă) de branşare cu filet interior D = 40mm x 25mm</t>
  </si>
  <si>
    <t>Colier (piesă) de branşare cu filet interior D = 50mm x 25mm</t>
  </si>
  <si>
    <t>Colier (piesă) de branşare cu filet interior D = 63mm x 25mm</t>
  </si>
  <si>
    <t>Colier (piesă) de branşare cu filet interior D = 75mm x 25mm</t>
  </si>
  <si>
    <t>Colier (piesă) de branşare cu filet interior D = 90mm x 25mm</t>
  </si>
  <si>
    <t>Colier (piesă) de branşare cu filet interior D = 110mm x 25mm</t>
  </si>
  <si>
    <t>Colier (piesă) de branşare cu filet interior D = 125mm x 25mm</t>
  </si>
  <si>
    <t>Colier (piesă) de branşare cu filet interior D = 140mm x 25mm</t>
  </si>
  <si>
    <t>Colier (piesă) de branşare cu filet interior D = 160mm x 25mm</t>
  </si>
  <si>
    <t>Colier (piesă) de branşare cu filet interior D = 180mm x 25mm</t>
  </si>
  <si>
    <t>Colier (piesă) de branşare cu filet interior D = 200mm x 25mm</t>
  </si>
  <si>
    <t>Colier (piesă) de branşare cu filet interior D = 225mm x 25mm</t>
  </si>
  <si>
    <t>Colier (piesă) de branşare cu filet interior D = 250mm x 25mm</t>
  </si>
  <si>
    <t>Colier (piesă) de branşare cu filet interior D = 300mm x 25mm</t>
  </si>
  <si>
    <t>Colier (piesă) de branşare cu filet interior D = 350mm x 25mm</t>
  </si>
  <si>
    <t>Colier (piesă) de branşare cu filet interior D = 40mm x 32mm</t>
  </si>
  <si>
    <t>Colier (piesă) de branşare cu filet interior D = 50mm x 32mm</t>
  </si>
  <si>
    <t>Colier (piesă) de branşare cu filet interior D = 63mm x 32mm</t>
  </si>
  <si>
    <t>Colier (piesă) de branşare cu filet interior D = 75mm x 32mm</t>
  </si>
  <si>
    <t>Colier (piesă) de branşare cu filet interior D = 90mm x 32mm</t>
  </si>
  <si>
    <t>Colier (piesă) de branşare cu filet interior D = 110mm x 32mm</t>
  </si>
  <si>
    <t>Colier (piesă) de branşare cu filet interior D = 125mm x 32mm</t>
  </si>
  <si>
    <t>Colier (piesă) de branşare cu filet interior D = 140mm x 32mm</t>
  </si>
  <si>
    <t>Colier (piesă) de branşare cu filet interior D = 160mm x 32mm</t>
  </si>
  <si>
    <t>Colier (piesă) de branşare cu filet interior D = 180mm x 32mm</t>
  </si>
  <si>
    <t>Colier (piesă) de branşare cu filet interior D = 200mm x 32mm</t>
  </si>
  <si>
    <t>Colier (piesă) de branşare cu filet interior D = 225mm x 32mm</t>
  </si>
  <si>
    <t>Colier (piesă) de branşare cu filet interior D = 250mm x 32mm</t>
  </si>
  <si>
    <t>Colier (piesă) de branşare cu filet interior D = 300mm x 32mm</t>
  </si>
  <si>
    <t>Colier (piesă) de branşare cu filet interior D = 350mm x 32mm</t>
  </si>
  <si>
    <t>Colier (piesă) de branşare cu filet interior D = 50mm x 40mm</t>
  </si>
  <si>
    <t>Colier (piesă) de branşare cu filet interior D = 63mm x 40mm</t>
  </si>
  <si>
    <t>Colier (piesă) de branşare cu filet interior D = 75mm x 40mm</t>
  </si>
  <si>
    <t>Colier (piesă) de branşare cu filet interior D = 90mm x 40mm</t>
  </si>
  <si>
    <t>Colier (piesă) de branşare cu filet interior D = 110mm x 40mm</t>
  </si>
  <si>
    <t>Colier (piesă) de branşare cu filet interior D = 125mm x 40mm</t>
  </si>
  <si>
    <t>Colier (piesă) de branşare cu filet interior D = 140mm x 40mm</t>
  </si>
  <si>
    <t>Colier (piesă) de branşare cu filet interior D = 160mm x 40mm</t>
  </si>
  <si>
    <t>Colier (piesă) de branşare cu filet interior D = 180mm x 40mm</t>
  </si>
  <si>
    <t>Colier (piesă) de branşare cu filet interior D = 200mm x 40mm</t>
  </si>
  <si>
    <t>Colier (piesă) de branşare cu filet interior D = 225mm x 40mm</t>
  </si>
  <si>
    <t>Colier (piesă) de branşare cu filet interior D = 250mm x 40mm</t>
  </si>
  <si>
    <t>Colier (piesă) de branşare cu filet interior D = 300mm x 40mm</t>
  </si>
  <si>
    <t>Colier (piesă) de branşare cu filet interior D = 350mm x 40mm</t>
  </si>
  <si>
    <t>Colier (piesă) de branşare cu filet interior D = 63mm x 50mm</t>
  </si>
  <si>
    <t>Colier (piesă) de branşare cu filet interior D = 75mm x 50mm</t>
  </si>
  <si>
    <t>Colier (piesă) de branşare cu filet interior D = 90mm x 50mm</t>
  </si>
  <si>
    <t>Colier (piesă) de branşare cu filet interior D = 110mm x 50mm</t>
  </si>
  <si>
    <t>Colier (piesă) de branşare cu filet interior D = 125mm x 50mm</t>
  </si>
  <si>
    <t>Colier (piesă) de branşare cu filet interior D = 140mm x 50mm</t>
  </si>
  <si>
    <t>Colier (piesă) de branşare cu filet interior D = 160mm x 50mm</t>
  </si>
  <si>
    <t>Colier (piesă) de branşare cu filet interior D = 180mm x 50mm</t>
  </si>
  <si>
    <t>Colier (piesă) de branşare cu filet interior D = 200mm x 50mm</t>
  </si>
  <si>
    <t>Colier (piesă) de branşare cu filet interior D = 225mm x 50mm</t>
  </si>
  <si>
    <t>Colier (piesă) de branşare cu filet interior D = 250mm x 50mm</t>
  </si>
  <si>
    <t>Colier (piesă) de branşare cu filet interior D = 300mm x 50mm</t>
  </si>
  <si>
    <t>Colier (piesă) de branşare cu filet interior D = 350mm x 50mm</t>
  </si>
  <si>
    <t>Colier (piesă) de branşare cu flanșă D = 75mm x 63mm</t>
  </si>
  <si>
    <t>Colier (piesă) de branşare cu flanșă D = 90mm x 63mm</t>
  </si>
  <si>
    <t>Colier (piesă) de branşare cu flanșă D = 110mm x 63mm</t>
  </si>
  <si>
    <t>Colier (piesă) de branşare cu flanșă D = 125mm x 63mm</t>
  </si>
  <si>
    <t>Colier (piesă) de branşare cu flanșă D = 140mm x 63mm</t>
  </si>
  <si>
    <t>Colier (piesă) de branşare cu flanșă D = 160mm x 63mm</t>
  </si>
  <si>
    <t>Colier (piesă) de branşare cu flanșă D = 180mm x 63mm</t>
  </si>
  <si>
    <t>Colier (piesă) de branşare cu flanșă D = 200mm x 63mm</t>
  </si>
  <si>
    <t>Colier (piesă) de branşare cu flanșă D = 225mm x 63mm</t>
  </si>
  <si>
    <t>Colier (piesă) de branşare cu flanșă D = 250mm x 63mm</t>
  </si>
  <si>
    <t>Colier (piesă) de branşare cu flanșă D = 315mm x 63mm</t>
  </si>
  <si>
    <t>Colier (piesă) de branşare cu flanșă D = 350mm x 63mm</t>
  </si>
  <si>
    <t>Colier (piesă) de branşare cu flanșă D = 90mm x 75mm</t>
  </si>
  <si>
    <t>Colier (piesă) de branşare cu flanșă D = 110mm x 75mm</t>
  </si>
  <si>
    <t>Colier (piesă) de branşare cu flanșă D = 125mm x 75mm</t>
  </si>
  <si>
    <t>Colier (piesă) de branşare cu flanșă D = 140mm x 75mm</t>
  </si>
  <si>
    <t>Colier (piesă) de branşare cu flanșă D = 160mm x 75mm</t>
  </si>
  <si>
    <t>Colier (piesă) de branşare cu flanșă D = 180mm x 75mm</t>
  </si>
  <si>
    <t>Colier (piesă) de branşare cu flanșă D = 200mm x 75mm</t>
  </si>
  <si>
    <t>Colier (piesă) de branşare cu flanșă D = 225mm x 75mm</t>
  </si>
  <si>
    <t>Colier (piesă) de branşare cu flanșă D = 250mm x 75mm</t>
  </si>
  <si>
    <t>Colier (piesă) de branşare cu flanșă D = 300mm x 75mm</t>
  </si>
  <si>
    <t>Colier (piesă) de branşare cu flanșă D = 350mm x 75mm</t>
  </si>
  <si>
    <t>Colier (piesă) de branşare cu flanșă D = 110mm x 90mm</t>
  </si>
  <si>
    <t>Colier (piesă) de branşare cu flanșă D = 125mm x 90mm</t>
  </si>
  <si>
    <t>Colier (piesă) de branşare cu flanșă D = 140mm x 90mm</t>
  </si>
  <si>
    <t>Colier (piesă) de branşare cu flanșă D = 160mm x 90mm</t>
  </si>
  <si>
    <t>Colier (piesă) de branşare cu flanșă D = 180mm x 90mm</t>
  </si>
  <si>
    <t>Colier (piesă) de branşare cu flanșă D = 200mm x 90mm</t>
  </si>
  <si>
    <t>Colier (piesă) de branşare cu flanșă D = 225mm x 90mm</t>
  </si>
  <si>
    <t>Colier (piesă) de branşare cu flanșă D = 250mm x 90mm</t>
  </si>
  <si>
    <t>Colier (piesă) de branşare cu flanșă D = 300mm x 90mm</t>
  </si>
  <si>
    <t>Colier (piesă) de branşare cu flanșă D = 350mm x 90mm</t>
  </si>
  <si>
    <t>Teu de fonta cu flanșe D =  125mm x 110mm</t>
  </si>
  <si>
    <t>Teu de fonta cu flanșe D = 140mm x 110mm</t>
  </si>
  <si>
    <t>Teu de fonta cu flanșe D = 160mm x 110mm</t>
  </si>
  <si>
    <t>Teu de fonta cu flanșe D = 180mm x 110mm</t>
  </si>
  <si>
    <t>Teu de fonta cu flanșe D = 200mm x 110mm</t>
  </si>
  <si>
    <t>Teu de fonta cu flanșe D = 225mm x 110mm</t>
  </si>
  <si>
    <t>Teu de fonta cu flanșe D = 250mm x 110mm</t>
  </si>
  <si>
    <t>Teu de fonta cu flanșe D = 300mm x 110mm</t>
  </si>
  <si>
    <t>Teu de fonta cu flanșe D = 350mm x 110mm</t>
  </si>
  <si>
    <t>Teu de fonta cu flanșe D = 140mm x 125mm</t>
  </si>
  <si>
    <t>Teu de fonta cu flanșe D = 160mm x 125mm</t>
  </si>
  <si>
    <t>Teu de fonta cu flanșe D = 180mm x 125mm</t>
  </si>
  <si>
    <t>Teu de fonta cu flanșe D = 200mm x 125mm</t>
  </si>
  <si>
    <t>Teu de fonta cu flanșe D = 225mm x 125mm</t>
  </si>
  <si>
    <t>Teu de fonta cu flanșe D = 250mm x 125mm</t>
  </si>
  <si>
    <t>Teu de fonta cu flanșe D = 300mm x 125mm</t>
  </si>
  <si>
    <t>Teu de fonta cu flanșe D = 350mm x 125mm</t>
  </si>
  <si>
    <t>Teu de fonta cu flanșe D = 160mm x 140mm</t>
  </si>
  <si>
    <t>Teu de fonta cu flanșe D = 180mm x 140mm</t>
  </si>
  <si>
    <t>Teu de fonta cu flanșe D = 200mm x 140mm</t>
  </si>
  <si>
    <t>Teu de fonta cu flanșe D = 225mm x 140mm</t>
  </si>
  <si>
    <t>Teu de fonta cu flanșe D = 250mm x 140mm</t>
  </si>
  <si>
    <t>Teu de fonta cu flanșe D = 300mm x 140mm</t>
  </si>
  <si>
    <t>Teu de fonta cu flanșe D = 350mm x 140mm</t>
  </si>
  <si>
    <t>Teu de fonta cu flanșe D = 180mm x 160mm</t>
  </si>
  <si>
    <t>Teu de fonta cu flanșe D = 200mm x 160mm</t>
  </si>
  <si>
    <t>Teu de fonta cu flanșe D = 225mm x 160mm</t>
  </si>
  <si>
    <t>Teu de fonta cu flanșe D = 250mm x 160mm</t>
  </si>
  <si>
    <t>Teu de fonta cu flanșe D = 300mm x 160mm</t>
  </si>
  <si>
    <t>Teu de fonta cu flanșe D = 350mm x 160mm</t>
  </si>
  <si>
    <t>Teu de fonta cu flanșe D = 200mm x 180mm</t>
  </si>
  <si>
    <t>Teu de fonta cu flanșe D = 225mm x 180mm</t>
  </si>
  <si>
    <t>Teu de fonta cu flanșe D = 250mm x 180mm</t>
  </si>
  <si>
    <t>Teu de fonta cu flanșe D = 300mm x 180mm</t>
  </si>
  <si>
    <t>Teu de fonta cu flanșe D = 350mm x 180mm</t>
  </si>
  <si>
    <t>Teu de fonta cu flanșe D = 225mm x 200mm</t>
  </si>
  <si>
    <t>Teu de fonta cu flanșe D = 250mm x 200mm</t>
  </si>
  <si>
    <t>Teu de fonta cu flanșe D = 300mm x 200mm</t>
  </si>
  <si>
    <t>Teu de fonta cu flanșe D = 350mm x 200mm</t>
  </si>
  <si>
    <t>Reparație contor D 15mm - 25mm</t>
  </si>
  <si>
    <t>serv</t>
  </si>
  <si>
    <t>Reparație contor D 32mm</t>
  </si>
  <si>
    <t>Reparație contor D 50mm</t>
  </si>
  <si>
    <t>Reparație contor D 63mm-75mm</t>
  </si>
  <si>
    <t>Reparație contor D 80mm-90mm</t>
  </si>
  <si>
    <t>Reparație contor D 110mm -300 mm</t>
  </si>
  <si>
    <t>Foi format A4 (500 foi în cutie)</t>
  </si>
  <si>
    <t>Benzină</t>
  </si>
  <si>
    <t>l</t>
  </si>
  <si>
    <t>Motorină</t>
  </si>
  <si>
    <t>Verificare metrologică de expertiză contor (pct.18 din Metodologie) D=15mm</t>
  </si>
  <si>
    <t xml:space="preserve">Toner HP </t>
  </si>
  <si>
    <t>Contor (achiziționare apometru)</t>
  </si>
  <si>
    <t>Ciment</t>
  </si>
  <si>
    <t>Nisip</t>
  </si>
  <si>
    <t>Apă potabilă</t>
  </si>
  <si>
    <t>m3</t>
  </si>
  <si>
    <t>Dop pentru bușonare D = 20mm</t>
  </si>
  <si>
    <t>Dop pentru bușonare, PVC, D = 160mm</t>
  </si>
  <si>
    <t>Mufă D-110 mm</t>
  </si>
  <si>
    <t>Pietriș</t>
  </si>
  <si>
    <t>TOTAL</t>
  </si>
  <si>
    <t>1m/1 foie suplimentar</t>
  </si>
  <si>
    <t>țeavă</t>
  </si>
  <si>
    <t>1 foaie+toner</t>
  </si>
  <si>
    <t xml:space="preserve">total lei </t>
  </si>
  <si>
    <t>Funcții necesare</t>
  </si>
  <si>
    <t>Funcția</t>
  </si>
  <si>
    <t>Salariu tarifar pe oră</t>
  </si>
  <si>
    <t>Coef. Tarifar (mediu)</t>
  </si>
  <si>
    <t>Categor.</t>
  </si>
  <si>
    <t>Vechime munca</t>
  </si>
  <si>
    <t>Coef. Sofer</t>
  </si>
  <si>
    <t>Salariu tarifar</t>
  </si>
  <si>
    <t>Salariu ora</t>
  </si>
  <si>
    <t>lei</t>
  </si>
  <si>
    <t>Coeficientul de complexitate (chelt. de baza)</t>
  </si>
  <si>
    <t>Excavatorist V</t>
  </si>
  <si>
    <t>Prima la salariu</t>
  </si>
  <si>
    <t>V</t>
  </si>
  <si>
    <t>Electrogazosudor V</t>
  </si>
  <si>
    <t>Nr mediu de ore pe lună pentru un program complet de lucru (HG 165 din 09.03.2010)</t>
  </si>
  <si>
    <t>ore/lun</t>
  </si>
  <si>
    <t>Masinist la excavatoare</t>
  </si>
  <si>
    <t>Prima de asigurare obligatorie medicală achitată de angajator</t>
  </si>
  <si>
    <t>Maistru</t>
  </si>
  <si>
    <t>Contribuţii de asigurări sociale achitate de angajator</t>
  </si>
  <si>
    <t>Inginer la linie</t>
  </si>
  <si>
    <t xml:space="preserve">Funcţionari administrativi </t>
  </si>
  <si>
    <t>functionar</t>
  </si>
  <si>
    <t>Racordarea instalațiilor interne la rețeaua publică de canalizare, în cazul în care consumatorul a executat racordul de canalizare</t>
  </si>
  <si>
    <t>Reconectarea la rețeaua publică de canalizare a instalațiilor interne de canalizare ale consumatorului, care anterior au fost deconectate de către operator din cauza încălcării de către consumator a normelor de utilizare și/sau a clauzelor contractuale</t>
  </si>
  <si>
    <t>Deconectarea de la rețeaua publică de canalizare a instalațiilor interne de canalizare, la solicitarea consumatorului, cu excepția cazurilor de reziliere a contractului pentru furnizarea serviciului public de canalizare</t>
  </si>
  <si>
    <t>Operațiunile desfășurate</t>
  </si>
  <si>
    <t>Categoria de calificare</t>
  </si>
  <si>
    <t xml:space="preserve">casnici </t>
  </si>
  <si>
    <r>
      <rPr>
        <sz val="11"/>
        <rFont val="Times New Roman"/>
        <family val="1"/>
        <charset val="1"/>
      </rPr>
      <t>casnici</t>
    </r>
    <r>
      <rPr>
        <sz val="11"/>
        <rFont val="Times New Roman"/>
        <family val="1"/>
        <charset val="204"/>
      </rPr>
      <t>/ noncasnici</t>
    </r>
  </si>
  <si>
    <t xml:space="preserve"> noncasnici</t>
  </si>
  <si>
    <r>
      <rPr>
        <sz val="11"/>
        <rFont val="Times New Roman"/>
        <family val="1"/>
        <charset val="1"/>
      </rPr>
      <t>casnici/</t>
    </r>
    <r>
      <rPr>
        <sz val="11"/>
        <rFont val="Times New Roman"/>
        <family val="1"/>
        <charset val="204"/>
      </rPr>
      <t>noncasnici</t>
    </r>
  </si>
  <si>
    <t>casnic</t>
  </si>
  <si>
    <t>PE 25mm</t>
  </si>
  <si>
    <t>PE 110</t>
  </si>
  <si>
    <t>PE 160 mm</t>
  </si>
  <si>
    <t>D 15</t>
  </si>
  <si>
    <t xml:space="preserve">Deplasarea la potențialul consumator                                      </t>
  </si>
  <si>
    <t xml:space="preserve">Deplasarea la potențialul consumator                     </t>
  </si>
  <si>
    <t xml:space="preserve">Deplasarea la potențialul consumator          </t>
  </si>
  <si>
    <t xml:space="preserve">Deplasarea la potențialul consumator (timpul pentru excavatorist)             </t>
  </si>
  <si>
    <t xml:space="preserve">Acces la locul de consum                                                         </t>
  </si>
  <si>
    <t>Săpătură mecanică cu excavator pe pneuri</t>
  </si>
  <si>
    <t xml:space="preserve">Montarea prin sudură a piesei de branșare (ștuț)                                              </t>
  </si>
  <si>
    <t>Montarea robinetului de concesie de la conducta de apă</t>
  </si>
  <si>
    <t>Montare racord</t>
  </si>
  <si>
    <t xml:space="preserve">Montarea branșamentului de apă                                                       </t>
  </si>
  <si>
    <t>Montarea filtrului</t>
  </si>
  <si>
    <t>Montarea niplului</t>
  </si>
  <si>
    <t>Montarea robinetului de la contor</t>
  </si>
  <si>
    <t>Demontarea contorului</t>
  </si>
  <si>
    <t>(Re)Montarea contorului</t>
  </si>
  <si>
    <t>Montarea contorului</t>
  </si>
  <si>
    <t>Montarea clapetei de sens unic</t>
  </si>
  <si>
    <t>Conectarea conductei de apă care pleacă spre instalațiile interne ale consumatorului</t>
  </si>
  <si>
    <t>Testarea branșamentului și a contorului</t>
  </si>
  <si>
    <t xml:space="preserve">Sigilarea contorului </t>
  </si>
  <si>
    <t>Întocmirea procesului-verbal de dare în exploatare a contorului și a branșamentului / Completarea actului de sigilare a contorului / Completarea actului de sigilare a obturatorului</t>
  </si>
  <si>
    <t>Deplasare spre camin de vizitare</t>
  </si>
  <si>
    <t>Deșertarea liniei, curățarea liniei</t>
  </si>
  <si>
    <t>Desigilare, demontare obturator</t>
  </si>
  <si>
    <t>Reconecatre la rețeaua publică</t>
  </si>
  <si>
    <t>Stopare apă / Stopare get și debranșare/Închiderea ventilului/robinetului pînă la contor</t>
  </si>
  <si>
    <t>Montarea piesei de branșare (colier)</t>
  </si>
  <si>
    <t xml:space="preserve"> </t>
  </si>
  <si>
    <t>Montare obturator</t>
  </si>
  <si>
    <t>Montare aplicator</t>
  </si>
  <si>
    <t>Demontare aplicator</t>
  </si>
  <si>
    <t xml:space="preserve">Sigilarea obturatorului </t>
  </si>
  <si>
    <t>Efectuarea copiilor</t>
  </si>
  <si>
    <t>Spargerea manuală a fundației de beton RpAc E10</t>
  </si>
  <si>
    <t>Montarea tuburilor din PVC, D = 160 mm îngropate la o adîncime de până la 2 m AcD18</t>
  </si>
  <si>
    <t>Repararea fisurilor prin intermediul căminelor de vizitare cu mortar de ciment, M-100 RpAcE08</t>
  </si>
  <si>
    <t>Demontarea dopului D=160 mm RpSD05</t>
  </si>
  <si>
    <t>Manevrarea (inchiderea si deschiderea) manuala a venelor montate in pamint, in vederea izolarii diferitelor zone din retea, vanele avind diametrul 50-200 mm</t>
  </si>
  <si>
    <t>Evacuarea apei, mecanic, cu electropompa de 2.8-8 kW</t>
  </si>
  <si>
    <t>Tencuieli interioare si exterioare sclivisite, executate manual, cu mortar de ciment M 100-T de 2 cm grosime medie, la pereti din beton sau caramida, cu suprafete plane</t>
  </si>
  <si>
    <t>Compactarea cu maiul mecanic de 150-200 kg a umpluturilor in straturi succesive de 20-30 cm grosime, exclusiv udarea fiecarui strat in parte, umpluturile executindu-se din pamint necoeziv</t>
  </si>
  <si>
    <t>Montarea dopului PVC, D=160 mm RpSB12</t>
  </si>
  <si>
    <t>Total, om/ore</t>
  </si>
  <si>
    <t>Total + CPSA (24%)</t>
  </si>
  <si>
    <t>1m suplimentar</t>
  </si>
  <si>
    <t>Săpătură mecanică cu excavator pe pneuri/Compactare</t>
  </si>
  <si>
    <t>Instalarea unui contor suplimentar</t>
  </si>
  <si>
    <t>CPSA (24%)</t>
  </si>
  <si>
    <t>Distanța medie</t>
  </si>
  <si>
    <t>km</t>
  </si>
  <si>
    <t>Viteza medie</t>
  </si>
  <si>
    <t>km/h</t>
  </si>
  <si>
    <t>Durata deplasării</t>
  </si>
  <si>
    <t>h</t>
  </si>
  <si>
    <t>№ inv.</t>
  </si>
  <si>
    <t>Denumirea mijloacelor de transport, mașinilor și mecanismelor utilizate</t>
  </si>
  <si>
    <t>Tip combustibil</t>
  </si>
  <si>
    <t>Norma  de bază</t>
  </si>
  <si>
    <t>suplimentar</t>
  </si>
  <si>
    <t xml:space="preserve"> Norma consumul aplicată la 100km</t>
  </si>
  <si>
    <t>Distanța medie , km</t>
  </si>
  <si>
    <t>Combustibil conform distanței/unei ore</t>
  </si>
  <si>
    <t>Sursa de finantare (categ. de proprietate)</t>
  </si>
  <si>
    <t>Imobili-zărilor corporale  (IC) / necorpo-rale (INC)</t>
  </si>
  <si>
    <t>Valoarea (Costul de intrare)    Vii</t>
  </si>
  <si>
    <t>Valoarea rămasă probabilă</t>
  </si>
  <si>
    <t>Data dării în exploatare</t>
  </si>
  <si>
    <t>Durata de funcţionare utilă</t>
  </si>
  <si>
    <t>Amortizarea pe oră</t>
  </si>
  <si>
    <t xml:space="preserve">data fabricarii </t>
  </si>
  <si>
    <t>Norma consumului  la 100km</t>
  </si>
  <si>
    <t>exploatare peste  5 ani (5%)</t>
  </si>
  <si>
    <t>exploatare peste  10 ani (10%)</t>
  </si>
  <si>
    <t>populația până la 100 mii (10%)</t>
  </si>
  <si>
    <t>transport tehnologic (10%)</t>
  </si>
  <si>
    <t>încălzirea motorului (10%)</t>
  </si>
  <si>
    <t>funcționarea pe timp de iarnă (10%)</t>
  </si>
  <si>
    <t>7 luni de vară</t>
  </si>
  <si>
    <t>5 luni  de iarnă, 10%</t>
  </si>
  <si>
    <t>media</t>
  </si>
  <si>
    <t>litri</t>
  </si>
  <si>
    <t>Media transport</t>
  </si>
  <si>
    <t>Proprii</t>
  </si>
  <si>
    <t>IC</t>
  </si>
  <si>
    <t>motorină</t>
  </si>
  <si>
    <t>Grup electric de sudat</t>
  </si>
  <si>
    <t>motorina</t>
  </si>
  <si>
    <t>Generator acetilenă</t>
  </si>
  <si>
    <t>Denumirea mașinilor și mecanismelor utiizate</t>
  </si>
  <si>
    <t>Reconectarea la reţeaua publică de canalizare a instalaţiilor interne de canalizare ale  consumatorilor, care anterior au fost deconectate de către operator din cauza încălcării de către consumatori a normelor de utilizare şi/sau a clauzelor contractuale</t>
  </si>
  <si>
    <t>Deconectarea de la reţeaua publică de canalizare a instalaţiilor interne de canalizare, la solicitarea consumatorului, cu excepţia cazurilor de reziliere a contractului pentru furnizarea serviciului public de canalizare</t>
  </si>
  <si>
    <t>Instalarea și sigilarea contorului, la solicitarea operatorului</t>
  </si>
  <si>
    <t>D 160</t>
  </si>
  <si>
    <t>15mm-50mm</t>
  </si>
  <si>
    <t>Combustibil</t>
  </si>
  <si>
    <t>Amortizarea</t>
  </si>
  <si>
    <t>Total CTSA</t>
  </si>
  <si>
    <t>Total CTSA Suplimentar</t>
  </si>
  <si>
    <t>Anul de calcul</t>
  </si>
  <si>
    <t>SERVICII AUXILIARE</t>
  </si>
  <si>
    <t>Tarif standard</t>
  </si>
  <si>
    <t>Tarif suplimentar (1m/1contor/1filă)</t>
  </si>
  <si>
    <t>CMSA</t>
  </si>
  <si>
    <t>CTSA</t>
  </si>
  <si>
    <t>CPSA</t>
  </si>
  <si>
    <t>CDA</t>
  </si>
  <si>
    <t>RN</t>
  </si>
  <si>
    <t>TARIF (fără TVA)</t>
  </si>
  <si>
    <t>TARIF
 (fără TVA)</t>
  </si>
  <si>
    <t>noncasnic</t>
  </si>
  <si>
    <t>noncasnic*</t>
  </si>
  <si>
    <t>2.</t>
  </si>
  <si>
    <t>Branșarea instalațiilor interne de apă ale consumatorilor la rețeaua publică de alimentare cu apă, branșament executat de operator</t>
  </si>
  <si>
    <t xml:space="preserve"> Branșament din polietilenă D = 20 mm. Conductă de apă din oțel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</si>
  <si>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Conductă de apă din oțel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</si>
  <si>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 Conductă de apă din oțel</t>
  </si>
  <si>
    <t xml:space="preserve"> Branșament din polietilenă D = 40 mm.  Conductă de apă din oțel</t>
  </si>
  <si>
    <t xml:space="preserve"> Branșament din polietilenă D = 50 mm.  Conductă de apă din oțel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</si>
  <si>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 Conductă de apă din oțel</t>
  </si>
  <si>
    <t xml:space="preserve"> Branșament din polietilenă D =75 mm.  Conductă de apă din oțel</t>
  </si>
  <si>
    <t xml:space="preserve"> Branșament din polietilenă D = 90 mm.  Conductă de apă din oțel</t>
  </si>
  <si>
    <t xml:space="preserve"> Branșament din polietilenă D = 110 mm.  Conductă de apă din oțel</t>
  </si>
  <si>
    <t xml:space="preserve"> Branșament din polietilenă D = 140 mm.  Conductă de apă din oțel</t>
  </si>
  <si>
    <t xml:space="preserve"> Branșament din polietilenă D = 160 mm.  Conductă de apă din oțel</t>
  </si>
  <si>
    <t xml:space="preserve"> Branșament din polietilenă D = 200 mm.  Conductă de apă din oțel</t>
  </si>
  <si>
    <t xml:space="preserve"> Branșament din polietilenă D = 250 mm.  Conductă de apă din oțel</t>
  </si>
  <si>
    <t xml:space="preserve"> Branșament din polietilenă D = 300 mm.  Conductă de apă din oțel</t>
  </si>
  <si>
    <t xml:space="preserve"> Branșament din polietilenă D = 20 mm. Diametrul conductei de apă din polietilenă, fontă D = 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</si>
  <si>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32 mm.</t>
  </si>
  <si>
    <t xml:space="preserve"> Branșament din polietilenă D = 20 mm. Diametrul conductei de apă din polietilenă, fontă D = 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</si>
  <si>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</si>
  <si>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63 mm.</t>
  </si>
  <si>
    <t xml:space="preserve"> Branșament din polietilenă D = 20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</si>
  <si>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</si>
  <si>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</si>
  <si>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</si>
  <si>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</si>
  <si>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</si>
  <si>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</si>
  <si>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</si>
  <si>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</si>
  <si>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</si>
  <si>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</si>
  <si>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</si>
  <si>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</si>
  <si>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32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</si>
  <si>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</si>
  <si>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</si>
  <si>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63 mm.</t>
  </si>
  <si>
    <t xml:space="preserve"> Branșament din polietilenă D = 25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</si>
  <si>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</si>
  <si>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</si>
  <si>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</si>
  <si>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</si>
  <si>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</si>
  <si>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</si>
  <si>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</si>
  <si>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</si>
  <si>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</si>
  <si>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</si>
  <si>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</si>
  <si>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</si>
  <si>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</si>
  <si>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63 mm.</t>
  </si>
  <si>
    <t xml:space="preserve"> Branșament din polietilenă D = 32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</si>
  <si>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</si>
  <si>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</si>
  <si>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</si>
  <si>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</si>
  <si>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</si>
  <si>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</si>
  <si>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</si>
  <si>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</si>
  <si>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</si>
  <si>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</si>
  <si>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</si>
  <si>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</si>
  <si>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63 mm.</t>
  </si>
  <si>
    <t xml:space="preserve"> Branșament din polietilenă D = 40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</si>
  <si>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</si>
  <si>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</si>
  <si>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</si>
  <si>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</si>
  <si>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</si>
  <si>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</si>
  <si>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</si>
  <si>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</si>
  <si>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</si>
  <si>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</si>
  <si>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40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</si>
  <si>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63 mm.</t>
  </si>
  <si>
    <t xml:space="preserve"> Branșament din polietilenă D = 50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</si>
  <si>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</si>
  <si>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</si>
  <si>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</si>
  <si>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</si>
  <si>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</si>
  <si>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</si>
  <si>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</si>
  <si>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</si>
  <si>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</si>
  <si>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</si>
  <si>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50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</si>
  <si>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</si>
  <si>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</si>
  <si>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</si>
  <si>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</si>
  <si>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</si>
  <si>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</si>
  <si>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</si>
  <si>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</si>
  <si>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</si>
  <si>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</si>
  <si>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</si>
  <si>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63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</si>
  <si>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</si>
  <si>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</si>
  <si>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</si>
  <si>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</si>
  <si>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</si>
  <si>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</si>
  <si>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</si>
  <si>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</si>
  <si>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</si>
  <si>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</si>
  <si>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75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</si>
  <si>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</si>
  <si>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</si>
  <si>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</si>
  <si>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</si>
  <si>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</si>
  <si>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</si>
  <si>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</si>
  <si>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</si>
  <si>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</si>
  <si>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90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</si>
  <si>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</si>
  <si>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</si>
  <si>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</si>
  <si>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</si>
  <si>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</si>
  <si>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</si>
  <si>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</si>
  <si>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</si>
  <si>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110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</si>
  <si>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125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</si>
  <si>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125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</si>
  <si>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125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</si>
  <si>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125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</si>
  <si>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125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</si>
  <si>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125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</si>
  <si>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125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</si>
  <si>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125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</si>
  <si>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140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</si>
  <si>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140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</si>
  <si>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140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</si>
  <si>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140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</si>
  <si>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140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</si>
  <si>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140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</si>
  <si>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140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</si>
  <si>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160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</si>
  <si>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160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</si>
  <si>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160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</si>
  <si>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160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</si>
  <si>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160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</si>
  <si>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160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</si>
  <si>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180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</si>
  <si>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180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</si>
  <si>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180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</si>
  <si>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180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</si>
  <si>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180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</si>
  <si>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</si>
  <si>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</si>
  <si>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</si>
  <si>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2.162</t>
  </si>
  <si>
    <t xml:space="preserve"> Branșament din polietilenă D = 200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</si>
  <si>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3. </t>
  </si>
  <si>
    <t>Racordarea instalațiilor interne de canalizare ale consumatorilor la rețeaua publică de canalizare, racord executat de operator</t>
  </si>
  <si>
    <t>Țevi PVC, D = 110mm</t>
  </si>
  <si>
    <t>Țevi PVC, D = 160mm</t>
  </si>
  <si>
    <t>Țevi PVC, D = 200mm</t>
  </si>
  <si>
    <t>Țevi PVC, D = 250mm</t>
  </si>
  <si>
    <t>Țevi PVC, D = 300mm</t>
  </si>
  <si>
    <t>4.</t>
  </si>
  <si>
    <t>Branşarea la reţeaua publică de alimentare cu apă în cazul cînd consumatorii au asigurat executarea branşamentelor de apă</t>
  </si>
  <si>
    <t xml:space="preserve"> Branșament din polietilenă D = 20 mm. Diametrul conductei de apă din polietilenă, fontă D = 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</si>
  <si>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32 mm</t>
  </si>
  <si>
    <t xml:space="preserve"> Branșament din polietilenă D = 20 mm. Diametrul conductei de apă din polietilenă, fontă D = 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</si>
  <si>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</si>
  <si>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63 mm</t>
  </si>
  <si>
    <t xml:space="preserve"> Branșament din polietilenă D = 20 mm. Diametrul conductei de apă din polietilenă, fontă D = 75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</si>
  <si>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90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</si>
  <si>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110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</si>
  <si>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</si>
  <si>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</si>
  <si>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</si>
  <si>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180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</si>
  <si>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200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</si>
  <si>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225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</si>
  <si>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250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</si>
  <si>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300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</si>
  <si>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20 mm. Diametrul conductei de apă din polietilenă, fontă D = 350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</si>
  <si>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</si>
  <si>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32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</si>
  <si>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</si>
  <si>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</si>
  <si>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63 mm</t>
  </si>
  <si>
    <t xml:space="preserve"> Branșament din polietilenă D = 25 mm. Diametrul conductei de apă din polietilenă, fontă D = 75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</si>
  <si>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90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</si>
  <si>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110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</si>
  <si>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</si>
  <si>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</si>
  <si>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</si>
  <si>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180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</si>
  <si>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200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</si>
  <si>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225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</si>
  <si>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250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</si>
  <si>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300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</si>
  <si>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25 mm. Diametrul conductei de apă din polietilenă, fontă D = 350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</si>
  <si>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</si>
  <si>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</si>
  <si>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63 mm</t>
  </si>
  <si>
    <t xml:space="preserve"> Branșament din polietilenă D = 32 mm. Diametrul conductei de apă din polietilenă, fontă D = 75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</si>
  <si>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90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</si>
  <si>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110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</si>
  <si>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</si>
  <si>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</si>
  <si>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</si>
  <si>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180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</si>
  <si>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200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</si>
  <si>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225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</si>
  <si>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250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</si>
  <si>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Branșament din polietilenă D = 32 mm. Diametrul conductei de apă din polietilenă, fontă D = 350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</si>
  <si>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4.162</t>
  </si>
  <si>
    <t>5.</t>
  </si>
  <si>
    <t>Racordarea la rețeaua publică de canalizare, în cazul cînd consumatorii au asigurat executarea  racordurilor de canalizare</t>
  </si>
  <si>
    <t>6.</t>
  </si>
  <si>
    <t>Reconectarea  la rețeaua publică de alimentare cu apă a instalațiilor interne de apă ale consumatorului, care anterior au fost deconectate  de operator din cauza încălcării de către consumator a normelor de utilizare și/sau a clauzelor contractuale</t>
  </si>
  <si>
    <t xml:space="preserve"> Țevi D = 20-50mm</t>
  </si>
  <si>
    <t xml:space="preserve"> Țevi D = 63-90mm</t>
  </si>
  <si>
    <t xml:space="preserve"> Țevi D = 110-200mm</t>
  </si>
  <si>
    <t xml:space="preserve"> Țevi D = 250-300mm</t>
  </si>
  <si>
    <t xml:space="preserve">7. </t>
  </si>
  <si>
    <t>Reconectarea  la rețeaua publică de canalizare a instalațiilor interne de canalizare ale consumatorului, care anterior au fost deconectate de către operator din cauza încălcării de către consumator a normelor de utilizare și/sau a clauzelor contractuale</t>
  </si>
  <si>
    <t>8.</t>
  </si>
  <si>
    <t>Deconectarea de la rețeaua publică de alimentare cu apă a instalațiilor interne de apă, la solicitarea consumatorului, cu excepția cazurilor de reziliere a contractului  pentru furnizarea serviciului public de alimentare cu apă</t>
  </si>
  <si>
    <t>D = 20-50mm</t>
  </si>
  <si>
    <t>D = 63-90mm</t>
  </si>
  <si>
    <t>D = 110-300mm</t>
  </si>
  <si>
    <t>9.</t>
  </si>
  <si>
    <t>Deconectarea de la rețeaua publică de canalizare a instalațiilor interne de canalizare, la solicitarea consumatorului, cu excepția cazurilor de reziliere a contractelor pentru furnizarea serviciului public de canalizare</t>
  </si>
  <si>
    <t>10.</t>
  </si>
  <si>
    <t>Reconectarea  la rețeaua publică de alimentare cu apă a instalațiilor interne de apă, care anterior au fost deconectate la solicitarea consumatorului</t>
  </si>
  <si>
    <t>D = 20-50mm.</t>
  </si>
  <si>
    <t>D = 63-90mm.</t>
  </si>
  <si>
    <t>D = 110-200mm.</t>
  </si>
  <si>
    <t>D = 250-300mm.</t>
  </si>
  <si>
    <t>11.</t>
  </si>
  <si>
    <t>Reconectarea  la rețeaua publică de canalizare a instalațiilor interne de canalizare, care anterior au fost deconectate la solicitarea consumatorului.</t>
  </si>
  <si>
    <t>12.</t>
  </si>
  <si>
    <t xml:space="preserve"> D = 15 mm</t>
  </si>
  <si>
    <t xml:space="preserve"> D = 20 mm</t>
  </si>
  <si>
    <t xml:space="preserve"> D = 25 mm</t>
  </si>
  <si>
    <t xml:space="preserve"> D = 32 mm</t>
  </si>
  <si>
    <t xml:space="preserve"> D = 40 mm</t>
  </si>
  <si>
    <t xml:space="preserve"> D = 50 mm</t>
  </si>
  <si>
    <t xml:space="preserve"> D = 65 mm</t>
  </si>
  <si>
    <t xml:space="preserve"> D = 80 mm</t>
  </si>
  <si>
    <t xml:space="preserve"> D = 100 mm</t>
  </si>
  <si>
    <t xml:space="preserve"> D = 150 mm</t>
  </si>
  <si>
    <t xml:space="preserve"> D = 200 mm</t>
  </si>
  <si>
    <t>13.</t>
  </si>
  <si>
    <t>14.</t>
  </si>
  <si>
    <t>Demontarea, expertiza metrologică, remontarea și sigilarea contorului în cazul cînd consumatorul solicită efectuarea expertizei metrologice, iar în rezultatul expertizei se constată că contorul corespunde normelor,  D = 15 mm</t>
  </si>
  <si>
    <t>15.</t>
  </si>
  <si>
    <t>Demontarea, reparația, expertiza metrologică, remontarea și sigilarea contorului în cazul cînd acesta a fost deteriorat din vina consumatorului D=15 mm</t>
  </si>
  <si>
    <t>16.</t>
  </si>
  <si>
    <t>Demontarea contorului  deteriorat din vina consumatorului și instalarea unui alt contor, în cazul cînd contorul deteriorat nu poate fi reparat  D=15 mm</t>
  </si>
  <si>
    <t>17.</t>
  </si>
  <si>
    <t>Sigilarea contorului</t>
  </si>
  <si>
    <t xml:space="preserve">  D = 15 mm</t>
  </si>
  <si>
    <t xml:space="preserve">  D = 20 mm</t>
  </si>
  <si>
    <t xml:space="preserve">  D = 25 mm</t>
  </si>
  <si>
    <t xml:space="preserve">  D = 32 mm</t>
  </si>
  <si>
    <t xml:space="preserve">  D = 40 mm</t>
  </si>
  <si>
    <t xml:space="preserve">  D = 50 mm</t>
  </si>
  <si>
    <t xml:space="preserve">  D = 65 mm</t>
  </si>
  <si>
    <t xml:space="preserve">  D = 80 mm</t>
  </si>
  <si>
    <t xml:space="preserve">  D = 100 mm</t>
  </si>
  <si>
    <t xml:space="preserve">  D = 150 mm</t>
  </si>
  <si>
    <t xml:space="preserve">  D = 200 mm</t>
  </si>
  <si>
    <t>18.</t>
  </si>
  <si>
    <t>Eliberarea, la solicitarea consumatorului, din arhiva operatorului a copiilor de pe acte și de pe proiect, prezentate de consumator operatorului</t>
  </si>
  <si>
    <t>* Cheltuielile aferente procurării/achitării contoarelor se vor efectua din contul consumatorului noncasnic.</t>
  </si>
  <si>
    <t>Anexă la Hotărârea 
Consiliului de administrație al ANRE                            
nr.  din        2024</t>
  </si>
  <si>
    <t xml:space="preserve">Tarifele pentru serviciile auxiliare prestate consumatorilor de către 
 S.A. „Servicii Comunale Florești” </t>
  </si>
  <si>
    <t>Nr. tarif</t>
  </si>
  <si>
    <t>TARIFE SERVICII AUXILIARE</t>
  </si>
  <si>
    <t>TARIF standard       (fără TVA)</t>
  </si>
  <si>
    <t xml:space="preserve">TARIF suplimentar pentru 1m țeavă/ 1 contor/ 1 foi   (fără TVA) </t>
  </si>
  <si>
    <t xml:space="preserve"> Branșament din polietilenă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</si>
  <si>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Conductă de apă din oțel</t>
  </si>
  <si>
    <t xml:space="preserve"> D = 20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</si>
  <si>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</si>
  <si>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</si>
  <si>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63 mm</t>
  </si>
  <si>
    <t xml:space="preserve"> D =75 mm</t>
  </si>
  <si>
    <t xml:space="preserve"> D = 90 mm</t>
  </si>
  <si>
    <t xml:space="preserve"> D = 110 mm</t>
  </si>
  <si>
    <t xml:space="preserve"> D = 140 mm</t>
  </si>
  <si>
    <t xml:space="preserve"> D = 160 mm</t>
  </si>
  <si>
    <t xml:space="preserve"> D = 250 mm</t>
  </si>
  <si>
    <t xml:space="preserve"> D = 300 mm</t>
  </si>
  <si>
    <t xml:space="preserve">Conducta de apă din polietilenă, fontă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</si>
  <si>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75 mm</t>
  </si>
  <si>
    <t xml:space="preserve"> D = 125 mm</t>
  </si>
  <si>
    <t xml:space="preserve"> D = 180 mm</t>
  </si>
  <si>
    <t xml:space="preserve"> D = 225 mm</t>
  </si>
  <si>
    <t xml:space="preserve"> D = 350 mm</t>
  </si>
  <si>
    <t xml:space="preserve"> D = 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</si>
  <si>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32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</si>
  <si>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</si>
  <si>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63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</si>
  <si>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75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</si>
  <si>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90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</si>
  <si>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110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</si>
  <si>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315 mm</t>
  </si>
  <si>
    <t xml:space="preserve"> D = 125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</si>
  <si>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140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</si>
  <si>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160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</si>
  <si>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180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</si>
  <si>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200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</si>
  <si>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Țevi PVC, D = 110mm</t>
  </si>
  <si>
    <t xml:space="preserve"> Țevi PVC, D = 160mm</t>
  </si>
  <si>
    <t xml:space="preserve"> Țevi PVC, D = 200mm</t>
  </si>
  <si>
    <t xml:space="preserve"> Țevi PVC, D = 250mm</t>
  </si>
  <si>
    <t xml:space="preserve"> Țevi PVC, D = 300mm</t>
  </si>
  <si>
    <t xml:space="preserve"> Branșament din polietilenă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</si>
  <si>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Conductă de apă din oțel</t>
  </si>
  <si>
    <t xml:space="preserve"> D = 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</si>
  <si>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</si>
  <si>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Conductă de apă din polietilenă, fontă </t>
  </si>
  <si>
    <t xml:space="preserve"> D = 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</si>
  <si>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32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</si>
  <si>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</si>
  <si>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63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</si>
  <si>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75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</si>
  <si>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90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</si>
  <si>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110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</si>
  <si>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125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</si>
  <si>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140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</si>
  <si>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160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</si>
  <si>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200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</si>
  <si>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Racordarea la rețeaua publică de canalizare, în cazul cînd consumatorii au asigurat executarea racordurilor de canalizare</t>
  </si>
  <si>
    <t xml:space="preserve"> D = 20-50mm</t>
  </si>
  <si>
    <t xml:space="preserve"> D = 63-90mm</t>
  </si>
  <si>
    <t xml:space="preserve"> D = 110-300mm</t>
  </si>
  <si>
    <t>Deconectarea de la rețeaua publică de canalizare a instalațiilor interne de canalizare, la solicitarea consumatorului, cu excepția cazurilor de reziliere a contractului  pentru furnizarea serviciului public de canalizare</t>
  </si>
  <si>
    <t xml:space="preserve"> D = 20-50 mm</t>
  </si>
  <si>
    <t xml:space="preserve"> D = 63-90 mm</t>
  </si>
  <si>
    <t xml:space="preserve"> D = 110-200 mm</t>
  </si>
  <si>
    <t xml:space="preserve"> D = 250-300 mm</t>
  </si>
  <si>
    <t>Reconectarea la rețeaua publică de canalizare a instalațiilor interne de canalizare, care anterior au fost deconectate la solicitarea consumatorului</t>
  </si>
  <si>
    <t>Demontarea, expertiza metrologică, remontarea și sigilarea contorului în cazul cînd consumatorul solicită efectuarea expertizei metrologice, iar în rezultatul expertizei se constată că contorul corespunde normelor</t>
  </si>
  <si>
    <t>Demontarea, reparația, expertiza metrologică, remontarea și sigilarea contorului în cazul cînd acesta a fost deteriorat din vina consumatorului</t>
  </si>
  <si>
    <t>Sigilarea contorului, la solicitarea consumatorului, în cazul deteriorării de către consumator a sigiliului aplicat de operator</t>
  </si>
  <si>
    <t>* Cheltuielile aferente procurării/achitării contoarelor se vor efectua din contul consumatorului noncasnic</t>
  </si>
  <si>
    <t>Приложение к Постановлению 
Административного совета НАРЭ
 №   от       2024</t>
  </si>
  <si>
    <t xml:space="preserve">Заключение о размерах тарифов на дополнительные услуги, предоставляемые потребителям  
 S.A. „Servicii Comunale Florești” </t>
  </si>
  <si>
    <t>лей</t>
  </si>
  <si>
    <t>№ тарифа</t>
  </si>
  <si>
    <t>Тарифы на дополнительные услуги</t>
  </si>
  <si>
    <t>Стандартный тариф              (без НДС), для</t>
  </si>
  <si>
    <t>Дополнительнный тариф (без НДС)
1 лист/ 1 счетчик/ 1 м трубы</t>
  </si>
  <si>
    <t>бытового потребителя</t>
  </si>
  <si>
    <t>небытового потребителя*</t>
  </si>
  <si>
    <t>Подключение внутренних установок водоснабжения потребителей к публичной сети водоснабжения, в случае выполнения водопроводного вводa оператором</t>
  </si>
  <si>
    <t>Водопроводный ввод из полиэтилена</t>
  </si>
  <si>
    <t xml:space="preserve">Водопровод из стальной трубы. </t>
  </si>
  <si>
    <t xml:space="preserve">PE D = 20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</si>
  <si>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</si>
  <si>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32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</si>
  <si>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</si>
  <si>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</si>
  <si>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63мм.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</si>
  <si>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</si>
  <si>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</si>
  <si>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</si>
  <si>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</si>
  <si>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</si>
  <si>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</si>
  <si>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</si>
  <si>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</si>
  <si>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 из полиэтиленовой, чугуной трубы </t>
  </si>
  <si>
    <t xml:space="preserve">D = 20 мм. </t>
  </si>
  <si>
    <t xml:space="preserve">D = 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</si>
  <si>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32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</si>
  <si>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</si>
  <si>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</si>
  <si>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63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</si>
  <si>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</si>
  <si>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</si>
  <si>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</si>
  <si>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</si>
  <si>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</si>
  <si>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</si>
  <si>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</si>
  <si>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</si>
  <si>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</si>
  <si>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</si>
  <si>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</si>
  <si>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</si>
  <si>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32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</si>
  <si>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140мм.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</si>
  <si>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</si>
  <si>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</si>
  <si>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63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</si>
  <si>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</si>
  <si>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</si>
  <si>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</si>
  <si>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315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</si>
  <si>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</si>
  <si>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</si>
  <si>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</si>
  <si>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</si>
  <si>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</si>
  <si>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Присоединение внутренних канализационных установок потребителей к публичной канализационной сети, в случае выполнения канализационного выпуска оператором</t>
  </si>
  <si>
    <t>Трубы ПВХ, D = 110 mm</t>
  </si>
  <si>
    <t>Трубы ПВХ, D = 160 mm</t>
  </si>
  <si>
    <t>Трубы ПВХ, D = 200 mm</t>
  </si>
  <si>
    <t>Трубы ПВХ, D = 250 mm</t>
  </si>
  <si>
    <t>Трубы ПВХ, D = 300 mm</t>
  </si>
  <si>
    <t>Подключение к публичной сети водоснабжения в случае обеспечения потребителями выполнения водопроводных вводов</t>
  </si>
  <si>
    <t xml:space="preserve">PE D = 20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</si>
  <si>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</si>
  <si>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32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</si>
  <si>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</si>
  <si>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</si>
  <si>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63мм.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</si>
  <si>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</si>
  <si>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</si>
  <si>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</si>
  <si>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</si>
  <si>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</si>
  <si>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</si>
  <si>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</si>
  <si>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 из полиэтиленовой, чугуной трубы</t>
  </si>
  <si>
    <t xml:space="preserve">D = 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</si>
  <si>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32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</si>
  <si>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</si>
  <si>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</si>
  <si>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63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</si>
  <si>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</si>
  <si>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</si>
  <si>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</si>
  <si>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</si>
  <si>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 = 140 мм.</t>
  </si>
  <si>
    <t xml:space="preserve">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</si>
  <si>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</si>
  <si>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= 350 мм. </t>
  </si>
  <si>
    <t xml:space="preserve">D = 200 мм. </t>
  </si>
  <si>
    <t>Присоединение к публичной канализационной сети, в случае обеспечения потребителями выполнения канализационных выпусков</t>
  </si>
  <si>
    <t>Повторное подключение к публичной сети водоснабжения внутренних установок водоснабжения потребителя, отключенных ранее оператором из-за нарушений потребителем норм эксплуатации и/или условий договора</t>
  </si>
  <si>
    <t xml:space="preserve"> D = 20-50 мм.</t>
  </si>
  <si>
    <t>D = 63-90 мм.</t>
  </si>
  <si>
    <t xml:space="preserve"> D= 110-200 мм.</t>
  </si>
  <si>
    <t xml:space="preserve"> D = 250-300 мм.</t>
  </si>
  <si>
    <t>Повторное подключение к публичной канализационной сети внутренних канализационных установок потребителя, отключенных ранее оператором из-за нарушений потребителем норм эксплуатации и/или условий договора</t>
  </si>
  <si>
    <t>Отключение от публичной сети водоснабжения внутренних установок водоснабжения по запросу потребителя, за исключением случаев расторжения договора о предоставлении публичной услуги водоснабжения</t>
  </si>
  <si>
    <t>D = 20-50 мм.</t>
  </si>
  <si>
    <t>D= 110-300 мм.</t>
  </si>
  <si>
    <t>Отключение от публичной канализационной сети внутренних канализационных установок, по запросу потребителя, за исключением случаев расторжения договора о предоставлении публичной услуги канализации</t>
  </si>
  <si>
    <t>Повторное подключение к публичной сети водоснабжения внутренних установок водоснабжения, отключенных ранее по запросу потребителя</t>
  </si>
  <si>
    <t xml:space="preserve"> D =  20-50 мм.</t>
  </si>
  <si>
    <t xml:space="preserve"> D = 63-90 мм.</t>
  </si>
  <si>
    <t xml:space="preserve"> D = 110-300 мм.</t>
  </si>
  <si>
    <t>Повторное подключение к публичной канализационной сети внутренних канализационных установок, отключенных ранее по запросу потребителя</t>
  </si>
  <si>
    <t>Установка и опломбирование водомера по запросу потребителя</t>
  </si>
  <si>
    <t>D = 15 мм.</t>
  </si>
  <si>
    <t>D = 20 мм.</t>
  </si>
  <si>
    <t>D = 25 мм.</t>
  </si>
  <si>
    <t>D = 32 мм.</t>
  </si>
  <si>
    <t>D = 40 мм.</t>
  </si>
  <si>
    <t>D = 50 мм.</t>
  </si>
  <si>
    <t>D = 65 мм.</t>
  </si>
  <si>
    <t>D = 80 мм.</t>
  </si>
  <si>
    <t>D = 100 мм.</t>
  </si>
  <si>
    <t>D = 150 мм.</t>
  </si>
  <si>
    <t>D = 200 мм.</t>
  </si>
  <si>
    <t>Демонтаж, повторная установка и опломбирование водомера по запросу потребителя</t>
  </si>
  <si>
    <t xml:space="preserve"> D = 15 мм.</t>
  </si>
  <si>
    <t xml:space="preserve"> D = 20 мм.</t>
  </si>
  <si>
    <t xml:space="preserve"> D = 25 мм.</t>
  </si>
  <si>
    <t xml:space="preserve"> D = 32 мм.</t>
  </si>
  <si>
    <t xml:space="preserve"> D = 40 мм.</t>
  </si>
  <si>
    <t xml:space="preserve"> D = 50 мм.</t>
  </si>
  <si>
    <t xml:space="preserve"> D = 65 мм.</t>
  </si>
  <si>
    <t xml:space="preserve"> D = 80 мм.</t>
  </si>
  <si>
    <t xml:space="preserve"> D = 100 мм.</t>
  </si>
  <si>
    <t xml:space="preserve"> D = 150 мм.</t>
  </si>
  <si>
    <t xml:space="preserve"> D = 200 мм.</t>
  </si>
  <si>
    <t>Демонтаж, экспертная метрологическая поверка, повторная установка и опломбирование водомера в случае, когда потребитель обратился за проведением экспертной метрологической поверки, но в результате поверки установлено, что водомер соответствует нормам</t>
  </si>
  <si>
    <t>Демонтаж, ремонт, экспертная метрологическая поверка, повторная установка и опломбирование водомера в случае его повреждения по вине потребителя</t>
  </si>
  <si>
    <t>Демонтаж водомера, поврежденного по вине потребителя, и установка другого водомера в случае невозможности ремонта поврежденного водомера</t>
  </si>
  <si>
    <t>Опломбирование водомера по запросу потребителя в случае нарушения потребителем поставленной оператором пломбы</t>
  </si>
  <si>
    <t>Выдача по запросу потребителя из архива оператора копий актов и проекта, представленных потребителем оператору</t>
  </si>
  <si>
    <t>*Расходы, связанные с покупкой /оплатой счетчиков, будут производиться за счет небытового потребителя</t>
  </si>
  <si>
    <t>Diferența 2023 vs 2021</t>
  </si>
  <si>
    <t>-</t>
  </si>
  <si>
    <t xml:space="preserve">Branşarea instalaţiilor interne de apă ale consumatorilor la reţeaua publică de alimentare cu apă. Branșament din polietilenă D = 200 mm, conducta de apă din polietilenă, fontă D = 315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</si>
  <si>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Branşarea instalaţiilor interne de apă ale consumatorilor la reţeaua publică de alimentare cu apă. Branșament din polietilenă D = 200 mm, Conducta de apă din polietilenă, fontă D = 350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</si>
  <si>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Branșament din polietilenă                                                                                                  </t>
  </si>
  <si>
    <t xml:space="preserve"> D = 315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</si>
  <si>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 = 350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</si>
  <si>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20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</si>
  <si>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25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</si>
  <si>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32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</si>
  <si>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40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</si>
  <si>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50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</si>
  <si>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63мм.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</si>
  <si>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75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</si>
  <si>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90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</si>
  <si>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110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</si>
  <si>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140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</si>
  <si>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160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</si>
  <si>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200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</si>
  <si>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250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</si>
  <si>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Водопроводный ввод из полиэтилена PE D = 300 мм. Водопровод из стальной трубы.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</si>
  <si>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</si>
  <si>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32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</si>
  <si>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</si>
  <si>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</si>
  <si>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63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</si>
  <si>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</si>
  <si>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</si>
  <si>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</si>
  <si>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</si>
  <si>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</si>
  <si>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</si>
  <si>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</si>
  <si>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</si>
  <si>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</si>
  <si>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</si>
  <si>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</si>
  <si>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</si>
  <si>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</si>
  <si>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32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</si>
  <si>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</si>
  <si>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</si>
  <si>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63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</si>
  <si>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</si>
  <si>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</si>
  <si>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</si>
  <si>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</si>
  <si>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</si>
  <si>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</si>
  <si>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</si>
  <si>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</si>
  <si>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</si>
  <si>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</si>
  <si>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</si>
  <si>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25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</si>
  <si>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</si>
  <si>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</si>
  <si>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63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</si>
  <si>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</si>
  <si>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</si>
  <si>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</si>
  <si>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</si>
  <si>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140мм.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</si>
  <si>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</si>
  <si>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</si>
  <si>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</si>
  <si>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</si>
  <si>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</si>
  <si>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</si>
  <si>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32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</si>
  <si>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</si>
  <si>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63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</si>
  <si>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</si>
  <si>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</si>
  <si>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</si>
  <si>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</si>
  <si>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140мм.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</si>
  <si>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</si>
  <si>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</si>
  <si>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</si>
  <si>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</si>
  <si>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</si>
  <si>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</si>
  <si>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40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</si>
  <si>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63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</si>
  <si>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</si>
  <si>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</si>
  <si>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</si>
  <si>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</si>
  <si>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</si>
  <si>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</si>
  <si>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</si>
  <si>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</si>
  <si>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</si>
  <si>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</si>
  <si>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</si>
  <si>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50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</si>
  <si>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75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</si>
  <si>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</si>
  <si>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</si>
  <si>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</si>
  <si>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</si>
  <si>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</si>
  <si>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</si>
  <si>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</si>
  <si>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</si>
  <si>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</si>
  <si>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</si>
  <si>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63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</si>
  <si>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90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</si>
  <si>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</si>
  <si>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</si>
  <si>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</si>
  <si>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</si>
  <si>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</si>
  <si>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</si>
  <si>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</si>
  <si>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</si>
  <si>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</si>
  <si>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75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</si>
  <si>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110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</si>
  <si>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</si>
  <si>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</si>
  <si>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</si>
  <si>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</si>
  <si>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</si>
  <si>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</si>
  <si>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</si>
  <si>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300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</si>
  <si>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90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</si>
  <si>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125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</si>
  <si>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</si>
  <si>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</si>
  <si>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</si>
  <si>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</si>
  <si>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</si>
  <si>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</si>
  <si>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315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</si>
  <si>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110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</si>
  <si>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125 мм. Водопровод из полиэтиленовой, чугуной трубы диаметром D = 140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</si>
  <si>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125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</si>
  <si>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125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</si>
  <si>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125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</si>
  <si>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125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</si>
  <si>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125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</si>
  <si>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125 мм. Водопровод из полиэтиленовой, чугуной трубы диаметром D = 315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</si>
  <si>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125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</si>
  <si>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140 мм. Водопровод из полиэтиленовой, чугуной трубы диаметром D = 160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</si>
  <si>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140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</si>
  <si>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140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</si>
  <si>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140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</si>
  <si>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140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</si>
  <si>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140 мм. Водопровод из полиэтиленовой, чугуной трубы диаметром D = 315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</si>
  <si>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140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</si>
  <si>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160 мм. Водопровод из полиэтиленовой, чугуной трубы диаметром D = 180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</si>
  <si>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160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</si>
  <si>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160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</si>
  <si>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160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</si>
  <si>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160 мм. Водопровод из полиэтиленовой, чугуной трубы диаметром D = 315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</si>
  <si>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160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</si>
  <si>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180 мм. Водопровод из полиэтиленовой, чугуной трубы диаметром D = 200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</si>
  <si>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180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</si>
  <si>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180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</si>
  <si>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180 мм. Водопровод из полиэтиленовой, чугуной трубы диаметром D = 315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</si>
  <si>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180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</si>
  <si>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200 мм. Водопровод из полиэтиленовой, чугуной трубы диаметром D = 225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</si>
  <si>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200 мм. Водопровод из полиэтиленовой, чугуной трубы диаметром D = 250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</si>
  <si>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200 мм. Водопровод из полиэтиленовой, чугуной трубы диаметром D = 315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</si>
  <si>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Водопроводный ввод из полиэтилена D = 200 мм. Водопровод из полиэтиленовой, чугуной трубы диаметром D = 350 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</si>
  <si>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Тариф на установку и опломбирование водомера по запросу потребителя, D = 15 мм.</t>
  </si>
  <si>
    <t>Тариф на установку и опломбирование водомера по запросу потребителя, D = 20 мм.</t>
  </si>
  <si>
    <t>Тариф на установку и опломбирование водомера по запросу потребителя, D = 25 мм.</t>
  </si>
  <si>
    <t>Тариф на установку и опломбирование водомера по запросу потребителя, D = 32 мм.</t>
  </si>
  <si>
    <t>Тариф на установку и опломбирование водомера по запросу потребителя, D = 40 мм.</t>
  </si>
  <si>
    <t>Тариф на установку и опломбирование водомера по запросу потребителя, D = 50 мм.</t>
  </si>
  <si>
    <t>Тариф на установку и опломбирование водомера по запросу потребителя, D = 65 мм.</t>
  </si>
  <si>
    <t>Тариф на установку и опломбирование водомера по запросу потребителя, D = 80 мм.</t>
  </si>
  <si>
    <t>Тариф на установку и опломбирование водомера по запросу потребителя, D = 100 мм.</t>
  </si>
  <si>
    <t>Тариф на установку и опломбирование водомера по запросу потребителя, D = 150 мм.</t>
  </si>
  <si>
    <t>Тариф на установку и опломбирование водомера по запросу потребителя, D = 200 мм.</t>
  </si>
  <si>
    <t>Serviciile auxiliare prestate consumatorilor de către 
S.A. ” Servicii Comunale Florești”</t>
  </si>
  <si>
    <t>Solicitat operator</t>
  </si>
  <si>
    <t>Determinat ANRE</t>
  </si>
  <si>
    <t>TARIF standard       (cu TVA)</t>
  </si>
  <si>
    <t xml:space="preserve">TARIF suplimentar pentru 1m țeavă/ 1 contor/ 1 foi   (cu TVA) </t>
  </si>
  <si>
    <t>Operator-ANRE</t>
  </si>
  <si>
    <t xml:space="preserve">Tariful pentru branșarea instalațiilor interne de apă ale consumatorilor la rețeaua publică de alimentare cu apă. Branșament din polietilenă D = 25 mm. Conductă de apă din oțel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</si>
  <si>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branșarea instalațiilor interne de apă ale consumatorilor la rețeaua publică de alimentare cu apă. Branșament din polietilenă D = 32 mm.  Conductă de apă din oțel</t>
  </si>
  <si>
    <t>Tariful pentru branșarea instalațiilor interne de apă ale consumatorilor la rețeaua publică de alimentare cu apă. Branșament din polietilenă D = 40 mm.  Conductă de apă din oțel</t>
  </si>
  <si>
    <t xml:space="preserve">Tariful pentru branșarea instalațiilor interne de apă ale consumatorilor la rețeaua publică de alimentare cu apă. Branșament din polietilenă D = 50 mm.  Conductă de apă din oțel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</si>
  <si>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branșarea instalațiilor interne de apă ale consumatorilor la rețeaua publică de alimentare cu apă. Branșament din polietilenă D = 63 mm.  Conductă de apă din oțel</t>
  </si>
  <si>
    <t>Tariful pentru branșarea instalațiilor interne de apă ale consumatorilor la rețeaua publică de alimentare cu apă. Branșament din polietilenă D =75 mm.  Conductă de apă din oțel</t>
  </si>
  <si>
    <t>Tariful pentru branșarea instalațiilor interne de apă ale consumatorilor la rețeaua publică de alimentare cu apă. Branșament din polietilenă D = 90 mm.  Conductă de apă din oțel</t>
  </si>
  <si>
    <t>Tariful pentru branșarea instalațiilor interne de apă ale consumatorilor la rețeaua publică de alimentare cu apă. Branșament din polietilenă D = 110 mm.  Conductă de apă din oțel</t>
  </si>
  <si>
    <t>Tariful pentru branșarea instalațiilor interne de apă ale consumatorilor la rețeaua publică de alimentare cu apă. Branșament din polietilenă D = 140 mm.  Conductă de apă din oțel</t>
  </si>
  <si>
    <t>Tariful pentru branșarea instalațiilor interne de apă ale consumatorilor la rețeaua publică de alimentare cu apă. Branșament din polietilenă D = 160 mm.  Conductă de apă din oțel</t>
  </si>
  <si>
    <t>Tariful pentru branșarea instalațiilor interne de apă ale consumatorilor la rețeaua publică de alimentare cu apă. Branșament din polietilenă D = 200 mm.  Conductă de apă din oțel</t>
  </si>
  <si>
    <t>Tariful pentru branșarea instalațiilor interne de apă ale consumatorilor la rețeaua publică de alimentare cu apă. Branșament din polietilenă D = 250 mm.  Conductă de apă din oțel</t>
  </si>
  <si>
    <t>Tariful pentru branșarea instalațiilor interne de apă ale consumatorilor la rețeaua publică de alimentare cu apă. Branșament din polietilenă D = 300 mm.  Conductă de apă din oțel</t>
  </si>
  <si>
    <t xml:space="preserve">Tariful pentru branşarea instalaţiilor interne de apă ale consumatorilor la reţeaua publică de alimentare cu apă. Branșament din polietilenă D = 20 mm. Diametrul conductei de apă din polietilenă, fontă D = 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</si>
  <si>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branşarea instalaţiilor interne de apă ale consumatorilor la reţeaua publică de alimentare cu apă. Branșament din polietilenă D = 20 mm. Diametrul conductei de apă din polietilenă, fontă D = 32 mm.</t>
  </si>
  <si>
    <t xml:space="preserve">Tariful pentru branşarea instalaţiilor interne de apă ale consumatorilor la reţeaua publică de alimentare cu apă. Branșament din polietilenă D = 20 mm. Diametrul conductei de apă din polietilenă, fontă D = 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</si>
  <si>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</si>
  <si>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branşarea instalaţiilor interne de apă ale consumatorilor la reţeaua publică de alimentare cu apă. Branșament din polietilenă D = 20 mm. Diametrul conductei de apă din polietilenă, fontă D = 63 mm.</t>
  </si>
  <si>
    <t xml:space="preserve">Tariful pentru branşarea instalaţiilor interne de apă ale consumatorilor la reţeaua publică de alimentare cu apă. Branșament din polietilenă D = 20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</si>
  <si>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</si>
  <si>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</si>
  <si>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</si>
  <si>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</si>
  <si>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</si>
  <si>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</si>
  <si>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</si>
  <si>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</si>
  <si>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</si>
  <si>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</si>
  <si>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</si>
  <si>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</si>
  <si>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lipseste ANRE</t>
  </si>
  <si>
    <t xml:space="preserve">Tariful pentru branşarea instalaţiilor interne de apă ale consumatorilor la reţeaua publică de alimentare cu apă. Branșament din polietilenă D = 25 mm. Diametrul conductei de apă din polietilenă, fontă D = 32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</si>
  <si>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</si>
  <si>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</si>
  <si>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branşarea instalaţiilor interne de apă ale consumatorilor la reţeaua publică de alimentare cu apă. Branșament din polietilenă D = 25 mm. Diametrul conductei de apă din polietilenă, fontă D = 63 mm.</t>
  </si>
  <si>
    <t xml:space="preserve">Tariful pentru branşarea instalaţiilor interne de apă ale consumatorilor la reţeaua publică de alimentare cu apă. Branșament din polietilenă D = 25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</si>
  <si>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</si>
  <si>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</si>
  <si>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</si>
  <si>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</si>
  <si>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</si>
  <si>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</si>
  <si>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</si>
  <si>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</si>
  <si>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</si>
  <si>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</si>
  <si>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25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</si>
  <si>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</si>
  <si>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</si>
  <si>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branşarea instalaţiilor interne de apă ale consumatorilor la reţeaua publică de alimentare cu apă. Branșament din polietilenă D = 32 mm. Diametrul conductei de apă din polietilenă, fontă D = 63 mm.</t>
  </si>
  <si>
    <t xml:space="preserve">Tariful pentru branşarea instalaţiilor interne de apă ale consumatorilor la reţeaua publică de alimentare cu apă. Branșament din polietilenă D = 32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</si>
  <si>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</si>
  <si>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</si>
  <si>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</si>
  <si>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</si>
  <si>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</si>
  <si>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</si>
  <si>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</si>
  <si>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</si>
  <si>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</si>
  <si>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</si>
  <si>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32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</si>
  <si>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</si>
  <si>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branşarea instalaţiilor interne de apă ale consumatorilor la reţeaua publică de alimentare cu apă. Branșament din polietilenă D = 40 mm. Diametrul conductei de apă din polietilenă, fontă D = 63 mm.</t>
  </si>
  <si>
    <t xml:space="preserve">Tariful pentru branşarea instalaţiilor interne de apă ale consumatorilor la reţeaua publică de alimentare cu apă. Branșament din polietilenă D = 40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</si>
  <si>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</si>
  <si>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</si>
  <si>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</si>
  <si>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</si>
  <si>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</si>
  <si>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</si>
  <si>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</si>
  <si>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</si>
  <si>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</si>
  <si>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</si>
  <si>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40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</si>
  <si>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branşarea instalaţiilor interne de apă ale consumatorilor la reţeaua publică de alimentare cu apă. Branșament din polietilenă D = 50 mm. Diametrul conductei de apă din polietilenă, fontă D = 63 mm.</t>
  </si>
  <si>
    <t xml:space="preserve">Tariful pentru branşarea instalaţiilor interne de apă ale consumatorilor la reţeaua publică de alimentare cu apă. Branșament din polietilenă D = 50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</si>
  <si>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</si>
  <si>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</si>
  <si>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</si>
  <si>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</si>
  <si>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</si>
  <si>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</si>
  <si>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</si>
  <si>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</si>
  <si>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</si>
  <si>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</si>
  <si>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50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</si>
  <si>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75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</si>
  <si>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</si>
  <si>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</si>
  <si>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</si>
  <si>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</si>
  <si>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</si>
  <si>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</si>
  <si>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</si>
  <si>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</si>
  <si>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</si>
  <si>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</si>
  <si>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63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</si>
  <si>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90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</si>
  <si>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</si>
  <si>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</si>
  <si>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</si>
  <si>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</si>
  <si>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</si>
  <si>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</si>
  <si>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</si>
  <si>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</si>
  <si>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</si>
  <si>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75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</si>
  <si>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110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</si>
  <si>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</si>
  <si>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</si>
  <si>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</si>
  <si>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</si>
  <si>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</si>
  <si>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</si>
  <si>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</si>
  <si>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300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</si>
  <si>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90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</si>
  <si>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125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</si>
  <si>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</si>
  <si>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</si>
  <si>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</si>
  <si>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</si>
  <si>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</si>
  <si>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</si>
  <si>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</si>
  <si>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110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</si>
  <si>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125 mm. Diametrul conductei de apă din polietilenă, fontă D = 140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</si>
  <si>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125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</si>
  <si>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125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</si>
  <si>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125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</si>
  <si>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125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</si>
  <si>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125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</si>
  <si>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125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</si>
  <si>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125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</si>
  <si>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140 mm. Diametrul conductei de apă din polietilenă, fontă D = 160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</si>
  <si>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140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</si>
  <si>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140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</si>
  <si>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140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</si>
  <si>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140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</si>
  <si>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140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</si>
  <si>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140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</si>
  <si>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160 mm. Diametrul conductei de apă din polietilenă, fontă D = 180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</si>
  <si>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160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</si>
  <si>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160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</si>
  <si>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160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</si>
  <si>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160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</si>
  <si>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160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</si>
  <si>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180 mm. Diametrul conductei de apă din polietilenă, fontă D = 200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</si>
  <si>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180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</si>
  <si>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180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</si>
  <si>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180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</si>
  <si>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180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</si>
  <si>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200 mm. Diametrul conductei de apă din polietilenă, fontă D = 225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</si>
  <si>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200 mm. Diametrul conductei de apă din polietilenă, fontă D = 250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</si>
  <si>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200 mm. Diametrul conductei de apă din polietilenă, fontă D = 315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</si>
  <si>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Tariful pentru branşarea instalaţiilor interne de apă ale consumatorilor la reţeaua publică de alimentare cu apă. Branșament din polietilenă D = 200 mm. Diametrul conductei de apă din polietilenă, fontă D = 350 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</si>
  <si>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Tariful pentru racordarea instalațiilor interne de canalizare ale consumatorilor la rețeaua publică de canalizare. (Țevi PVC, D = 110 mm)</t>
  </si>
  <si>
    <t>Tariful pentru racordarea instalațiilor interne de canalizare ale consumatorilor la rețeaua publică de canalizare. (Țevi PVC, D = 160 mm)</t>
  </si>
  <si>
    <t>Tariful pentru racordarea instalațiilor interne de canalizare ale consumatorilor la rețeaua publică de canalizare. (Țevi PVC, D = 200 mm)</t>
  </si>
  <si>
    <t>Tariful pentru racordarea instalațiilor interne de canalizare ale consumatorilor la rețeaua publică de canalizare. (Țevi PVC, D = 250 mm)</t>
  </si>
  <si>
    <t>Tariful pentru racordarea instalațiilor interne de canalizare ale consumatorilor la rețeaua publică de canalizare. (Țevi PVC, D = 300 mm)</t>
  </si>
  <si>
    <t>Tariful pentru racordare la rețeaua publică de canalizare, în cazul cînd consumatorii au asigurat executarea  racordurilor de canalizare.</t>
  </si>
  <si>
    <t>Tariful  pentru reconectarea  la rețeaua publică de alimentare cu apă a instalațiilor interne de apă, ale consumatorului, țevi D = 20-50 mm, care anterior au fost deconectate  de către operator din cauza încălcării de către consumator a normelor de utilizare și/sau a clauzelor contractuale.</t>
  </si>
  <si>
    <t>Tariful  pentru reconectarea  la rețeaua publică de alimentare cu apă a instalațiilor interne de apă, ale consumatorului, țevi D = 63-90 mm, care anterior au fost deconectate  de către operator din cauza încălcării de către consumator a normelor de utilizare și/sau a clauzelor contractuale.</t>
  </si>
  <si>
    <t>Tariful  pentru reconectarea  la rețeaua publică de alimentare cu apă a instalațiilor interne de apă, ale consumatorului, țevi D = 110-200 mm, care anterior au fost deconectate  de către operator din cauza încălcării de către consumator a normelor de utilizare și/sau a clauzelor contractuale.</t>
  </si>
  <si>
    <t>Tariful  pentru reconectarea  la rețeaua publică de alimentare cu apă a instalațiilor interne de apă, ale consumatorului, țevi D = 250-300 mm, care anterior au fost deconectate  de către operator din cauza încălcării de către consumator a normelor de utilizare și/sau a clauzelor contractuale.</t>
  </si>
  <si>
    <t>Tariful  pentru reconectarea  la rețeaua publică de canalizare a instalațiilor interne de canalizare ale consumatorului, care anterior au fost deconectate  de către operator din cauza încălcării de către consumator a normelor de utilizare și/sau a clauzelor contractuale.</t>
  </si>
  <si>
    <t>Tariful  pentru deconectarea de la rețeaua publică de alimentare cu apă a instalațiilor interne de apă, la solicitarea consumatorului, D = 20-50 mm.</t>
  </si>
  <si>
    <t>Tariful  pentru deconectarea de la rețeaua publică de alimentare cu apă a instalațiilor interne de apă, la solicitarea consumatorului, D = 63-90 mm.</t>
  </si>
  <si>
    <t>Tariful  pentru deconectarea de la rețeaua publică de alimentare cu apă a instalațiilor interne de apă, la solicitarea consumatorului, D = 110-300 mm.</t>
  </si>
  <si>
    <t>Tariful  pentru deconectarea de la rețeaua publică de canalizare a instalațiilor interne de canalizare, la solicitarea consumatorului, cu excepția cazurilor de reziliere a contractelor pentru furnizarea serviciului public de canalizare.</t>
  </si>
  <si>
    <t>Tariful pentru reconectarea  la rețeaua publică de alimentare cu apă a instalațiilor interne de apă, care anterior au fost deconectate la solicitarea consumatorului. D = 20-50 mm.</t>
  </si>
  <si>
    <t>Tariful pentru reconectarea  la rețeaua publică de alimentare cu apă a instalațiilor interne de apă, care anterior au fost deconectate la solicitarea consumatorului. D = 63-90 mm.</t>
  </si>
  <si>
    <t>Tariful pentru reconectarea  la rețeaua publică de alimentare cu apă a instalațiilor interne de apă, care anterior au fost deconectate la solicitarea consumatorului.D = 110-200 mm.</t>
  </si>
  <si>
    <t>Tariful pentru reconectarea  la rețeaua publică de alimentare cu apă a instalațiilor interne de apă, care anterior au fost deconectate la solicitarea consumatorului. D = 250-300 mm.</t>
  </si>
  <si>
    <t>Tariful  pentru reconectarea  la rețeaua publică de canalizare a instalațiilor interne de canalizare, care anterior au fost deconectate la solicitarea consumatorului.</t>
  </si>
  <si>
    <t>Tariful  pentru instalarea și sigilarea contorului, la solicitarea consumatorului D = 15 mm.</t>
  </si>
  <si>
    <t>Tariful  pentru instalarea și sigilarea contorului, la solicitarea consumatorului D = 20 mm.</t>
  </si>
  <si>
    <t>Tariful  pentru instalarea și sigilarea contorului, la solicitarea consumatorului D = 25 mm.</t>
  </si>
  <si>
    <t>Tariful  pentru instalarea și sigilarea contorului, la solicitarea consumatorului D = 32 mm.</t>
  </si>
  <si>
    <t>Tariful  pentru instalarea și sigilarea contorului, la solicitarea consumatorului D = 40 mm.</t>
  </si>
  <si>
    <t>Tariful  pentru instalarea și sigilarea contorului, la solicitarea consumatorului D = 50 mm.</t>
  </si>
  <si>
    <t>Tariful  pentru instalarea și sigilarea contorului, la solicitarea consumatorului D = 65 mm.</t>
  </si>
  <si>
    <t>Tariful  pentru instalarea și sigilarea contorului, la solicitarea consumatorului D = 80 mm.</t>
  </si>
  <si>
    <t>Tariful  pentru instalarea și sigilarea contorului, la solicitarea consumatorului D = 100 mm.</t>
  </si>
  <si>
    <t>Tariful  pentru instalarea și sigilarea contorului, la solicitarea consumatorului D = 150 mm.</t>
  </si>
  <si>
    <t>Tariful  pentru instalarea și sigilarea contorului, la solicitarea consumatorului D = 200 mm.</t>
  </si>
  <si>
    <t>Tariful pentru demontarea, remontarea și sigilarea contorului la solicitarea consumatorului,  D = 15 mm</t>
  </si>
  <si>
    <t>Tariful pentru demontarea, remontarea și sigilarea contorului la solicitarea consumatorului,  D = 20 mm</t>
  </si>
  <si>
    <t>Tariful pentru demontarea, remontarea și sigilarea contorului la solicitarea consumatorului,  D = 25 mm</t>
  </si>
  <si>
    <t>Tariful pentru demontarea, remontarea și sigilarea contorului la solicitarea consumatorului,  D = 32 mm</t>
  </si>
  <si>
    <t>Tariful pentru demontarea, remontarea și sigilarea contorului la solicitarea consumatorului,  D = 40 mm</t>
  </si>
  <si>
    <t>Tariful pentru demontarea, remontarea și sigilarea contorului la solicitarea consumatorului,  D = 50 mm</t>
  </si>
  <si>
    <t>Tariful pentru demontarea, remontarea și sigilarea contorului la solicitarea consumatorului,  D = 65 mm</t>
  </si>
  <si>
    <t>Tariful pentru demontarea, remontarea și sigilarea contorului la solicitarea consumatorului,  D = 80 mm</t>
  </si>
  <si>
    <t>Tariful pentru demontarea, remontarea și sigilarea contorului la solicitarea consumatorului,  D = 100 mm</t>
  </si>
  <si>
    <t>Tariful pentru demontarea, remontarea și sigilarea contorului la solicitarea consumatorului,  D = 150 mm</t>
  </si>
  <si>
    <t>Tariful pentru demontarea, remontarea și sigilarea contorului la solicitarea consumatorului,  D = 200 mm</t>
  </si>
  <si>
    <t>Tariful pentru demontarea, expertiza metrologică, remontarea și sigilarea contorului în cazul cînd consumatorul solicită efectuarea expertizei metrologice, iar în rezultatul expertizei se constată că contorul corespunde normelor,  D = 15 mm.</t>
  </si>
  <si>
    <t>Demontarea, reparația, expertiza metrologică, remontarea și sigilarea contorului în cazul cînd acesta a fost deteriorat din vina consumatorului, D = 15 mm.</t>
  </si>
  <si>
    <t>Tariful pentru demontarea contorului  deteriorat din vina consumatorului și instalarea unui alt contor, în cazul cînd contorul deteriorat nu poate fi reparat, D=15 mm.</t>
  </si>
  <si>
    <t>Tariful pentru sigilarea contorului  D = 15 mm, la solicitarea consumatorului, în cazul deteriorării de către consumator a sigiliului aplicat de operator.</t>
  </si>
  <si>
    <t>Tariful pentru sigilarea contorului  D = 20 mm, la solicitarea consumatorului, în cazul deteriorării de către consumator a sigiliului aplicat de operator.</t>
  </si>
  <si>
    <t>Tariful pentru sigilarea contorului  D = 25 mm, la solicitarea consumatorului, în cazul deteriorării de către consumator a sigiliului aplicat de operator.</t>
  </si>
  <si>
    <t>Tariful pentru sigilarea contorului  D = 32 mm, la solicitarea consumatorului, în cazul deteriorării de către consumator a sigiliului aplicat de operator.</t>
  </si>
  <si>
    <t>Tariful pentru sigilarea contorului  D = 40 mm, la solicitarea consumatorului, în cazul deteriorării de către consumator a sigiliului aplicat de operator.</t>
  </si>
  <si>
    <t>Tariful pentru sigilarea contorului  D = 50 mm, la solicitarea consumatorului, în cazul deteriorării de către consumator a sigiliului aplicat de operator.</t>
  </si>
  <si>
    <t>Tariful pentru sigilarea contorului  D = 65 mm, la solicitarea consumatorului, în cazul deteriorării de către consumator a sigiliului aplicat de operator.</t>
  </si>
  <si>
    <t>Tariful pentru sigilarea contorului  D = 80 mm, la solicitarea consumatorului, în cazul deteriorării de către consumator a sigiliului aplicat de operator.</t>
  </si>
  <si>
    <t>Tariful pentru sigilarea contorului  D = 100 mm, la solicitarea consumatorului, în cazul deteriorării de către consumator a sigiliului aplicat de operator.</t>
  </si>
  <si>
    <t>Tariful pentru sigilarea contorului  D = 150 mm, la solicitarea consumatorului, în cazul deteriorării de către consumator a sigiliului aplicat de operator.</t>
  </si>
  <si>
    <t>Tariful pentru sigilarea contorului  D = 200 mm, la solicitarea consumatorului, în cazul deteriorării de către consumator a sigiliului aplicat de operator.</t>
  </si>
  <si>
    <t>Tariful  standard pentru furnizarea serviciului de eliberare din arhiva operatorului a copiilor solicitate de pe acte și de pe proiect, prezentate de consumator operatorului și păstrate în arhiva operatorului.</t>
  </si>
  <si>
    <t>Benzină 95  (01.01.2023- 02.01.2024)</t>
  </si>
  <si>
    <t>Motorină (01.01.2023- 02.01.2024)</t>
  </si>
  <si>
    <t>Data</t>
  </si>
  <si>
    <t>Cotațiile medii Platts (lei/tona)</t>
  </si>
  <si>
    <t>Evoluția zilnică a Cotaților medii Platts</t>
  </si>
  <si>
    <t>PL*CV (lei/litru)</t>
  </si>
  <si>
    <t>MC</t>
  </si>
  <si>
    <t>AC</t>
  </si>
  <si>
    <t>TVA</t>
  </si>
  <si>
    <t>PC</t>
  </si>
  <si>
    <t>13.398,43</t>
  </si>
  <si>
    <t>13.656,97</t>
  </si>
  <si>
    <t>13.483,70</t>
  </si>
  <si>
    <t>13.804,82</t>
  </si>
  <si>
    <t>13.468,15</t>
  </si>
  <si>
    <t>13.793,76</t>
  </si>
  <si>
    <t>13.357,51</t>
  </si>
  <si>
    <t>13.717,40</t>
  </si>
  <si>
    <t>13.279,99</t>
  </si>
  <si>
    <t>13.631,24</t>
  </si>
  <si>
    <t>13.212,10</t>
  </si>
  <si>
    <t>13.599,41</t>
  </si>
  <si>
    <t>13.141,79</t>
  </si>
  <si>
    <t>13.544,51</t>
  </si>
  <si>
    <t>13.054,77</t>
  </si>
  <si>
    <t>13.465,70</t>
  </si>
  <si>
    <t>13.039,21</t>
  </si>
  <si>
    <t>13.442,66</t>
  </si>
  <si>
    <t>13.008,59</t>
  </si>
  <si>
    <t>13.430,24</t>
  </si>
  <si>
    <t>13.044,49</t>
  </si>
  <si>
    <t>13.477,26</t>
  </si>
  <si>
    <t>13.076,69</t>
  </si>
  <si>
    <t>13.551,05</t>
  </si>
  <si>
    <t>13.203,03</t>
  </si>
  <si>
    <t>13.692,34</t>
  </si>
  <si>
    <t>13.358,09</t>
  </si>
  <si>
    <t>13.874,11</t>
  </si>
  <si>
    <t>13.466,06</t>
  </si>
  <si>
    <t>13.976,50</t>
  </si>
  <si>
    <t>13.610,75</t>
  </si>
  <si>
    <t>14.107,31</t>
  </si>
  <si>
    <t>13.753,49</t>
  </si>
  <si>
    <t>14.223,85</t>
  </si>
  <si>
    <t>13.849,53</t>
  </si>
  <si>
    <t>14.337,33</t>
  </si>
  <si>
    <t>13.928,69</t>
  </si>
  <si>
    <t>14.402,36</t>
  </si>
  <si>
    <t>14.038,43</t>
  </si>
  <si>
    <t>14.461,50</t>
  </si>
  <si>
    <t>14.068,13</t>
  </si>
  <si>
    <t>14.482,89</t>
  </si>
  <si>
    <t>14.070,69</t>
  </si>
  <si>
    <t>14.481,18</t>
  </si>
  <si>
    <t>14.094,29</t>
  </si>
  <si>
    <t>14.505,44</t>
  </si>
  <si>
    <t>14.124,19</t>
  </si>
  <si>
    <t>14.515,78</t>
  </si>
  <si>
    <t>14.160,51</t>
  </si>
  <si>
    <t>14.532,56</t>
  </si>
  <si>
    <t>14.153,13</t>
  </si>
  <si>
    <t>14.498,13</t>
  </si>
  <si>
    <t>14.148,38</t>
  </si>
  <si>
    <t>14.460,74</t>
  </si>
  <si>
    <t>14.169,26</t>
  </si>
  <si>
    <t>14.481,87</t>
  </si>
  <si>
    <t>14.169,39</t>
  </si>
  <si>
    <t>14.527,10</t>
  </si>
  <si>
    <t>14.183,89</t>
  </si>
  <si>
    <t>14.627,65</t>
  </si>
  <si>
    <t>14.250,47</t>
  </si>
  <si>
    <t>14.783,62</t>
  </si>
  <si>
    <t>14.333,80</t>
  </si>
  <si>
    <t>14.955,11</t>
  </si>
  <si>
    <t>14.359,38</t>
  </si>
  <si>
    <t>15.042,86</t>
  </si>
  <si>
    <t>14.354,43</t>
  </si>
  <si>
    <t>15.113,01</t>
  </si>
  <si>
    <t>14.361,20</t>
  </si>
  <si>
    <t>15.175,94</t>
  </si>
  <si>
    <t>14.422,32</t>
  </si>
  <si>
    <t>15.337,38</t>
  </si>
  <si>
    <t>14.463,01</t>
  </si>
  <si>
    <t>15.512,87</t>
  </si>
  <si>
    <t>14.511,48</t>
  </si>
  <si>
    <t>15.625,20</t>
  </si>
  <si>
    <t>14.534,43</t>
  </si>
  <si>
    <t>15.716,00</t>
  </si>
  <si>
    <t>14.579,34</t>
  </si>
  <si>
    <t>15.825,40</t>
  </si>
  <si>
    <t>14.676,96</t>
  </si>
  <si>
    <t>15.968,74</t>
  </si>
  <si>
    <t>14.722,53</t>
  </si>
  <si>
    <t>16.031,21</t>
  </si>
  <si>
    <t>14.746,34</t>
  </si>
  <si>
    <t>16.128,08</t>
  </si>
  <si>
    <t>14.741,90</t>
  </si>
  <si>
    <t>16.205,92</t>
  </si>
  <si>
    <t>14.737,95</t>
  </si>
  <si>
    <t>16.369,39</t>
  </si>
  <si>
    <t>14.725,24</t>
  </si>
  <si>
    <t>16.493,68</t>
  </si>
  <si>
    <t>14.688,71</t>
  </si>
  <si>
    <t>16.510,49</t>
  </si>
  <si>
    <t>14.668,37</t>
  </si>
  <si>
    <t>16.513,39</t>
  </si>
  <si>
    <t>14.671,82</t>
  </si>
  <si>
    <t>16.548,27</t>
  </si>
  <si>
    <t>14.622,21</t>
  </si>
  <si>
    <t>16.495,07</t>
  </si>
  <si>
    <t>14.504,79</t>
  </si>
  <si>
    <t>16.374,63</t>
  </si>
  <si>
    <t>14.397,58</t>
  </si>
  <si>
    <t>16.287,95</t>
  </si>
  <si>
    <t>14.341,87</t>
  </si>
  <si>
    <t>16.272,76</t>
  </si>
  <si>
    <t>14.414,27</t>
  </si>
  <si>
    <t>16.341,72</t>
  </si>
  <si>
    <t>14.531,49</t>
  </si>
  <si>
    <t>16.380,47</t>
  </si>
  <si>
    <t>14.672,33</t>
  </si>
  <si>
    <t>16.491,35</t>
  </si>
  <si>
    <t>14.907,72</t>
  </si>
  <si>
    <t>16.667,72</t>
  </si>
  <si>
    <t>15.171,23</t>
  </si>
  <si>
    <t>16.835,78</t>
  </si>
  <si>
    <t>15.371,35</t>
  </si>
  <si>
    <t>16.921,82</t>
  </si>
  <si>
    <t>15.578,07</t>
  </si>
  <si>
    <t>17.035,92</t>
  </si>
  <si>
    <t>15.865,03</t>
  </si>
  <si>
    <t>17.202,15</t>
  </si>
  <si>
    <t>16.214,74</t>
  </si>
  <si>
    <t>17.411,47</t>
  </si>
  <si>
    <t>16.530,19</t>
  </si>
  <si>
    <t>17.460,05</t>
  </si>
  <si>
    <t>16.782,82</t>
  </si>
  <si>
    <t>17.478,69</t>
  </si>
  <si>
    <t>17.018,06</t>
  </si>
  <si>
    <t>17.458,64</t>
  </si>
  <si>
    <t>17.215,87</t>
  </si>
  <si>
    <t>17.413,32</t>
  </si>
  <si>
    <t>17.405,17</t>
  </si>
  <si>
    <t>17.441,74</t>
  </si>
  <si>
    <t>17.521,93</t>
  </si>
  <si>
    <t>17.481,32</t>
  </si>
  <si>
    <t>17.681,48</t>
  </si>
  <si>
    <t>17.538,12</t>
  </si>
  <si>
    <t>17.794,74</t>
  </si>
  <si>
    <t>17.590,26</t>
  </si>
  <si>
    <t>17.825,14</t>
  </si>
  <si>
    <t>17.547,99</t>
  </si>
  <si>
    <t>17.798,68</t>
  </si>
  <si>
    <t>17.442,70</t>
  </si>
  <si>
    <t>17.771,66</t>
  </si>
  <si>
    <t>17.392,58</t>
  </si>
  <si>
    <t>17.725,04</t>
  </si>
  <si>
    <t>17.355,10</t>
  </si>
  <si>
    <t>17.639,96</t>
  </si>
  <si>
    <t>17.271,53</t>
  </si>
  <si>
    <t>17.536,12</t>
  </si>
  <si>
    <t>17.100,99</t>
  </si>
  <si>
    <t>17.402,88</t>
  </si>
  <si>
    <t>16.866,40</t>
  </si>
  <si>
    <t>17.294,36</t>
  </si>
  <si>
    <t>16.654,38</t>
  </si>
  <si>
    <t>17.183,19</t>
  </si>
  <si>
    <t>16.526,92</t>
  </si>
  <si>
    <t>17.123,66</t>
  </si>
  <si>
    <t>16.394,32</t>
  </si>
  <si>
    <t>17.047,14</t>
  </si>
  <si>
    <t>16.307,45</t>
  </si>
  <si>
    <t>17.013,86</t>
  </si>
  <si>
    <t>16.247,47</t>
  </si>
  <si>
    <t>17.004,27</t>
  </si>
  <si>
    <t>16.212,52</t>
  </si>
  <si>
    <t>16.972,05</t>
  </si>
  <si>
    <t>16.127,71</t>
  </si>
  <si>
    <t>16.943,36</t>
  </si>
  <si>
    <t>16.118,66</t>
  </si>
  <si>
    <t>16.917,08</t>
  </si>
  <si>
    <t>16.091,66</t>
  </si>
  <si>
    <t>16.985,67</t>
  </si>
  <si>
    <t>16.073,00</t>
  </si>
  <si>
    <t>17.015,76</t>
  </si>
  <si>
    <t>15.989,07</t>
  </si>
  <si>
    <t>17.045,42</t>
  </si>
  <si>
    <t>15.976,09</t>
  </si>
  <si>
    <t>17.096,86</t>
  </si>
  <si>
    <t>15.944,37</t>
  </si>
  <si>
    <t>17.133,29</t>
  </si>
  <si>
    <t>15.975,34</t>
  </si>
  <si>
    <t>17.131,94</t>
  </si>
  <si>
    <t>16.016,95</t>
  </si>
  <si>
    <t>17.056,18</t>
  </si>
  <si>
    <t>15.985,00</t>
  </si>
  <si>
    <t>16.980,89</t>
  </si>
  <si>
    <t>15.939,94</t>
  </si>
  <si>
    <t>16.889,28</t>
  </si>
  <si>
    <t>15.941,87</t>
  </si>
  <si>
    <t>16.771,79</t>
  </si>
  <si>
    <t>15.956,89</t>
  </si>
  <si>
    <t>16.684,58</t>
  </si>
  <si>
    <t>15.985,07</t>
  </si>
  <si>
    <t>16.651,45</t>
  </si>
  <si>
    <t>16.047,25</t>
  </si>
  <si>
    <t>16.602,72</t>
  </si>
  <si>
    <t>16.013,92</t>
  </si>
  <si>
    <t>16.537,96</t>
  </si>
  <si>
    <t>15.922,30</t>
  </si>
  <si>
    <t>16.475,11</t>
  </si>
  <si>
    <t>15.784,08</t>
  </si>
  <si>
    <t>16.456,26</t>
  </si>
  <si>
    <t>15.601,97</t>
  </si>
  <si>
    <t>16.478,17</t>
  </si>
  <si>
    <t>15.448,15</t>
  </si>
  <si>
    <t>16.540,48</t>
  </si>
  <si>
    <t>15.324,39</t>
  </si>
  <si>
    <t>16.541,31</t>
  </si>
  <si>
    <t>15.102,99</t>
  </si>
  <si>
    <t>16.517,76</t>
  </si>
  <si>
    <t>14.881,23</t>
  </si>
  <si>
    <t>16.489,72</t>
  </si>
  <si>
    <t>14.704,96</t>
  </si>
  <si>
    <t>16.373,51</t>
  </si>
  <si>
    <t>14.457,77</t>
  </si>
  <si>
    <t>16.233,85</t>
  </si>
  <si>
    <t>14.265,52</t>
  </si>
  <si>
    <t>16.154,67</t>
  </si>
  <si>
    <t>14.147,44</t>
  </si>
  <si>
    <t>16.061,38</t>
  </si>
  <si>
    <t>14.027,65</t>
  </si>
  <si>
    <t>15.961,19</t>
  </si>
  <si>
    <t>13.944,00</t>
  </si>
  <si>
    <t>15.860,92</t>
  </si>
  <si>
    <t>13.905,79</t>
  </si>
  <si>
    <t>15.719,28</t>
  </si>
  <si>
    <t>13.823,71</t>
  </si>
  <si>
    <t>15.703,05</t>
  </si>
  <si>
    <t>13.856,59</t>
  </si>
  <si>
    <t>15.583,16</t>
  </si>
  <si>
    <t>13.789,88</t>
  </si>
  <si>
    <t>15.463,18</t>
  </si>
  <si>
    <t>13.725,94</t>
  </si>
  <si>
    <t>15.373,80</t>
  </si>
  <si>
    <t>13.656,41</t>
  </si>
  <si>
    <t>15.313,42</t>
  </si>
  <si>
    <t>13.576,10</t>
  </si>
  <si>
    <t>15.260,58</t>
  </si>
  <si>
    <t>13.494,02</t>
  </si>
  <si>
    <t>15.163,86</t>
  </si>
  <si>
    <t>13.372,87</t>
  </si>
  <si>
    <t>15.057,51</t>
  </si>
  <si>
    <t>13.262,04</t>
  </si>
  <si>
    <t>14.971,04</t>
  </si>
  <si>
    <t>13.163,38</t>
  </si>
  <si>
    <t>14.887,81</t>
  </si>
  <si>
    <t>13.069,63</t>
  </si>
  <si>
    <t>14.773,94</t>
  </si>
  <si>
    <t>12.953,39</t>
  </si>
  <si>
    <t>14.760,28</t>
  </si>
  <si>
    <t>12.937,76</t>
  </si>
  <si>
    <t>14.761,48</t>
  </si>
  <si>
    <t>12.947,69</t>
  </si>
  <si>
    <t>14.753,13</t>
  </si>
  <si>
    <t>12.948,26</t>
  </si>
  <si>
    <t>14.780,10</t>
  </si>
  <si>
    <t>13.011,41</t>
  </si>
  <si>
    <t>14.735,82</t>
  </si>
  <si>
    <t>13.028,83</t>
  </si>
  <si>
    <t>14.727,99</t>
  </si>
  <si>
    <t>13.048,17</t>
  </si>
  <si>
    <t>14.712,00</t>
  </si>
  <si>
    <t>13.022,49</t>
  </si>
  <si>
    <t>14.710,56</t>
  </si>
  <si>
    <t>12.988,70</t>
  </si>
  <si>
    <t>14.689,73</t>
  </si>
  <si>
    <t>12.927,44</t>
  </si>
  <si>
    <t>14.724,59</t>
  </si>
  <si>
    <t>12.890,00</t>
  </si>
  <si>
    <t>14.758,42</t>
  </si>
  <si>
    <t>12.843,04</t>
  </si>
  <si>
    <t>14.760,23</t>
  </si>
  <si>
    <t>12.760,68</t>
  </si>
  <si>
    <t>14.749,98</t>
  </si>
  <si>
    <t>12.710,22</t>
  </si>
  <si>
    <t>14.696,91</t>
  </si>
  <si>
    <t>12.626,03</t>
  </si>
  <si>
    <t>14.609,56</t>
  </si>
  <si>
    <t>12.510,70</t>
  </si>
  <si>
    <t>14.545,50</t>
  </si>
  <si>
    <t>12.441,09</t>
  </si>
  <si>
    <t>14.495,99</t>
  </si>
  <si>
    <t>12.372,31</t>
  </si>
  <si>
    <t>14.463,24</t>
  </si>
  <si>
    <t>12.326,23</t>
  </si>
  <si>
    <t>14.496,93</t>
  </si>
  <si>
    <t>12.348,30</t>
  </si>
  <si>
    <t>14.459,42</t>
  </si>
  <si>
    <t>12.319,53</t>
  </si>
  <si>
    <t>14.414,52</t>
  </si>
  <si>
    <t>12.277,82</t>
  </si>
  <si>
    <t>14.399,97</t>
  </si>
  <si>
    <t>12.254,72</t>
  </si>
  <si>
    <t>14.397,36</t>
  </si>
  <si>
    <t>12.227,26</t>
  </si>
  <si>
    <t>14.357,60</t>
  </si>
  <si>
    <t>12.174,53</t>
  </si>
  <si>
    <t>14.355,37</t>
  </si>
  <si>
    <t>12.222,57</t>
  </si>
  <si>
    <t>14.308,13</t>
  </si>
  <si>
    <t>12.227,82</t>
  </si>
  <si>
    <t>14.229,72</t>
  </si>
  <si>
    <t>12.207,62</t>
  </si>
  <si>
    <t>14.128,95</t>
  </si>
  <si>
    <t>12.167,94</t>
  </si>
  <si>
    <t>14.066,35</t>
  </si>
  <si>
    <t>12.176,24</t>
  </si>
  <si>
    <t>14.003,51</t>
  </si>
  <si>
    <t>12.167,96</t>
  </si>
  <si>
    <t>13.923,66</t>
  </si>
  <si>
    <t>12.138,00</t>
  </si>
  <si>
    <t>13.894,40</t>
  </si>
  <si>
    <t>12.143,69</t>
  </si>
  <si>
    <t>13.860,26</t>
  </si>
  <si>
    <t>12.118,13</t>
  </si>
  <si>
    <t>13.758,34</t>
  </si>
  <si>
    <t>12.025,22</t>
  </si>
  <si>
    <t>13.666,81</t>
  </si>
  <si>
    <t>11.913,61</t>
  </si>
  <si>
    <t>13.687,76</t>
  </si>
  <si>
    <t>11.877,85</t>
  </si>
  <si>
    <t>13.706,80</t>
  </si>
  <si>
    <t>11.857,87</t>
  </si>
  <si>
    <t>13.864,33</t>
  </si>
  <si>
    <t>11.947,93</t>
  </si>
  <si>
    <t>13.934,35</t>
  </si>
  <si>
    <t>11.963,20</t>
  </si>
  <si>
    <t>14.011,35</t>
  </si>
  <si>
    <t>11.992,00</t>
  </si>
  <si>
    <t>14.371,89</t>
  </si>
  <si>
    <t>12.324,19</t>
  </si>
  <si>
    <t>14.502,72</t>
  </si>
  <si>
    <t>12.458,33</t>
  </si>
  <si>
    <t>14.699,16</t>
  </si>
  <si>
    <t>12.658,07</t>
  </si>
  <si>
    <t>14.879,58</t>
  </si>
  <si>
    <t>12.839,07</t>
  </si>
  <si>
    <t>15.102,22</t>
  </si>
  <si>
    <t>13.047,49</t>
  </si>
  <si>
    <t>15.286,07</t>
  </si>
  <si>
    <t>13.226,44</t>
  </si>
  <si>
    <t>15.484,26</t>
  </si>
  <si>
    <t>13.383,92</t>
  </si>
  <si>
    <t>15.671,92</t>
  </si>
  <si>
    <t>13.495,60</t>
  </si>
  <si>
    <t>15.891,53</t>
  </si>
  <si>
    <t>13.661,89</t>
  </si>
  <si>
    <t>16.155,43</t>
  </si>
  <si>
    <t>13.856,63</t>
  </si>
  <si>
    <t>16.323,89</t>
  </si>
  <si>
    <t>13.983,25</t>
  </si>
  <si>
    <t>16.402,45</t>
  </si>
  <si>
    <t>14.011,22</t>
  </si>
  <si>
    <t>16.498,79</t>
  </si>
  <si>
    <t>14.044,79</t>
  </si>
  <si>
    <t>16.418,75</t>
  </si>
  <si>
    <t>13.947,49</t>
  </si>
  <si>
    <t>16.277,42</t>
  </si>
  <si>
    <t>13.858,43</t>
  </si>
  <si>
    <t>16.203,27</t>
  </si>
  <si>
    <t>13.841,38</t>
  </si>
  <si>
    <t>16.176,32</t>
  </si>
  <si>
    <t>13.824,04</t>
  </si>
  <si>
    <t>16.191,03</t>
  </si>
  <si>
    <t>13.854,18</t>
  </si>
  <si>
    <t>16.116,13</t>
  </si>
  <si>
    <t>13.809,60</t>
  </si>
  <si>
    <t>16.040,48</t>
  </si>
  <si>
    <t>13.790,06</t>
  </si>
  <si>
    <t>15.948,96</t>
  </si>
  <si>
    <t>13.809,66</t>
  </si>
  <si>
    <t>15.805,45</t>
  </si>
  <si>
    <t>13.811,30</t>
  </si>
  <si>
    <t>15.762,92</t>
  </si>
  <si>
    <t>13.893,76</t>
  </si>
  <si>
    <t>15.663,99</t>
  </si>
  <si>
    <t>13.914,14</t>
  </si>
  <si>
    <t>15.519,95</t>
  </si>
  <si>
    <t>13.896,63</t>
  </si>
  <si>
    <t>15.439,17</t>
  </si>
  <si>
    <t>13.975,50</t>
  </si>
  <si>
    <t>15.395,42</t>
  </si>
  <si>
    <t>14.085,67</t>
  </si>
  <si>
    <t>15.412,78</t>
  </si>
  <si>
    <t>14.248,31</t>
  </si>
  <si>
    <t>15.393,58</t>
  </si>
  <si>
    <t>14.339,15</t>
  </si>
  <si>
    <t>15.394,32</t>
  </si>
  <si>
    <t>14.430,36</t>
  </si>
  <si>
    <t>15.458,67</t>
  </si>
  <si>
    <t>14.563,84</t>
  </si>
  <si>
    <t>15.554,52</t>
  </si>
  <si>
    <t>14.727,36</t>
  </si>
  <si>
    <t>15.662,02</t>
  </si>
  <si>
    <t>14.929,77</t>
  </si>
  <si>
    <t>15.774,63</t>
  </si>
  <si>
    <t>15.141,31</t>
  </si>
  <si>
    <t>15.903,47</t>
  </si>
  <si>
    <t>15.356,18</t>
  </si>
  <si>
    <t>15.927,91</t>
  </si>
  <si>
    <t>15.427,44</t>
  </si>
  <si>
    <t>15.903,06</t>
  </si>
  <si>
    <t>15.477,79</t>
  </si>
  <si>
    <t>15.861,29</t>
  </si>
  <si>
    <t>15.469,27</t>
  </si>
  <si>
    <t>15.799,71</t>
  </si>
  <si>
    <t>15.429,81</t>
  </si>
  <si>
    <t>15.666,13</t>
  </si>
  <si>
    <t>15.348,20</t>
  </si>
  <si>
    <t>15.593,40</t>
  </si>
  <si>
    <t>15.259,60</t>
  </si>
  <si>
    <t>15.492,18</t>
  </si>
  <si>
    <t>15.111,47</t>
  </si>
  <si>
    <t>15.456,33</t>
  </si>
  <si>
    <t>15.044,89</t>
  </si>
  <si>
    <t>15.445,80</t>
  </si>
  <si>
    <t>15.013,52</t>
  </si>
  <si>
    <t>15.463,48</t>
  </si>
  <si>
    <t>15.035,14</t>
  </si>
  <si>
    <t>15.540,72</t>
  </si>
  <si>
    <t>15.061,81</t>
  </si>
  <si>
    <t>15.621,77</t>
  </si>
  <si>
    <t>15.111,36</t>
  </si>
  <si>
    <t>15.656,85</t>
  </si>
  <si>
    <t>15.174,54</t>
  </si>
  <si>
    <t>15.709,48</t>
  </si>
  <si>
    <t>15.244,95</t>
  </si>
  <si>
    <t>15.720,52</t>
  </si>
  <si>
    <t>15.293,98</t>
  </si>
  <si>
    <t>15.668,59</t>
  </si>
  <si>
    <t>15.243,89</t>
  </si>
  <si>
    <t>15.715,52</t>
  </si>
  <si>
    <t>15.303,78</t>
  </si>
  <si>
    <t>15.740,43</t>
  </si>
  <si>
    <t>15.339,34</t>
  </si>
  <si>
    <t>15.783,28</t>
  </si>
  <si>
    <t>15.423,53</t>
  </si>
  <si>
    <t>15.815,63</t>
  </si>
  <si>
    <t>15.530,19</t>
  </si>
  <si>
    <t>15.834,39</t>
  </si>
  <si>
    <t>15.645,36</t>
  </si>
  <si>
    <t>15.866,59</t>
  </si>
  <si>
    <t>15.827,56</t>
  </si>
  <si>
    <t>15.970,54</t>
  </si>
  <si>
    <t>16.096,11</t>
  </si>
  <si>
    <t>16.059,76</t>
  </si>
  <si>
    <t>16.327,47</t>
  </si>
  <si>
    <t>16.177,88</t>
  </si>
  <si>
    <t>16.640,21</t>
  </si>
  <si>
    <t>16.401,52</t>
  </si>
  <si>
    <t>17.103,48</t>
  </si>
  <si>
    <t>16.558,22</t>
  </si>
  <si>
    <t>17.459,72</t>
  </si>
  <si>
    <t>16.619,96</t>
  </si>
  <si>
    <t>17.690,48</t>
  </si>
  <si>
    <t>16.665,00</t>
  </si>
  <si>
    <t>17.885,46</t>
  </si>
  <si>
    <t>16.670,86</t>
  </si>
  <si>
    <t>17.976,09</t>
  </si>
  <si>
    <t>16.647,46</t>
  </si>
  <si>
    <t>18.087,61</t>
  </si>
  <si>
    <t>16.654,26</t>
  </si>
  <si>
    <t>18.188,91</t>
  </si>
  <si>
    <t>16.562,93</t>
  </si>
  <si>
    <t>18.161,80</t>
  </si>
  <si>
    <t>16.443,14</t>
  </si>
  <si>
    <t>18.088,12</t>
  </si>
  <si>
    <t>16.226,13</t>
  </si>
  <si>
    <t>17.904,44</t>
  </si>
  <si>
    <t>15.948,86</t>
  </si>
  <si>
    <t>17.658,96</t>
  </si>
  <si>
    <t>15.710,08</t>
  </si>
  <si>
    <t>17.492,62</t>
  </si>
  <si>
    <t>15.493,06</t>
  </si>
  <si>
    <t>17.326,09</t>
  </si>
  <si>
    <t>15.259,19</t>
  </si>
  <si>
    <t>17.100,69</t>
  </si>
  <si>
    <t>15.159,63</t>
  </si>
  <si>
    <t>17.024,20</t>
  </si>
  <si>
    <t>15.051,52</t>
  </si>
  <si>
    <t>16.920,44</t>
  </si>
  <si>
    <t>14.948,54</t>
  </si>
  <si>
    <t>16.829,56</t>
  </si>
  <si>
    <t>14.863,73</t>
  </si>
  <si>
    <t>16.755,25</t>
  </si>
  <si>
    <t>14.794,14</t>
  </si>
  <si>
    <t>16.736,96</t>
  </si>
  <si>
    <t>14.802,05</t>
  </si>
  <si>
    <t>16.740,26</t>
  </si>
  <si>
    <t>14.839,36</t>
  </si>
  <si>
    <t>16.756,19</t>
  </si>
  <si>
    <t>14.861,05</t>
  </si>
  <si>
    <t>16.801,33</t>
  </si>
  <si>
    <t>14.859,44</t>
  </si>
  <si>
    <t>16.865,36</t>
  </si>
  <si>
    <t>14.846,10</t>
  </si>
  <si>
    <t>16.962,45</t>
  </si>
  <si>
    <t>14.621,94</t>
  </si>
  <si>
    <t>16.847,95</t>
  </si>
  <si>
    <t>benzina</t>
  </si>
  <si>
    <t xml:space="preserve">Lăcătuș </t>
  </si>
  <si>
    <t xml:space="preserve">Sofer  </t>
  </si>
  <si>
    <t>lei/tona</t>
  </si>
  <si>
    <t>Data publicării</t>
  </si>
  <si>
    <r>
      <t>Niplu</t>
    </r>
    <r>
      <rPr>
        <sz val="10"/>
        <rFont val="Arial"/>
        <family val="2"/>
        <charset val="204"/>
      </rPr>
      <t xml:space="preserve"> dn 20 (3/4)</t>
    </r>
  </si>
  <si>
    <r>
      <t>Niplu</t>
    </r>
    <r>
      <rPr>
        <sz val="10"/>
        <rFont val="Arial"/>
        <family val="2"/>
        <charset val="204"/>
      </rPr>
      <t xml:space="preserve"> dn 25 (1)</t>
    </r>
  </si>
  <si>
    <r>
      <t>Niplu</t>
    </r>
    <r>
      <rPr>
        <sz val="10"/>
        <rFont val="Arial"/>
        <family val="2"/>
        <charset val="204"/>
      </rPr>
      <t xml:space="preserve"> dn 32 (1 1/4)</t>
    </r>
  </si>
  <si>
    <r>
      <t>Niplu</t>
    </r>
    <r>
      <rPr>
        <sz val="10"/>
        <rFont val="Arial"/>
        <family val="2"/>
        <charset val="204"/>
      </rPr>
      <t xml:space="preserve"> dn 40 (1 1/2)</t>
    </r>
  </si>
  <si>
    <r>
      <t>Niplu</t>
    </r>
    <r>
      <rPr>
        <sz val="10"/>
        <rFont val="Arial"/>
        <family val="2"/>
        <charset val="204"/>
      </rPr>
      <t xml:space="preserve"> dn 50 (2)</t>
    </r>
  </si>
  <si>
    <r>
      <t xml:space="preserve">Flanșă </t>
    </r>
    <r>
      <rPr>
        <sz val="10"/>
        <rFont val="Arial"/>
        <family val="2"/>
        <charset val="204"/>
      </rPr>
      <t>liberă D65/75mm</t>
    </r>
  </si>
  <si>
    <r>
      <t>Adaptor cu flanșă</t>
    </r>
    <r>
      <rPr>
        <sz val="10"/>
        <rFont val="Arial"/>
        <family val="2"/>
        <charset val="204"/>
      </rPr>
      <t xml:space="preserve"> D65 mm</t>
    </r>
  </si>
  <si>
    <r>
      <t>Capăt flanșă</t>
    </r>
    <r>
      <rPr>
        <sz val="10"/>
        <rFont val="Arial"/>
        <family val="2"/>
        <charset val="204"/>
      </rPr>
      <t xml:space="preserve"> D75mm</t>
    </r>
  </si>
  <si>
    <t>Sursa</t>
  </si>
  <si>
    <t>https://uniplast.md/ro/product/supapa-fonta-de-retinere-flanse-cu-bila-d125-pn16-l350-mm-8-gauri-wato</t>
  </si>
  <si>
    <t>https://uniplast.md/ro/product/adaptor-flansa-d110-pe100-sdr11-pehdpn16-gf</t>
  </si>
  <si>
    <t>https://uniplast.md/ro/product/adaptor-flansa-d125-pe100-sdr11-pehdpn16-gf</t>
  </si>
  <si>
    <t>https://uniplast.md/ro/product/piesa-bransare-teava-pehd-d180-x-1-10-a-cu-6-suruburi-cu-inel-reinfor-sab</t>
  </si>
  <si>
    <t>https://uniplast.md/ro/product/piesa-bransare-teava-pehd-d250-x-2-10-a-cu-6-suruburi-cu-inel-reinfor-sab</t>
  </si>
  <si>
    <t>https://uniplast.md/ro/product/piesa-bransare-teava-pehd-d125-x-1-16-a-cu-6-suruburi-cu-inel-reinfor-sab</t>
  </si>
  <si>
    <t>https://uniplast.md/ro/product/piesa-bransare-teava-pehd-d225-x-2-10-a-cu-6-suruburi-cu-inel-reinfor-sab</t>
  </si>
  <si>
    <t>https://hydrosystems.md/vane-fonta-flanse-si-hidranti/fitinguri-din-fonta-cu-flanse/teu-font%C4%83-epoxy-cu-flan%C8%99e-redus-125x100</t>
  </si>
  <si>
    <t>https://hydrosystems.md/vane-fonta-flanse-si-hidranti/fitinguri-din-fonta-cu-flanse/teu-font%C4%83-epoxy-cu-flan%C8%99e-redus-150x100</t>
  </si>
  <si>
    <t>https://uniplast.md/ro/product/teu-fonta-cu-flanse-d200-pn10-l520-mm-8-gauri-blucast</t>
  </si>
  <si>
    <t>https://uniplast.md/ro/product/teu-fonta-cu-flanse-d300-x-80-pn10-128-gauri-bohamet</t>
  </si>
  <si>
    <t>https://www.tehnoconduct.md/product/teu-fonta-250x150-pn10-16-0000005968</t>
  </si>
  <si>
    <t>https://hydrosystems.md/vane-fonta-flanse-si-hidranti/fitinguri-din-fonta-cu-flanse/teu-fonta-epoxy-cu-flanse-redus-300x150</t>
  </si>
  <si>
    <t>https://www.tehnoconduct.md/product/teu-fonta-350x300-pn10-0000014753</t>
  </si>
  <si>
    <t>https://www.tehnoconduct.md/product/teu-fonta-200x200-pn10-0000005966</t>
  </si>
  <si>
    <r>
      <t>casnici</t>
    </r>
    <r>
      <rPr>
        <sz val="11"/>
        <rFont val="Times New Roman"/>
        <family val="1"/>
        <charset val="204"/>
      </rPr>
      <t>/ noncasnici</t>
    </r>
  </si>
  <si>
    <r>
      <t>casnici/</t>
    </r>
    <r>
      <rPr>
        <sz val="11"/>
        <rFont val="Times New Roman"/>
        <family val="1"/>
        <charset val="204"/>
      </rPr>
      <t>noncasnici</t>
    </r>
  </si>
  <si>
    <t>III</t>
  </si>
  <si>
    <t>DFU ANRE</t>
  </si>
  <si>
    <t>https://term.md/ru/catalog/fitinguri-profactor/vane-de-mixare/PFCV241P/</t>
  </si>
  <si>
    <t>https://term.md/ru/catalog/fitinguri-profactor/PFCV24950/?sphrase_id=8321</t>
  </si>
  <si>
    <t>https://uniplast.md/ro/product/supapa-fonta-de-sens-cu-arc-intre-flanse-d-65-pn1016-l45-mm-gjl-250-wato</t>
  </si>
  <si>
    <t>https://hydrosystems.md/supape-de-sens-cu-flanse/supap%C4%83-de-sens-tip-wafer-hydro-s-80-mm</t>
  </si>
  <si>
    <t>https://uniplast.md/ro/6087033/</t>
  </si>
  <si>
    <t>https://www.metroterm.md/filtru-alama-34f-kalde-4-37822</t>
  </si>
  <si>
    <t>https://www.metroterm.md/filtru-alama-1f-kalde-4-37821</t>
  </si>
  <si>
    <t>https://www.metroterm.md/filtru-alama-112f-kalde-4-38413</t>
  </si>
  <si>
    <t>https://www.metroterm.md/filtru-alama-2f-kalde-4-38414</t>
  </si>
  <si>
    <t>https://uniplast.md/ro/5693996/</t>
  </si>
  <si>
    <t>https://uniplast.md/ro/5802082/</t>
  </si>
  <si>
    <t>https://uniplast.md/ro/5802079/</t>
  </si>
  <si>
    <t>https://uniplast.md/ro/5802080/</t>
  </si>
  <si>
    <t>https://uniplast.md/ro/product/niplu-d-34-alama-pl</t>
  </si>
  <si>
    <t>https://uniplast.md/ro/product/niplu-d-1-alama</t>
  </si>
  <si>
    <t>https://uniplast.md/ro/429866/</t>
  </si>
  <si>
    <t>https://uniplast.md/ro/436082/</t>
  </si>
  <si>
    <t>https://uniplast.md/ro/product/sirma-zincata-pentru-sigilii-s05-mm-l250-m</t>
  </si>
  <si>
    <t>https://uniplast.md/ro/product/cinepa-etansare-100-g-unigarn100-unipak</t>
  </si>
  <si>
    <t>https://volta.md/produs/electrozi-asr-143-2</t>
  </si>
  <si>
    <t>https://uniplast.md/ro/435565/</t>
  </si>
  <si>
    <t>https://uniplast.md/ro/435555/</t>
  </si>
  <si>
    <t>https://uniplast.md/ro/435519/</t>
  </si>
  <si>
    <t>https://uniplast.md/ro/435483/</t>
  </si>
  <si>
    <t>https://uniplast.md/ro/435433/</t>
  </si>
  <si>
    <t>https://www.metroterm.md/robinet-cu-bila-ff-34-tdm-4-32363</t>
  </si>
  <si>
    <t>https://www.metroterm.md/robinet-cu-bila-ff-1-tdm-4-32361</t>
  </si>
  <si>
    <t>https://www.metroterm.md/robinet-cu-bila-ff-114-tdm-4-39557</t>
  </si>
  <si>
    <t>https://www.metroterm.md/robinet-cu-bila-ff-112-tdm-4-39556</t>
  </si>
  <si>
    <t>https://supraten.md/stut-negru-mm-filet-3-4-150mm-125743-ru</t>
  </si>
  <si>
    <t>https://romstal.md/stut-negru-filetat-la-un-capat-1quotx150-mm-fe</t>
  </si>
  <si>
    <t>https://romstal.md/stut-negru-filetat-la-un-capat-1-14quotx150-mm-fe</t>
  </si>
  <si>
    <t>https://romstal.md/stut-negru-filetat-la-un-capat-1-12quotx150-mm-fe</t>
  </si>
  <si>
    <t>https://romstal.md/stut-negru-filetat-la-un-capat-2quotx150-mm-fe</t>
  </si>
  <si>
    <t>https://romstal.md/stut-negru-filetat-la-un-capat-2-12quotx150-mm-fe</t>
  </si>
  <si>
    <t>https://uniplast.md/ro/437644/</t>
  </si>
  <si>
    <t>https://hydrosystems.md/vane-fonta/van%C4%83-font%C4%83-model-spaniol-125-mm</t>
  </si>
  <si>
    <t>https://hydrosystems.md/vane-fonta/van%C4%83-font%C4%83-model-spaniol-150-mm</t>
  </si>
  <si>
    <t>https://uniplast.md/ro/product/vana-fonta-d250-pn16-pana-cauciucata-din3352-f5-l445-mm-12-gauri</t>
  </si>
  <si>
    <t>https://hydrosystems.md/vane-fonta/vana-fonta-model-spaniol-300-mm-pn16</t>
  </si>
  <si>
    <t>https://uniplast.md/ro/6438827/</t>
  </si>
  <si>
    <t>https://hydrosystems.md/flan%C8%99%C4%83-liber%C4%83-din-o%C8%9Bel-8090</t>
  </si>
  <si>
    <t>https://uniplast.md/ro/6422044/</t>
  </si>
  <si>
    <t>https://uniplast.md/ro/product/flansa-libera-otel-d125140-158-8-gauri-mos</t>
  </si>
  <si>
    <t>https://uniplast.md/ro/6422041/</t>
  </si>
  <si>
    <t>https://uniplast.md/ro/6422040/</t>
  </si>
  <si>
    <t>https://uniplast.md/ro/product/adaptor-flansa-d-63-pe100-sdr17-pehdpn10-gf</t>
  </si>
  <si>
    <t>https://uniplast.md/ro/product/adaptor-flansa-d-75-pe100-sdr11-pehdpn16-gf</t>
  </si>
  <si>
    <t>https://uniplast.md/ro/product/adaptor-flansa-d160-pe100-sdr11-pehdpn16-gf</t>
  </si>
  <si>
    <t>https://uniplast.md/ro/product/adaptor-flansa-d200-pe100-sdr11-pehdpn16-1</t>
  </si>
  <si>
    <t>https://uniplast.md/ro/431019/</t>
  </si>
  <si>
    <t>https://uniplast.md/ro/product/adaptor-flansa-d315-pe100-sdr11-pehdpn16-gf</t>
  </si>
  <si>
    <t>https://uniplast.md/ro/430761/</t>
  </si>
  <si>
    <t>https://uniplast.md/ro/product/adaptor-flansa-d-90-pe100-sdr11-pehdpn16-gf</t>
  </si>
  <si>
    <t>https://uniplast.md/ro/431028/</t>
  </si>
  <si>
    <t>https://www.metroterm.md/pe-100-teava-sdr17-pn10-d20-4-32594</t>
  </si>
  <si>
    <t>https://www.metroterm.md/pe-100-teava-sdr17-pn10-d25-4-32600</t>
  </si>
  <si>
    <t>https://www.metroterm.md/pe-100-teava-sdr17-pn10-d32-4-32609</t>
  </si>
  <si>
    <t>https://uniplast.md/ro/product/teava-d-40pn10-pe100-sdr17-x-24-sm-en-12201-2</t>
  </si>
  <si>
    <t>https://uniplast.md/ro/product/teava-d-50pn10-pe100-sdr17-x-30-sm-en-12201-2</t>
  </si>
  <si>
    <t>https://uniplast.md/ro/product/teava-d-63pn10-pe100-sdr17-x-38-sm-en-12201-2</t>
  </si>
  <si>
    <t>https://uniplast.md/ro/product/teava-d-75pn10-pe100-sdr17-x-45-sm-en-12201-2</t>
  </si>
  <si>
    <t>https://uniplast.md/ro/product/teava-d-90pn10-pe100-sdr17-x-54-sm-en-12201-2</t>
  </si>
  <si>
    <t>https://uniplast.md/ro/product/teava-d110pn10-pe100-sdr17-x-66-sm-en-12201-2</t>
  </si>
  <si>
    <t>https://uniplast.md/ro/product/teava-d140pn10-pe100-sdr17-x-83-sm-en-12201-2</t>
  </si>
  <si>
    <t>https://uniplast.md/ro/product/teava-d160pn10-pe100-sdr17-x-95-sm-en-12201-2</t>
  </si>
  <si>
    <t>https://uniplast.md/ro/product/teava-d180pn10-pe100-sdr17-x-107-sm-en-12201-2</t>
  </si>
  <si>
    <t>https://uniplast.md/ro/product/teava-d200pn10-pe100-sdr17-x-119-sm-en-12201-2</t>
  </si>
  <si>
    <t>https://uniplast.md/ro/product/teava-d250pn10-pe100-sdr17-x-148-sm-en-12201-2</t>
  </si>
  <si>
    <t>https://uniplast.md/ro/product/teava-d315pn10-pe100-sdr17-x-187-sm-en-12201-2</t>
  </si>
  <si>
    <t>https://www.metroterm.md/bransament-pe-vl-pn10-d25x34f-4-39991</t>
  </si>
  <si>
    <t>https://www.metroterm.md/bransament-pe-vl-pn10-d32x34f-4-42740</t>
  </si>
  <si>
    <t>https://www.metroterm.md/bransament-pe16-d40x34-vl-4-35171</t>
  </si>
  <si>
    <t>https://www.metroterm.md/bransament-pe10-d50x34-vl-4-35172</t>
  </si>
  <si>
    <t>https://www.metroterm.md/bransament-pepn10-d90x34vl-4-37983</t>
  </si>
  <si>
    <t>https://www.metroterm.md/bransament-pepn10-d110x34-vl-4-36361</t>
  </si>
  <si>
    <t>https://www.metroterm.md/bransament-pepn10-d125x34-vl-4-38525</t>
  </si>
  <si>
    <t>https://www.metroterm.md/bransament-pepn10-d140x1vl-4-37981</t>
  </si>
  <si>
    <t>https://www.metroterm.md/bransament-pepn10-d160x1-vl-4-36362</t>
  </si>
  <si>
    <t>https://www.metroterm.md/bransament-pepn10-d200x112-vl-4-31397</t>
  </si>
  <si>
    <t>https://uniplast.md/ro/product/piesa-bransare-teava-pehd-d315-x-3-8-a-cu-6-suruburi-cu-inel-sab</t>
  </si>
  <si>
    <t>Colier (piesă) de branşare cu filet interior D = 350mm x 20mm</t>
  </si>
  <si>
    <t>https://www.metroterm.md/bransament-pe-vl-pn10-d40x1f-4-39992</t>
  </si>
  <si>
    <t>https://www.metroterm.md/bransament-pepn10-d50x1-vl-4-38854</t>
  </si>
  <si>
    <t>https://www.metroterm.md/bransament-pe10-d63x1-vl-4-35173</t>
  </si>
  <si>
    <t>https://www.metroterm.md/bransament-pepn10-d75x1vl-4-36367</t>
  </si>
  <si>
    <t>https://www.metroterm.md/bransament-pepn10-d90x1vl-4-36369</t>
  </si>
  <si>
    <t>https://www.metroterm.md/bransament-pepn10-d110x1-vl-4-35165</t>
  </si>
  <si>
    <t>https://uniplast.md/ro/product/teu-bransare-ef-d-40-x-32-mono-bloc-autoperforant-pe100-sdr11-gf</t>
  </si>
  <si>
    <t>https://uniplast.md/ro/product/teu-bransare-ef-d-50-x-32-mono-bloc-autoperforant-pe100-sdr11-gf</t>
  </si>
  <si>
    <t>https://uniplast.md/ro/product/teu-bransare-ef-d-63-x-32-duo-bloc-pe100-sdr11-gf</t>
  </si>
  <si>
    <t>https://uniplast.md/ro/product/teu-bransare-ef-d-75-x-32-duo-bloc-pe100-sdr11-gf</t>
  </si>
  <si>
    <t>https://uniplast.md/ro/product/teu-bransare-ef-d125-x-32-duo-bloc-pe100-sdr11-gf</t>
  </si>
  <si>
    <t>https://uniplast.md/ro/product/teu-bransare-ef-d140-x-32-duo-bloc-pe100-sdr11-gf</t>
  </si>
  <si>
    <t>https://uniplast.md/ro/product/teu-bransare-ef-d180-x-32-duo-bloc-pe100-sdr11-gf</t>
  </si>
  <si>
    <t>https://uniplast.md/ro/6087045/</t>
  </si>
  <si>
    <t>https://uniplast.md/ro/434519/</t>
  </si>
  <si>
    <t>https://uniplast.md/ro/product/teu-bransare-ef-d250-x-32-duo-bloc-pe100-sdr11-gf</t>
  </si>
  <si>
    <t>https://uniplast.md/ro/6087085/</t>
  </si>
  <si>
    <t>https://uniplast.md/ro/6087070/</t>
  </si>
  <si>
    <t>https://uniplast.md/ro/6087063/</t>
  </si>
  <si>
    <t>https://uniplast.md/ro/product/teu-bransare-ef-d125-x-40-duo-bloc-pe100-sdr11-gf</t>
  </si>
  <si>
    <t>https://uniplast.md/ro/6087056/</t>
  </si>
  <si>
    <t>https://uniplast.md/ro/product/teu-bransare-ef-d160-x-40-duo-bloc-pe100-sdr11-gf</t>
  </si>
  <si>
    <t>https://uniplast.md/ro/product/teu-bransare-ef-d180-x-40-duo-bloc-pe100-sdr11-gf</t>
  </si>
  <si>
    <t>https://uniplast.md/ro/6087041/</t>
  </si>
  <si>
    <t>https://uniplast.md/ro/6087075/</t>
  </si>
  <si>
    <t>https://uniplast.md/ro/product/teu-redus-ef-d-90-x-50-pe100-sdr11-pn16-395w-kit-gf</t>
  </si>
  <si>
    <t>https://uniplast.md/ro/6087065/</t>
  </si>
  <si>
    <t>https://uniplast.md/ro/product/teu-bransare-ef-d125-x-63-duo-bloc-pe100-sdr11-gf</t>
  </si>
  <si>
    <t>https://uniplast.md/ro/product/teu-bransare-ef-d140-x-63-duo-bloc-pe100-sdr11-gf</t>
  </si>
  <si>
    <t>https://uniplast.md/ro/6087052/</t>
  </si>
  <si>
    <t>https://uniplast.md/ro/product/teu-bransare-ef-d200-x-50-kit-duo-bloc-pe100-sdr11-gf</t>
  </si>
  <si>
    <t>https://uniplast.md/ro/435723/</t>
  </si>
  <si>
    <t>https://uniplast.md/ro/product/colier-bransare-teava-metal-d250-x-2-fi-267-280-mm-domex</t>
  </si>
  <si>
    <t>https://uniplast.md/ro/product/colier-bransare-teava-metal-d300-x-2-cu-flansa-pn1016-315-326-mm-4-gauri-domex</t>
  </si>
  <si>
    <t>https://uniplast.md/ro/product/filtru-y-d-114-alama-pn20-192-itap
https://www.metroterm.md/filtru-alama-114f-kalde-4-37820</t>
  </si>
  <si>
    <t>https://romstal.md/dop-compresiune-d20-mm</t>
  </si>
  <si>
    <t>pret acitilena , oxigen ?</t>
  </si>
  <si>
    <t>https://nanu.md/sanitare/teava-si-fitting/teava-si-fitting-canalizare/12158-teava-pvc-pentru-canalizare-sn4-d-200-x-49-x-2000-mm-oranj-tehnoworld.html</t>
  </si>
  <si>
    <t>https://instalco.md/product/teava-pvc-scurg-exterioara-1104m-sn4</t>
  </si>
  <si>
    <t>https://instalco.md/product/teava-pvc-scurg-exterioara-1604m-sn4</t>
  </si>
  <si>
    <t>Preț SA „Apă - Canal Strășeni” 2025</t>
  </si>
  <si>
    <t>https://uniplast.md/ro/product/sigilii-pentru-contor-apa-super-snap</t>
  </si>
  <si>
    <t>Pasta de etanșare    1Kg-500 lei</t>
  </si>
  <si>
    <t>UAZ ST AT 661 Vagon</t>
  </si>
  <si>
    <t xml:space="preserve"> MAN VVY 258</t>
  </si>
  <si>
    <t>CITROEN  BERLINGO ST BA 134</t>
  </si>
  <si>
    <t>Dacia Logan YHM 680</t>
  </si>
  <si>
    <t>Excavator JCB TAK 858 (moto/h)</t>
  </si>
  <si>
    <t>Amortizat complet</t>
  </si>
  <si>
    <t>Salariu tarifar/ de funcție conform Anexa4 la H.G.R.M nr.743/2002</t>
  </si>
  <si>
    <t>Salariu tarifar/ de funcție conform Anexa4 la H.G.R.M nr.743/2003</t>
  </si>
  <si>
    <t>Controlor ( inginer, maistru)</t>
  </si>
  <si>
    <t>Tarif mediu fara TVA</t>
  </si>
  <si>
    <t>Finantare proiect in PV de punere in functiune</t>
  </si>
  <si>
    <t>Media transport Citroen si Dacia</t>
  </si>
  <si>
    <t>Tarifele pentru serviciile auxiliare prestate consumatorilor de către 
SA „Apă-Canal Strășeni”</t>
  </si>
  <si>
    <t>Заключение о размерах тарифов на дополнительные услуги, предоставляемые потребителям 
SA „Apă-Canal Strășeni”</t>
  </si>
  <si>
    <t>Denumirea materialelor nemijlocit utilizate la furnizare serviciului auxiliar</t>
  </si>
  <si>
    <t>sursa prețurilor conform facturile fiscale 2026, liste de prețuri a furnizorilor.</t>
  </si>
  <si>
    <t>Nr.</t>
  </si>
  <si>
    <t xml:space="preserve">Denumirea materialelor </t>
  </si>
  <si>
    <t>Cantitatea</t>
  </si>
  <si>
    <t>Preț, lei</t>
  </si>
  <si>
    <t>Clapetă de sens unic (supapă)  D15 mm</t>
  </si>
  <si>
    <t>Colier (piesă) de branşare cu filet interior D=50X25</t>
  </si>
  <si>
    <t>Contor d = 15 mmm</t>
  </si>
  <si>
    <t>Cordonul sigiliului (ață capron 0,8 mm)</t>
  </si>
  <si>
    <t>Dop pentru bușonare D = 15mm</t>
  </si>
  <si>
    <t>Dop pentru bușonare D = 25mm</t>
  </si>
  <si>
    <t>Dop pentru bușonare, PVC, D = 110mm</t>
  </si>
  <si>
    <t>Filtru D = 15 mm</t>
  </si>
  <si>
    <t>Foi format A4</t>
  </si>
  <si>
    <t>Gaz natural (5% din valoarea materialelor)</t>
  </si>
  <si>
    <t>x</t>
  </si>
  <si>
    <t>Niplu 1/2M x 1/2M</t>
  </si>
  <si>
    <t>Oxgen(5% din valoarea materialelor)</t>
  </si>
  <si>
    <t>Racord cu filet exterior compresiune OL/PE 25mm x 15mm</t>
  </si>
  <si>
    <t>Racord cu filet exterior compresiune OL/PE 25mm x 25mm</t>
  </si>
  <si>
    <t>Racord cu filet exterior compresiune OL/PE 32mm x 25mm</t>
  </si>
  <si>
    <t>Ventil (robinet cu bilă) D = 15 mm</t>
  </si>
  <si>
    <t>Ventil (robinet cu bilă) D = 25 mm</t>
  </si>
  <si>
    <t xml:space="preserve">Set de legătură </t>
  </si>
  <si>
    <t>comp.</t>
  </si>
  <si>
    <t>Țeavă PE100 SDR 17 PN10 D = 25mm</t>
  </si>
  <si>
    <t>Țeavă PVC SN4 D = 160 x 4 mm</t>
  </si>
  <si>
    <t>Pasta de etansare(1 kg -500 lei)</t>
  </si>
  <si>
    <t>g</t>
  </si>
  <si>
    <t>Fiting (adaptor)</t>
  </si>
  <si>
    <t>Robinet Emeti 1"FF , FM</t>
  </si>
  <si>
    <t>Robinet Emeti 1/2 FM</t>
  </si>
  <si>
    <t>Robinet 2"FF</t>
  </si>
  <si>
    <t>Robinet 3/4"FM</t>
  </si>
  <si>
    <t>TUB D 20</t>
  </si>
  <si>
    <t>TUB D 25</t>
  </si>
  <si>
    <t>TUB D 32</t>
  </si>
  <si>
    <t>TUB D 40</t>
  </si>
  <si>
    <t>TUB D 50</t>
  </si>
  <si>
    <t>Bransament 110x11/2 " F</t>
  </si>
  <si>
    <t>Bransament 110x3/4 " F</t>
  </si>
  <si>
    <t>Bransament 20x 1/2 F</t>
  </si>
  <si>
    <t>Bransament 25x 1/2 F</t>
  </si>
  <si>
    <t>Bransament 32x 1/2 F</t>
  </si>
  <si>
    <t>Bransament 40x 1 F</t>
  </si>
  <si>
    <t>Bransament 50x 1 F</t>
  </si>
  <si>
    <t>Bransament 63 x 1 F</t>
  </si>
  <si>
    <t>Bransament 75 x 1 F</t>
  </si>
  <si>
    <t>Cot Compresiune 20</t>
  </si>
  <si>
    <t>Cot Compresiune 20x1/2 MF</t>
  </si>
  <si>
    <t>Cot Compresiune 20x3/4 F</t>
  </si>
  <si>
    <t>Cot Compresiune 25 dublu</t>
  </si>
  <si>
    <t>Cot Compresiune 32 dublu</t>
  </si>
  <si>
    <t>Cot Compresiune 40 dublu</t>
  </si>
  <si>
    <t>Cot Compresiune 50 dublu</t>
  </si>
  <si>
    <t>Mufa 20</t>
  </si>
  <si>
    <t>Mufa 25</t>
  </si>
  <si>
    <t>Mufa 32</t>
  </si>
  <si>
    <t>Mufa 40</t>
  </si>
  <si>
    <t>Mufa 50</t>
  </si>
  <si>
    <t>Mufa 63</t>
  </si>
  <si>
    <t>Mufa 75</t>
  </si>
  <si>
    <t>Mufa 25 x 20</t>
  </si>
  <si>
    <t>Mufa 32 x 20</t>
  </si>
  <si>
    <t>Mufa 40 x 25</t>
  </si>
  <si>
    <t>Racord 20 x 1" M</t>
  </si>
  <si>
    <t>Racord 20 x 1/2" MF</t>
  </si>
  <si>
    <t>Racord 20 x 1/2 MF</t>
  </si>
  <si>
    <t>Racord 20 x 3/4 FM</t>
  </si>
  <si>
    <t>Racord 25 x 1" FM</t>
  </si>
  <si>
    <t>Racord 32 x 1" FM</t>
  </si>
  <si>
    <t>Racord 40 x 1" FM</t>
  </si>
  <si>
    <t>Racord 50 x 1" FM</t>
  </si>
  <si>
    <t>Set Final PP 20mm</t>
  </si>
  <si>
    <t>Set Final PP 25mm</t>
  </si>
  <si>
    <t>Set Final PP 32mm</t>
  </si>
  <si>
    <t>Set Final PP 40mm</t>
  </si>
  <si>
    <t>Teu Compresiune 20</t>
  </si>
  <si>
    <t>Teu Comp. 20x1"M</t>
  </si>
  <si>
    <t>Teu Comp. 20x1/2"MF</t>
  </si>
  <si>
    <t>Teu Comp. 25</t>
  </si>
  <si>
    <t>Teu Comp. 25 x 1" FM</t>
  </si>
  <si>
    <t>Teu Comp. 25 x 1/2 FM</t>
  </si>
  <si>
    <t>Teu Comp. 25 x 13/4 FM</t>
  </si>
  <si>
    <t>Teu Comp. 32</t>
  </si>
  <si>
    <t>Teu Comp. 32 x 1" FM</t>
  </si>
  <si>
    <t>Teu Comp. 32 x 1/2 " MF</t>
  </si>
  <si>
    <t>Teu Comp. 32 x 3/4" MF</t>
  </si>
  <si>
    <t>Teu Comp. 40</t>
  </si>
  <si>
    <t xml:space="preserve">Teu Comp. 40 x 1" FM </t>
  </si>
  <si>
    <t>Teu Comp. 50</t>
  </si>
  <si>
    <t>Teu Comp. 50 x 2" FM</t>
  </si>
  <si>
    <t>Teu Comp.63</t>
  </si>
  <si>
    <t>Teu Comp. 25 x 20x 25</t>
  </si>
  <si>
    <t>Teu Comp. 32x25x32</t>
  </si>
  <si>
    <t>Teu Comp. 40x32x40</t>
  </si>
  <si>
    <t>Teu Comp. 50x40x50</t>
  </si>
  <si>
    <t>Ultimele preturi Ungheni 30.06.2026</t>
  </si>
  <si>
    <t xml:space="preserve">https://www.tehnoconduct.md/product/teu-fonta-250x200-pn10-0000005969 </t>
  </si>
  <si>
    <t>https://term.md/ru/catalog/fitinguri-profactor/vane-de-mixare/PFCV242/</t>
  </si>
  <si>
    <t>https://term.md/ru/catalog/fitinguri-profactor/vane-de-mixare/PFCV24932/</t>
  </si>
  <si>
    <t>https://term.md/ru/catalog/fitinguri-profactor/vane-de-mixare/PFCV24940/</t>
  </si>
  <si>
    <t>https://uniplast.md/ro/product/filtru-d-80-fonta -cu-flanse-l310-mm-8-gauri</t>
  </si>
  <si>
    <t>https://uniplast.md/ro/43 6068/</t>
  </si>
  <si>
    <t>https://uniplast.md/ro/product/vana-fonta-d200-pn16-pana-alama-din3352-f4-l230-mm-12-gauri</t>
  </si>
  <si>
    <t>https://hydrosystems.md/adaptor-flan%C8%99%C4%83-pentru-%C8%9Bevi-pe-250-mm</t>
  </si>
  <si>
    <t>https://instalco.md/product/capat-flansa-apagaz-pe100-d110-sdr17</t>
  </si>
  <si>
    <t>https://tehnoconduct.md/product/capat-flansa-pe100-sdr11-apa-gaz-d180-0000003339?srsltid=AU7gw4XRbB0WTpICvYhFVt8Gu44IfiiycWfx8rTNrmbjBJF2g887Rz1s</t>
  </si>
  <si>
    <t>https://uniplast.md/ro/product/teava-pvc-sn4-ms-d250-l6-m-62-mm</t>
  </si>
  <si>
    <t>https://www.metroterm.md/teava-pvc-sn-4m-d315-l4000-4-33012</t>
  </si>
  <si>
    <t>https://eurosanteh.md/teava-din-polietilena-pentru-apa-d-25-pn10-pe80/</t>
  </si>
  <si>
    <t>https://www.veritan.md/ro/catalog/fitingi-dlja-pnd-trub/sedelka-pnd-75-kh-3-4-vr</t>
  </si>
  <si>
    <t>https://www.veritan.md/ro/catalog/fitingi-dlja-pnd-trub/sedelka-pnd-elysee-dlja-vrezki-v-trubu-75-kh-1-1-4-4-bolta-10-bar</t>
  </si>
  <si>
    <t>https://www.veritan.md/ro/catalog/fitingi-dlja-pnd-trub/sedelka-pnd-elysee-160-kh-1-vr-mama-s-6-shurupami-0120631</t>
  </si>
  <si>
    <t>https://www.veritan.md/ro/catalog/fitingi-dlja-pnd-trub/sedelka-pnd-63-kh-1-vr</t>
  </si>
  <si>
    <t>https://hydrosystems.md/piese-bransare/piesa-bransare-cu-4-suruburi-pn-10-90x11-4</t>
  </si>
  <si>
    <t>https://hydrosystems.md/piese-bransare/piesa-bransare-cu-4-suruburi-pn-10-110x3-4</t>
  </si>
  <si>
    <t>https://uniplast.md/ro/product/teu-fonta-cu-flanse-d-300-x-200-pn10-l-565-mm-12-gauri-blucast-1</t>
  </si>
  <si>
    <t>https://www.vodaland.md/produs/539-dop-pvc-dn-160-mm</t>
  </si>
  <si>
    <t>https://www.veritan.md/ro/catalog/truby-vr-i-fitingi-110-mm/mufta-turplast-bis-d110-mm-plastikovaja-dlja-vnutrennejj-kanalizacii</t>
  </si>
  <si>
    <t>preț pe piață 2026</t>
  </si>
  <si>
    <t>Preț acceptat ANRE in tarife 2026</t>
  </si>
  <si>
    <t>Cuantumul salariului minim pe țară 2026</t>
  </si>
  <si>
    <t>CB conform HANRE 292 din 10.06.2025</t>
  </si>
  <si>
    <t>Cuantumul tarifelor la serviciile auxiliare aferente serviciului public de alimentare cu apă și de canalizare prestate consumatorilor de către SA „Apă - Canal Strășeni”</t>
  </si>
  <si>
    <t xml:space="preserve">S.A „Apa-Canal Strășeni" </t>
  </si>
  <si>
    <t>Total distanta</t>
  </si>
  <si>
    <t>str. M. Eminescu 24</t>
  </si>
  <si>
    <t>Activitate desfasurata in :</t>
  </si>
  <si>
    <t>a.</t>
  </si>
  <si>
    <t>or. Strășeni, s. Micăuți, s. Făgureni- alimentare cu apa si de canalizare</t>
  </si>
  <si>
    <t>Denumirea cartierului</t>
  </si>
  <si>
    <t>Nr. Consumatori APA</t>
  </si>
  <si>
    <t xml:space="preserve">Nr. Consumatori Canal </t>
  </si>
  <si>
    <t>Distanța de la sediu pina la punct (km)</t>
  </si>
  <si>
    <t>Timp de deplasare, (min.)</t>
  </si>
  <si>
    <t>Timp de deplasare, (h.)</t>
  </si>
  <si>
    <t>Viteza de deplasare (km/h)</t>
  </si>
  <si>
    <t>Distanta Medie</t>
  </si>
  <si>
    <t>Ponderea</t>
  </si>
  <si>
    <t>Distanta medie conform ponderii</t>
  </si>
  <si>
    <t>Timp de deplasare</t>
  </si>
  <si>
    <t>Strașeni- str. Constantin Stere</t>
  </si>
  <si>
    <t xml:space="preserve">Strășeni - str I. Vatamanu </t>
  </si>
  <si>
    <t>Strățeni - str. Gh Madan 2-8</t>
  </si>
  <si>
    <t>Str[;eni - str. V. Lupu 58</t>
  </si>
  <si>
    <t>Strășeni - str. M Frunze 76</t>
  </si>
  <si>
    <t>Strășeni - str. Ioana Iakir</t>
  </si>
  <si>
    <t>Strășeni - Leonid Severin</t>
  </si>
  <si>
    <t>Strășeni - Dragos Voda 13</t>
  </si>
  <si>
    <t>Strășeni - Miron Costin</t>
  </si>
  <si>
    <t>Strășeni - Făgureni</t>
  </si>
  <si>
    <t>Strășeni- s. Micăuți</t>
  </si>
  <si>
    <t>Strășeni- s. Negresti</t>
  </si>
  <si>
    <t>Strășeni- s.Ghelăuza</t>
  </si>
  <si>
    <t>Ghelauza, Saca</t>
  </si>
  <si>
    <t xml:space="preserve">Total </t>
  </si>
  <si>
    <t>Tarife auxiliare 2025</t>
  </si>
  <si>
    <t>https://tehnoconduct.md/product/supapa-fonta-cu-flanse-d200-tecofi-0000005917</t>
  </si>
  <si>
    <t>https://tehnoconduct.md/product/supapa-fonta-cu-flanse-d250-tecofi-0000005918</t>
  </si>
  <si>
    <t>https://tehnoconduct.md/product/robinet-fonta-concesie-fi-fi-dn50-0000013673?srsltid=AU7gw4WlPeSwAFv4kO4UprS91jGUmLmylLSC8VwhDSo7S5vwIBNt1RbP</t>
  </si>
  <si>
    <t>https://uniplast.md/ro/product/vana-fonta-d-65-pn16-pana-cauciucata-din3352-f5-l262-mm-4-gauri</t>
  </si>
  <si>
    <t xml:space="preserve">Anexă la Hotărârea 
Consiliului de administrație al ANRE                            
nr. din </t>
  </si>
  <si>
    <t xml:space="preserve">Приложение к Постановлению 
Административного совета НАРЭ
 №  от </t>
  </si>
  <si>
    <t xml:space="preserve">Verificare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</si>
</sst>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L_-;\-* #,##0.00\ _L_-;_-* \-??\ _L_-;_-@_-"/>
    <numFmt numFmtId="165" formatCode="0\ %"/>
    <numFmt numFmtId="166" formatCode="0.0000"/>
    <numFmt numFmtId="167" formatCode="#,##0.000"/>
    <numFmt numFmtId="168" formatCode="0.00\ %"/>
    <numFmt numFmtId="169" formatCode="0.000"/>
    <numFmt numFmtId="170" formatCode="0.0"/>
    <numFmt numFmtId="171" formatCode="d\ mmm\ yy"/>
    <numFmt numFmtId="172" formatCode="_-* #,##0.00\ _l_e_i_-;\-* #,##0.00\ _l_e_i_-;_-* &quot;-&quot;??\ _l_e_i_-;_-@_-"/>
  </numFmts>
  <fonts count="96">
    <font>
      <sz val="11"/>
      <color theme="1"/>
      <name val="Calibri"/>
      <family val="2"/>
      <charset val="204"/>
    </font>
    <font>
      <sz val="8"/>
      <color rgb="FF000000"/>
      <name val="Arial1"/>
      <charset val="238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  <font>
      <sz val="8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sz val="11"/>
      <color theme="8"/>
      <name val="Times New Roman"/>
      <family val="1"/>
      <charset val="1"/>
    </font>
    <font>
      <sz val="11"/>
      <color theme="4" tint="-0.249977111117893"/>
      <name val="Times New Roman"/>
      <family val="1"/>
      <charset val="204"/>
    </font>
    <font>
      <sz val="11"/>
      <color theme="9"/>
      <name val="Times New Roman"/>
      <family val="1"/>
      <charset val="204"/>
    </font>
    <font>
      <sz val="11"/>
      <color theme="9" tint="-0.249977111117893"/>
      <name val="Times New Roman"/>
      <family val="1"/>
      <charset val="1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1"/>
    </font>
    <font>
      <sz val="12"/>
      <name val="Times New Roman"/>
      <family val="1"/>
      <charset val="1"/>
    </font>
    <font>
      <b/>
      <sz val="11"/>
      <name val="Times New Roman"/>
      <family val="1"/>
      <charset val="1"/>
    </font>
    <font>
      <b/>
      <sz val="12"/>
      <name val="Times New Roman"/>
      <family val="1"/>
      <charset val="1"/>
    </font>
    <font>
      <sz val="14"/>
      <name val="Times New Roman"/>
      <family val="1"/>
      <charset val="1"/>
    </font>
    <font>
      <sz val="6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1"/>
      <name val="Calibri"/>
      <family val="2"/>
      <charset val="204"/>
    </font>
    <font>
      <b/>
      <i/>
      <sz val="11"/>
      <name val="Times New Roman"/>
      <family val="1"/>
      <charset val="1"/>
    </font>
    <font>
      <sz val="11"/>
      <name val="Calibri"/>
      <family val="2"/>
      <charset val="204"/>
    </font>
    <font>
      <i/>
      <sz val="11"/>
      <name val="Times New Roman"/>
      <family val="1"/>
      <charset val="1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1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1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i/>
      <sz val="12"/>
      <name val="Times New Roman"/>
      <family val="1"/>
      <charset val="1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1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1"/>
    </font>
    <font>
      <sz val="10"/>
      <color rgb="FFFFFFFF"/>
      <name val="Arial"/>
      <family val="2"/>
      <charset val="1"/>
    </font>
    <font>
      <sz val="11"/>
      <color rgb="FF1A1A1D"/>
      <name val="Arial"/>
      <family val="2"/>
      <charset val="1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1A1A1D"/>
      <name val="Arial"/>
      <family val="2"/>
    </font>
    <font>
      <sz val="11"/>
      <color rgb="FF333338"/>
      <name val="Arial"/>
      <family val="2"/>
    </font>
    <font>
      <sz val="10"/>
      <color rgb="FFFF0000"/>
      <name val="Times New Roman"/>
      <family val="1"/>
      <charset val="204"/>
    </font>
    <font>
      <sz val="10"/>
      <color rgb="FFFFFFFF"/>
      <name val="Arial"/>
      <family val="2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1"/>
    </font>
    <font>
      <sz val="10"/>
      <name val="Times New Roman"/>
      <family val="1"/>
      <charset val="1"/>
    </font>
    <font>
      <sz val="18"/>
      <name val="Times New Roman"/>
      <family val="1"/>
      <charset val="1"/>
    </font>
    <font>
      <u/>
      <sz val="11"/>
      <color theme="10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4" tint="0.79989013336588644"/>
        <bgColor rgb="FFECEBF0"/>
      </patternFill>
    </fill>
    <fill>
      <patternFill patternType="solid">
        <fgColor theme="4" tint="0.59987182226020086"/>
        <bgColor rgb="FFD0CECE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rgb="FFF9F9F9"/>
      </patternFill>
    </fill>
    <fill>
      <patternFill patternType="solid">
        <fgColor rgb="FF92D050"/>
        <bgColor rgb="FF70AD47"/>
      </patternFill>
    </fill>
    <fill>
      <patternFill patternType="solid">
        <fgColor theme="0" tint="-0.249977111117893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0" tint="-4.9989318521683403E-2"/>
        <bgColor rgb="FFF5F5F5"/>
      </patternFill>
    </fill>
    <fill>
      <patternFill patternType="solid">
        <fgColor rgb="FFBC7EB9"/>
        <bgColor rgb="FFCC99FF"/>
      </patternFill>
    </fill>
    <fill>
      <patternFill patternType="solid">
        <fgColor rgb="FF56BAB0"/>
        <bgColor rgb="FF70AD47"/>
      </patternFill>
    </fill>
    <fill>
      <patternFill patternType="solid">
        <fgColor theme="5" tint="0.79989013336588644"/>
        <bgColor rgb="FFEDEDED"/>
      </patternFill>
    </fill>
    <fill>
      <patternFill patternType="solid">
        <fgColor theme="6" tint="0.79989013336588644"/>
        <bgColor rgb="FFECEBF0"/>
      </patternFill>
    </fill>
    <fill>
      <patternFill patternType="solid">
        <fgColor rgb="FF026BC7"/>
        <bgColor rgb="FF2E75B6"/>
      </patternFill>
    </fill>
    <fill>
      <patternFill patternType="solid">
        <fgColor rgb="FFF9F9F9"/>
        <bgColor rgb="FFF5F5F5"/>
      </patternFill>
    </fill>
    <fill>
      <patternFill patternType="solid">
        <fgColor rgb="FFF5F5F5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026BC7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77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rgb="FFECEBF0"/>
      </bottom>
      <diagonal/>
    </border>
    <border>
      <left style="medium">
        <color rgb="FFECEBF0"/>
      </left>
      <right style="medium">
        <color rgb="FFECEBF0"/>
      </right>
      <top style="medium">
        <color rgb="FFECEBF0"/>
      </top>
      <bottom style="medium">
        <color rgb="FFECEBF0"/>
      </bottom>
      <diagonal/>
    </border>
    <border>
      <left style="medium">
        <color rgb="FFECEBF0"/>
      </left>
      <right style="medium">
        <color rgb="FFECEBF0"/>
      </right>
      <top style="medium">
        <color rgb="FFECEBF0"/>
      </top>
      <bottom/>
      <diagonal/>
    </border>
    <border>
      <left style="medium">
        <color rgb="FFECEBF0"/>
      </left>
      <right style="medium">
        <color rgb="FFECEBF0"/>
      </right>
      <top/>
      <bottom style="medium">
        <color rgb="FFECEBF0"/>
      </bottom>
      <diagonal/>
    </border>
    <border>
      <left style="medium">
        <color rgb="FFECEBF0"/>
      </left>
      <right/>
      <top style="medium">
        <color rgb="FFECEBF0"/>
      </top>
      <bottom style="medium">
        <color rgb="FFECEBF0"/>
      </bottom>
      <diagonal/>
    </border>
    <border>
      <left/>
      <right style="medium">
        <color rgb="FFECEBF0"/>
      </right>
      <top style="medium">
        <color rgb="FFECEBF0"/>
      </top>
      <bottom style="medium">
        <color rgb="FFECEBF0"/>
      </bottom>
      <diagonal/>
    </border>
    <border>
      <left/>
      <right/>
      <top/>
      <bottom style="medium">
        <color rgb="FF004EA3"/>
      </bottom>
      <diagonal/>
    </border>
    <border>
      <left style="medium">
        <color rgb="FFECEBF0"/>
      </left>
      <right style="medium">
        <color rgb="FFECEBF0"/>
      </right>
      <top style="medium">
        <color rgb="FF004EA3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164" fontId="72" fillId="0" borderId="0" applyBorder="0" applyProtection="0"/>
    <xf numFmtId="165" fontId="72" fillId="0" borderId="0" applyBorder="0" applyProtection="0"/>
    <xf numFmtId="164" fontId="72" fillId="0" borderId="0" applyBorder="0" applyProtection="0"/>
    <xf numFmtId="164" fontId="72" fillId="0" borderId="0" applyBorder="0" applyProtection="0"/>
    <xf numFmtId="0" fontId="1" fillId="0" borderId="0"/>
    <xf numFmtId="0" fontId="2" fillId="0" borderId="0"/>
    <xf numFmtId="0" fontId="72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165" fontId="72" fillId="0" borderId="0" applyBorder="0" applyProtection="0"/>
    <xf numFmtId="165" fontId="72" fillId="0" borderId="0" applyBorder="0" applyProtection="0"/>
    <xf numFmtId="0" fontId="4" fillId="0" borderId="0"/>
    <xf numFmtId="0" fontId="72" fillId="0" borderId="0"/>
    <xf numFmtId="164" fontId="72" fillId="0" borderId="0" applyBorder="0" applyProtection="0"/>
    <xf numFmtId="0" fontId="85" fillId="0" borderId="0" applyNumberFormat="0" applyFill="0" applyBorder="0" applyAlignment="0" applyProtection="0"/>
    <xf numFmtId="0" fontId="90" fillId="0" borderId="0"/>
    <xf numFmtId="9" fontId="90" fillId="0" borderId="0" applyFont="0" applyFill="0" applyBorder="0" applyAlignment="0" applyProtection="0"/>
  </cellStyleXfs>
  <cellXfs count="1030">
    <xf numFmtId="0" fontId="0" fillId="0" borderId="0" xfId="0"/>
    <xf numFmtId="0" fontId="7" fillId="0" borderId="0" xfId="0" applyFont="1"/>
    <xf numFmtId="0" fontId="7" fillId="0" borderId="0" xfId="0" applyFont="1" applyBorder="1"/>
    <xf numFmtId="0" fontId="7" fillId="2" borderId="0" xfId="0" applyFont="1" applyFill="1" applyBorder="1"/>
    <xf numFmtId="0" fontId="8" fillId="0" borderId="0" xfId="0" applyFont="1" applyBorder="1"/>
    <xf numFmtId="0" fontId="9" fillId="0" borderId="0" xfId="0" applyFont="1" applyBorder="1"/>
    <xf numFmtId="0" fontId="7" fillId="3" borderId="0" xfId="0" applyFont="1" applyFill="1" applyBorder="1"/>
    <xf numFmtId="0" fontId="7" fillId="0" borderId="0" xfId="0" applyFont="1" applyBorder="1"/>
    <xf numFmtId="0" fontId="7" fillId="4" borderId="0" xfId="0" applyFont="1" applyFill="1" applyBorder="1"/>
    <xf numFmtId="0" fontId="7" fillId="0" borderId="0" xfId="0" applyFont="1" applyAlignment="1">
      <alignment horizontal="center" vertical="center"/>
    </xf>
    <xf numFmtId="166" fontId="7" fillId="0" borderId="0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/>
    <xf numFmtId="0" fontId="14" fillId="0" borderId="0" xfId="0" applyFont="1" applyBorder="1"/>
    <xf numFmtId="0" fontId="14" fillId="0" borderId="7" xfId="0" applyFont="1" applyBorder="1"/>
    <xf numFmtId="0" fontId="12" fillId="0" borderId="6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2" borderId="0" xfId="0" applyFont="1" applyFill="1" applyBorder="1" applyAlignment="1">
      <alignment wrapText="1"/>
    </xf>
    <xf numFmtId="0" fontId="8" fillId="0" borderId="6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3" borderId="0" xfId="0" applyFont="1" applyFill="1" applyBorder="1" applyAlignment="1">
      <alignment wrapText="1"/>
    </xf>
    <xf numFmtId="0" fontId="16" fillId="0" borderId="8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12" fillId="0" borderId="6" xfId="0" applyFont="1" applyBorder="1"/>
    <xf numFmtId="0" fontId="16" fillId="0" borderId="0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7" fillId="0" borderId="10" xfId="0" applyFont="1" applyBorder="1"/>
    <xf numFmtId="0" fontId="7" fillId="0" borderId="9" xfId="0" applyFont="1" applyBorder="1"/>
    <xf numFmtId="0" fontId="7" fillId="0" borderId="11" xfId="0" applyFont="1" applyBorder="1"/>
    <xf numFmtId="0" fontId="7" fillId="2" borderId="10" xfId="0" applyFont="1" applyFill="1" applyBorder="1"/>
    <xf numFmtId="0" fontId="8" fillId="0" borderId="9" xfId="0" applyFont="1" applyBorder="1"/>
    <xf numFmtId="0" fontId="9" fillId="0" borderId="10" xfId="0" applyFont="1" applyBorder="1"/>
    <xf numFmtId="0" fontId="7" fillId="0" borderId="10" xfId="0" applyFont="1" applyBorder="1"/>
    <xf numFmtId="0" fontId="7" fillId="3" borderId="10" xfId="0" applyFont="1" applyFill="1" applyBorder="1"/>
    <xf numFmtId="0" fontId="7" fillId="0" borderId="12" xfId="0" applyFont="1" applyBorder="1"/>
    <xf numFmtId="0" fontId="10" fillId="0" borderId="0" xfId="0" applyFont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3" borderId="16" xfId="0" applyFont="1" applyFill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49" fontId="17" fillId="0" borderId="21" xfId="0" applyNumberFormat="1" applyFont="1" applyBorder="1" applyAlignment="1">
      <alignment vertical="center"/>
    </xf>
    <xf numFmtId="49" fontId="10" fillId="0" borderId="22" xfId="0" applyNumberFormat="1" applyFont="1" applyBorder="1" applyAlignment="1">
      <alignment vertical="center"/>
    </xf>
    <xf numFmtId="49" fontId="17" fillId="0" borderId="22" xfId="0" applyNumberFormat="1" applyFont="1" applyBorder="1" applyAlignment="1">
      <alignment vertical="center"/>
    </xf>
    <xf numFmtId="49" fontId="10" fillId="0" borderId="23" xfId="0" applyNumberFormat="1" applyFont="1" applyBorder="1" applyAlignment="1">
      <alignment horizontal="left" vertical="center"/>
    </xf>
    <xf numFmtId="49" fontId="10" fillId="0" borderId="21" xfId="0" applyNumberFormat="1" applyFont="1" applyBorder="1" applyAlignment="1">
      <alignment vertical="center"/>
    </xf>
    <xf numFmtId="49" fontId="10" fillId="4" borderId="21" xfId="0" applyNumberFormat="1" applyFont="1" applyFill="1" applyBorder="1" applyAlignment="1">
      <alignment vertical="center"/>
    </xf>
    <xf numFmtId="49" fontId="17" fillId="0" borderId="22" xfId="0" applyNumberFormat="1" applyFont="1" applyBorder="1" applyAlignment="1">
      <alignment vertical="center"/>
    </xf>
    <xf numFmtId="49" fontId="10" fillId="0" borderId="22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vertical="center"/>
    </xf>
    <xf numFmtId="0" fontId="20" fillId="0" borderId="0" xfId="0" applyFont="1"/>
    <xf numFmtId="167" fontId="20" fillId="0" borderId="22" xfId="0" applyNumberFormat="1" applyFont="1" applyBorder="1" applyAlignment="1">
      <alignment horizontal="right"/>
    </xf>
    <xf numFmtId="167" fontId="20" fillId="4" borderId="22" xfId="0" applyNumberFormat="1" applyFont="1" applyFill="1" applyBorder="1" applyAlignment="1">
      <alignment horizontal="right"/>
    </xf>
    <xf numFmtId="167" fontId="20" fillId="0" borderId="22" xfId="0" applyNumberFormat="1" applyFont="1" applyBorder="1"/>
    <xf numFmtId="167" fontId="20" fillId="2" borderId="22" xfId="0" applyNumberFormat="1" applyFont="1" applyFill="1" applyBorder="1" applyAlignment="1">
      <alignment horizontal="right"/>
    </xf>
    <xf numFmtId="167" fontId="20" fillId="2" borderId="22" xfId="0" applyNumberFormat="1" applyFont="1" applyFill="1" applyBorder="1"/>
    <xf numFmtId="167" fontId="20" fillId="0" borderId="24" xfId="0" applyNumberFormat="1" applyFont="1" applyBorder="1"/>
    <xf numFmtId="167" fontId="20" fillId="0" borderId="20" xfId="0" applyNumberFormat="1" applyFont="1" applyBorder="1"/>
    <xf numFmtId="167" fontId="20" fillId="2" borderId="20" xfId="0" applyNumberFormat="1" applyFont="1" applyFill="1" applyBorder="1"/>
    <xf numFmtId="167" fontId="20" fillId="3" borderId="20" xfId="0" applyNumberFormat="1" applyFont="1" applyFill="1" applyBorder="1"/>
    <xf numFmtId="167" fontId="20" fillId="0" borderId="25" xfId="0" applyNumberFormat="1" applyFont="1" applyBorder="1"/>
    <xf numFmtId="167" fontId="20" fillId="0" borderId="23" xfId="0" applyNumberFormat="1" applyFont="1" applyBorder="1"/>
    <xf numFmtId="167" fontId="20" fillId="0" borderId="26" xfId="0" applyNumberFormat="1" applyFont="1" applyBorder="1"/>
    <xf numFmtId="167" fontId="20" fillId="0" borderId="21" xfId="0" applyNumberFormat="1" applyFont="1" applyBorder="1" applyAlignment="1">
      <alignment horizontal="right"/>
    </xf>
    <xf numFmtId="167" fontId="20" fillId="0" borderId="22" xfId="0" applyNumberFormat="1" applyFont="1" applyBorder="1" applyAlignment="1">
      <alignment horizontal="center" vertical="center"/>
    </xf>
    <xf numFmtId="167" fontId="20" fillId="0" borderId="22" xfId="0" applyNumberFormat="1" applyFont="1" applyBorder="1" applyAlignment="1">
      <alignment horizontal="right" vertical="top"/>
    </xf>
    <xf numFmtId="0" fontId="4" fillId="0" borderId="0" xfId="15" applyFont="1"/>
    <xf numFmtId="167" fontId="20" fillId="2" borderId="22" xfId="0" applyNumberFormat="1" applyFont="1" applyFill="1" applyBorder="1" applyAlignment="1">
      <alignment horizontal="right" vertical="top"/>
    </xf>
    <xf numFmtId="167" fontId="20" fillId="0" borderId="21" xfId="0" applyNumberFormat="1" applyFont="1" applyBorder="1" applyAlignment="1">
      <alignment horizontal="right" vertical="top"/>
    </xf>
    <xf numFmtId="167" fontId="20" fillId="4" borderId="22" xfId="0" applyNumberFormat="1" applyFont="1" applyFill="1" applyBorder="1" applyAlignment="1">
      <alignment horizontal="right" vertical="top"/>
    </xf>
    <xf numFmtId="2" fontId="17" fillId="0" borderId="22" xfId="0" applyNumberFormat="1" applyFont="1" applyBorder="1"/>
    <xf numFmtId="2" fontId="22" fillId="0" borderId="0" xfId="0" applyNumberFormat="1" applyFont="1" applyBorder="1" applyAlignment="1">
      <alignment horizontal="center"/>
    </xf>
    <xf numFmtId="0" fontId="8" fillId="0" borderId="22" xfId="0" applyFont="1" applyBorder="1"/>
    <xf numFmtId="167" fontId="8" fillId="0" borderId="22" xfId="0" applyNumberFormat="1" applyFont="1" applyBorder="1"/>
    <xf numFmtId="167" fontId="20" fillId="3" borderId="22" xfId="0" applyNumberFormat="1" applyFont="1" applyFill="1" applyBorder="1" applyAlignment="1">
      <alignment horizontal="right"/>
    </xf>
    <xf numFmtId="167" fontId="20" fillId="0" borderId="25" xfId="0" applyNumberFormat="1" applyFont="1" applyBorder="1" applyAlignment="1">
      <alignment horizontal="right"/>
    </xf>
    <xf numFmtId="167" fontId="20" fillId="0" borderId="22" xfId="0" applyNumberFormat="1" applyFont="1" applyBorder="1" applyAlignment="1">
      <alignment horizontal="right" vertical="center"/>
    </xf>
    <xf numFmtId="167" fontId="20" fillId="3" borderId="22" xfId="0" applyNumberFormat="1" applyFont="1" applyFill="1" applyBorder="1" applyAlignment="1">
      <alignment horizontal="right" vertical="top"/>
    </xf>
    <xf numFmtId="167" fontId="20" fillId="0" borderId="25" xfId="0" applyNumberFormat="1" applyFont="1" applyBorder="1" applyAlignment="1">
      <alignment horizontal="right" vertical="top"/>
    </xf>
    <xf numFmtId="167" fontId="20" fillId="0" borderId="23" xfId="0" applyNumberFormat="1" applyFont="1" applyBorder="1" applyAlignment="1">
      <alignment horizontal="right" vertical="top"/>
    </xf>
    <xf numFmtId="167" fontId="20" fillId="0" borderId="20" xfId="0" applyNumberFormat="1" applyFont="1" applyBorder="1" applyAlignment="1">
      <alignment horizontal="right" vertical="top"/>
    </xf>
    <xf numFmtId="167" fontId="20" fillId="0" borderId="26" xfId="0" applyNumberFormat="1" applyFont="1" applyBorder="1" applyAlignment="1">
      <alignment horizontal="right" vertical="top"/>
    </xf>
    <xf numFmtId="167" fontId="20" fillId="0" borderId="24" xfId="0" applyNumberFormat="1" applyFont="1" applyBorder="1" applyAlignment="1">
      <alignment horizontal="right"/>
    </xf>
    <xf numFmtId="167" fontId="20" fillId="0" borderId="20" xfId="0" applyNumberFormat="1" applyFont="1" applyBorder="1" applyAlignment="1">
      <alignment horizontal="right"/>
    </xf>
    <xf numFmtId="167" fontId="20" fillId="2" borderId="20" xfId="0" applyNumberFormat="1" applyFont="1" applyFill="1" applyBorder="1" applyAlignment="1">
      <alignment horizontal="right"/>
    </xf>
    <xf numFmtId="167" fontId="20" fillId="3" borderId="20" xfId="0" applyNumberFormat="1" applyFont="1" applyFill="1" applyBorder="1" applyAlignment="1">
      <alignment horizontal="right"/>
    </xf>
    <xf numFmtId="167" fontId="20" fillId="0" borderId="23" xfId="0" applyNumberFormat="1" applyFont="1" applyBorder="1" applyAlignment="1">
      <alignment horizontal="right"/>
    </xf>
    <xf numFmtId="167" fontId="20" fillId="0" borderId="26" xfId="0" applyNumberFormat="1" applyFont="1" applyBorder="1" applyAlignment="1">
      <alignment horizontal="right"/>
    </xf>
    <xf numFmtId="167" fontId="20" fillId="0" borderId="21" xfId="0" applyNumberFormat="1" applyFont="1" applyBorder="1"/>
    <xf numFmtId="167" fontId="20" fillId="4" borderId="22" xfId="0" applyNumberFormat="1" applyFont="1" applyFill="1" applyBorder="1"/>
    <xf numFmtId="167" fontId="20" fillId="5" borderId="22" xfId="0" applyNumberFormat="1" applyFont="1" applyFill="1" applyBorder="1"/>
    <xf numFmtId="0" fontId="20" fillId="0" borderId="21" xfId="0" applyFont="1" applyBorder="1"/>
    <xf numFmtId="167" fontId="20" fillId="2" borderId="24" xfId="0" applyNumberFormat="1" applyFont="1" applyFill="1" applyBorder="1"/>
    <xf numFmtId="167" fontId="20" fillId="3" borderId="24" xfId="0" applyNumberFormat="1" applyFont="1" applyFill="1" applyBorder="1"/>
    <xf numFmtId="2" fontId="20" fillId="0" borderId="0" xfId="0" applyNumberFormat="1" applyFont="1"/>
    <xf numFmtId="167" fontId="20" fillId="4" borderId="21" xfId="0" applyNumberFormat="1" applyFont="1" applyFill="1" applyBorder="1" applyAlignment="1">
      <alignment horizontal="right"/>
    </xf>
    <xf numFmtId="167" fontId="20" fillId="0" borderId="22" xfId="0" applyNumberFormat="1" applyFont="1" applyBorder="1" applyAlignment="1">
      <alignment vertical="center"/>
    </xf>
    <xf numFmtId="167" fontId="20" fillId="2" borderId="22" xfId="0" applyNumberFormat="1" applyFont="1" applyFill="1" applyBorder="1" applyAlignment="1">
      <alignment vertical="center"/>
    </xf>
    <xf numFmtId="167" fontId="20" fillId="0" borderId="24" xfId="0" applyNumberFormat="1" applyFont="1" applyBorder="1" applyAlignment="1">
      <alignment vertical="center"/>
    </xf>
    <xf numFmtId="167" fontId="20" fillId="0" borderId="20" xfId="0" applyNumberFormat="1" applyFont="1" applyBorder="1" applyAlignment="1">
      <alignment vertical="center"/>
    </xf>
    <xf numFmtId="167" fontId="20" fillId="2" borderId="20" xfId="0" applyNumberFormat="1" applyFont="1" applyFill="1" applyBorder="1" applyAlignment="1">
      <alignment vertical="center"/>
    </xf>
    <xf numFmtId="167" fontId="20" fillId="3" borderId="20" xfId="0" applyNumberFormat="1" applyFont="1" applyFill="1" applyBorder="1" applyAlignment="1">
      <alignment vertical="center"/>
    </xf>
    <xf numFmtId="167" fontId="20" fillId="0" borderId="25" xfId="0" applyNumberFormat="1" applyFont="1" applyBorder="1" applyAlignment="1">
      <alignment vertical="center"/>
    </xf>
    <xf numFmtId="167" fontId="20" fillId="0" borderId="23" xfId="0" applyNumberFormat="1" applyFont="1" applyBorder="1" applyAlignment="1">
      <alignment vertical="center"/>
    </xf>
    <xf numFmtId="167" fontId="20" fillId="0" borderId="26" xfId="0" applyNumberFormat="1" applyFont="1" applyBorder="1" applyAlignment="1">
      <alignment vertical="center"/>
    </xf>
    <xf numFmtId="167" fontId="20" fillId="0" borderId="21" xfId="0" applyNumberFormat="1" applyFont="1" applyBorder="1" applyAlignment="1">
      <alignment vertical="center"/>
    </xf>
    <xf numFmtId="167" fontId="20" fillId="4" borderId="22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167" fontId="20" fillId="0" borderId="27" xfId="0" applyNumberFormat="1" applyFont="1" applyBorder="1"/>
    <xf numFmtId="167" fontId="20" fillId="0" borderId="28" xfId="0" applyNumberFormat="1" applyFont="1" applyBorder="1"/>
    <xf numFmtId="167" fontId="20" fillId="2" borderId="28" xfId="0" applyNumberFormat="1" applyFont="1" applyFill="1" applyBorder="1"/>
    <xf numFmtId="167" fontId="20" fillId="3" borderId="28" xfId="0" applyNumberFormat="1" applyFont="1" applyFill="1" applyBorder="1"/>
    <xf numFmtId="167" fontId="20" fillId="0" borderId="29" xfId="0" applyNumberFormat="1" applyFont="1" applyBorder="1"/>
    <xf numFmtId="167" fontId="20" fillId="0" borderId="30" xfId="0" applyNumberFormat="1" applyFont="1" applyBorder="1"/>
    <xf numFmtId="0" fontId="8" fillId="0" borderId="0" xfId="0" applyFont="1"/>
    <xf numFmtId="2" fontId="17" fillId="4" borderId="22" xfId="0" applyNumberFormat="1" applyFont="1" applyFill="1" applyBorder="1"/>
    <xf numFmtId="0" fontId="7" fillId="2" borderId="0" xfId="0" applyFont="1" applyFill="1"/>
    <xf numFmtId="0" fontId="7" fillId="3" borderId="0" xfId="0" applyFont="1" applyFill="1"/>
    <xf numFmtId="0" fontId="7" fillId="0" borderId="0" xfId="0" applyFont="1"/>
    <xf numFmtId="0" fontId="7" fillId="4" borderId="0" xfId="0" applyFont="1" applyFill="1"/>
    <xf numFmtId="2" fontId="7" fillId="0" borderId="0" xfId="0" applyNumberFormat="1" applyFont="1"/>
    <xf numFmtId="2" fontId="25" fillId="0" borderId="0" xfId="0" applyNumberFormat="1" applyFont="1" applyBorder="1" applyAlignment="1">
      <alignment horizontal="center"/>
    </xf>
    <xf numFmtId="2" fontId="25" fillId="2" borderId="0" xfId="0" applyNumberFormat="1" applyFont="1" applyFill="1" applyBorder="1" applyAlignment="1">
      <alignment horizontal="center"/>
    </xf>
    <xf numFmtId="2" fontId="25" fillId="3" borderId="0" xfId="0" applyNumberFormat="1" applyFont="1" applyFill="1" applyBorder="1" applyAlignment="1">
      <alignment horizontal="center"/>
    </xf>
    <xf numFmtId="2" fontId="25" fillId="0" borderId="0" xfId="0" applyNumberFormat="1" applyFont="1" applyBorder="1" applyAlignment="1">
      <alignment horizontal="center"/>
    </xf>
    <xf numFmtId="2" fontId="25" fillId="4" borderId="0" xfId="0" applyNumberFormat="1" applyFont="1" applyFill="1" applyBorder="1" applyAlignment="1">
      <alignment horizontal="center"/>
    </xf>
    <xf numFmtId="49" fontId="7" fillId="0" borderId="0" xfId="0" applyNumberFormat="1" applyFont="1" applyBorder="1"/>
    <xf numFmtId="49" fontId="7" fillId="2" borderId="0" xfId="0" applyNumberFormat="1" applyFont="1" applyFill="1" applyBorder="1"/>
    <xf numFmtId="49" fontId="7" fillId="3" borderId="0" xfId="0" applyNumberFormat="1" applyFont="1" applyFill="1" applyBorder="1"/>
    <xf numFmtId="49" fontId="7" fillId="0" borderId="0" xfId="0" applyNumberFormat="1" applyFont="1" applyBorder="1"/>
    <xf numFmtId="49" fontId="7" fillId="4" borderId="0" xfId="0" applyNumberFormat="1" applyFont="1" applyFill="1" applyBorder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4" borderId="0" xfId="0" applyFont="1" applyFill="1"/>
    <xf numFmtId="0" fontId="26" fillId="0" borderId="0" xfId="0" applyFont="1"/>
    <xf numFmtId="0" fontId="29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/>
    <xf numFmtId="0" fontId="26" fillId="0" borderId="0" xfId="0" applyFont="1"/>
    <xf numFmtId="0" fontId="27" fillId="0" borderId="0" xfId="0" applyFont="1" applyBorder="1" applyAlignment="1">
      <alignment horizontal="center"/>
    </xf>
    <xf numFmtId="0" fontId="30" fillId="0" borderId="0" xfId="15" applyFont="1" applyAlignment="1"/>
    <xf numFmtId="0" fontId="30" fillId="0" borderId="0" xfId="0" applyFont="1" applyBorder="1" applyAlignment="1">
      <alignment horizontal="center"/>
    </xf>
    <xf numFmtId="0" fontId="27" fillId="0" borderId="0" xfId="15" applyFont="1" applyAlignment="1"/>
    <xf numFmtId="0" fontId="27" fillId="0" borderId="0" xfId="15" applyFont="1" applyAlignment="1">
      <alignment wrapText="1"/>
    </xf>
    <xf numFmtId="165" fontId="27" fillId="0" borderId="0" xfId="0" applyNumberFormat="1" applyFont="1" applyBorder="1" applyAlignment="1">
      <alignment horizontal="center"/>
    </xf>
    <xf numFmtId="2" fontId="2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5" fontId="27" fillId="0" borderId="0" xfId="15" applyNumberFormat="1" applyFont="1" applyAlignment="1"/>
    <xf numFmtId="0" fontId="27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26" fillId="0" borderId="0" xfId="0" applyFont="1" applyAlignment="1">
      <alignment horizontal="center"/>
    </xf>
    <xf numFmtId="0" fontId="8" fillId="0" borderId="10" xfId="0" applyFont="1" applyBorder="1"/>
    <xf numFmtId="0" fontId="8" fillId="2" borderId="10" xfId="0" applyFont="1" applyFill="1" applyBorder="1"/>
    <xf numFmtId="0" fontId="8" fillId="4" borderId="10" xfId="0" applyFont="1" applyFill="1" applyBorder="1"/>
    <xf numFmtId="0" fontId="8" fillId="0" borderId="10" xfId="0" applyFont="1" applyBorder="1"/>
    <xf numFmtId="0" fontId="8" fillId="3" borderId="10" xfId="0" applyFont="1" applyFill="1" applyBorder="1"/>
    <xf numFmtId="0" fontId="8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7" fillId="0" borderId="31" xfId="0" applyFont="1" applyBorder="1" applyAlignment="1">
      <alignment horizontal="center" wrapText="1"/>
    </xf>
    <xf numFmtId="0" fontId="31" fillId="0" borderId="1" xfId="0" applyFont="1" applyBorder="1" applyAlignment="1">
      <alignment wrapText="1"/>
    </xf>
    <xf numFmtId="0" fontId="31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wrapText="1"/>
    </xf>
    <xf numFmtId="0" fontId="8" fillId="0" borderId="6" xfId="0" applyFont="1" applyBorder="1"/>
    <xf numFmtId="0" fontId="8" fillId="0" borderId="0" xfId="0" applyFont="1" applyBorder="1"/>
    <xf numFmtId="0" fontId="8" fillId="0" borderId="7" xfId="0" applyFont="1" applyBorder="1"/>
    <xf numFmtId="0" fontId="8" fillId="0" borderId="6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8" fillId="4" borderId="0" xfId="0" applyFont="1" applyFill="1" applyBorder="1" applyAlignment="1">
      <alignment wrapText="1"/>
    </xf>
    <xf numFmtId="0" fontId="26" fillId="0" borderId="8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6" fillId="0" borderId="8" xfId="0" applyFont="1" applyBorder="1" applyAlignment="1">
      <alignment vertical="center" wrapText="1"/>
    </xf>
    <xf numFmtId="0" fontId="26" fillId="0" borderId="8" xfId="0" applyFont="1" applyBorder="1" applyAlignment="1">
      <alignment wrapText="1"/>
    </xf>
    <xf numFmtId="0" fontId="26" fillId="0" borderId="6" xfId="0" applyFont="1" applyBorder="1" applyAlignment="1">
      <alignment wrapText="1"/>
    </xf>
    <xf numFmtId="0" fontId="8" fillId="0" borderId="9" xfId="0" applyFont="1" applyBorder="1"/>
    <xf numFmtId="0" fontId="8" fillId="0" borderId="11" xfId="0" applyFont="1" applyBorder="1"/>
    <xf numFmtId="0" fontId="8" fillId="4" borderId="9" xfId="0" applyFont="1" applyFill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49" fontId="17" fillId="0" borderId="33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49" fontId="17" fillId="4" borderId="22" xfId="0" applyNumberFormat="1" applyFont="1" applyFill="1" applyBorder="1" applyAlignment="1">
      <alignment vertical="center"/>
    </xf>
    <xf numFmtId="49" fontId="17" fillId="0" borderId="22" xfId="0" applyNumberFormat="1" applyFont="1" applyBorder="1" applyAlignment="1">
      <alignment horizontal="center" vertical="center"/>
    </xf>
    <xf numFmtId="49" fontId="17" fillId="0" borderId="28" xfId="0" applyNumberFormat="1" applyFont="1" applyBorder="1" applyAlignment="1">
      <alignment vertical="center"/>
    </xf>
    <xf numFmtId="49" fontId="17" fillId="0" borderId="33" xfId="0" applyNumberFormat="1" applyFont="1" applyBorder="1" applyAlignment="1">
      <alignment vertical="center"/>
    </xf>
    <xf numFmtId="49" fontId="17" fillId="0" borderId="21" xfId="0" applyNumberFormat="1" applyFont="1" applyBorder="1" applyAlignment="1">
      <alignment vertical="center"/>
    </xf>
    <xf numFmtId="49" fontId="17" fillId="0" borderId="24" xfId="0" applyNumberFormat="1" applyFont="1" applyBorder="1" applyAlignment="1">
      <alignment vertical="center"/>
    </xf>
    <xf numFmtId="49" fontId="17" fillId="0" borderId="24" xfId="0" applyNumberFormat="1" applyFont="1" applyBorder="1" applyAlignment="1">
      <alignment vertical="center"/>
    </xf>
    <xf numFmtId="49" fontId="17" fillId="0" borderId="34" xfId="0" applyNumberFormat="1" applyFont="1" applyBorder="1" applyAlignment="1">
      <alignment vertical="center"/>
    </xf>
    <xf numFmtId="49" fontId="24" fillId="0" borderId="22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0" fontId="32" fillId="0" borderId="0" xfId="0" applyFont="1"/>
    <xf numFmtId="0" fontId="32" fillId="0" borderId="22" xfId="0" applyFont="1" applyBorder="1" applyAlignment="1">
      <alignment vertical="center" wrapText="1"/>
    </xf>
    <xf numFmtId="0" fontId="32" fillId="0" borderId="22" xfId="0" applyFont="1" applyBorder="1" applyAlignment="1">
      <alignment horizontal="left"/>
    </xf>
    <xf numFmtId="0" fontId="32" fillId="0" borderId="22" xfId="0" applyFont="1" applyBorder="1" applyAlignment="1">
      <alignment vertical="center"/>
    </xf>
    <xf numFmtId="0" fontId="32" fillId="0" borderId="22" xfId="0" applyFont="1" applyBorder="1" applyAlignment="1">
      <alignment vertical="center"/>
    </xf>
    <xf numFmtId="0" fontId="32" fillId="4" borderId="22" xfId="0" applyFont="1" applyFill="1" applyBorder="1" applyAlignment="1">
      <alignment vertical="center"/>
    </xf>
    <xf numFmtId="0" fontId="32" fillId="0" borderId="22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2" fillId="0" borderId="22" xfId="0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0" fontId="32" fillId="0" borderId="0" xfId="0" applyFont="1" applyBorder="1" applyAlignment="1">
      <alignment horizontal="left"/>
    </xf>
    <xf numFmtId="0" fontId="32" fillId="0" borderId="35" xfId="15" applyFont="1" applyBorder="1" applyAlignment="1">
      <alignment horizontal="left"/>
    </xf>
    <xf numFmtId="0" fontId="32" fillId="0" borderId="22" xfId="0" applyFont="1" applyBorder="1" applyAlignment="1">
      <alignment horizontal="center"/>
    </xf>
    <xf numFmtId="169" fontId="32" fillId="0" borderId="22" xfId="0" applyNumberFormat="1" applyFont="1" applyBorder="1" applyAlignment="1">
      <alignment horizontal="center"/>
    </xf>
    <xf numFmtId="0" fontId="32" fillId="0" borderId="22" xfId="0" applyFont="1" applyBorder="1" applyAlignment="1">
      <alignment vertical="center" wrapText="1"/>
    </xf>
    <xf numFmtId="169" fontId="32" fillId="0" borderId="22" xfId="0" applyNumberFormat="1" applyFont="1" applyBorder="1" applyAlignment="1">
      <alignment horizontal="right" vertical="center"/>
    </xf>
    <xf numFmtId="0" fontId="32" fillId="0" borderId="22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49" fontId="32" fillId="0" borderId="22" xfId="0" applyNumberFormat="1" applyFont="1" applyBorder="1" applyAlignment="1">
      <alignment vertical="center"/>
    </xf>
    <xf numFmtId="49" fontId="32" fillId="0" borderId="22" xfId="0" applyNumberFormat="1" applyFont="1" applyBorder="1" applyAlignment="1">
      <alignment vertical="center"/>
    </xf>
    <xf numFmtId="49" fontId="32" fillId="4" borderId="22" xfId="0" applyNumberFormat="1" applyFont="1" applyFill="1" applyBorder="1" applyAlignment="1">
      <alignment vertical="center"/>
    </xf>
    <xf numFmtId="0" fontId="32" fillId="0" borderId="0" xfId="0" applyFont="1"/>
    <xf numFmtId="0" fontId="32" fillId="4" borderId="22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32" fillId="0" borderId="35" xfId="15" applyFont="1" applyBorder="1" applyAlignment="1">
      <alignment horizontal="left"/>
    </xf>
    <xf numFmtId="49" fontId="33" fillId="0" borderId="22" xfId="0" applyNumberFormat="1" applyFont="1" applyBorder="1" applyAlignment="1">
      <alignment vertical="center"/>
    </xf>
    <xf numFmtId="0" fontId="33" fillId="0" borderId="22" xfId="0" applyFont="1" applyBorder="1" applyAlignment="1">
      <alignment vertical="center"/>
    </xf>
    <xf numFmtId="0" fontId="33" fillId="0" borderId="22" xfId="0" applyFont="1" applyBorder="1" applyAlignment="1">
      <alignment vertical="center"/>
    </xf>
    <xf numFmtId="0" fontId="32" fillId="0" borderId="22" xfId="0" applyFont="1" applyBorder="1" applyAlignment="1">
      <alignment horizontal="left"/>
    </xf>
    <xf numFmtId="0" fontId="33" fillId="4" borderId="22" xfId="0" applyFont="1" applyFill="1" applyBorder="1" applyAlignment="1">
      <alignment vertical="center"/>
    </xf>
    <xf numFmtId="49" fontId="33" fillId="0" borderId="22" xfId="0" applyNumberFormat="1" applyFont="1" applyBorder="1" applyAlignment="1">
      <alignment vertical="center"/>
    </xf>
    <xf numFmtId="169" fontId="33" fillId="0" borderId="22" xfId="0" applyNumberFormat="1" applyFont="1" applyBorder="1" applyAlignment="1">
      <alignment vertical="center"/>
    </xf>
    <xf numFmtId="0" fontId="34" fillId="0" borderId="0" xfId="0" applyFont="1"/>
    <xf numFmtId="0" fontId="34" fillId="0" borderId="22" xfId="0" applyFont="1" applyBorder="1"/>
    <xf numFmtId="0" fontId="34" fillId="0" borderId="22" xfId="0" applyFont="1" applyBorder="1"/>
    <xf numFmtId="0" fontId="34" fillId="0" borderId="22" xfId="0" applyFont="1" applyBorder="1" applyAlignment="1">
      <alignment vertical="center"/>
    </xf>
    <xf numFmtId="169" fontId="34" fillId="0" borderId="22" xfId="0" applyNumberFormat="1" applyFont="1" applyBorder="1" applyAlignment="1">
      <alignment vertical="center"/>
    </xf>
    <xf numFmtId="169" fontId="34" fillId="4" borderId="22" xfId="0" applyNumberFormat="1" applyFont="1" applyFill="1" applyBorder="1" applyAlignment="1">
      <alignment vertical="center"/>
    </xf>
    <xf numFmtId="169" fontId="34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/>
    </xf>
    <xf numFmtId="0" fontId="34" fillId="4" borderId="22" xfId="0" applyFont="1" applyFill="1" applyBorder="1" applyAlignment="1">
      <alignment vertical="center"/>
    </xf>
    <xf numFmtId="0" fontId="34" fillId="0" borderId="22" xfId="0" applyFont="1" applyBorder="1" applyAlignment="1">
      <alignment vertical="center"/>
    </xf>
    <xf numFmtId="4" fontId="8" fillId="2" borderId="0" xfId="0" applyNumberFormat="1" applyFont="1" applyFill="1"/>
    <xf numFmtId="4" fontId="17" fillId="2" borderId="22" xfId="0" applyNumberFormat="1" applyFont="1" applyFill="1" applyBorder="1"/>
    <xf numFmtId="4" fontId="17" fillId="2" borderId="22" xfId="0" applyNumberFormat="1" applyFont="1" applyFill="1" applyBorder="1" applyAlignment="1">
      <alignment vertical="center"/>
    </xf>
    <xf numFmtId="169" fontId="8" fillId="0" borderId="0" xfId="0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7" fillId="7" borderId="0" xfId="0" applyFont="1" applyFill="1"/>
    <xf numFmtId="169" fontId="8" fillId="4" borderId="0" xfId="0" applyNumberFormat="1" applyFont="1" applyFill="1" applyAlignment="1">
      <alignment vertical="center"/>
    </xf>
    <xf numFmtId="169" fontId="8" fillId="0" borderId="0" xfId="0" applyNumberFormat="1" applyFont="1" applyAlignment="1">
      <alignment vertical="center"/>
    </xf>
    <xf numFmtId="0" fontId="35" fillId="0" borderId="22" xfId="0" applyFont="1" applyBorder="1" applyAlignment="1">
      <alignment vertical="center" wrapText="1"/>
    </xf>
    <xf numFmtId="0" fontId="36" fillId="0" borderId="22" xfId="0" applyFont="1" applyBorder="1" applyAlignment="1">
      <alignment horizontal="left"/>
    </xf>
    <xf numFmtId="0" fontId="8" fillId="0" borderId="22" xfId="0" applyFont="1" applyBorder="1" applyAlignment="1">
      <alignment vertical="center"/>
    </xf>
    <xf numFmtId="0" fontId="8" fillId="0" borderId="22" xfId="0" applyFont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4" borderId="22" xfId="0" applyFont="1" applyFill="1" applyBorder="1" applyAlignment="1">
      <alignment vertical="center"/>
    </xf>
    <xf numFmtId="0" fontId="8" fillId="0" borderId="22" xfId="0" applyFont="1" applyBorder="1"/>
    <xf numFmtId="166" fontId="8" fillId="0" borderId="22" xfId="0" applyNumberFormat="1" applyFont="1" applyBorder="1" applyAlignment="1">
      <alignment vertical="center"/>
    </xf>
    <xf numFmtId="166" fontId="8" fillId="4" borderId="22" xfId="0" applyNumberFormat="1" applyFont="1" applyFill="1" applyBorder="1" applyAlignment="1">
      <alignment vertical="center"/>
    </xf>
    <xf numFmtId="49" fontId="8" fillId="0" borderId="22" xfId="0" applyNumberFormat="1" applyFont="1" applyBorder="1"/>
    <xf numFmtId="169" fontId="8" fillId="0" borderId="22" xfId="0" applyNumberFormat="1" applyFont="1" applyBorder="1"/>
    <xf numFmtId="169" fontId="8" fillId="0" borderId="22" xfId="0" applyNumberFormat="1" applyFont="1" applyBorder="1"/>
    <xf numFmtId="0" fontId="37" fillId="0" borderId="22" xfId="0" applyFont="1" applyBorder="1"/>
    <xf numFmtId="4" fontId="28" fillId="0" borderId="0" xfId="0" applyNumberFormat="1" applyFont="1"/>
    <xf numFmtId="4" fontId="28" fillId="0" borderId="22" xfId="0" applyNumberFormat="1" applyFont="1" applyBorder="1"/>
    <xf numFmtId="4" fontId="28" fillId="0" borderId="22" xfId="0" applyNumberFormat="1" applyFont="1" applyBorder="1"/>
    <xf numFmtId="4" fontId="28" fillId="0" borderId="22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horizontal="center"/>
    </xf>
    <xf numFmtId="4" fontId="28" fillId="4" borderId="22" xfId="0" applyNumberFormat="1" applyFont="1" applyFill="1" applyBorder="1" applyAlignment="1">
      <alignment horizontal="center"/>
    </xf>
    <xf numFmtId="4" fontId="28" fillId="0" borderId="22" xfId="0" applyNumberFormat="1" applyFont="1" applyBorder="1" applyAlignment="1">
      <alignment horizontal="center"/>
    </xf>
    <xf numFmtId="4" fontId="28" fillId="4" borderId="22" xfId="0" applyNumberFormat="1" applyFont="1" applyFill="1" applyBorder="1" applyAlignment="1">
      <alignment vertical="center"/>
    </xf>
    <xf numFmtId="4" fontId="17" fillId="0" borderId="22" xfId="0" applyNumberFormat="1" applyFont="1" applyBorder="1" applyAlignment="1">
      <alignment vertical="center"/>
    </xf>
    <xf numFmtId="0" fontId="8" fillId="6" borderId="22" xfId="0" applyFont="1" applyFill="1" applyBorder="1"/>
    <xf numFmtId="169" fontId="8" fillId="6" borderId="22" xfId="0" applyNumberFormat="1" applyFont="1" applyFill="1" applyBorder="1"/>
    <xf numFmtId="0" fontId="17" fillId="0" borderId="22" xfId="0" applyFont="1" applyBorder="1" applyAlignment="1">
      <alignment vertical="center"/>
    </xf>
    <xf numFmtId="0" fontId="38" fillId="0" borderId="0" xfId="0" applyFont="1" applyBorder="1"/>
    <xf numFmtId="0" fontId="8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39" fillId="0" borderId="0" xfId="0" applyFont="1" applyBorder="1" applyAlignment="1">
      <alignment vertical="center"/>
    </xf>
    <xf numFmtId="165" fontId="39" fillId="0" borderId="0" xfId="2" applyFont="1" applyBorder="1" applyAlignment="1" applyProtection="1">
      <alignment vertical="center"/>
    </xf>
    <xf numFmtId="0" fontId="39" fillId="0" borderId="0" xfId="0" applyFont="1" applyBorder="1" applyAlignment="1">
      <alignment horizontal="left"/>
    </xf>
    <xf numFmtId="2" fontId="39" fillId="0" borderId="0" xfId="0" applyNumberFormat="1" applyFont="1" applyBorder="1" applyAlignment="1">
      <alignment horizontal="center"/>
    </xf>
    <xf numFmtId="0" fontId="39" fillId="0" borderId="0" xfId="0" applyFont="1"/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17" fillId="0" borderId="0" xfId="0" applyFont="1" applyBorder="1"/>
    <xf numFmtId="4" fontId="8" fillId="0" borderId="0" xfId="0" applyNumberFormat="1" applyFont="1"/>
    <xf numFmtId="164" fontId="8" fillId="0" borderId="0" xfId="0" applyNumberFormat="1" applyFont="1"/>
    <xf numFmtId="0" fontId="8" fillId="0" borderId="0" xfId="0" applyFont="1"/>
    <xf numFmtId="14" fontId="8" fillId="0" borderId="0" xfId="0" applyNumberFormat="1" applyFont="1"/>
    <xf numFmtId="0" fontId="24" fillId="0" borderId="2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2" fontId="22" fillId="0" borderId="22" xfId="0" applyNumberFormat="1" applyFont="1" applyBorder="1" applyAlignment="1">
      <alignment vertical="top"/>
    </xf>
    <xf numFmtId="2" fontId="41" fillId="0" borderId="40" xfId="0" applyNumberFormat="1" applyFont="1" applyBorder="1" applyAlignment="1">
      <alignment vertical="top"/>
    </xf>
    <xf numFmtId="4" fontId="24" fillId="0" borderId="41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22" fillId="0" borderId="22" xfId="0" applyFont="1" applyBorder="1" applyAlignment="1">
      <alignment horizontal="center" vertical="center" wrapText="1"/>
    </xf>
    <xf numFmtId="0" fontId="22" fillId="0" borderId="41" xfId="0" applyFont="1" applyBorder="1"/>
    <xf numFmtId="2" fontId="24" fillId="0" borderId="22" xfId="0" applyNumberFormat="1" applyFont="1" applyBorder="1" applyAlignment="1">
      <alignment vertical="top"/>
    </xf>
    <xf numFmtId="169" fontId="24" fillId="0" borderId="22" xfId="0" applyNumberFormat="1" applyFont="1" applyBorder="1" applyAlignment="1">
      <alignment vertical="top"/>
    </xf>
    <xf numFmtId="164" fontId="24" fillId="0" borderId="22" xfId="1" applyFont="1" applyBorder="1" applyAlignment="1" applyProtection="1">
      <alignment vertical="top"/>
    </xf>
    <xf numFmtId="2" fontId="24" fillId="0" borderId="22" xfId="0" applyNumberFormat="1" applyFont="1" applyBorder="1"/>
    <xf numFmtId="2" fontId="22" fillId="0" borderId="13" xfId="0" applyNumberFormat="1" applyFont="1" applyBorder="1" applyAlignment="1">
      <alignment vertical="top"/>
    </xf>
    <xf numFmtId="2" fontId="24" fillId="0" borderId="13" xfId="0" applyNumberFormat="1" applyFont="1" applyBorder="1" applyAlignment="1">
      <alignment vertical="top"/>
    </xf>
    <xf numFmtId="164" fontId="24" fillId="0" borderId="13" xfId="1" applyFont="1" applyBorder="1" applyAlignment="1" applyProtection="1">
      <alignment vertical="top"/>
    </xf>
    <xf numFmtId="0" fontId="8" fillId="0" borderId="0" xfId="0" applyFont="1" applyAlignment="1">
      <alignment vertical="top"/>
    </xf>
    <xf numFmtId="0" fontId="22" fillId="0" borderId="0" xfId="0" applyFont="1" applyBorder="1"/>
    <xf numFmtId="2" fontId="22" fillId="0" borderId="0" xfId="0" applyNumberFormat="1" applyFont="1" applyBorder="1"/>
    <xf numFmtId="2" fontId="24" fillId="0" borderId="0" xfId="0" applyNumberFormat="1" applyFont="1" applyBorder="1"/>
    <xf numFmtId="0" fontId="24" fillId="0" borderId="0" xfId="0" applyFont="1" applyBorder="1"/>
    <xf numFmtId="0" fontId="44" fillId="0" borderId="0" xfId="0" applyFont="1" applyBorder="1" applyAlignment="1">
      <alignment horizontal="center"/>
    </xf>
    <xf numFmtId="2" fontId="44" fillId="0" borderId="0" xfId="0" applyNumberFormat="1" applyFont="1" applyBorder="1" applyAlignment="1">
      <alignment horizontal="right"/>
    </xf>
    <xf numFmtId="1" fontId="44" fillId="0" borderId="0" xfId="0" applyNumberFormat="1" applyFont="1" applyBorder="1" applyAlignment="1">
      <alignment horizontal="center"/>
    </xf>
    <xf numFmtId="2" fontId="41" fillId="0" borderId="0" xfId="0" applyNumberFormat="1" applyFont="1" applyBorder="1" applyAlignment="1"/>
    <xf numFmtId="0" fontId="8" fillId="2" borderId="0" xfId="0" applyFont="1" applyFill="1" applyBorder="1"/>
    <xf numFmtId="0" fontId="8" fillId="3" borderId="0" xfId="0" applyFont="1" applyFill="1" applyBorder="1"/>
    <xf numFmtId="0" fontId="47" fillId="0" borderId="22" xfId="0" applyFont="1" applyBorder="1"/>
    <xf numFmtId="2" fontId="47" fillId="0" borderId="22" xfId="0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47" fillId="0" borderId="13" xfId="0" applyFont="1" applyBorder="1"/>
    <xf numFmtId="0" fontId="35" fillId="0" borderId="22" xfId="0" applyFont="1" applyBorder="1" applyAlignment="1">
      <alignment vertical="center"/>
    </xf>
    <xf numFmtId="0" fontId="17" fillId="0" borderId="22" xfId="0" applyFont="1" applyBorder="1"/>
    <xf numFmtId="0" fontId="7" fillId="0" borderId="0" xfId="0" applyFont="1" applyAlignment="1">
      <alignment horizontal="center"/>
    </xf>
    <xf numFmtId="0" fontId="50" fillId="0" borderId="0" xfId="0" applyFont="1"/>
    <xf numFmtId="49" fontId="19" fillId="3" borderId="44" xfId="0" applyNumberFormat="1" applyFont="1" applyFill="1" applyBorder="1" applyAlignment="1">
      <alignment horizontal="center" vertical="center"/>
    </xf>
    <xf numFmtId="0" fontId="19" fillId="0" borderId="0" xfId="0" applyFont="1"/>
    <xf numFmtId="49" fontId="25" fillId="0" borderId="39" xfId="0" applyNumberFormat="1" applyFont="1" applyBorder="1" applyAlignment="1">
      <alignment horizontal="center"/>
    </xf>
    <xf numFmtId="0" fontId="43" fillId="0" borderId="40" xfId="0" applyFont="1" applyBorder="1" applyAlignment="1">
      <alignment vertical="top" wrapText="1"/>
    </xf>
    <xf numFmtId="4" fontId="52" fillId="0" borderId="22" xfId="0" applyNumberFormat="1" applyFont="1" applyBorder="1" applyAlignment="1">
      <alignment horizontal="center" vertical="center"/>
    </xf>
    <xf numFmtId="4" fontId="19" fillId="0" borderId="0" xfId="0" applyNumberFormat="1" applyFont="1"/>
    <xf numFmtId="0" fontId="19" fillId="0" borderId="0" xfId="0" applyFont="1"/>
    <xf numFmtId="0" fontId="25" fillId="0" borderId="0" xfId="0" applyFont="1"/>
    <xf numFmtId="49" fontId="25" fillId="0" borderId="42" xfId="0" applyNumberFormat="1" applyFont="1" applyBorder="1" applyAlignment="1">
      <alignment horizontal="center"/>
    </xf>
    <xf numFmtId="0" fontId="43" fillId="0" borderId="47" xfId="0" applyFont="1" applyBorder="1" applyAlignment="1">
      <alignment vertical="top" wrapText="1"/>
    </xf>
    <xf numFmtId="0" fontId="25" fillId="0" borderId="0" xfId="0" applyFont="1"/>
    <xf numFmtId="49" fontId="25" fillId="0" borderId="39" xfId="0" applyNumberFormat="1" applyFont="1" applyBorder="1" applyAlignment="1">
      <alignment horizontal="center"/>
    </xf>
    <xf numFmtId="0" fontId="43" fillId="0" borderId="24" xfId="0" applyFont="1" applyBorder="1" applyAlignment="1">
      <alignment vertical="top" wrapText="1"/>
    </xf>
    <xf numFmtId="49" fontId="19" fillId="3" borderId="39" xfId="0" applyNumberFormat="1" applyFont="1" applyFill="1" applyBorder="1" applyAlignment="1">
      <alignment horizontal="center" vertical="center"/>
    </xf>
    <xf numFmtId="0" fontId="43" fillId="0" borderId="22" xfId="0" applyFont="1" applyBorder="1" applyAlignment="1">
      <alignment vertical="top" wrapText="1"/>
    </xf>
    <xf numFmtId="4" fontId="25" fillId="0" borderId="0" xfId="0" applyNumberFormat="1" applyFont="1"/>
    <xf numFmtId="0" fontId="19" fillId="3" borderId="39" xfId="0" applyFont="1" applyFill="1" applyBorder="1" applyAlignment="1">
      <alignment horizontal="center" vertical="center"/>
    </xf>
    <xf numFmtId="0" fontId="53" fillId="3" borderId="22" xfId="0" applyFont="1" applyFill="1" applyBorder="1" applyAlignment="1">
      <alignment wrapText="1"/>
    </xf>
    <xf numFmtId="4" fontId="43" fillId="0" borderId="39" xfId="0" applyNumberFormat="1" applyFont="1" applyBorder="1" applyAlignment="1">
      <alignment horizontal="center" vertical="center"/>
    </xf>
    <xf numFmtId="4" fontId="25" fillId="0" borderId="0" xfId="0" applyNumberFormat="1" applyFont="1"/>
    <xf numFmtId="0" fontId="54" fillId="3" borderId="39" xfId="0" applyFont="1" applyFill="1" applyBorder="1" applyAlignment="1">
      <alignment horizontal="center" vertical="center"/>
    </xf>
    <xf numFmtId="0" fontId="53" fillId="3" borderId="22" xfId="0" applyFont="1" applyFill="1" applyBorder="1" applyAlignment="1">
      <alignment vertical="top" wrapText="1"/>
    </xf>
    <xf numFmtId="2" fontId="43" fillId="0" borderId="22" xfId="0" applyNumberFormat="1" applyFont="1" applyBorder="1" applyAlignment="1">
      <alignment horizontal="center" vertical="center"/>
    </xf>
    <xf numFmtId="4" fontId="43" fillId="0" borderId="40" xfId="0" applyNumberFormat="1" applyFont="1" applyBorder="1" applyAlignment="1">
      <alignment horizontal="center" vertical="center"/>
    </xf>
    <xf numFmtId="2" fontId="25" fillId="0" borderId="0" xfId="0" applyNumberFormat="1" applyFont="1"/>
    <xf numFmtId="49" fontId="54" fillId="3" borderId="39" xfId="0" applyNumberFormat="1" applyFont="1" applyFill="1" applyBorder="1" applyAlignment="1">
      <alignment horizontal="center" vertical="center"/>
    </xf>
    <xf numFmtId="0" fontId="53" fillId="3" borderId="24" xfId="0" applyFont="1" applyFill="1" applyBorder="1" applyAlignment="1">
      <alignment vertical="top" wrapText="1"/>
    </xf>
    <xf numFmtId="4" fontId="43" fillId="0" borderId="21" xfId="0" applyNumberFormat="1" applyFont="1" applyBorder="1" applyAlignment="1">
      <alignment horizontal="center" vertical="center"/>
    </xf>
    <xf numFmtId="4" fontId="43" fillId="0" borderId="22" xfId="0" applyNumberFormat="1" applyFont="1" applyBorder="1" applyAlignment="1">
      <alignment horizontal="center" vertical="center"/>
    </xf>
    <xf numFmtId="0" fontId="53" fillId="3" borderId="24" xfId="0" applyFont="1" applyFill="1" applyBorder="1" applyAlignment="1">
      <alignment vertical="center" wrapText="1"/>
    </xf>
    <xf numFmtId="49" fontId="54" fillId="3" borderId="42" xfId="0" applyNumberFormat="1" applyFont="1" applyFill="1" applyBorder="1" applyAlignment="1">
      <alignment horizontal="center" vertical="center"/>
    </xf>
    <xf numFmtId="0" fontId="53" fillId="3" borderId="51" xfId="0" applyFont="1" applyFill="1" applyBorder="1" applyAlignment="1">
      <alignment vertical="top" wrapText="1"/>
    </xf>
    <xf numFmtId="4" fontId="43" fillId="0" borderId="42" xfId="0" applyNumberFormat="1" applyFont="1" applyBorder="1" applyAlignment="1">
      <alignment horizontal="center" vertical="center"/>
    </xf>
    <xf numFmtId="4" fontId="43" fillId="0" borderId="49" xfId="0" applyNumberFormat="1" applyFont="1" applyBorder="1" applyAlignment="1">
      <alignment horizontal="center" vertical="center"/>
    </xf>
    <xf numFmtId="4" fontId="43" fillId="0" borderId="34" xfId="0" applyNumberFormat="1" applyFont="1" applyBorder="1" applyAlignment="1">
      <alignment horizontal="center" vertical="center"/>
    </xf>
    <xf numFmtId="4" fontId="43" fillId="0" borderId="47" xfId="0" applyNumberFormat="1" applyFont="1" applyBorder="1" applyAlignment="1">
      <alignment horizontal="center" vertical="center"/>
    </xf>
    <xf numFmtId="2" fontId="43" fillId="0" borderId="49" xfId="0" applyNumberFormat="1" applyFont="1" applyBorder="1" applyAlignment="1">
      <alignment horizontal="center" vertical="center"/>
    </xf>
    <xf numFmtId="2" fontId="43" fillId="0" borderId="34" xfId="0" applyNumberFormat="1" applyFont="1" applyBorder="1" applyAlignment="1">
      <alignment horizontal="center" vertical="center"/>
    </xf>
    <xf numFmtId="2" fontId="43" fillId="0" borderId="47" xfId="0" applyNumberFormat="1" applyFont="1" applyBorder="1" applyAlignment="1">
      <alignment horizontal="center" vertical="center"/>
    </xf>
    <xf numFmtId="0" fontId="55" fillId="0" borderId="0" xfId="0" applyFont="1"/>
    <xf numFmtId="0" fontId="56" fillId="0" borderId="0" xfId="0" applyFont="1"/>
    <xf numFmtId="4" fontId="7" fillId="0" borderId="0" xfId="0" applyNumberFormat="1" applyFont="1"/>
    <xf numFmtId="0" fontId="58" fillId="0" borderId="0" xfId="0" applyFont="1" applyAlignment="1">
      <alignment horizontal="center"/>
    </xf>
    <xf numFmtId="0" fontId="58" fillId="0" borderId="0" xfId="0" applyFont="1"/>
    <xf numFmtId="0" fontId="59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1" fillId="0" borderId="0" xfId="0" applyFont="1" applyAlignment="1">
      <alignment horizontal="right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49" fontId="10" fillId="3" borderId="22" xfId="0" applyNumberFormat="1" applyFont="1" applyFill="1" applyBorder="1" applyAlignment="1">
      <alignment horizontal="center" vertical="top"/>
    </xf>
    <xf numFmtId="0" fontId="10" fillId="0" borderId="0" xfId="0" applyFont="1"/>
    <xf numFmtId="0" fontId="60" fillId="0" borderId="22" xfId="0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/>
    </xf>
    <xf numFmtId="0" fontId="61" fillId="0" borderId="22" xfId="0" applyFont="1" applyBorder="1" applyAlignment="1">
      <alignment vertical="top" wrapText="1"/>
    </xf>
    <xf numFmtId="4" fontId="61" fillId="0" borderId="22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 vertical="center"/>
    </xf>
    <xf numFmtId="0" fontId="61" fillId="0" borderId="22" xfId="0" applyFont="1" applyBorder="1" applyAlignment="1">
      <alignment vertical="top" wrapText="1"/>
    </xf>
    <xf numFmtId="0" fontId="10" fillId="0" borderId="0" xfId="0" applyFont="1"/>
    <xf numFmtId="0" fontId="61" fillId="0" borderId="22" xfId="0" applyFont="1" applyBorder="1" applyAlignment="1">
      <alignment wrapText="1"/>
    </xf>
    <xf numFmtId="4" fontId="10" fillId="0" borderId="0" xfId="0" applyNumberFormat="1" applyFont="1"/>
    <xf numFmtId="49" fontId="40" fillId="3" borderId="22" xfId="0" applyNumberFormat="1" applyFont="1" applyFill="1" applyBorder="1" applyAlignment="1">
      <alignment horizontal="center" vertical="top"/>
    </xf>
    <xf numFmtId="4" fontId="10" fillId="0" borderId="0" xfId="0" applyNumberFormat="1" applyFont="1"/>
    <xf numFmtId="4" fontId="7" fillId="0" borderId="0" xfId="0" applyNumberFormat="1" applyFont="1"/>
    <xf numFmtId="0" fontId="60" fillId="0" borderId="13" xfId="0" applyFont="1" applyBorder="1" applyAlignment="1">
      <alignment horizontal="left" vertical="top" wrapText="1"/>
    </xf>
    <xf numFmtId="4" fontId="7" fillId="0" borderId="0" xfId="0" applyNumberFormat="1" applyFont="1" applyAlignment="1">
      <alignment vertical="center"/>
    </xf>
    <xf numFmtId="4" fontId="61" fillId="0" borderId="22" xfId="0" applyNumberFormat="1" applyFont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top"/>
    </xf>
    <xf numFmtId="0" fontId="40" fillId="3" borderId="22" xfId="0" applyFont="1" applyFill="1" applyBorder="1" applyAlignment="1">
      <alignment horizontal="center" vertical="top"/>
    </xf>
    <xf numFmtId="0" fontId="61" fillId="0" borderId="22" xfId="0" applyFont="1" applyBorder="1" applyAlignment="1">
      <alignment horizontal="center"/>
    </xf>
    <xf numFmtId="0" fontId="40" fillId="3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25" fillId="0" borderId="0" xfId="0" applyFont="1" applyAlignment="1">
      <alignment horizontal="right"/>
    </xf>
    <xf numFmtId="0" fontId="10" fillId="0" borderId="22" xfId="0" applyFont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top" wrapText="1"/>
    </xf>
    <xf numFmtId="4" fontId="17" fillId="0" borderId="0" xfId="0" applyNumberFormat="1" applyFont="1"/>
    <xf numFmtId="49" fontId="7" fillId="3" borderId="22" xfId="0" applyNumberFormat="1" applyFont="1" applyFill="1" applyBorder="1" applyAlignment="1">
      <alignment horizontal="left" vertical="center"/>
    </xf>
    <xf numFmtId="0" fontId="19" fillId="3" borderId="2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2" fillId="0" borderId="0" xfId="0" applyFont="1" applyBorder="1" applyAlignment="1">
      <alignment horizontal="left" vertical="center" wrapText="1"/>
    </xf>
    <xf numFmtId="0" fontId="64" fillId="0" borderId="13" xfId="0" applyFont="1" applyBorder="1" applyAlignment="1">
      <alignment horizontal="left" vertical="top" wrapText="1"/>
    </xf>
    <xf numFmtId="0" fontId="7" fillId="3" borderId="22" xfId="0" applyFont="1" applyFill="1" applyBorder="1" applyAlignment="1">
      <alignment horizontal="center" vertical="center"/>
    </xf>
    <xf numFmtId="4" fontId="61" fillId="3" borderId="22" xfId="0" applyNumberFormat="1" applyFont="1" applyFill="1" applyBorder="1" applyAlignment="1">
      <alignment horizontal="center"/>
    </xf>
    <xf numFmtId="0" fontId="43" fillId="0" borderId="22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51" fillId="0" borderId="0" xfId="0" applyFont="1" applyAlignment="1">
      <alignment horizontal="right"/>
    </xf>
    <xf numFmtId="0" fontId="10" fillId="0" borderId="22" xfId="0" applyFont="1" applyBorder="1" applyAlignment="1">
      <alignment horizontal="center" vertical="center"/>
    </xf>
    <xf numFmtId="0" fontId="10" fillId="3" borderId="22" xfId="0" applyFont="1" applyFill="1" applyBorder="1" applyAlignment="1">
      <alignment horizontal="left" vertical="center"/>
    </xf>
    <xf numFmtId="0" fontId="10" fillId="11" borderId="22" xfId="0" applyFont="1" applyFill="1" applyBorder="1" applyAlignment="1">
      <alignment horizontal="left" vertical="center"/>
    </xf>
    <xf numFmtId="49" fontId="10" fillId="0" borderId="22" xfId="0" applyNumberFormat="1" applyFont="1" applyBorder="1" applyAlignment="1">
      <alignment horizontal="center" vertical="center"/>
    </xf>
    <xf numFmtId="0" fontId="60" fillId="0" borderId="24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" fontId="61" fillId="0" borderId="22" xfId="0" applyNumberFormat="1" applyFont="1" applyBorder="1" applyAlignment="1">
      <alignment horizontal="center"/>
    </xf>
    <xf numFmtId="0" fontId="60" fillId="0" borderId="0" xfId="0" applyFont="1"/>
    <xf numFmtId="0" fontId="60" fillId="0" borderId="0" xfId="0" applyFont="1"/>
    <xf numFmtId="0" fontId="60" fillId="0" borderId="24" xfId="0" applyFont="1" applyBorder="1" applyAlignment="1">
      <alignment wrapText="1"/>
    </xf>
    <xf numFmtId="4" fontId="66" fillId="0" borderId="22" xfId="0" applyNumberFormat="1" applyFont="1" applyBorder="1" applyAlignment="1">
      <alignment horizontal="center"/>
    </xf>
    <xf numFmtId="4" fontId="60" fillId="0" borderId="0" xfId="0" applyNumberFormat="1" applyFont="1"/>
    <xf numFmtId="4" fontId="61" fillId="12" borderId="22" xfId="0" applyNumberFormat="1" applyFont="1" applyFill="1" applyBorder="1" applyAlignment="1">
      <alignment horizontal="center"/>
    </xf>
    <xf numFmtId="4" fontId="61" fillId="11" borderId="22" xfId="0" applyNumberFormat="1" applyFont="1" applyFill="1" applyBorder="1" applyAlignment="1">
      <alignment horizontal="center"/>
    </xf>
    <xf numFmtId="4" fontId="60" fillId="0" borderId="0" xfId="0" applyNumberFormat="1" applyFont="1"/>
    <xf numFmtId="0" fontId="6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/>
    </xf>
    <xf numFmtId="4" fontId="9" fillId="0" borderId="22" xfId="0" applyNumberFormat="1" applyFont="1" applyBorder="1" applyAlignment="1">
      <alignment horizontal="center"/>
    </xf>
    <xf numFmtId="0" fontId="61" fillId="0" borderId="24" xfId="0" applyFont="1" applyBorder="1" applyAlignment="1">
      <alignment vertical="top" wrapText="1"/>
    </xf>
    <xf numFmtId="0" fontId="59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10" fillId="3" borderId="22" xfId="0" applyFont="1" applyFill="1" applyBorder="1" applyAlignment="1">
      <alignment vertical="center" wrapText="1"/>
    </xf>
    <xf numFmtId="4" fontId="8" fillId="0" borderId="22" xfId="0" applyNumberFormat="1" applyFont="1" applyBorder="1" applyAlignment="1">
      <alignment horizontal="center"/>
    </xf>
    <xf numFmtId="0" fontId="19" fillId="3" borderId="22" xfId="0" applyFont="1" applyFill="1" applyBorder="1" applyAlignment="1">
      <alignment vertical="center" wrapText="1"/>
    </xf>
    <xf numFmtId="4" fontId="61" fillId="0" borderId="22" xfId="0" applyNumberFormat="1" applyFont="1" applyBorder="1" applyAlignment="1">
      <alignment horizontal="center" vertical="center"/>
    </xf>
    <xf numFmtId="0" fontId="65" fillId="3" borderId="22" xfId="0" applyFont="1" applyFill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0" fontId="9" fillId="13" borderId="0" xfId="0" applyFont="1" applyFill="1"/>
    <xf numFmtId="0" fontId="58" fillId="0" borderId="0" xfId="0" applyFont="1"/>
    <xf numFmtId="0" fontId="17" fillId="0" borderId="22" xfId="0" applyFont="1" applyBorder="1" applyAlignment="1">
      <alignment horizontal="center" vertical="center"/>
    </xf>
    <xf numFmtId="0" fontId="10" fillId="14" borderId="22" xfId="0" applyFont="1" applyFill="1" applyBorder="1" applyAlignment="1">
      <alignment horizontal="center" vertical="center"/>
    </xf>
    <xf numFmtId="49" fontId="10" fillId="3" borderId="22" xfId="0" applyNumberFormat="1" applyFont="1" applyFill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0" fontId="10" fillId="14" borderId="22" xfId="0" applyFont="1" applyFill="1" applyBorder="1"/>
    <xf numFmtId="4" fontId="10" fillId="0" borderId="22" xfId="0" applyNumberFormat="1" applyFont="1" applyBorder="1"/>
    <xf numFmtId="4" fontId="8" fillId="8" borderId="22" xfId="0" applyNumberFormat="1" applyFont="1" applyFill="1" applyBorder="1" applyAlignment="1">
      <alignment horizontal="center"/>
    </xf>
    <xf numFmtId="2" fontId="60" fillId="0" borderId="22" xfId="0" applyNumberFormat="1" applyFont="1" applyBorder="1"/>
    <xf numFmtId="2" fontId="10" fillId="0" borderId="0" xfId="0" applyNumberFormat="1" applyFont="1"/>
    <xf numFmtId="4" fontId="61" fillId="5" borderId="22" xfId="0" applyNumberFormat="1" applyFont="1" applyFill="1" applyBorder="1" applyAlignment="1">
      <alignment horizontal="center"/>
    </xf>
    <xf numFmtId="4" fontId="10" fillId="5" borderId="22" xfId="0" applyNumberFormat="1" applyFont="1" applyFill="1" applyBorder="1"/>
    <xf numFmtId="2" fontId="60" fillId="14" borderId="22" xfId="0" applyNumberFormat="1" applyFont="1" applyFill="1" applyBorder="1"/>
    <xf numFmtId="4" fontId="8" fillId="13" borderId="22" xfId="0" applyNumberFormat="1" applyFont="1" applyFill="1" applyBorder="1" applyAlignment="1">
      <alignment horizontal="center"/>
    </xf>
    <xf numFmtId="0" fontId="10" fillId="5" borderId="22" xfId="0" applyFont="1" applyFill="1" applyBorder="1"/>
    <xf numFmtId="0" fontId="18" fillId="13" borderId="22" xfId="0" applyFont="1" applyFill="1" applyBorder="1" applyAlignment="1">
      <alignment horizontal="left" vertical="center"/>
    </xf>
    <xf numFmtId="4" fontId="9" fillId="13" borderId="22" xfId="0" applyNumberFormat="1" applyFont="1" applyFill="1" applyBorder="1" applyAlignment="1">
      <alignment horizontal="center"/>
    </xf>
    <xf numFmtId="4" fontId="9" fillId="8" borderId="22" xfId="0" applyNumberFormat="1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 vertical="center"/>
    </xf>
    <xf numFmtId="0" fontId="61" fillId="0" borderId="22" xfId="0" applyFont="1" applyBorder="1" applyAlignment="1">
      <alignment wrapText="1"/>
    </xf>
    <xf numFmtId="0" fontId="18" fillId="13" borderId="22" xfId="0" applyFont="1" applyFill="1" applyBorder="1" applyAlignment="1">
      <alignment vertical="center"/>
    </xf>
    <xf numFmtId="0" fontId="18" fillId="13" borderId="21" xfId="0" applyFont="1" applyFill="1" applyBorder="1" applyAlignment="1">
      <alignment vertical="center"/>
    </xf>
    <xf numFmtId="0" fontId="43" fillId="0" borderId="22" xfId="0" applyFont="1" applyBorder="1" applyAlignment="1">
      <alignment vertical="top" wrapText="1"/>
    </xf>
    <xf numFmtId="0" fontId="18" fillId="8" borderId="22" xfId="0" applyFont="1" applyFill="1" applyBorder="1" applyAlignment="1">
      <alignment horizontal="left" vertical="center"/>
    </xf>
    <xf numFmtId="0" fontId="68" fillId="0" borderId="0" xfId="0" applyFont="1"/>
    <xf numFmtId="0" fontId="0" fillId="0" borderId="52" xfId="0" applyBorder="1"/>
    <xf numFmtId="171" fontId="71" fillId="16" borderId="53" xfId="0" applyNumberFormat="1" applyFont="1" applyFill="1" applyBorder="1" applyAlignment="1">
      <alignment horizontal="center" vertical="center"/>
    </xf>
    <xf numFmtId="0" fontId="71" fillId="16" borderId="53" xfId="0" applyFont="1" applyFill="1" applyBorder="1" applyAlignment="1">
      <alignment horizontal="center" vertical="center" wrapText="1"/>
    </xf>
    <xf numFmtId="171" fontId="71" fillId="17" borderId="53" xfId="0" applyNumberFormat="1" applyFont="1" applyFill="1" applyBorder="1" applyAlignment="1">
      <alignment horizontal="center" vertical="center"/>
    </xf>
    <xf numFmtId="0" fontId="71" fillId="17" borderId="53" xfId="0" applyFont="1" applyFill="1" applyBorder="1" applyAlignment="1">
      <alignment horizontal="center" vertical="center" wrapText="1"/>
    </xf>
    <xf numFmtId="0" fontId="69" fillId="8" borderId="0" xfId="0" applyFont="1" applyFill="1"/>
    <xf numFmtId="0" fontId="61" fillId="0" borderId="22" xfId="0" applyFont="1" applyBorder="1" applyAlignment="1">
      <alignment vertical="center" wrapText="1"/>
    </xf>
    <xf numFmtId="0" fontId="22" fillId="0" borderId="22" xfId="0" applyFont="1" applyFill="1" applyBorder="1"/>
    <xf numFmtId="2" fontId="22" fillId="0" borderId="13" xfId="0" applyNumberFormat="1" applyFont="1" applyBorder="1"/>
    <xf numFmtId="0" fontId="73" fillId="0" borderId="0" xfId="0" applyFont="1" applyBorder="1" applyAlignment="1">
      <alignment horizontal="center"/>
    </xf>
    <xf numFmtId="0" fontId="73" fillId="0" borderId="0" xfId="0" applyFont="1" applyAlignment="1">
      <alignment horizontal="center"/>
    </xf>
    <xf numFmtId="49" fontId="22" fillId="0" borderId="39" xfId="0" applyNumberFormat="1" applyFont="1" applyBorder="1" applyAlignment="1">
      <alignment horizontal="center"/>
    </xf>
    <xf numFmtId="0" fontId="22" fillId="0" borderId="22" xfId="0" applyFont="1" applyBorder="1" applyAlignment="1">
      <alignment vertical="top" wrapText="1"/>
    </xf>
    <xf numFmtId="4" fontId="22" fillId="0" borderId="0" xfId="0" applyNumberFormat="1" applyFont="1"/>
    <xf numFmtId="167" fontId="20" fillId="0" borderId="22" xfId="0" applyNumberFormat="1" applyFont="1" applyFill="1" applyBorder="1" applyAlignment="1">
      <alignment horizontal="right"/>
    </xf>
    <xf numFmtId="15" fontId="76" fillId="20" borderId="53" xfId="0" applyNumberFormat="1" applyFont="1" applyFill="1" applyBorder="1" applyAlignment="1">
      <alignment horizontal="center" vertical="center" wrapText="1"/>
    </xf>
    <xf numFmtId="0" fontId="76" fillId="20" borderId="53" xfId="0" applyFont="1" applyFill="1" applyBorder="1" applyAlignment="1">
      <alignment horizontal="center" vertical="center" wrapText="1"/>
    </xf>
    <xf numFmtId="2" fontId="20" fillId="0" borderId="22" xfId="0" applyNumberFormat="1" applyFont="1" applyFill="1" applyBorder="1" applyAlignment="1">
      <alignment horizontal="right" vertical="center"/>
    </xf>
    <xf numFmtId="2" fontId="20" fillId="0" borderId="22" xfId="0" applyNumberFormat="1" applyFont="1" applyFill="1" applyBorder="1" applyAlignment="1">
      <alignment horizontal="right"/>
    </xf>
    <xf numFmtId="0" fontId="20" fillId="0" borderId="22" xfId="0" applyFont="1" applyFill="1" applyBorder="1" applyAlignment="1">
      <alignment horizontal="right" vertical="center"/>
    </xf>
    <xf numFmtId="167" fontId="20" fillId="0" borderId="22" xfId="0" applyNumberFormat="1" applyFont="1" applyFill="1" applyBorder="1" applyAlignment="1">
      <alignment horizontal="right" vertical="center"/>
    </xf>
    <xf numFmtId="0" fontId="17" fillId="0" borderId="22" xfId="0" applyFont="1" applyFill="1" applyBorder="1" applyAlignment="1">
      <alignment horizontal="right"/>
    </xf>
    <xf numFmtId="2" fontId="23" fillId="0" borderId="22" xfId="0" applyNumberFormat="1" applyFont="1" applyFill="1" applyBorder="1" applyAlignment="1">
      <alignment horizontal="right"/>
    </xf>
    <xf numFmtId="167" fontId="23" fillId="0" borderId="22" xfId="0" applyNumberFormat="1" applyFont="1" applyFill="1" applyBorder="1" applyAlignment="1">
      <alignment horizontal="right"/>
    </xf>
    <xf numFmtId="4" fontId="23" fillId="0" borderId="22" xfId="0" applyNumberFormat="1" applyFont="1" applyFill="1" applyBorder="1" applyAlignment="1">
      <alignment horizontal="right"/>
    </xf>
    <xf numFmtId="0" fontId="8" fillId="0" borderId="7" xfId="0" applyFont="1" applyFill="1" applyBorder="1"/>
    <xf numFmtId="0" fontId="8" fillId="0" borderId="11" xfId="0" applyFont="1" applyFill="1" applyBorder="1"/>
    <xf numFmtId="0" fontId="22" fillId="0" borderId="39" xfId="0" applyFont="1" applyFill="1" applyBorder="1"/>
    <xf numFmtId="0" fontId="22" fillId="0" borderId="22" xfId="0" applyFont="1" applyFill="1" applyBorder="1" applyAlignment="1">
      <alignment wrapText="1"/>
    </xf>
    <xf numFmtId="2" fontId="22" fillId="0" borderId="22" xfId="0" applyNumberFormat="1" applyFont="1" applyFill="1" applyBorder="1" applyAlignment="1"/>
    <xf numFmtId="2" fontId="22" fillId="0" borderId="40" xfId="0" applyNumberFormat="1" applyFont="1" applyFill="1" applyBorder="1" applyAlignment="1"/>
    <xf numFmtId="0" fontId="8" fillId="0" borderId="0" xfId="0" applyFont="1" applyFill="1"/>
    <xf numFmtId="2" fontId="22" fillId="0" borderId="22" xfId="0" applyNumberFormat="1" applyFont="1" applyFill="1" applyBorder="1"/>
    <xf numFmtId="2" fontId="22" fillId="0" borderId="40" xfId="0" applyNumberFormat="1" applyFont="1" applyFill="1" applyBorder="1"/>
    <xf numFmtId="2" fontId="22" fillId="0" borderId="41" xfId="0" applyNumberFormat="1" applyFont="1" applyFill="1" applyBorder="1"/>
    <xf numFmtId="2" fontId="22" fillId="0" borderId="45" xfId="0" applyNumberFormat="1" applyFont="1" applyFill="1" applyBorder="1"/>
    <xf numFmtId="2" fontId="8" fillId="0" borderId="22" xfId="0" applyNumberFormat="1" applyFont="1" applyFill="1" applyBorder="1" applyAlignment="1">
      <alignment vertical="center"/>
    </xf>
    <xf numFmtId="0" fontId="22" fillId="0" borderId="46" xfId="0" applyFont="1" applyFill="1" applyBorder="1"/>
    <xf numFmtId="0" fontId="22" fillId="0" borderId="41" xfId="0" applyFont="1" applyFill="1" applyBorder="1" applyAlignment="1"/>
    <xf numFmtId="0" fontId="8" fillId="0" borderId="42" xfId="0" applyFont="1" applyFill="1" applyBorder="1"/>
    <xf numFmtId="0" fontId="22" fillId="0" borderId="34" xfId="0" applyFont="1" applyFill="1" applyBorder="1" applyAlignment="1"/>
    <xf numFmtId="2" fontId="22" fillId="0" borderId="34" xfId="0" applyNumberFormat="1" applyFont="1" applyFill="1" applyBorder="1"/>
    <xf numFmtId="2" fontId="22" fillId="0" borderId="34" xfId="0" applyNumberFormat="1" applyFont="1" applyFill="1" applyBorder="1" applyAlignment="1">
      <alignment horizontal="right"/>
    </xf>
    <xf numFmtId="2" fontId="22" fillId="0" borderId="47" xfId="0" applyNumberFormat="1" applyFont="1" applyFill="1" applyBorder="1" applyAlignment="1">
      <alignment horizontal="right"/>
    </xf>
    <xf numFmtId="0" fontId="46" fillId="0" borderId="36" xfId="0" applyFont="1" applyFill="1" applyBorder="1"/>
    <xf numFmtId="0" fontId="47" fillId="0" borderId="37" xfId="0" applyFont="1" applyFill="1" applyBorder="1"/>
    <xf numFmtId="2" fontId="47" fillId="0" borderId="37" xfId="0" applyNumberFormat="1" applyFont="1" applyFill="1" applyBorder="1" applyAlignment="1">
      <alignment horizontal="center" vertical="center"/>
    </xf>
    <xf numFmtId="0" fontId="46" fillId="0" borderId="0" xfId="0" applyFont="1" applyFill="1"/>
    <xf numFmtId="0" fontId="46" fillId="0" borderId="39" xfId="0" applyFont="1" applyFill="1" applyBorder="1"/>
    <xf numFmtId="0" fontId="47" fillId="0" borderId="22" xfId="0" applyFont="1" applyFill="1" applyBorder="1"/>
    <xf numFmtId="2" fontId="47" fillId="0" borderId="22" xfId="0" applyNumberFormat="1" applyFont="1" applyFill="1" applyBorder="1" applyAlignment="1">
      <alignment horizontal="center" vertical="center"/>
    </xf>
    <xf numFmtId="0" fontId="17" fillId="0" borderId="34" xfId="0" applyFont="1" applyFill="1" applyBorder="1"/>
    <xf numFmtId="2" fontId="17" fillId="0" borderId="34" xfId="0" applyNumberFormat="1" applyFont="1" applyFill="1" applyBorder="1" applyAlignment="1">
      <alignment horizontal="center"/>
    </xf>
    <xf numFmtId="4" fontId="7" fillId="0" borderId="22" xfId="0" applyNumberFormat="1" applyFont="1" applyBorder="1" applyAlignment="1">
      <alignment horizontal="center"/>
    </xf>
    <xf numFmtId="0" fontId="43" fillId="0" borderId="39" xfId="0" applyFont="1" applyBorder="1" applyAlignment="1">
      <alignment horizontal="center" vertical="center"/>
    </xf>
    <xf numFmtId="0" fontId="77" fillId="0" borderId="58" xfId="0" applyFont="1" applyBorder="1" applyAlignment="1">
      <alignment horizontal="left" vertical="center" wrapText="1" indent="1"/>
    </xf>
    <xf numFmtId="0" fontId="21" fillId="0" borderId="22" xfId="0" applyFont="1" applyFill="1" applyBorder="1" applyAlignment="1">
      <alignment vertical="center"/>
    </xf>
    <xf numFmtId="0" fontId="20" fillId="0" borderId="22" xfId="0" applyFont="1" applyFill="1" applyBorder="1" applyAlignment="1">
      <alignment vertical="center"/>
    </xf>
    <xf numFmtId="0" fontId="20" fillId="0" borderId="22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horizontal="left" vertical="center"/>
    </xf>
    <xf numFmtId="0" fontId="24" fillId="0" borderId="22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/>
    <xf numFmtId="0" fontId="8" fillId="0" borderId="0" xfId="0" applyFont="1" applyFill="1" applyAlignment="1"/>
    <xf numFmtId="0" fontId="17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17" fillId="0" borderId="9" xfId="0" applyFont="1" applyFill="1" applyBorder="1" applyAlignment="1">
      <alignment vertical="center"/>
    </xf>
    <xf numFmtId="0" fontId="8" fillId="0" borderId="10" xfId="0" applyFont="1" applyFill="1" applyBorder="1" applyAlignment="1"/>
    <xf numFmtId="0" fontId="20" fillId="0" borderId="22" xfId="0" applyFont="1" applyFill="1" applyBorder="1" applyAlignment="1">
      <alignment horizontal="center" vertical="top" wrapText="1"/>
    </xf>
    <xf numFmtId="2" fontId="8" fillId="0" borderId="0" xfId="0" applyNumberFormat="1" applyFont="1" applyFill="1"/>
    <xf numFmtId="49" fontId="20" fillId="0" borderId="22" xfId="0" applyNumberFormat="1" applyFont="1" applyFill="1" applyBorder="1" applyAlignment="1">
      <alignment horizontal="right"/>
    </xf>
    <xf numFmtId="2" fontId="22" fillId="0" borderId="22" xfId="0" applyNumberFormat="1" applyFont="1" applyBorder="1"/>
    <xf numFmtId="0" fontId="32" fillId="0" borderId="0" xfId="0" applyFont="1" applyFill="1"/>
    <xf numFmtId="0" fontId="32" fillId="0" borderId="22" xfId="0" applyFont="1" applyFill="1" applyBorder="1" applyAlignment="1">
      <alignment vertical="center" wrapText="1"/>
    </xf>
    <xf numFmtId="0" fontId="32" fillId="0" borderId="22" xfId="0" applyFont="1" applyFill="1" applyBorder="1" applyAlignment="1">
      <alignment horizontal="left"/>
    </xf>
    <xf numFmtId="0" fontId="32" fillId="0" borderId="22" xfId="0" applyFont="1" applyFill="1" applyBorder="1" applyAlignment="1">
      <alignment vertical="center"/>
    </xf>
    <xf numFmtId="49" fontId="32" fillId="0" borderId="22" xfId="0" applyNumberFormat="1" applyFont="1" applyFill="1" applyBorder="1" applyAlignment="1">
      <alignment vertical="center"/>
    </xf>
    <xf numFmtId="0" fontId="33" fillId="0" borderId="22" xfId="0" applyFont="1" applyFill="1" applyBorder="1" applyAlignment="1">
      <alignment vertical="center"/>
    </xf>
    <xf numFmtId="49" fontId="33" fillId="0" borderId="22" xfId="0" applyNumberFormat="1" applyFont="1" applyFill="1" applyBorder="1" applyAlignment="1">
      <alignment vertical="center"/>
    </xf>
    <xf numFmtId="0" fontId="32" fillId="0" borderId="22" xfId="0" applyFont="1" applyFill="1" applyBorder="1" applyAlignment="1">
      <alignment horizontal="center"/>
    </xf>
    <xf numFmtId="0" fontId="33" fillId="0" borderId="0" xfId="0" applyFont="1" applyFill="1" applyAlignment="1">
      <alignment vertical="center"/>
    </xf>
    <xf numFmtId="0" fontId="32" fillId="0" borderId="35" xfId="15" applyFont="1" applyFill="1" applyBorder="1" applyAlignment="1">
      <alignment horizontal="left"/>
    </xf>
    <xf numFmtId="169" fontId="33" fillId="0" borderId="22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wrapText="1"/>
    </xf>
    <xf numFmtId="168" fontId="27" fillId="0" borderId="0" xfId="0" applyNumberFormat="1" applyFont="1" applyFill="1" applyBorder="1" applyAlignment="1">
      <alignment horizontal="center"/>
    </xf>
    <xf numFmtId="168" fontId="27" fillId="0" borderId="0" xfId="0" applyNumberFormat="1" applyFont="1" applyFill="1" applyBorder="1" applyAlignment="1">
      <alignment horizontal="center" vertical="center"/>
    </xf>
    <xf numFmtId="0" fontId="78" fillId="0" borderId="0" xfId="0" applyFont="1" applyBorder="1"/>
    <xf numFmtId="2" fontId="27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4" xfId="0" applyFont="1" applyFill="1" applyBorder="1" applyAlignment="1">
      <alignment horizontal="center" vertical="top" wrapText="1"/>
    </xf>
    <xf numFmtId="0" fontId="45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wrapText="1"/>
    </xf>
    <xf numFmtId="0" fontId="27" fillId="0" borderId="4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22" fillId="0" borderId="1" xfId="0" applyFont="1" applyFill="1" applyBorder="1" applyAlignment="1">
      <alignment wrapText="1"/>
    </xf>
    <xf numFmtId="0" fontId="22" fillId="0" borderId="4" xfId="0" applyFont="1" applyFill="1" applyBorder="1" applyAlignment="1">
      <alignment wrapText="1"/>
    </xf>
    <xf numFmtId="0" fontId="8" fillId="0" borderId="6" xfId="0" applyFont="1" applyFill="1" applyBorder="1"/>
    <xf numFmtId="0" fontId="8" fillId="0" borderId="0" xfId="0" applyFont="1" applyFill="1" applyBorder="1"/>
    <xf numFmtId="0" fontId="8" fillId="0" borderId="6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26" fillId="0" borderId="8" xfId="0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6" fillId="0" borderId="6" xfId="0" applyFont="1" applyFill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8" fillId="0" borderId="10" xfId="0" applyFont="1" applyFill="1" applyBorder="1" applyAlignment="1">
      <alignment wrapText="1"/>
    </xf>
    <xf numFmtId="0" fontId="8" fillId="0" borderId="11" xfId="0" applyFont="1" applyFill="1" applyBorder="1" applyAlignment="1">
      <alignment wrapText="1"/>
    </xf>
    <xf numFmtId="0" fontId="8" fillId="0" borderId="12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wrapText="1"/>
    </xf>
    <xf numFmtId="49" fontId="17" fillId="0" borderId="33" xfId="0" applyNumberFormat="1" applyFont="1" applyFill="1" applyBorder="1" applyAlignment="1">
      <alignment vertical="center" wrapText="1"/>
    </xf>
    <xf numFmtId="0" fontId="24" fillId="0" borderId="44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/>
    </xf>
    <xf numFmtId="49" fontId="17" fillId="0" borderId="22" xfId="0" applyNumberFormat="1" applyFont="1" applyFill="1" applyBorder="1" applyAlignment="1">
      <alignment vertical="center"/>
    </xf>
    <xf numFmtId="49" fontId="17" fillId="0" borderId="22" xfId="0" applyNumberFormat="1" applyFont="1" applyFill="1" applyBorder="1" applyAlignment="1">
      <alignment horizontal="center" vertical="center"/>
    </xf>
    <xf numFmtId="49" fontId="17" fillId="0" borderId="21" xfId="0" applyNumberFormat="1" applyFont="1" applyFill="1" applyBorder="1" applyAlignment="1">
      <alignment vertical="center"/>
    </xf>
    <xf numFmtId="49" fontId="17" fillId="0" borderId="33" xfId="0" applyNumberFormat="1" applyFont="1" applyFill="1" applyBorder="1" applyAlignment="1">
      <alignment vertical="center"/>
    </xf>
    <xf numFmtId="49" fontId="17" fillId="0" borderId="24" xfId="0" applyNumberFormat="1" applyFont="1" applyFill="1" applyBorder="1" applyAlignment="1">
      <alignment vertical="center"/>
    </xf>
    <xf numFmtId="49" fontId="24" fillId="0" borderId="22" xfId="0" applyNumberFormat="1" applyFont="1" applyFill="1" applyBorder="1" applyAlignment="1">
      <alignment vertical="center"/>
    </xf>
    <xf numFmtId="49" fontId="24" fillId="0" borderId="13" xfId="0" applyNumberFormat="1" applyFont="1" applyFill="1" applyBorder="1" applyAlignment="1">
      <alignment vertical="center"/>
    </xf>
    <xf numFmtId="0" fontId="9" fillId="21" borderId="0" xfId="0" applyFont="1" applyFill="1"/>
    <xf numFmtId="0" fontId="9" fillId="21" borderId="3" xfId="0" applyFont="1" applyFill="1" applyBorder="1" applyAlignment="1">
      <alignment horizontal="center" vertical="center"/>
    </xf>
    <xf numFmtId="49" fontId="20" fillId="0" borderId="22" xfId="0" applyNumberFormat="1" applyFont="1" applyFill="1" applyBorder="1" applyAlignment="1">
      <alignment horizontal="right" wrapText="1"/>
    </xf>
    <xf numFmtId="0" fontId="79" fillId="19" borderId="53" xfId="0" applyFont="1" applyFill="1" applyBorder="1" applyAlignment="1">
      <alignment horizontal="center" vertical="center" wrapText="1"/>
    </xf>
    <xf numFmtId="0" fontId="17" fillId="0" borderId="22" xfId="0" applyFont="1" applyFill="1" applyBorder="1"/>
    <xf numFmtId="0" fontId="8" fillId="0" borderId="22" xfId="0" applyFont="1" applyFill="1" applyBorder="1"/>
    <xf numFmtId="167" fontId="8" fillId="0" borderId="22" xfId="0" applyNumberFormat="1" applyFont="1" applyFill="1" applyBorder="1"/>
    <xf numFmtId="2" fontId="8" fillId="0" borderId="22" xfId="0" applyNumberFormat="1" applyFont="1" applyFill="1" applyBorder="1"/>
    <xf numFmtId="49" fontId="8" fillId="0" borderId="0" xfId="0" applyNumberFormat="1" applyFont="1" applyFill="1" applyBorder="1"/>
    <xf numFmtId="0" fontId="8" fillId="0" borderId="0" xfId="0" applyFont="1" applyFill="1" applyAlignment="1">
      <alignment horizontal="center" vertical="center"/>
    </xf>
    <xf numFmtId="0" fontId="8" fillId="21" borderId="7" xfId="0" applyFont="1" applyFill="1" applyBorder="1"/>
    <xf numFmtId="0" fontId="8" fillId="21" borderId="11" xfId="0" applyFont="1" applyFill="1" applyBorder="1"/>
    <xf numFmtId="167" fontId="20" fillId="21" borderId="22" xfId="0" applyNumberFormat="1" applyFont="1" applyFill="1" applyBorder="1" applyAlignment="1">
      <alignment horizontal="right"/>
    </xf>
    <xf numFmtId="4" fontId="23" fillId="0" borderId="22" xfId="0" applyNumberFormat="1" applyFont="1" applyFill="1" applyBorder="1" applyAlignment="1">
      <alignment horizontal="right" vertical="center"/>
    </xf>
    <xf numFmtId="0" fontId="9" fillId="0" borderId="0" xfId="0" applyFont="1"/>
    <xf numFmtId="0" fontId="78" fillId="0" borderId="39" xfId="0" applyFont="1" applyBorder="1" applyAlignment="1">
      <alignment vertical="top"/>
    </xf>
    <xf numFmtId="0" fontId="78" fillId="0" borderId="22" xfId="0" applyFont="1" applyBorder="1" applyAlignment="1">
      <alignment vertical="top"/>
    </xf>
    <xf numFmtId="2" fontId="78" fillId="0" borderId="22" xfId="0" applyNumberFormat="1" applyFont="1" applyBorder="1" applyAlignment="1">
      <alignment vertical="top"/>
    </xf>
    <xf numFmtId="2" fontId="80" fillId="0" borderId="22" xfId="0" applyNumberFormat="1" applyFont="1" applyBorder="1" applyAlignment="1">
      <alignment vertical="top"/>
    </xf>
    <xf numFmtId="0" fontId="80" fillId="10" borderId="22" xfId="0" applyFont="1" applyFill="1" applyBorder="1" applyAlignment="1">
      <alignment vertical="top"/>
    </xf>
    <xf numFmtId="164" fontId="80" fillId="10" borderId="22" xfId="1" applyFont="1" applyFill="1" applyBorder="1" applyAlignment="1" applyProtection="1">
      <alignment vertical="top"/>
    </xf>
    <xf numFmtId="2" fontId="81" fillId="0" borderId="40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14" fontId="78" fillId="0" borderId="0" xfId="0" applyNumberFormat="1" applyFont="1" applyBorder="1"/>
    <xf numFmtId="0" fontId="9" fillId="0" borderId="0" xfId="0" applyFont="1" applyFill="1"/>
    <xf numFmtId="4" fontId="9" fillId="0" borderId="0" xfId="0" applyNumberFormat="1" applyFont="1"/>
    <xf numFmtId="2" fontId="78" fillId="0" borderId="13" xfId="0" applyNumberFormat="1" applyFont="1" applyBorder="1" applyAlignment="1">
      <alignment vertical="top"/>
    </xf>
    <xf numFmtId="0" fontId="73" fillId="0" borderId="0" xfId="0" applyFont="1"/>
    <xf numFmtId="0" fontId="73" fillId="4" borderId="0" xfId="0" applyFont="1" applyFill="1" applyAlignment="1">
      <alignment horizontal="center"/>
    </xf>
    <xf numFmtId="0" fontId="73" fillId="4" borderId="0" xfId="0" applyFont="1" applyFill="1"/>
    <xf numFmtId="0" fontId="82" fillId="0" borderId="0" xfId="0" applyFont="1"/>
    <xf numFmtId="0" fontId="82" fillId="0" borderId="0" xfId="0" applyFont="1" applyBorder="1" applyAlignment="1">
      <alignment horizontal="center"/>
    </xf>
    <xf numFmtId="0" fontId="82" fillId="4" borderId="0" xfId="0" applyFont="1" applyFill="1" applyBorder="1" applyAlignment="1">
      <alignment horizontal="center"/>
    </xf>
    <xf numFmtId="0" fontId="82" fillId="0" borderId="0" xfId="0" applyFont="1" applyAlignment="1">
      <alignment horizontal="center"/>
    </xf>
    <xf numFmtId="0" fontId="82" fillId="4" borderId="0" xfId="0" applyFont="1" applyFill="1"/>
    <xf numFmtId="0" fontId="73" fillId="4" borderId="0" xfId="0" applyFont="1" applyFill="1" applyBorder="1" applyAlignment="1">
      <alignment horizontal="center"/>
    </xf>
    <xf numFmtId="0" fontId="22" fillId="0" borderId="39" xfId="0" applyFont="1" applyBorder="1" applyAlignment="1">
      <alignment horizontal="left" vertical="top"/>
    </xf>
    <xf numFmtId="0" fontId="22" fillId="0" borderId="22" xfId="0" applyFont="1" applyFill="1" applyBorder="1" applyAlignment="1">
      <alignment horizontal="left" vertical="top" wrapText="1"/>
    </xf>
    <xf numFmtId="0" fontId="22" fillId="0" borderId="22" xfId="0" applyFont="1" applyBorder="1" applyAlignment="1">
      <alignment horizontal="left"/>
    </xf>
    <xf numFmtId="2" fontId="22" fillId="0" borderId="22" xfId="0" applyNumberFormat="1" applyFont="1" applyBorder="1" applyAlignment="1">
      <alignment horizontal="left" vertical="top" wrapText="1"/>
    </xf>
    <xf numFmtId="4" fontId="22" fillId="0" borderId="22" xfId="0" applyNumberFormat="1" applyFont="1" applyBorder="1" applyAlignment="1">
      <alignment horizontal="left" vertical="top"/>
    </xf>
    <xf numFmtId="4" fontId="22" fillId="0" borderId="22" xfId="0" applyNumberFormat="1" applyFont="1" applyFill="1" applyBorder="1" applyAlignment="1">
      <alignment horizontal="left" vertical="top"/>
    </xf>
    <xf numFmtId="170" fontId="22" fillId="0" borderId="22" xfId="0" applyNumberFormat="1" applyFont="1" applyFill="1" applyBorder="1" applyAlignment="1">
      <alignment horizontal="left" vertical="center"/>
    </xf>
    <xf numFmtId="0" fontId="78" fillId="0" borderId="22" xfId="0" applyFont="1" applyBorder="1" applyAlignment="1">
      <alignment horizontal="left" vertical="top"/>
    </xf>
    <xf numFmtId="170" fontId="78" fillId="0" borderId="22" xfId="0" applyNumberFormat="1" applyFont="1" applyFill="1" applyBorder="1" applyAlignment="1">
      <alignment horizontal="left" vertical="center"/>
    </xf>
    <xf numFmtId="4" fontId="78" fillId="0" borderId="41" xfId="0" applyNumberFormat="1" applyFont="1" applyBorder="1" applyAlignment="1">
      <alignment horizontal="left" vertical="center"/>
    </xf>
    <xf numFmtId="4" fontId="22" fillId="0" borderId="22" xfId="0" applyNumberFormat="1" applyFont="1" applyBorder="1" applyAlignment="1">
      <alignment horizontal="left"/>
    </xf>
    <xf numFmtId="4" fontId="78" fillId="0" borderId="22" xfId="0" applyNumberFormat="1" applyFont="1" applyBorder="1" applyAlignment="1">
      <alignment horizontal="left" vertical="center"/>
    </xf>
    <xf numFmtId="1" fontId="22" fillId="0" borderId="22" xfId="0" applyNumberFormat="1" applyFont="1" applyBorder="1" applyAlignment="1">
      <alignment horizontal="left" vertical="top"/>
    </xf>
    <xf numFmtId="1" fontId="8" fillId="0" borderId="22" xfId="0" applyNumberFormat="1" applyFont="1" applyFill="1" applyBorder="1" applyAlignment="1">
      <alignment horizontal="left" vertical="center"/>
    </xf>
    <xf numFmtId="2" fontId="41" fillId="0" borderId="40" xfId="0" applyNumberFormat="1" applyFont="1" applyFill="1" applyBorder="1" applyAlignment="1">
      <alignment vertical="top"/>
    </xf>
    <xf numFmtId="0" fontId="73" fillId="0" borderId="0" xfId="0" applyFont="1" applyFill="1"/>
    <xf numFmtId="0" fontId="82" fillId="0" borderId="0" xfId="0" applyFont="1" applyFill="1" applyAlignment="1">
      <alignment horizontal="center" vertical="center"/>
    </xf>
    <xf numFmtId="0" fontId="73" fillId="0" borderId="0" xfId="0" applyFont="1" applyFill="1" applyAlignment="1">
      <alignment horizontal="center"/>
    </xf>
    <xf numFmtId="0" fontId="83" fillId="0" borderId="22" xfId="0" applyFont="1" applyBorder="1" applyAlignment="1">
      <alignment wrapText="1"/>
    </xf>
    <xf numFmtId="0" fontId="27" fillId="0" borderId="22" xfId="0" applyFont="1" applyBorder="1" applyAlignment="1">
      <alignment horizontal="center" vertical="center"/>
    </xf>
    <xf numFmtId="2" fontId="27" fillId="0" borderId="22" xfId="0" applyNumberFormat="1" applyFont="1" applyBorder="1" applyAlignment="1">
      <alignment horizontal="center"/>
    </xf>
    <xf numFmtId="0" fontId="27" fillId="0" borderId="0" xfId="0" applyFont="1" applyFill="1"/>
    <xf numFmtId="0" fontId="27" fillId="0" borderId="0" xfId="0" applyFont="1" applyFill="1" applyAlignment="1">
      <alignment horizontal="center"/>
    </xf>
    <xf numFmtId="0" fontId="29" fillId="0" borderId="22" xfId="0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wrapText="1"/>
    </xf>
    <xf numFmtId="0" fontId="83" fillId="0" borderId="22" xfId="0" applyFont="1" applyFill="1" applyBorder="1" applyAlignment="1">
      <alignment wrapText="1"/>
    </xf>
    <xf numFmtId="0" fontId="27" fillId="0" borderId="22" xfId="0" applyFont="1" applyFill="1" applyBorder="1" applyAlignment="1">
      <alignment horizontal="center" vertical="center"/>
    </xf>
    <xf numFmtId="2" fontId="27" fillId="0" borderId="22" xfId="0" applyNumberFormat="1" applyFont="1" applyFill="1" applyBorder="1" applyAlignment="1">
      <alignment horizontal="center"/>
    </xf>
    <xf numFmtId="0" fontId="83" fillId="0" borderId="22" xfId="0" applyFont="1" applyBorder="1" applyAlignment="1"/>
    <xf numFmtId="0" fontId="83" fillId="0" borderId="22" xfId="0" applyFont="1" applyBorder="1"/>
    <xf numFmtId="0" fontId="26" fillId="0" borderId="0" xfId="0" applyFont="1" applyBorder="1" applyAlignment="1">
      <alignment horizontal="center"/>
    </xf>
    <xf numFmtId="0" fontId="26" fillId="4" borderId="0" xfId="0" applyFont="1" applyFill="1" applyBorder="1" applyAlignment="1">
      <alignment horizontal="center"/>
    </xf>
    <xf numFmtId="0" fontId="26" fillId="4" borderId="0" xfId="0" applyFont="1" applyFill="1"/>
    <xf numFmtId="0" fontId="27" fillId="0" borderId="22" xfId="0" applyFont="1" applyBorder="1" applyAlignment="1"/>
    <xf numFmtId="0" fontId="27" fillId="0" borderId="22" xfId="0" applyFont="1" applyBorder="1"/>
    <xf numFmtId="0" fontId="26" fillId="0" borderId="0" xfId="0" applyFont="1" applyBorder="1" applyAlignment="1">
      <alignment horizontal="center" vertical="center"/>
    </xf>
    <xf numFmtId="0" fontId="84" fillId="0" borderId="0" xfId="0" applyFont="1" applyBorder="1" applyAlignment="1">
      <alignment horizontal="center" vertical="center"/>
    </xf>
    <xf numFmtId="0" fontId="84" fillId="4" borderId="0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/>
    </xf>
    <xf numFmtId="2" fontId="17" fillId="0" borderId="47" xfId="0" applyNumberFormat="1" applyFont="1" applyFill="1" applyBorder="1" applyAlignment="1">
      <alignment horizontal="center"/>
    </xf>
    <xf numFmtId="0" fontId="17" fillId="0" borderId="0" xfId="0" applyFont="1" applyFill="1"/>
    <xf numFmtId="0" fontId="8" fillId="0" borderId="0" xfId="0" applyFont="1" applyFill="1" applyAlignment="1">
      <alignment vertical="center"/>
    </xf>
    <xf numFmtId="2" fontId="17" fillId="18" borderId="34" xfId="0" applyNumberFormat="1" applyFont="1" applyFill="1" applyBorder="1" applyAlignment="1">
      <alignment horizontal="center"/>
    </xf>
    <xf numFmtId="4" fontId="61" fillId="0" borderId="22" xfId="0" applyNumberFormat="1" applyFont="1" applyBorder="1" applyAlignment="1">
      <alignment horizontal="center"/>
    </xf>
    <xf numFmtId="0" fontId="8" fillId="0" borderId="22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20" fillId="0" borderId="0" xfId="0" applyFont="1" applyFill="1"/>
    <xf numFmtId="167" fontId="20" fillId="0" borderId="22" xfId="0" applyNumberFormat="1" applyFont="1" applyFill="1" applyBorder="1" applyAlignment="1">
      <alignment horizontal="right" vertical="top"/>
    </xf>
    <xf numFmtId="167" fontId="20" fillId="0" borderId="24" xfId="0" applyNumberFormat="1" applyFont="1" applyFill="1" applyBorder="1" applyAlignment="1">
      <alignment horizontal="right" vertical="top"/>
    </xf>
    <xf numFmtId="167" fontId="20" fillId="0" borderId="20" xfId="0" applyNumberFormat="1" applyFont="1" applyFill="1" applyBorder="1" applyAlignment="1">
      <alignment horizontal="right" vertical="top"/>
    </xf>
    <xf numFmtId="167" fontId="20" fillId="0" borderId="25" xfId="0" applyNumberFormat="1" applyFont="1" applyFill="1" applyBorder="1" applyAlignment="1">
      <alignment horizontal="right" vertical="top"/>
    </xf>
    <xf numFmtId="167" fontId="20" fillId="0" borderId="23" xfId="0" applyNumberFormat="1" applyFont="1" applyFill="1" applyBorder="1" applyAlignment="1">
      <alignment horizontal="right" vertical="top"/>
    </xf>
    <xf numFmtId="167" fontId="20" fillId="0" borderId="26" xfId="0" applyNumberFormat="1" applyFont="1" applyFill="1" applyBorder="1" applyAlignment="1">
      <alignment horizontal="right" vertical="top"/>
    </xf>
    <xf numFmtId="167" fontId="20" fillId="0" borderId="21" xfId="0" applyNumberFormat="1" applyFont="1" applyFill="1" applyBorder="1" applyAlignment="1">
      <alignment horizontal="right" vertical="top"/>
    </xf>
    <xf numFmtId="167" fontId="20" fillId="0" borderId="21" xfId="0" applyNumberFormat="1" applyFont="1" applyFill="1" applyBorder="1"/>
    <xf numFmtId="167" fontId="20" fillId="0" borderId="22" xfId="0" applyNumberFormat="1" applyFont="1" applyFill="1" applyBorder="1"/>
    <xf numFmtId="167" fontId="20" fillId="0" borderId="22" xfId="0" applyNumberFormat="1" applyFont="1" applyFill="1" applyBorder="1" applyAlignment="1">
      <alignment horizontal="center" vertical="center"/>
    </xf>
    <xf numFmtId="167" fontId="20" fillId="0" borderId="24" xfId="0" applyNumberFormat="1" applyFont="1" applyFill="1" applyBorder="1" applyAlignment="1">
      <alignment horizontal="right"/>
    </xf>
    <xf numFmtId="167" fontId="20" fillId="0" borderId="20" xfId="0" applyNumberFormat="1" applyFont="1" applyFill="1" applyBorder="1" applyAlignment="1">
      <alignment horizontal="right"/>
    </xf>
    <xf numFmtId="167" fontId="20" fillId="0" borderId="25" xfId="0" applyNumberFormat="1" applyFont="1" applyFill="1" applyBorder="1" applyAlignment="1">
      <alignment horizontal="right"/>
    </xf>
    <xf numFmtId="167" fontId="20" fillId="0" borderId="23" xfId="0" applyNumberFormat="1" applyFont="1" applyFill="1" applyBorder="1" applyAlignment="1">
      <alignment horizontal="right"/>
    </xf>
    <xf numFmtId="167" fontId="20" fillId="0" borderId="26" xfId="0" applyNumberFormat="1" applyFont="1" applyFill="1" applyBorder="1" applyAlignment="1">
      <alignment horizontal="right"/>
    </xf>
    <xf numFmtId="167" fontId="20" fillId="0" borderId="21" xfId="0" applyNumberFormat="1" applyFont="1" applyFill="1" applyBorder="1" applyAlignment="1">
      <alignment horizontal="right"/>
    </xf>
    <xf numFmtId="167" fontId="20" fillId="0" borderId="20" xfId="0" applyNumberFormat="1" applyFont="1" applyFill="1" applyBorder="1"/>
    <xf numFmtId="167" fontId="20" fillId="0" borderId="25" xfId="0" applyNumberFormat="1" applyFont="1" applyFill="1" applyBorder="1"/>
    <xf numFmtId="167" fontId="20" fillId="0" borderId="23" xfId="0" applyNumberFormat="1" applyFont="1" applyFill="1" applyBorder="1"/>
    <xf numFmtId="167" fontId="20" fillId="0" borderId="26" xfId="0" applyNumberFormat="1" applyFont="1" applyFill="1" applyBorder="1"/>
    <xf numFmtId="0" fontId="48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4" fontId="43" fillId="0" borderId="22" xfId="0" applyNumberFormat="1" applyFont="1" applyFill="1" applyBorder="1" applyAlignment="1">
      <alignment horizontal="center" vertical="center"/>
    </xf>
    <xf numFmtId="4" fontId="43" fillId="0" borderId="40" xfId="0" applyNumberFormat="1" applyFont="1" applyFill="1" applyBorder="1" applyAlignment="1">
      <alignment horizontal="center" vertical="center"/>
    </xf>
    <xf numFmtId="4" fontId="43" fillId="0" borderId="21" xfId="0" applyNumberFormat="1" applyFont="1" applyFill="1" applyBorder="1" applyAlignment="1">
      <alignment horizontal="center" vertical="center"/>
    </xf>
    <xf numFmtId="4" fontId="22" fillId="0" borderId="21" xfId="0" applyNumberFormat="1" applyFont="1" applyBorder="1" applyAlignment="1">
      <alignment horizontal="center" vertical="center"/>
    </xf>
    <xf numFmtId="4" fontId="22" fillId="0" borderId="22" xfId="0" applyNumberFormat="1" applyFont="1" applyBorder="1" applyAlignment="1">
      <alignment horizontal="center" vertical="center"/>
    </xf>
    <xf numFmtId="2" fontId="22" fillId="0" borderId="22" xfId="0" applyNumberFormat="1" applyFont="1" applyBorder="1" applyAlignment="1">
      <alignment horizontal="center" vertical="center"/>
    </xf>
    <xf numFmtId="4" fontId="22" fillId="0" borderId="39" xfId="0" applyNumberFormat="1" applyFont="1" applyBorder="1" applyAlignment="1">
      <alignment horizontal="center" vertical="center"/>
    </xf>
    <xf numFmtId="4" fontId="22" fillId="0" borderId="40" xfId="0" applyNumberFormat="1" applyFont="1" applyBorder="1" applyAlignment="1">
      <alignment horizontal="center" vertical="center"/>
    </xf>
    <xf numFmtId="2" fontId="43" fillId="0" borderId="21" xfId="0" applyNumberFormat="1" applyFont="1" applyBorder="1" applyAlignment="1">
      <alignment horizontal="center" vertical="center"/>
    </xf>
    <xf numFmtId="2" fontId="43" fillId="0" borderId="40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4" fontId="5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2" fontId="23" fillId="18" borderId="22" xfId="0" applyNumberFormat="1" applyFont="1" applyFill="1" applyBorder="1" applyAlignment="1">
      <alignment horizontal="right"/>
    </xf>
    <xf numFmtId="49" fontId="85" fillId="0" borderId="22" xfId="18" applyNumberFormat="1" applyFill="1" applyBorder="1" applyAlignment="1">
      <alignment horizontal="right"/>
    </xf>
    <xf numFmtId="167" fontId="20" fillId="0" borderId="24" xfId="0" applyNumberFormat="1" applyFont="1" applyFill="1" applyBorder="1"/>
    <xf numFmtId="0" fontId="20" fillId="22" borderId="0" xfId="0" applyFont="1" applyFill="1"/>
    <xf numFmtId="0" fontId="21" fillId="22" borderId="22" xfId="0" applyFont="1" applyFill="1" applyBorder="1" applyAlignment="1">
      <alignment vertical="center"/>
    </xf>
    <xf numFmtId="0" fontId="20" fillId="22" borderId="22" xfId="0" applyFont="1" applyFill="1" applyBorder="1" applyAlignment="1">
      <alignment horizontal="center" vertical="center"/>
    </xf>
    <xf numFmtId="167" fontId="20" fillId="22" borderId="22" xfId="0" applyNumberFormat="1" applyFont="1" applyFill="1" applyBorder="1" applyAlignment="1">
      <alignment horizontal="right"/>
    </xf>
    <xf numFmtId="49" fontId="20" fillId="22" borderId="22" xfId="0" applyNumberFormat="1" applyFont="1" applyFill="1" applyBorder="1" applyAlignment="1">
      <alignment horizontal="right"/>
    </xf>
    <xf numFmtId="2" fontId="20" fillId="22" borderId="22" xfId="0" applyNumberFormat="1" applyFont="1" applyFill="1" applyBorder="1" applyAlignment="1">
      <alignment horizontal="right" vertical="center"/>
    </xf>
    <xf numFmtId="0" fontId="20" fillId="22" borderId="22" xfId="0" applyFont="1" applyFill="1" applyBorder="1" applyAlignment="1">
      <alignment vertical="center" wrapText="1"/>
    </xf>
    <xf numFmtId="0" fontId="20" fillId="22" borderId="22" xfId="0" applyFont="1" applyFill="1" applyBorder="1" applyAlignment="1">
      <alignment horizontal="center" vertical="center" wrapText="1"/>
    </xf>
    <xf numFmtId="0" fontId="21" fillId="22" borderId="22" xfId="0" applyFont="1" applyFill="1" applyBorder="1" applyAlignment="1">
      <alignment vertical="center" wrapText="1"/>
    </xf>
    <xf numFmtId="0" fontId="20" fillId="22" borderId="22" xfId="0" applyFont="1" applyFill="1" applyBorder="1" applyAlignment="1">
      <alignment vertical="top" wrapText="1"/>
    </xf>
    <xf numFmtId="2" fontId="20" fillId="22" borderId="22" xfId="0" applyNumberFormat="1" applyFont="1" applyFill="1" applyBorder="1" applyAlignment="1">
      <alignment horizontal="right"/>
    </xf>
    <xf numFmtId="0" fontId="20" fillId="22" borderId="22" xfId="0" applyFont="1" applyFill="1" applyBorder="1" applyAlignment="1">
      <alignment horizontal="center" vertical="top" wrapText="1"/>
    </xf>
    <xf numFmtId="167" fontId="23" fillId="22" borderId="22" xfId="0" applyNumberFormat="1" applyFont="1" applyFill="1" applyBorder="1" applyAlignment="1">
      <alignment horizontal="right"/>
    </xf>
    <xf numFmtId="167" fontId="86" fillId="0" borderId="22" xfId="0" applyNumberFormat="1" applyFont="1" applyFill="1" applyBorder="1" applyAlignment="1">
      <alignment horizontal="right"/>
    </xf>
    <xf numFmtId="49" fontId="86" fillId="0" borderId="22" xfId="0" applyNumberFormat="1" applyFont="1" applyFill="1" applyBorder="1" applyAlignment="1">
      <alignment horizontal="right"/>
    </xf>
    <xf numFmtId="4" fontId="86" fillId="0" borderId="22" xfId="0" applyNumberFormat="1" applyFont="1" applyFill="1" applyBorder="1" applyAlignment="1">
      <alignment horizontal="right"/>
    </xf>
    <xf numFmtId="4" fontId="20" fillId="22" borderId="22" xfId="0" applyNumberFormat="1" applyFont="1" applyFill="1" applyBorder="1" applyAlignment="1">
      <alignment horizontal="right"/>
    </xf>
    <xf numFmtId="0" fontId="22" fillId="0" borderId="13" xfId="0" applyNumberFormat="1" applyFont="1" applyBorder="1"/>
    <xf numFmtId="0" fontId="22" fillId="0" borderId="13" xfId="0" applyFont="1" applyBorder="1"/>
    <xf numFmtId="0" fontId="22" fillId="0" borderId="22" xfId="0" applyNumberFormat="1" applyFont="1" applyBorder="1"/>
    <xf numFmtId="0" fontId="22" fillId="0" borderId="41" xfId="0" applyNumberFormat="1" applyFont="1" applyBorder="1" applyAlignment="1">
      <alignment horizontal="left" vertical="center"/>
    </xf>
    <xf numFmtId="0" fontId="22" fillId="0" borderId="22" xfId="0" applyNumberFormat="1" applyFont="1" applyBorder="1" applyAlignment="1">
      <alignment horizontal="left" vertical="center"/>
    </xf>
    <xf numFmtId="0" fontId="22" fillId="0" borderId="22" xfId="0" applyNumberFormat="1" applyFont="1" applyFill="1" applyBorder="1" applyAlignment="1">
      <alignment horizontal="left" vertical="center"/>
    </xf>
    <xf numFmtId="4" fontId="22" fillId="0" borderId="41" xfId="0" applyNumberFormat="1" applyFont="1" applyBorder="1" applyAlignment="1">
      <alignment horizontal="left"/>
    </xf>
    <xf numFmtId="2" fontId="81" fillId="0" borderId="40" xfId="0" applyNumberFormat="1" applyFont="1" applyFill="1" applyBorder="1" applyAlignment="1">
      <alignment vertical="top"/>
    </xf>
    <xf numFmtId="15" fontId="76" fillId="24" borderId="53" xfId="0" applyNumberFormat="1" applyFont="1" applyFill="1" applyBorder="1" applyAlignment="1">
      <alignment horizontal="center" vertical="center" wrapText="1"/>
    </xf>
    <xf numFmtId="4" fontId="76" fillId="24" borderId="53" xfId="0" applyNumberFormat="1" applyFont="1" applyFill="1" applyBorder="1" applyAlignment="1">
      <alignment horizontal="center" vertical="center" wrapText="1"/>
    </xf>
    <xf numFmtId="0" fontId="76" fillId="24" borderId="53" xfId="0" applyFont="1" applyFill="1" applyBorder="1" applyAlignment="1">
      <alignment horizontal="center" vertical="center" wrapText="1"/>
    </xf>
    <xf numFmtId="4" fontId="76" fillId="20" borderId="53" xfId="0" applyNumberFormat="1" applyFont="1" applyFill="1" applyBorder="1" applyAlignment="1">
      <alignment horizontal="center" vertical="center" wrapText="1"/>
    </xf>
    <xf numFmtId="0" fontId="77" fillId="0" borderId="0" xfId="0" applyFont="1" applyBorder="1" applyAlignment="1">
      <alignment vertical="center"/>
    </xf>
    <xf numFmtId="14" fontId="22" fillId="0" borderId="22" xfId="0" applyNumberFormat="1" applyFont="1" applyFill="1" applyBorder="1" applyAlignment="1">
      <alignment horizontal="left" vertical="center"/>
    </xf>
    <xf numFmtId="172" fontId="8" fillId="0" borderId="0" xfId="0" applyNumberFormat="1" applyFont="1" applyBorder="1"/>
    <xf numFmtId="4" fontId="22" fillId="0" borderId="41" xfId="0" applyNumberFormat="1" applyFont="1" applyFill="1" applyBorder="1" applyAlignment="1">
      <alignment horizontal="left" vertical="top"/>
    </xf>
    <xf numFmtId="170" fontId="78" fillId="0" borderId="41" xfId="0" applyNumberFormat="1" applyFont="1" applyFill="1" applyBorder="1" applyAlignment="1">
      <alignment horizontal="left" vertical="center"/>
    </xf>
    <xf numFmtId="1" fontId="8" fillId="0" borderId="41" xfId="0" applyNumberFormat="1" applyFont="1" applyFill="1" applyBorder="1" applyAlignment="1">
      <alignment horizontal="left" vertical="center"/>
    </xf>
    <xf numFmtId="0" fontId="22" fillId="25" borderId="41" xfId="0" applyFont="1" applyFill="1" applyBorder="1" applyAlignment="1">
      <alignment horizontal="left" vertical="center" wrapText="1"/>
    </xf>
    <xf numFmtId="0" fontId="22" fillId="25" borderId="13" xfId="0" applyFont="1" applyFill="1" applyBorder="1"/>
    <xf numFmtId="0" fontId="22" fillId="25" borderId="13" xfId="0" applyNumberFormat="1" applyFont="1" applyFill="1" applyBorder="1"/>
    <xf numFmtId="2" fontId="22" fillId="25" borderId="13" xfId="0" applyNumberFormat="1" applyFont="1" applyFill="1" applyBorder="1"/>
    <xf numFmtId="2" fontId="78" fillId="25" borderId="22" xfId="0" applyNumberFormat="1" applyFont="1" applyFill="1" applyBorder="1" applyAlignment="1">
      <alignment vertical="top"/>
    </xf>
    <xf numFmtId="2" fontId="22" fillId="25" borderId="22" xfId="0" applyNumberFormat="1" applyFont="1" applyFill="1" applyBorder="1" applyAlignment="1">
      <alignment vertical="top"/>
    </xf>
    <xf numFmtId="2" fontId="24" fillId="25" borderId="22" xfId="0" applyNumberFormat="1" applyFont="1" applyFill="1" applyBorder="1" applyAlignment="1">
      <alignment vertical="top"/>
    </xf>
    <xf numFmtId="169" fontId="24" fillId="25" borderId="22" xfId="0" applyNumberFormat="1" applyFont="1" applyFill="1" applyBorder="1" applyAlignment="1">
      <alignment vertical="top"/>
    </xf>
    <xf numFmtId="4" fontId="24" fillId="25" borderId="41" xfId="0" applyNumberFormat="1" applyFont="1" applyFill="1" applyBorder="1" applyAlignment="1">
      <alignment vertical="top"/>
    </xf>
    <xf numFmtId="164" fontId="24" fillId="25" borderId="22" xfId="1" applyFont="1" applyFill="1" applyBorder="1" applyAlignment="1" applyProtection="1">
      <alignment vertical="top"/>
    </xf>
    <xf numFmtId="0" fontId="78" fillId="25" borderId="41" xfId="0" applyFont="1" applyFill="1" applyBorder="1"/>
    <xf numFmtId="0" fontId="78" fillId="25" borderId="41" xfId="0" applyNumberFormat="1" applyFont="1" applyFill="1" applyBorder="1" applyAlignment="1">
      <alignment vertical="top"/>
    </xf>
    <xf numFmtId="2" fontId="24" fillId="25" borderId="41" xfId="0" applyNumberFormat="1" applyFont="1" applyFill="1" applyBorder="1" applyAlignment="1">
      <alignment vertical="top"/>
    </xf>
    <xf numFmtId="2" fontId="80" fillId="25" borderId="41" xfId="0" applyNumberFormat="1" applyFont="1" applyFill="1" applyBorder="1" applyAlignment="1">
      <alignment vertical="top"/>
    </xf>
    <xf numFmtId="2" fontId="78" fillId="25" borderId="41" xfId="0" applyNumberFormat="1" applyFont="1" applyFill="1" applyBorder="1" applyAlignment="1">
      <alignment vertical="top"/>
    </xf>
    <xf numFmtId="2" fontId="22" fillId="25" borderId="41" xfId="0" applyNumberFormat="1" applyFont="1" applyFill="1" applyBorder="1" applyAlignment="1">
      <alignment vertical="top"/>
    </xf>
    <xf numFmtId="169" fontId="24" fillId="25" borderId="41" xfId="0" applyNumberFormat="1" applyFont="1" applyFill="1" applyBorder="1" applyAlignment="1">
      <alignment vertical="top"/>
    </xf>
    <xf numFmtId="164" fontId="24" fillId="25" borderId="41" xfId="1" applyFont="1" applyFill="1" applyBorder="1" applyAlignment="1" applyProtection="1">
      <alignment vertical="top"/>
    </xf>
    <xf numFmtId="0" fontId="5" fillId="0" borderId="1" xfId="0" applyFont="1" applyFill="1" applyBorder="1" applyAlignment="1">
      <alignment horizontal="center" vertical="center" wrapText="1"/>
    </xf>
    <xf numFmtId="14" fontId="22" fillId="0" borderId="22" xfId="0" applyNumberFormat="1" applyFont="1" applyBorder="1"/>
    <xf numFmtId="0" fontId="22" fillId="0" borderId="22" xfId="0" applyFont="1" applyBorder="1"/>
    <xf numFmtId="2" fontId="24" fillId="0" borderId="22" xfId="0" applyNumberFormat="1" applyFont="1" applyFill="1" applyBorder="1" applyAlignment="1">
      <alignment vertical="top"/>
    </xf>
    <xf numFmtId="4" fontId="22" fillId="0" borderId="22" xfId="0" applyNumberFormat="1" applyFont="1" applyBorder="1" applyAlignment="1">
      <alignment horizontal="left" vertical="center"/>
    </xf>
    <xf numFmtId="2" fontId="22" fillId="0" borderId="22" xfId="0" applyNumberFormat="1" applyFont="1" applyBorder="1" applyAlignment="1">
      <alignment horizontal="left" vertical="center"/>
    </xf>
    <xf numFmtId="14" fontId="22" fillId="0" borderId="0" xfId="0" applyNumberFormat="1" applyFont="1" applyBorder="1"/>
    <xf numFmtId="0" fontId="22" fillId="0" borderId="42" xfId="0" applyFont="1" applyBorder="1" applyAlignment="1">
      <alignment horizontal="left" vertical="top"/>
    </xf>
    <xf numFmtId="0" fontId="22" fillId="0" borderId="43" xfId="0" applyNumberFormat="1" applyFont="1" applyBorder="1"/>
    <xf numFmtId="2" fontId="22" fillId="0" borderId="43" xfId="0" applyNumberFormat="1" applyFont="1" applyBorder="1"/>
    <xf numFmtId="2" fontId="22" fillId="0" borderId="34" xfId="0" applyNumberFormat="1" applyFont="1" applyBorder="1" applyAlignment="1">
      <alignment vertical="top"/>
    </xf>
    <xf numFmtId="2" fontId="24" fillId="0" borderId="34" xfId="0" applyNumberFormat="1" applyFont="1" applyBorder="1" applyAlignment="1">
      <alignment vertical="top"/>
    </xf>
    <xf numFmtId="4" fontId="24" fillId="0" borderId="34" xfId="0" applyNumberFormat="1" applyFont="1" applyBorder="1" applyAlignment="1">
      <alignment vertical="top"/>
    </xf>
    <xf numFmtId="164" fontId="24" fillId="0" borderId="34" xfId="1" applyFont="1" applyBorder="1" applyAlignment="1" applyProtection="1">
      <alignment vertical="top"/>
    </xf>
    <xf numFmtId="4" fontId="22" fillId="0" borderId="43" xfId="0" applyNumberFormat="1" applyFont="1" applyBorder="1" applyAlignment="1">
      <alignment horizontal="left"/>
    </xf>
    <xf numFmtId="170" fontId="22" fillId="0" borderId="43" xfId="0" applyNumberFormat="1" applyFont="1" applyBorder="1" applyAlignment="1">
      <alignment horizontal="left" vertical="top"/>
    </xf>
    <xf numFmtId="14" fontId="22" fillId="0" borderId="43" xfId="0" applyNumberFormat="1" applyFont="1" applyBorder="1" applyAlignment="1">
      <alignment horizontal="left"/>
    </xf>
    <xf numFmtId="2" fontId="22" fillId="0" borderId="43" xfId="0" applyNumberFormat="1" applyFont="1" applyBorder="1" applyAlignment="1">
      <alignment horizontal="left"/>
    </xf>
    <xf numFmtId="0" fontId="17" fillId="0" borderId="6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0" fillId="26" borderId="0" xfId="0" applyFill="1"/>
    <xf numFmtId="0" fontId="20" fillId="22" borderId="22" xfId="0" applyFont="1" applyFill="1" applyBorder="1" applyAlignment="1">
      <alignment vertical="center"/>
    </xf>
    <xf numFmtId="4" fontId="23" fillId="22" borderId="22" xfId="0" applyNumberFormat="1" applyFont="1" applyFill="1" applyBorder="1" applyAlignment="1">
      <alignment horizontal="right"/>
    </xf>
    <xf numFmtId="4" fontId="23" fillId="22" borderId="22" xfId="0" applyNumberFormat="1" applyFont="1" applyFill="1" applyBorder="1" applyAlignment="1">
      <alignment horizontal="right" vertical="center"/>
    </xf>
    <xf numFmtId="0" fontId="0" fillId="0" borderId="0" xfId="0" applyFill="1"/>
    <xf numFmtId="2" fontId="23" fillId="22" borderId="22" xfId="0" applyNumberFormat="1" applyFont="1" applyFill="1" applyBorder="1" applyAlignment="1">
      <alignment horizontal="right"/>
    </xf>
    <xf numFmtId="0" fontId="20" fillId="22" borderId="22" xfId="0" applyFont="1" applyFill="1" applyBorder="1" applyAlignment="1">
      <alignment horizontal="left" vertical="top" wrapText="1"/>
    </xf>
    <xf numFmtId="4" fontId="17" fillId="0" borderId="22" xfId="0" applyNumberFormat="1" applyFont="1" applyFill="1" applyBorder="1" applyAlignment="1">
      <alignment horizontal="right"/>
    </xf>
    <xf numFmtId="49" fontId="85" fillId="22" borderId="22" xfId="18" applyNumberFormat="1" applyFill="1" applyBorder="1" applyAlignment="1">
      <alignment horizontal="right"/>
    </xf>
    <xf numFmtId="2" fontId="17" fillId="21" borderId="22" xfId="0" applyNumberFormat="1" applyFont="1" applyFill="1" applyBorder="1" applyAlignment="1">
      <alignment horizontal="right"/>
    </xf>
    <xf numFmtId="0" fontId="7" fillId="0" borderId="0" xfId="0" applyFont="1" applyFill="1" applyBorder="1"/>
    <xf numFmtId="2" fontId="9" fillId="0" borderId="0" xfId="0" applyNumberFormat="1" applyFont="1" applyFill="1" applyBorder="1"/>
    <xf numFmtId="4" fontId="73" fillId="0" borderId="0" xfId="0" applyNumberFormat="1" applyFont="1" applyFill="1" applyBorder="1"/>
    <xf numFmtId="0" fontId="73" fillId="0" borderId="0" xfId="0" applyFont="1" applyFill="1" applyBorder="1" applyAlignment="1">
      <alignment horizontal="center"/>
    </xf>
    <xf numFmtId="0" fontId="73" fillId="0" borderId="0" xfId="0" applyFont="1" applyBorder="1" applyAlignment="1">
      <alignment horizontal="center" vertical="center"/>
    </xf>
    <xf numFmtId="0" fontId="73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89" fillId="0" borderId="61" xfId="15" applyFont="1" applyBorder="1" applyAlignment="1"/>
    <xf numFmtId="0" fontId="8" fillId="4" borderId="22" xfId="0" applyFont="1" applyFill="1" applyBorder="1"/>
    <xf numFmtId="0" fontId="22" fillId="0" borderId="13" xfId="16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/>
    </xf>
    <xf numFmtId="0" fontId="22" fillId="25" borderId="22" xfId="0" applyFont="1" applyFill="1" applyBorder="1" applyAlignment="1">
      <alignment horizontal="left" vertical="center" wrapText="1"/>
    </xf>
    <xf numFmtId="0" fontId="20" fillId="0" borderId="22" xfId="0" applyFont="1" applyFill="1" applyBorder="1" applyAlignment="1">
      <alignment horizontal="left" wrapText="1"/>
    </xf>
    <xf numFmtId="2" fontId="81" fillId="0" borderId="63" xfId="0" applyNumberFormat="1" applyFont="1" applyBorder="1" applyAlignment="1">
      <alignment vertical="top"/>
    </xf>
    <xf numFmtId="2" fontId="41" fillId="0" borderId="63" xfId="0" applyNumberFormat="1" applyFont="1" applyBorder="1" applyAlignment="1">
      <alignment vertical="top"/>
    </xf>
    <xf numFmtId="0" fontId="22" fillId="0" borderId="34" xfId="16" applyFont="1" applyBorder="1" applyAlignment="1">
      <alignment horizontal="left" vertical="center" wrapText="1"/>
    </xf>
    <xf numFmtId="0" fontId="22" fillId="0" borderId="34" xfId="0" applyFont="1" applyBorder="1"/>
    <xf numFmtId="169" fontId="24" fillId="0" borderId="34" xfId="0" applyNumberFormat="1" applyFont="1" applyBorder="1" applyAlignment="1">
      <alignment vertical="top"/>
    </xf>
    <xf numFmtId="2" fontId="22" fillId="0" borderId="34" xfId="0" applyNumberFormat="1" applyFont="1" applyBorder="1" applyAlignment="1">
      <alignment horizontal="left" vertical="top" wrapText="1"/>
    </xf>
    <xf numFmtId="2" fontId="41" fillId="0" borderId="47" xfId="0" applyNumberFormat="1" applyFont="1" applyBorder="1" applyAlignment="1">
      <alignment vertical="top"/>
    </xf>
    <xf numFmtId="0" fontId="8" fillId="0" borderId="64" xfId="0" applyFont="1" applyBorder="1" applyAlignment="1">
      <alignment vertical="top"/>
    </xf>
    <xf numFmtId="0" fontId="90" fillId="0" borderId="0" xfId="19"/>
    <xf numFmtId="0" fontId="90" fillId="18" borderId="0" xfId="19" applyFill="1"/>
    <xf numFmtId="0" fontId="90" fillId="0" borderId="0" xfId="19" applyAlignment="1">
      <alignment horizontal="right"/>
    </xf>
    <xf numFmtId="169" fontId="91" fillId="27" borderId="0" xfId="19" applyNumberFormat="1" applyFont="1" applyFill="1"/>
    <xf numFmtId="0" fontId="90" fillId="0" borderId="0" xfId="19" applyAlignment="1">
      <alignment wrapText="1"/>
    </xf>
    <xf numFmtId="9" fontId="0" fillId="0" borderId="0" xfId="20" applyFont="1" applyBorder="1"/>
    <xf numFmtId="0" fontId="90" fillId="0" borderId="65" xfId="19" applyBorder="1" applyAlignment="1">
      <alignment vertical="center"/>
    </xf>
    <xf numFmtId="0" fontId="90" fillId="0" borderId="66" xfId="19" applyBorder="1" applyAlignment="1">
      <alignment horizontal="center" vertical="center" wrapText="1"/>
    </xf>
    <xf numFmtId="0" fontId="90" fillId="0" borderId="66" xfId="19" applyBorder="1" applyAlignment="1">
      <alignment vertical="center" wrapText="1"/>
    </xf>
    <xf numFmtId="0" fontId="90" fillId="0" borderId="67" xfId="19" applyBorder="1" applyAlignment="1">
      <alignment vertical="center" wrapText="1"/>
    </xf>
    <xf numFmtId="0" fontId="92" fillId="28" borderId="68" xfId="19" applyFont="1" applyFill="1" applyBorder="1" applyAlignment="1">
      <alignment vertical="center" wrapText="1"/>
    </xf>
    <xf numFmtId="0" fontId="92" fillId="28" borderId="69" xfId="19" applyFont="1" applyFill="1" applyBorder="1" applyAlignment="1">
      <alignment vertical="center" wrapText="1"/>
    </xf>
    <xf numFmtId="0" fontId="92" fillId="28" borderId="69" xfId="19" applyFont="1" applyFill="1" applyBorder="1" applyAlignment="1">
      <alignment horizontal="center" vertical="center" wrapText="1"/>
    </xf>
    <xf numFmtId="0" fontId="92" fillId="28" borderId="70" xfId="19" applyFont="1" applyFill="1" applyBorder="1" applyAlignment="1">
      <alignment vertical="center" wrapText="1"/>
    </xf>
    <xf numFmtId="0" fontId="90" fillId="0" borderId="65" xfId="19" applyBorder="1"/>
    <xf numFmtId="0" fontId="94" fillId="0" borderId="37" xfId="19" applyFont="1" applyBorder="1" applyAlignment="1">
      <alignment horizontal="center"/>
    </xf>
    <xf numFmtId="0" fontId="94" fillId="0" borderId="66" xfId="19" applyFont="1" applyBorder="1" applyAlignment="1">
      <alignment horizontal="center"/>
    </xf>
    <xf numFmtId="169" fontId="94" fillId="0" borderId="66" xfId="19" applyNumberFormat="1" applyFont="1" applyBorder="1" applyAlignment="1">
      <alignment horizontal="center"/>
    </xf>
    <xf numFmtId="2" fontId="94" fillId="0" borderId="67" xfId="19" applyNumberFormat="1" applyFont="1" applyBorder="1" applyAlignment="1">
      <alignment horizontal="center"/>
    </xf>
    <xf numFmtId="0" fontId="90" fillId="28" borderId="13" xfId="19" applyFill="1" applyBorder="1" applyAlignment="1">
      <alignment vertical="center"/>
    </xf>
    <xf numFmtId="0" fontId="90" fillId="0" borderId="22" xfId="19" applyBorder="1"/>
    <xf numFmtId="0" fontId="94" fillId="0" borderId="13" xfId="19" applyFont="1" applyBorder="1" applyAlignment="1">
      <alignment horizontal="center"/>
    </xf>
    <xf numFmtId="0" fontId="94" fillId="0" borderId="22" xfId="19" applyFont="1" applyBorder="1" applyAlignment="1">
      <alignment horizontal="center"/>
    </xf>
    <xf numFmtId="169" fontId="94" fillId="0" borderId="22" xfId="19" applyNumberFormat="1" applyFont="1" applyBorder="1" applyAlignment="1">
      <alignment horizontal="center"/>
    </xf>
    <xf numFmtId="2" fontId="94" fillId="0" borderId="24" xfId="19" applyNumberFormat="1" applyFont="1" applyBorder="1" applyAlignment="1">
      <alignment horizontal="center"/>
    </xf>
    <xf numFmtId="0" fontId="90" fillId="28" borderId="22" xfId="19" applyFill="1" applyBorder="1" applyAlignment="1">
      <alignment vertical="center"/>
    </xf>
    <xf numFmtId="169" fontId="94" fillId="0" borderId="13" xfId="19" applyNumberFormat="1" applyFont="1" applyBorder="1" applyAlignment="1">
      <alignment horizontal="center"/>
    </xf>
    <xf numFmtId="2" fontId="94" fillId="0" borderId="74" xfId="19" applyNumberFormat="1" applyFont="1" applyBorder="1" applyAlignment="1">
      <alignment horizontal="center"/>
    </xf>
    <xf numFmtId="0" fontId="90" fillId="0" borderId="39" xfId="19" applyBorder="1"/>
    <xf numFmtId="169" fontId="90" fillId="28" borderId="22" xfId="19" applyNumberFormat="1" applyFill="1" applyBorder="1" applyAlignment="1">
      <alignment vertical="center"/>
    </xf>
    <xf numFmtId="0" fontId="93" fillId="0" borderId="22" xfId="19" applyFont="1" applyBorder="1" applyAlignment="1">
      <alignment vertical="center"/>
    </xf>
    <xf numFmtId="0" fontId="90" fillId="28" borderId="39" xfId="19" applyFill="1" applyBorder="1"/>
    <xf numFmtId="2" fontId="90" fillId="28" borderId="22" xfId="19" applyNumberFormat="1" applyFill="1" applyBorder="1"/>
    <xf numFmtId="169" fontId="90" fillId="28" borderId="22" xfId="19" applyNumberFormat="1" applyFill="1" applyBorder="1"/>
    <xf numFmtId="0" fontId="90" fillId="28" borderId="40" xfId="19" applyFill="1" applyBorder="1"/>
    <xf numFmtId="0" fontId="93" fillId="0" borderId="41" xfId="19" applyFont="1" applyBorder="1" applyAlignment="1">
      <alignment horizontal="right" vertical="center"/>
    </xf>
    <xf numFmtId="0" fontId="93" fillId="0" borderId="41" xfId="19" applyFont="1" applyBorder="1" applyAlignment="1">
      <alignment horizontal="center" vertical="center"/>
    </xf>
    <xf numFmtId="0" fontId="94" fillId="0" borderId="41" xfId="19" applyFont="1" applyBorder="1" applyAlignment="1">
      <alignment horizontal="center"/>
    </xf>
    <xf numFmtId="169" fontId="94" fillId="0" borderId="41" xfId="19" applyNumberFormat="1" applyFont="1" applyBorder="1" applyAlignment="1">
      <alignment horizontal="center"/>
    </xf>
    <xf numFmtId="2" fontId="94" fillId="0" borderId="75" xfId="19" applyNumberFormat="1" applyFont="1" applyBorder="1" applyAlignment="1">
      <alignment horizontal="center"/>
    </xf>
    <xf numFmtId="0" fontId="90" fillId="0" borderId="46" xfId="19" applyBorder="1"/>
    <xf numFmtId="2" fontId="90" fillId="28" borderId="46" xfId="19" applyNumberFormat="1" applyFill="1" applyBorder="1"/>
    <xf numFmtId="0" fontId="90" fillId="28" borderId="41" xfId="19" applyFill="1" applyBorder="1"/>
    <xf numFmtId="0" fontId="90" fillId="28" borderId="45" xfId="19" applyFill="1" applyBorder="1"/>
    <xf numFmtId="0" fontId="90" fillId="0" borderId="68" xfId="19" applyBorder="1"/>
    <xf numFmtId="0" fontId="90" fillId="0" borderId="69" xfId="19" applyBorder="1" applyAlignment="1">
      <alignment horizontal="center"/>
    </xf>
    <xf numFmtId="0" fontId="90" fillId="0" borderId="69" xfId="19" applyBorder="1" applyAlignment="1">
      <alignment horizontal="right" vertical="center"/>
    </xf>
    <xf numFmtId="169" fontId="90" fillId="0" borderId="69" xfId="19" applyNumberFormat="1" applyBorder="1" applyAlignment="1">
      <alignment horizontal="right" vertical="center"/>
    </xf>
    <xf numFmtId="0" fontId="90" fillId="0" borderId="76" xfId="19" applyBorder="1" applyAlignment="1">
      <alignment horizontal="right" vertical="center"/>
    </xf>
    <xf numFmtId="0" fontId="90" fillId="28" borderId="68" xfId="19" applyFill="1" applyBorder="1"/>
    <xf numFmtId="0" fontId="90" fillId="28" borderId="69" xfId="19" applyFill="1" applyBorder="1"/>
    <xf numFmtId="166" fontId="90" fillId="28" borderId="69" xfId="19" applyNumberFormat="1" applyFill="1" applyBorder="1"/>
    <xf numFmtId="169" fontId="90" fillId="0" borderId="0" xfId="19" applyNumberFormat="1" applyAlignment="1">
      <alignment horizontal="right"/>
    </xf>
    <xf numFmtId="0" fontId="91" fillId="0" borderId="0" xfId="19" applyFont="1" applyAlignment="1">
      <alignment horizontal="left"/>
    </xf>
    <xf numFmtId="0" fontId="90" fillId="0" borderId="0" xfId="19" applyAlignment="1">
      <alignment horizontal="left"/>
    </xf>
    <xf numFmtId="169" fontId="90" fillId="0" borderId="0" xfId="19" applyNumberFormat="1"/>
    <xf numFmtId="0" fontId="94" fillId="0" borderId="0" xfId="19" applyFont="1" applyAlignment="1">
      <alignment horizontal="right"/>
    </xf>
    <xf numFmtId="2" fontId="8" fillId="23" borderId="0" xfId="0" applyNumberFormat="1" applyFont="1" applyFill="1"/>
    <xf numFmtId="0" fontId="95" fillId="0" borderId="0" xfId="0" applyFont="1"/>
    <xf numFmtId="167" fontId="20" fillId="0" borderId="22" xfId="0" applyNumberFormat="1" applyFont="1" applyFill="1" applyBorder="1" applyAlignment="1">
      <alignment horizontal="right"/>
    </xf>
    <xf numFmtId="2" fontId="20" fillId="0" borderId="22" xfId="0" applyNumberFormat="1" applyFont="1" applyFill="1" applyBorder="1" applyAlignment="1">
      <alignment horizontal="right" vertical="center"/>
    </xf>
    <xf numFmtId="2" fontId="20" fillId="0" borderId="22" xfId="0" applyNumberFormat="1" applyFont="1" applyFill="1" applyBorder="1" applyAlignment="1">
      <alignment horizontal="right"/>
    </xf>
    <xf numFmtId="4" fontId="23" fillId="0" borderId="22" xfId="0" applyNumberFormat="1" applyFont="1" applyFill="1" applyBorder="1" applyAlignment="1">
      <alignment horizontal="right"/>
    </xf>
    <xf numFmtId="0" fontId="8" fillId="0" borderId="7" xfId="0" applyFont="1" applyFill="1" applyBorder="1"/>
    <xf numFmtId="0" fontId="8" fillId="0" borderId="11" xfId="0" applyFont="1" applyFill="1" applyBorder="1"/>
    <xf numFmtId="0" fontId="8" fillId="0" borderId="0" xfId="0" applyFont="1" applyFill="1"/>
    <xf numFmtId="0" fontId="8" fillId="0" borderId="3" xfId="0" applyFont="1" applyFill="1" applyBorder="1" applyAlignment="1">
      <alignment horizontal="center" vertical="center"/>
    </xf>
    <xf numFmtId="2" fontId="8" fillId="0" borderId="0" xfId="0" applyNumberFormat="1" applyFont="1" applyFill="1"/>
    <xf numFmtId="0" fontId="8" fillId="0" borderId="0" xfId="0" applyFont="1" applyFill="1" applyBorder="1"/>
    <xf numFmtId="4" fontId="23" fillId="0" borderId="22" xfId="0" applyNumberFormat="1" applyFont="1" applyFill="1" applyBorder="1" applyAlignment="1">
      <alignment horizontal="right" vertical="center"/>
    </xf>
    <xf numFmtId="49" fontId="85" fillId="0" borderId="22" xfId="18" applyNumberFormat="1" applyFill="1" applyBorder="1" applyAlignment="1">
      <alignment horizontal="right"/>
    </xf>
    <xf numFmtId="4" fontId="86" fillId="0" borderId="22" xfId="0" applyNumberFormat="1" applyFont="1" applyFill="1" applyBorder="1" applyAlignment="1">
      <alignment horizontal="right"/>
    </xf>
    <xf numFmtId="0" fontId="17" fillId="0" borderId="13" xfId="0" applyFont="1" applyFill="1" applyBorder="1" applyAlignment="1">
      <alignment horizontal="center" vertical="center" wrapText="1"/>
    </xf>
    <xf numFmtId="2" fontId="90" fillId="0" borderId="0" xfId="19" applyNumberFormat="1"/>
    <xf numFmtId="0" fontId="90" fillId="28" borderId="70" xfId="19" applyNumberFormat="1" applyFill="1" applyBorder="1"/>
    <xf numFmtId="0" fontId="91" fillId="27" borderId="0" xfId="19" applyNumberFormat="1" applyFont="1" applyFill="1"/>
    <xf numFmtId="0" fontId="7" fillId="0" borderId="0" xfId="0" applyFont="1" applyAlignment="1">
      <alignment horizontal="center"/>
    </xf>
    <xf numFmtId="0" fontId="17" fillId="0" borderId="60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7" fillId="0" borderId="13" xfId="0" applyFont="1" applyFill="1" applyBorder="1" applyAlignment="1">
      <alignment horizontal="left" vertical="center"/>
    </xf>
    <xf numFmtId="0" fontId="17" fillId="21" borderId="13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9" fillId="19" borderId="54" xfId="0" applyFont="1" applyFill="1" applyBorder="1" applyAlignment="1">
      <alignment horizontal="center" vertical="center" wrapText="1"/>
    </xf>
    <xf numFmtId="0" fontId="79" fillId="19" borderId="55" xfId="0" applyFont="1" applyFill="1" applyBorder="1" applyAlignment="1">
      <alignment horizontal="center" vertical="center" wrapText="1"/>
    </xf>
    <xf numFmtId="0" fontId="79" fillId="19" borderId="59" xfId="0" applyFont="1" applyFill="1" applyBorder="1" applyAlignment="1">
      <alignment horizontal="center" vertical="center" wrapText="1"/>
    </xf>
    <xf numFmtId="0" fontId="79" fillId="19" borderId="56" xfId="0" applyFont="1" applyFill="1" applyBorder="1" applyAlignment="1">
      <alignment horizontal="center" vertical="center" wrapText="1"/>
    </xf>
    <xf numFmtId="0" fontId="79" fillId="19" borderId="5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45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42" fillId="9" borderId="4" xfId="0" applyFont="1" applyFill="1" applyBorder="1" applyAlignment="1">
      <alignment horizontal="center" vertical="center" wrapText="1"/>
    </xf>
    <xf numFmtId="0" fontId="42" fillId="9" borderId="8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/>
    </xf>
    <xf numFmtId="0" fontId="41" fillId="9" borderId="37" xfId="0" applyFont="1" applyFill="1" applyBorder="1" applyAlignment="1">
      <alignment horizontal="center" vertical="top" wrapText="1"/>
    </xf>
    <xf numFmtId="0" fontId="41" fillId="9" borderId="37" xfId="0" applyFont="1" applyFill="1" applyBorder="1" applyAlignment="1">
      <alignment horizontal="center" vertical="center" wrapText="1"/>
    </xf>
    <xf numFmtId="0" fontId="42" fillId="9" borderId="38" xfId="0" applyFont="1" applyFill="1" applyBorder="1" applyAlignment="1">
      <alignment horizontal="center" vertical="center" wrapText="1"/>
    </xf>
    <xf numFmtId="2" fontId="90" fillId="28" borderId="71" xfId="19" applyNumberFormat="1" applyFill="1" applyBorder="1" applyAlignment="1">
      <alignment horizontal="center" vertical="center"/>
    </xf>
    <xf numFmtId="2" fontId="90" fillId="28" borderId="73" xfId="19" applyNumberFormat="1" applyFill="1" applyBorder="1" applyAlignment="1">
      <alignment horizontal="center" vertical="center"/>
    </xf>
    <xf numFmtId="2" fontId="90" fillId="28" borderId="50" xfId="19" applyNumberFormat="1" applyFill="1" applyBorder="1" applyAlignment="1">
      <alignment horizontal="center" vertical="center"/>
    </xf>
    <xf numFmtId="0" fontId="93" fillId="0" borderId="66" xfId="19" applyFont="1" applyBorder="1" applyAlignment="1">
      <alignment horizontal="right" vertical="center"/>
    </xf>
    <xf numFmtId="0" fontId="93" fillId="0" borderId="62" xfId="19" applyFont="1" applyBorder="1" applyAlignment="1">
      <alignment horizontal="right" vertical="center"/>
    </xf>
    <xf numFmtId="0" fontId="93" fillId="0" borderId="13" xfId="19" applyFont="1" applyBorder="1" applyAlignment="1">
      <alignment horizontal="right" vertical="center"/>
    </xf>
    <xf numFmtId="0" fontId="93" fillId="0" borderId="66" xfId="19" applyFont="1" applyBorder="1" applyAlignment="1">
      <alignment horizontal="center" vertical="center"/>
    </xf>
    <xf numFmtId="0" fontId="93" fillId="0" borderId="62" xfId="19" applyFont="1" applyBorder="1" applyAlignment="1">
      <alignment horizontal="center" vertical="center"/>
    </xf>
    <xf numFmtId="0" fontId="93" fillId="0" borderId="13" xfId="19" applyFont="1" applyBorder="1" applyAlignment="1">
      <alignment horizontal="center" vertical="center"/>
    </xf>
    <xf numFmtId="2" fontId="90" fillId="28" borderId="65" xfId="19" applyNumberFormat="1" applyFill="1" applyBorder="1" applyAlignment="1">
      <alignment horizontal="center" vertical="center"/>
    </xf>
    <xf numFmtId="2" fontId="90" fillId="28" borderId="72" xfId="19" applyNumberFormat="1" applyFill="1" applyBorder="1" applyAlignment="1">
      <alignment horizontal="center" vertical="center"/>
    </xf>
    <xf numFmtId="2" fontId="90" fillId="28" borderId="44" xfId="19" applyNumberFormat="1" applyFill="1" applyBorder="1" applyAlignment="1">
      <alignment horizontal="center" vertical="center"/>
    </xf>
    <xf numFmtId="2" fontId="90" fillId="28" borderId="66" xfId="19" applyNumberFormat="1" applyFill="1" applyBorder="1" applyAlignment="1">
      <alignment horizontal="center" vertical="center"/>
    </xf>
    <xf numFmtId="2" fontId="90" fillId="28" borderId="62" xfId="19" applyNumberFormat="1" applyFill="1" applyBorder="1" applyAlignment="1">
      <alignment horizontal="center" vertical="center"/>
    </xf>
    <xf numFmtId="2" fontId="90" fillId="28" borderId="13" xfId="19" applyNumberFormat="1" applyFill="1" applyBorder="1" applyAlignment="1">
      <alignment horizontal="center" vertical="center"/>
    </xf>
    <xf numFmtId="0" fontId="19" fillId="3" borderId="40" xfId="0" applyFont="1" applyFill="1" applyBorder="1" applyAlignment="1">
      <alignment horizontal="left" vertical="center" wrapText="1"/>
    </xf>
    <xf numFmtId="0" fontId="19" fillId="3" borderId="50" xfId="0" applyFont="1" applyFill="1" applyBorder="1" applyAlignment="1">
      <alignment horizontal="left" vertical="center" wrapText="1"/>
    </xf>
    <xf numFmtId="0" fontId="49" fillId="0" borderId="0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51" fillId="0" borderId="4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left" vertical="top" wrapText="1"/>
    </xf>
    <xf numFmtId="0" fontId="62" fillId="0" borderId="0" xfId="0" applyFont="1" applyBorder="1" applyAlignment="1">
      <alignment horizontal="left"/>
    </xf>
    <xf numFmtId="0" fontId="10" fillId="3" borderId="22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top" wrapText="1"/>
    </xf>
    <xf numFmtId="4" fontId="61" fillId="0" borderId="22" xfId="0" applyNumberFormat="1" applyFont="1" applyBorder="1" applyAlignment="1">
      <alignment horizontal="center"/>
    </xf>
    <xf numFmtId="0" fontId="61" fillId="0" borderId="13" xfId="0" applyFont="1" applyBorder="1" applyAlignment="1">
      <alignment horizontal="left" vertical="top" wrapText="1"/>
    </xf>
    <xf numFmtId="0" fontId="60" fillId="0" borderId="22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50" fillId="0" borderId="0" xfId="0" applyFont="1" applyBorder="1" applyAlignment="1">
      <alignment horizontal="right" wrapText="1" indent="1"/>
    </xf>
    <xf numFmtId="0" fontId="67" fillId="0" borderId="0" xfId="0" applyFont="1" applyBorder="1" applyAlignment="1">
      <alignment horizontal="center" wrapText="1"/>
    </xf>
    <xf numFmtId="0" fontId="10" fillId="0" borderId="22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top" wrapText="1"/>
    </xf>
    <xf numFmtId="0" fontId="65" fillId="3" borderId="22" xfId="0" applyFont="1" applyFill="1" applyBorder="1" applyAlignment="1">
      <alignment horizontal="left" vertical="center" wrapText="1"/>
    </xf>
    <xf numFmtId="0" fontId="43" fillId="0" borderId="22" xfId="0" applyFont="1" applyBorder="1" applyAlignment="1">
      <alignment vertical="center" wrapText="1"/>
    </xf>
    <xf numFmtId="0" fontId="19" fillId="3" borderId="22" xfId="0" applyFont="1" applyFill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50" fillId="0" borderId="0" xfId="0" applyFont="1" applyBorder="1" applyAlignment="1">
      <alignment horizontal="right" wrapText="1"/>
    </xf>
    <xf numFmtId="0" fontId="60" fillId="0" borderId="22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51" fillId="0" borderId="0" xfId="0" applyFont="1" applyBorder="1" applyAlignment="1">
      <alignment horizontal="center" wrapText="1"/>
    </xf>
    <xf numFmtId="0" fontId="58" fillId="0" borderId="16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63" fillId="0" borderId="0" xfId="0" applyFont="1" applyBorder="1" applyAlignment="1">
      <alignment horizont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51" fillId="0" borderId="16" xfId="0" applyFont="1" applyBorder="1" applyAlignment="1">
      <alignment horizontal="center"/>
    </xf>
    <xf numFmtId="0" fontId="67" fillId="0" borderId="16" xfId="0" applyFont="1" applyBorder="1" applyAlignment="1">
      <alignment horizontal="center"/>
    </xf>
    <xf numFmtId="0" fontId="70" fillId="15" borderId="53" xfId="0" applyFont="1" applyFill="1" applyBorder="1" applyAlignment="1">
      <alignment horizontal="center" vertical="center" wrapText="1"/>
    </xf>
    <xf numFmtId="0" fontId="69" fillId="2" borderId="52" xfId="0" applyFont="1" applyFill="1" applyBorder="1" applyAlignment="1">
      <alignment horizontal="center"/>
    </xf>
  </cellXfs>
  <cellStyles count="21">
    <cellStyle name="Comma" xfId="1" builtinId="3"/>
    <cellStyle name="Comma 2" xfId="3" xr:uid="{00000000-0005-0000-0000-000001000000}"/>
    <cellStyle name="Comma 2 2" xfId="4" xr:uid="{00000000-0005-0000-0000-000002000000}"/>
    <cellStyle name="Hyperlink" xfId="18" builtinId="8"/>
    <cellStyle name="Normal" xfId="0" builtinId="0"/>
    <cellStyle name="Normal 17" xfId="5" xr:uid="{00000000-0005-0000-0000-000005000000}"/>
    <cellStyle name="Normal 2" xfId="6" xr:uid="{00000000-0005-0000-0000-000006000000}"/>
    <cellStyle name="Normal 3" xfId="7" xr:uid="{00000000-0005-0000-0000-000007000000}"/>
    <cellStyle name="Normal 3 2 3" xfId="8" xr:uid="{00000000-0005-0000-0000-000008000000}"/>
    <cellStyle name="Normal 3 2 3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9" xr:uid="{8B1F6E64-4EA4-45AC-98D6-A13C0C59AE0C}"/>
    <cellStyle name="Normal 8 2" xfId="12" xr:uid="{00000000-0005-0000-0000-00000C000000}"/>
    <cellStyle name="Percent" xfId="2" builtinId="5"/>
    <cellStyle name="Percent 2" xfId="13" xr:uid="{00000000-0005-0000-0000-00000E000000}"/>
    <cellStyle name="Percent 3" xfId="20" xr:uid="{9708E615-AC39-41A8-B066-5E1625C40AF5}"/>
    <cellStyle name="Percent 4" xfId="14" xr:uid="{00000000-0005-0000-0000-00000F000000}"/>
    <cellStyle name="Обычный 2" xfId="15" xr:uid="{00000000-0005-0000-0000-000010000000}"/>
    <cellStyle name="Обычный 3" xfId="16" xr:uid="{00000000-0005-0000-0000-000011000000}"/>
    <cellStyle name="Финансовый 2" xfId="17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548235"/>
      <rgbColor rgb="FF800080"/>
      <rgbColor rgb="FF2E75B6"/>
      <rgbColor rgb="FFBFBFBF"/>
      <rgbColor rgb="FF808080"/>
      <rgbColor rgb="FF9999FF"/>
      <rgbColor rgb="FF993366"/>
      <rgbColor rgb="FFF9F9F9"/>
      <rgbColor rgb="FFDEEBF7"/>
      <rgbColor rgb="FF660066"/>
      <rgbColor rgb="FFFF8080"/>
      <rgbColor rgb="FF026BC7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DEDED"/>
      <rgbColor rgb="FFF5F5F5"/>
      <rgbColor rgb="FFD0CECE"/>
      <rgbColor rgb="FFECEBF0"/>
      <rgbColor rgb="FFCC99FF"/>
      <rgbColor rgb="FFFBE5D6"/>
      <rgbColor rgb="FF4472C4"/>
      <rgbColor rgb="FF56BAB0"/>
      <rgbColor rgb="FF92D050"/>
      <rgbColor rgb="FFFFC000"/>
      <rgbColor rgb="FFFF9900"/>
      <rgbColor rgb="FFFF6600"/>
      <rgbColor rgb="FF666699"/>
      <rgbColor rgb="FFBC7EB9"/>
      <rgbColor rgb="FF003366"/>
      <rgbColor rgb="FF70AD47"/>
      <rgbColor rgb="FF003300"/>
      <rgbColor rgb="FF333300"/>
      <rgbColor rgb="FF993300"/>
      <rgbColor rgb="FF993366"/>
      <rgbColor rgb="FF333399"/>
      <rgbColor rgb="FF1A1A1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28575</xdr:rowOff>
        </xdr:to>
        <xdr:sp macro="" textlink="">
          <xdr:nvSpPr>
            <xdr:cNvPr id="26625" name="Control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2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1</xdr:row>
          <xdr:rowOff>228600</xdr:rowOff>
        </xdr:to>
        <xdr:sp macro="" textlink="">
          <xdr:nvSpPr>
            <xdr:cNvPr id="26626" name="Control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2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15</xdr:col>
          <xdr:colOff>219075</xdr:colOff>
          <xdr:row>1</xdr:row>
          <xdr:rowOff>28575</xdr:rowOff>
        </xdr:to>
        <xdr:sp macro="" textlink="">
          <xdr:nvSpPr>
            <xdr:cNvPr id="26629" name="Control 5" hidden="1">
              <a:extLst>
                <a:ext uri="{63B3BB69-23CF-44E3-9099-C40C66FF867C}">
                  <a14:compatExt spid="_x0000_s26629"/>
                </a:ext>
                <a:ext uri="{FF2B5EF4-FFF2-40B4-BE49-F238E27FC236}">
                  <a16:creationId xmlns:a16="http://schemas.microsoft.com/office/drawing/2014/main" id="{00000000-0008-0000-0200-00000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</xdr:row>
          <xdr:rowOff>0</xdr:rowOff>
        </xdr:from>
        <xdr:to>
          <xdr:col>15</xdr:col>
          <xdr:colOff>219075</xdr:colOff>
          <xdr:row>1</xdr:row>
          <xdr:rowOff>228600</xdr:rowOff>
        </xdr:to>
        <xdr:sp macro="" textlink="">
          <xdr:nvSpPr>
            <xdr:cNvPr id="26630" name="Control 6" hidden="1">
              <a:extLst>
                <a:ext uri="{63B3BB69-23CF-44E3-9099-C40C66FF867C}">
                  <a14:compatExt spid="_x0000_s26630"/>
                </a:ext>
                <a:ext uri="{FF2B5EF4-FFF2-40B4-BE49-F238E27FC236}">
                  <a16:creationId xmlns:a16="http://schemas.microsoft.com/office/drawing/2014/main" id="{00000000-0008-0000-0200-00000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ccmd.sharepoint.com/DAE/Group/DAE,%20toti/02-4%20Preturi%20si%20costuri%20unitare,%20liste/CRM%20-%20Calcul%20remunerarea%20muncii/Lista%20de%20echipe%20si%20retributia%20medi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DAAC\Dosare%20active\Serv%20aux%20Flore&#537;ti\DRAF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4\Temporal\My%20documents\!AC%20ACChisinau\TA_2021\Servicii%20auxiliare%20AC%20Chisina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Echipe"/>
      <sheetName val="Constante"/>
      <sheetName val="Lista de echipe si retributia m"/>
    </sheetNames>
    <sheetDataSet>
      <sheetData sheetId="0"/>
      <sheetData sheetId="1">
        <row r="4">
          <cell r="B4">
            <v>0.19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SA - ANRE"/>
      <sheetName val="CPSA"/>
      <sheetName val="CTSA"/>
      <sheetName val="Nomenclator tarife"/>
      <sheetName val="Anexa_ro"/>
      <sheetName val="Solicitat operator"/>
      <sheetName val="Anexa_ru"/>
      <sheetName val="Preț mediu PP"/>
      <sheetName val="Constante"/>
    </sheetNames>
    <sheetDataSet>
      <sheetData sheetId="0" refreshError="1"/>
      <sheetData sheetId="1" refreshError="1"/>
      <sheetData sheetId="2" refreshError="1"/>
      <sheetData sheetId="3" refreshError="1">
        <row r="1">
          <cell r="S1">
            <v>2023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SA - ANRE"/>
      <sheetName val="CPSA"/>
      <sheetName val="Salariu_h"/>
      <sheetName val="CTSA"/>
      <sheetName val="Nomenclator tarife"/>
      <sheetName val="Anexa_ro"/>
      <sheetName val="Anexa_ru"/>
    </sheetNames>
    <sheetDataSet>
      <sheetData sheetId="0"/>
      <sheetData sheetId="1"/>
      <sheetData sheetId="2"/>
      <sheetData sheetId="3"/>
      <sheetData sheetId="4">
        <row r="341">
          <cell r="K341" t="str">
            <v/>
          </cell>
        </row>
        <row r="342">
          <cell r="K342" t="str">
            <v/>
          </cell>
        </row>
        <row r="343">
          <cell r="K343" t="str">
            <v/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anu.md/sanitare/teava-si-fitting/teava-si-fitting-canalizare/12158-teava-pvc-pentru-canalizare-sn4-d-200-x-49-x-2000-mm-oranj-tehnoworld.html" TargetMode="External"/><Relationship Id="rId18" Type="http://schemas.openxmlformats.org/officeDocument/2006/relationships/hyperlink" Target="https://uniplast.md/ro/product/supapa-fonta-de-sens-cu-arc-intre-flanse-d-65-pn1016-l45-mm-gjl-250-wato" TargetMode="External"/><Relationship Id="rId26" Type="http://schemas.openxmlformats.org/officeDocument/2006/relationships/hyperlink" Target="https://uniplast.md/ro/product/vana-fonta-d200-pn16-pana-alama-din3352-f4-l230-mm-12-gauri" TargetMode="External"/><Relationship Id="rId39" Type="http://schemas.openxmlformats.org/officeDocument/2006/relationships/hyperlink" Target="https://www.metroterm.md/bransament-pepn10-d140x1vl-4-37981" TargetMode="External"/><Relationship Id="rId21" Type="http://schemas.openxmlformats.org/officeDocument/2006/relationships/hyperlink" Target="https://term.md/ru/catalog/fitinguri-profactor/PFCV24950/?sphrase_id=8321" TargetMode="External"/><Relationship Id="rId34" Type="http://schemas.openxmlformats.org/officeDocument/2006/relationships/hyperlink" Target="https://eurosanteh.md/teava-din-polietilena-pentru-apa-d-25-pn10-pe80/" TargetMode="External"/><Relationship Id="rId42" Type="http://schemas.openxmlformats.org/officeDocument/2006/relationships/hyperlink" Target="https://hydrosystems.md/vane-fonta-flanse-si-hidranti/fitinguri-din-fonta-cu-flanse/teu-font%C4%83-epoxy-cu-flan%C8%99e-redus-125x100" TargetMode="External"/><Relationship Id="rId47" Type="http://schemas.openxmlformats.org/officeDocument/2006/relationships/hyperlink" Target="https://www.veritan.md/ro/catalog/truby-vr-i-fitingi-110-mm/mufta-turplast-bis-d110-mm-plastikovaja-dlja-vnutrennejj-kanalizacii" TargetMode="External"/><Relationship Id="rId50" Type="http://schemas.openxmlformats.org/officeDocument/2006/relationships/hyperlink" Target="https://www.metroterm.md/filtru-alama-34f-kalde-4-37822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uniplast.md/ro/product/cinepa-etansare-100-g-unigarn100-unipak" TargetMode="External"/><Relationship Id="rId2" Type="http://schemas.openxmlformats.org/officeDocument/2006/relationships/hyperlink" Target="https://uniplast.md/ro/product/adaptor-flansa-d160-pe100-sdr11-pehdpn16-tr" TargetMode="External"/><Relationship Id="rId16" Type="http://schemas.openxmlformats.org/officeDocument/2006/relationships/hyperlink" Target="https://hydrosystems.md/vane-fonta-flanse-si-hidranti/fitinguri-din-fonta-cu-flanse/teu-fonta-epoxy-cu-flanse-redus-300x150" TargetMode="External"/><Relationship Id="rId29" Type="http://schemas.openxmlformats.org/officeDocument/2006/relationships/hyperlink" Target="https://uniplast.md/ro/product/adaptor-flansa-d315-pe100-sdr11-pehdpn16-gf" TargetMode="External"/><Relationship Id="rId11" Type="http://schemas.openxmlformats.org/officeDocument/2006/relationships/hyperlink" Target="https://uniplast.md/ro/product/teu-bransare-ef-d-40-x-32-mono-bloc-autoperforant-pe100-sdr11-gf" TargetMode="External"/><Relationship Id="rId24" Type="http://schemas.openxmlformats.org/officeDocument/2006/relationships/hyperlink" Target="https://www.metroterm.md/robinet-cu-bila-ff-1-tdm-4-32361" TargetMode="External"/><Relationship Id="rId32" Type="http://schemas.openxmlformats.org/officeDocument/2006/relationships/hyperlink" Target="https://uniplast.md/ro/product/teava-pvc-sn4-ms-d250-l6-m-62-mm" TargetMode="External"/><Relationship Id="rId37" Type="http://schemas.openxmlformats.org/officeDocument/2006/relationships/hyperlink" Target="https://uniplast.md/ro/product/piesa-bransare-teava-pehd-d225-x-2-10-a-cu-6-suruburi-cu-inel-reinfor-sab" TargetMode="External"/><Relationship Id="rId40" Type="http://schemas.openxmlformats.org/officeDocument/2006/relationships/hyperlink" Target="https://hydrosystems.md/piese-bransare/piesa-bransare-cu-4-suruburi-pn-10-90x11-4" TargetMode="External"/><Relationship Id="rId45" Type="http://schemas.openxmlformats.org/officeDocument/2006/relationships/hyperlink" Target="https://uniplast.md/ro/product/teu-fonta-cu-flanse-d200-pn10-l520-mm-8-gauri-blucast" TargetMode="External"/><Relationship Id="rId53" Type="http://schemas.openxmlformats.org/officeDocument/2006/relationships/hyperlink" Target="https://uniplast.md/ro/product/vana-fonta-d-65-pn16-pana-cauciucata-din3352-f5-l262-mm-4-gauri" TargetMode="External"/><Relationship Id="rId5" Type="http://schemas.openxmlformats.org/officeDocument/2006/relationships/hyperlink" Target="https://uniplast.md/ro/product/filtru-d-80-fonta%20-cu-flanse-l310-mm-8-gauri" TargetMode="External"/><Relationship Id="rId19" Type="http://schemas.openxmlformats.org/officeDocument/2006/relationships/hyperlink" Target="https://hydrosystems.md/supape-de-sens-cu-flanse/supap%C4%83-de-sens-tip-wafer-hydro-s-80-mm" TargetMode="External"/><Relationship Id="rId4" Type="http://schemas.openxmlformats.org/officeDocument/2006/relationships/hyperlink" Target="https://uniplast.md/ro/product/piesa-bransare-teava-pehd-d180-x-1-10-a-cu-6-suruburi-cu-inel-reinfor-sab" TargetMode="External"/><Relationship Id="rId9" Type="http://schemas.openxmlformats.org/officeDocument/2006/relationships/hyperlink" Target="https://tehnoconduct.md/product/robinet-fonta-concesie-fi-fi-dn50-0000013673?srsltid=AU7gw4WlPeSwAFv4kO4UprS91jGUmLmylLSC8VwhDSo7S5vwIBNt1RbP" TargetMode="External"/><Relationship Id="rId14" Type="http://schemas.openxmlformats.org/officeDocument/2006/relationships/hyperlink" Target="https://term.md/ru/catalog/fitinguri-profactor/vane-de-mixare/PFCV241P/" TargetMode="External"/><Relationship Id="rId22" Type="http://schemas.openxmlformats.org/officeDocument/2006/relationships/hyperlink" Target="https://uniplast.md/ro/5802079/" TargetMode="External"/><Relationship Id="rId27" Type="http://schemas.openxmlformats.org/officeDocument/2006/relationships/hyperlink" Target="https://hydrosystems.md/flan%C8%99%C4%83-liber%C4%83-din-o%C8%9Bel-8090" TargetMode="External"/><Relationship Id="rId30" Type="http://schemas.openxmlformats.org/officeDocument/2006/relationships/hyperlink" Target="https://instalco.md/product/capat-flansa-apagaz-pe100-d110-sdr17" TargetMode="External"/><Relationship Id="rId35" Type="http://schemas.openxmlformats.org/officeDocument/2006/relationships/hyperlink" Target="https://www.veritan.md/ro/catalog/fitingi-dlja-pnd-trub/sedelka-pnd-elysee-dlja-vrezki-v-trubu-75-kh-1-1-4-4-bolta-10-bar" TargetMode="External"/><Relationship Id="rId43" Type="http://schemas.openxmlformats.org/officeDocument/2006/relationships/hyperlink" Target="https://hydrosystems.md/vane-fonta-flanse-si-hidranti/fitinguri-din-fonta-cu-flanse/teu-font%C4%83-epoxy-cu-flan%C8%99e-redus-150x100" TargetMode="External"/><Relationship Id="rId48" Type="http://schemas.openxmlformats.org/officeDocument/2006/relationships/hyperlink" Target="https://www.vodaland.md/produs/539-dop-pvc-dn-160-mm" TargetMode="External"/><Relationship Id="rId56" Type="http://schemas.openxmlformats.org/officeDocument/2006/relationships/vmlDrawing" Target="../drawings/vmlDrawing1.vml"/><Relationship Id="rId8" Type="http://schemas.openxmlformats.org/officeDocument/2006/relationships/hyperlink" Target="https://romstal.md/stut-negru-filetat-la-un-capat-2quotx150-mm-fe" TargetMode="External"/><Relationship Id="rId51" Type="http://schemas.openxmlformats.org/officeDocument/2006/relationships/hyperlink" Target="https://term.md/ru/catalog/fitinguri-profactor/vane-de-mixare/PFCV242/" TargetMode="External"/><Relationship Id="rId3" Type="http://schemas.openxmlformats.org/officeDocument/2006/relationships/hyperlink" Target="https://hydrosystems.md/apeduct-si-canalizare/tevi-si-fitinguri-polietilena/piese-bransare/piesa-bransare-cu-4-suruburi-pn-16-cu-inel-din-inox-110x3-4" TargetMode="External"/><Relationship Id="rId12" Type="http://schemas.openxmlformats.org/officeDocument/2006/relationships/hyperlink" Target="https://uniplast.md/ro/product/colier-bransare-teava-metal-d300-x-2-cu-flansa-pn1016-315-326-mm-4-gauri-domex" TargetMode="External"/><Relationship Id="rId17" Type="http://schemas.openxmlformats.org/officeDocument/2006/relationships/hyperlink" Target="https://www.tehnoconduct.md/product/teu-fonta-250x200-pn10-0000005969" TargetMode="External"/><Relationship Id="rId25" Type="http://schemas.openxmlformats.org/officeDocument/2006/relationships/hyperlink" Target="https://www.metroterm.md/robinet-cu-bila-ff-112-tdm-4-39556" TargetMode="External"/><Relationship Id="rId33" Type="http://schemas.openxmlformats.org/officeDocument/2006/relationships/hyperlink" Target="https://www.metroterm.md/teava-pvc-sn-4m-d315-l4000-4-33012" TargetMode="External"/><Relationship Id="rId38" Type="http://schemas.openxmlformats.org/officeDocument/2006/relationships/hyperlink" Target="https://www.veritan.md/ro/catalog/fitingi-dlja-pnd-trub/sedelka-pnd-75-kh-3-4-vr" TargetMode="External"/><Relationship Id="rId46" Type="http://schemas.openxmlformats.org/officeDocument/2006/relationships/hyperlink" Target="https://romstal.md/dop-compresiune-d20-mm" TargetMode="External"/><Relationship Id="rId20" Type="http://schemas.openxmlformats.org/officeDocument/2006/relationships/hyperlink" Target="https://www.metroterm.md/filtru-alama-1f-kalde-4-37821" TargetMode="External"/><Relationship Id="rId41" Type="http://schemas.openxmlformats.org/officeDocument/2006/relationships/hyperlink" Target="https://hydrosystems.md/piese-bransare/piesa-bransare-cu-4-suruburi-pn-10-110x3-4" TargetMode="External"/><Relationship Id="rId54" Type="http://schemas.openxmlformats.org/officeDocument/2006/relationships/hyperlink" Target="https://hydrosystems.md/adaptor-flan%C8%99%C4%83-pentru-%C8%9Bevi-pe-250-mm" TargetMode="External"/><Relationship Id="rId1" Type="http://schemas.openxmlformats.org/officeDocument/2006/relationships/hyperlink" Target="https://romstal.md/ru/stut-negru-filetat-la-un-capat-1-12quotx100-mm-fe" TargetMode="External"/><Relationship Id="rId6" Type="http://schemas.openxmlformats.org/officeDocument/2006/relationships/hyperlink" Target="https://uniplast.md/ro/product/sirma-zincata-pentru-sigilii-s05-mm-l250-m" TargetMode="External"/><Relationship Id="rId15" Type="http://schemas.openxmlformats.org/officeDocument/2006/relationships/hyperlink" Target="https://www.tehnoconduct.md/product/teu-fonta-200x200-pn10-0000005966" TargetMode="External"/><Relationship Id="rId23" Type="http://schemas.openxmlformats.org/officeDocument/2006/relationships/hyperlink" Target="https://uniplast.md/ro/43%206068/" TargetMode="External"/><Relationship Id="rId28" Type="http://schemas.openxmlformats.org/officeDocument/2006/relationships/hyperlink" Target="https://uniplast.md/ro/product/flansa-libera-otel-d125140-158-8-gauri-mos" TargetMode="External"/><Relationship Id="rId36" Type="http://schemas.openxmlformats.org/officeDocument/2006/relationships/hyperlink" Target="https://www.veritan.md/ro/catalog/fitingi-dlja-pnd-trub/sedelka-pnd-elysee-160-kh-1-vr-mama-s-6-shurupami-0120631" TargetMode="External"/><Relationship Id="rId49" Type="http://schemas.openxmlformats.org/officeDocument/2006/relationships/hyperlink" Target="https://uniplast.md/ro/product/supapa-fonta-de-retinere-flanse-cu-bila-d125-pn16-l350-mm-8-gauri-wato" TargetMode="External"/><Relationship Id="rId57" Type="http://schemas.openxmlformats.org/officeDocument/2006/relationships/comments" Target="../comments1.xml"/><Relationship Id="rId10" Type="http://schemas.openxmlformats.org/officeDocument/2006/relationships/hyperlink" Target="https://uniplast.md/ro/6422044/" TargetMode="External"/><Relationship Id="rId31" Type="http://schemas.openxmlformats.org/officeDocument/2006/relationships/hyperlink" Target="https://tehnoconduct.md/product/capat-flansa-pe100-sdr11-apa-gaz-d180-0000003339?srsltid=AU7gw4XRbB0WTpICvYhFVt8Gu44IfiiycWfx8rTNrmbjBJF2g887Rz1s" TargetMode="External"/><Relationship Id="rId44" Type="http://schemas.openxmlformats.org/officeDocument/2006/relationships/hyperlink" Target="https://hydrosystems.md/vane-fonta-flanse-si-hidranti/fitinguri-din-fonta-cu-flanse/teu-font%C4%83-epoxy-cu-flan%C8%99e-redus-150x100" TargetMode="External"/><Relationship Id="rId52" Type="http://schemas.openxmlformats.org/officeDocument/2006/relationships/hyperlink" Target="https://tehnoconduct.md/product/supapa-fonta-cu-flanse-d250-tecofi-00000059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10" Type="http://schemas.openxmlformats.org/officeDocument/2006/relationships/image" Target="../media/image3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Y308"/>
  <sheetViews>
    <sheetView workbookViewId="0"/>
  </sheetViews>
  <sheetFormatPr defaultColWidth="9.140625" defaultRowHeight="15" outlineLevelCol="1"/>
  <cols>
    <col min="1" max="1" width="7.7109375" style="1" customWidth="1"/>
    <col min="2" max="2" width="49.7109375" style="525" customWidth="1"/>
    <col min="3" max="3" width="12.7109375" style="561" customWidth="1"/>
    <col min="4" max="4" width="11.42578125" style="525" hidden="1" customWidth="1" outlineLevel="1"/>
    <col min="5" max="5" width="34.85546875" style="525" customWidth="1" outlineLevel="1"/>
    <col min="6" max="7" width="14.42578125" style="525" hidden="1" customWidth="1" outlineLevel="1"/>
    <col min="8" max="8" width="14.42578125" style="915" hidden="1" customWidth="1" outlineLevel="1"/>
    <col min="9" max="9" width="14.5703125" style="621" customWidth="1"/>
    <col min="10" max="18" width="10.140625" style="2" customWidth="1" outlineLevel="1"/>
    <col min="19" max="25" width="10.7109375" style="2" customWidth="1" outlineLevel="1"/>
    <col min="26" max="27" width="13.28515625" style="2" customWidth="1" outlineLevel="1"/>
    <col min="28" max="35" width="14.7109375" style="2" customWidth="1" outlineLevel="1"/>
    <col min="36" max="36" width="14.7109375" style="3" customWidth="1" outlineLevel="1"/>
    <col min="37" max="37" width="14.7109375" style="2" customWidth="1" outlineLevel="1"/>
    <col min="38" max="38" width="14.7109375" style="3" customWidth="1" outlineLevel="1"/>
    <col min="39" max="40" width="14.7109375" style="2" customWidth="1" outlineLevel="1"/>
    <col min="41" max="41" width="14.7109375" style="3" customWidth="1" outlineLevel="1"/>
    <col min="42" max="42" width="14.7109375" style="4" customWidth="1" outlineLevel="1"/>
    <col min="43" max="46" width="13.28515625" style="2" customWidth="1" outlineLevel="1"/>
    <col min="47" max="62" width="14.7109375" style="2" customWidth="1" outlineLevel="1"/>
    <col min="63" max="64" width="14.7109375" style="3" customWidth="1" outlineLevel="1"/>
    <col min="65" max="66" width="14.7109375" style="2" customWidth="1" outlineLevel="1"/>
    <col min="67" max="68" width="14.7109375" style="3" customWidth="1" outlineLevel="1"/>
    <col min="69" max="72" width="14.7109375" style="2" customWidth="1" outlineLevel="1"/>
    <col min="73" max="76" width="14.7109375" style="3" customWidth="1" outlineLevel="1"/>
    <col min="77" max="77" width="14.7109375" style="5" customWidth="1" outlineLevel="1"/>
    <col min="78" max="80" width="14.7109375" style="2" customWidth="1" outlineLevel="1"/>
    <col min="81" max="82" width="14.7109375" style="3" customWidth="1" outlineLevel="1"/>
    <col min="83" max="83" width="14.7109375" style="2" customWidth="1" outlineLevel="1"/>
    <col min="84" max="104" width="14.7109375" style="3" customWidth="1" outlineLevel="1"/>
    <col min="105" max="107" width="14.7109375" style="2" customWidth="1" outlineLevel="1"/>
    <col min="108" max="109" width="14.7109375" style="3" customWidth="1" outlineLevel="1"/>
    <col min="110" max="110" width="14.7109375" style="2" customWidth="1" outlineLevel="1"/>
    <col min="111" max="111" width="14.7109375" style="3" customWidth="1" outlineLevel="1"/>
    <col min="112" max="112" width="14.7109375" style="2" customWidth="1" outlineLevel="1"/>
    <col min="113" max="114" width="14.7109375" style="3" customWidth="1" outlineLevel="1"/>
    <col min="115" max="115" width="14.7109375" style="2" customWidth="1" outlineLevel="1"/>
    <col min="116" max="132" width="14.7109375" style="3" customWidth="1" outlineLevel="1"/>
    <col min="133" max="133" width="14.7109375" style="2" customWidth="1" outlineLevel="1"/>
    <col min="134" max="134" width="14.7109375" style="3" customWidth="1" outlineLevel="1"/>
    <col min="135" max="135" width="14.7109375" style="2" customWidth="1" outlineLevel="1"/>
    <col min="136" max="149" width="14.7109375" style="3" customWidth="1" outlineLevel="1"/>
    <col min="150" max="150" width="14.7109375" style="2" customWidth="1" outlineLevel="1"/>
    <col min="151" max="151" width="14.7109375" style="3" customWidth="1" outlineLevel="1"/>
    <col min="152" max="158" width="14.7109375" style="2" customWidth="1" outlineLevel="1"/>
    <col min="159" max="173" width="14.7109375" style="3" customWidth="1" outlineLevel="1"/>
    <col min="174" max="179" width="14.7109375" style="2" customWidth="1" outlineLevel="1"/>
    <col min="180" max="184" width="14.7109375" style="6" customWidth="1" outlineLevel="1"/>
    <col min="185" max="194" width="14.7109375" style="2" customWidth="1" outlineLevel="1"/>
    <col min="195" max="207" width="10" style="2" customWidth="1"/>
    <col min="208" max="208" width="10" style="7" customWidth="1"/>
    <col min="209" max="224" width="10" style="2" customWidth="1"/>
    <col min="225" max="225" width="10" style="8" customWidth="1"/>
    <col min="226" max="226" width="10.7109375" style="2" customWidth="1"/>
    <col min="227" max="227" width="11.28515625" style="2" customWidth="1"/>
    <col min="228" max="355" width="13.85546875" style="2" customWidth="1"/>
    <col min="356" max="356" width="20.28515625" style="2" customWidth="1"/>
    <col min="357" max="360" width="13.85546875" style="2" customWidth="1"/>
    <col min="361" max="362" width="14.28515625" style="1" customWidth="1"/>
    <col min="363" max="366" width="9.140625" style="1"/>
    <col min="367" max="372" width="13.28515625" style="1" customWidth="1"/>
    <col min="373" max="374" width="9.140625" style="1"/>
    <col min="375" max="383" width="12.140625" style="1" customWidth="1"/>
    <col min="384" max="385" width="14.28515625" style="1" customWidth="1"/>
    <col min="386" max="394" width="9.28515625" style="1" customWidth="1"/>
    <col min="395" max="395" width="11.28515625" style="1" customWidth="1"/>
    <col min="396" max="396" width="14" style="1" customWidth="1"/>
    <col min="397" max="397" width="16.85546875" style="9" customWidth="1"/>
    <col min="398" max="411" width="9.28515625" style="1" customWidth="1"/>
    <col min="412" max="16384" width="9.140625" style="1"/>
  </cols>
  <sheetData>
    <row r="1" spans="1:411">
      <c r="M1" s="10">
        <f>0.8/25</f>
        <v>3.2000000000000001E-2</v>
      </c>
      <c r="N1" s="10"/>
    </row>
    <row r="2" spans="1:411" ht="15.75" thickBot="1">
      <c r="M2" s="10"/>
      <c r="N2" s="10"/>
    </row>
    <row r="3" spans="1:411" s="9" customFormat="1" ht="88.5" customHeight="1" thickBot="1">
      <c r="B3" s="562"/>
      <c r="C3" s="563"/>
      <c r="D3" s="564"/>
      <c r="E3" s="564"/>
      <c r="F3" s="564"/>
      <c r="G3" s="564"/>
      <c r="H3" s="916"/>
      <c r="I3" s="622"/>
      <c r="J3" s="939" t="s">
        <v>0</v>
      </c>
      <c r="K3" s="939"/>
      <c r="L3" s="939"/>
      <c r="M3" s="939"/>
      <c r="N3" s="939"/>
      <c r="O3" s="939"/>
      <c r="P3" s="939"/>
      <c r="Q3" s="939"/>
      <c r="R3" s="939"/>
      <c r="S3" s="939"/>
      <c r="T3" s="939"/>
      <c r="U3" s="939"/>
      <c r="V3" s="939"/>
      <c r="W3" s="939"/>
      <c r="X3" s="939"/>
      <c r="Y3" s="940" t="s">
        <v>1</v>
      </c>
      <c r="Z3" s="940"/>
      <c r="AA3" s="940"/>
      <c r="AB3" s="940"/>
      <c r="AC3" s="940"/>
      <c r="AD3" s="940"/>
      <c r="AE3" s="940"/>
      <c r="AF3" s="940"/>
      <c r="AG3" s="940"/>
      <c r="AH3" s="940"/>
      <c r="AI3" s="940"/>
      <c r="AJ3" s="940"/>
      <c r="AK3" s="940"/>
      <c r="AL3" s="940"/>
      <c r="AM3" s="940"/>
      <c r="AN3" s="940"/>
      <c r="AO3" s="940"/>
      <c r="AP3" s="940"/>
      <c r="AQ3" s="940"/>
      <c r="AR3" s="940"/>
      <c r="AS3" s="940"/>
      <c r="AT3" s="940"/>
      <c r="AU3" s="940"/>
      <c r="AV3" s="940"/>
      <c r="AW3" s="940"/>
      <c r="AX3" s="940"/>
      <c r="AY3" s="940"/>
      <c r="AZ3" s="940"/>
      <c r="BA3" s="940"/>
      <c r="BB3" s="940"/>
      <c r="BC3" s="940"/>
      <c r="BD3" s="940"/>
      <c r="BE3" s="940"/>
      <c r="BF3" s="940"/>
      <c r="BG3" s="940"/>
      <c r="BH3" s="940"/>
      <c r="BI3" s="940"/>
      <c r="BJ3" s="940"/>
      <c r="BK3" s="940"/>
      <c r="BL3" s="940"/>
      <c r="BM3" s="940"/>
      <c r="BN3" s="940"/>
      <c r="BO3" s="940"/>
      <c r="BP3" s="940"/>
      <c r="BQ3" s="940"/>
      <c r="BR3" s="940"/>
      <c r="BS3" s="940"/>
      <c r="BT3" s="940"/>
      <c r="BU3" s="940"/>
      <c r="BV3" s="940"/>
      <c r="BW3" s="940"/>
      <c r="BX3" s="940"/>
      <c r="BY3" s="940"/>
      <c r="BZ3" s="940"/>
      <c r="CA3" s="940"/>
      <c r="CB3" s="940"/>
      <c r="CC3" s="940"/>
      <c r="CD3" s="940"/>
      <c r="CE3" s="940"/>
      <c r="CF3" s="940"/>
      <c r="CG3" s="940"/>
      <c r="CH3" s="940"/>
      <c r="CI3" s="940"/>
      <c r="CJ3" s="940"/>
      <c r="CK3" s="940"/>
      <c r="CL3" s="940"/>
      <c r="CM3" s="940"/>
      <c r="CN3" s="940"/>
      <c r="CO3" s="940"/>
      <c r="CP3" s="940"/>
      <c r="CQ3" s="940"/>
      <c r="CR3" s="940"/>
      <c r="CS3" s="940"/>
      <c r="CT3" s="940"/>
      <c r="CU3" s="940"/>
      <c r="CV3" s="940"/>
      <c r="CW3" s="940"/>
      <c r="CX3" s="940"/>
      <c r="CY3" s="940"/>
      <c r="CZ3" s="940"/>
      <c r="DA3" s="940"/>
      <c r="DB3" s="940"/>
      <c r="DC3" s="940"/>
      <c r="DD3" s="940"/>
      <c r="DE3" s="940"/>
      <c r="DF3" s="940"/>
      <c r="DG3" s="940"/>
      <c r="DH3" s="940"/>
      <c r="DI3" s="940"/>
      <c r="DJ3" s="940"/>
      <c r="DK3" s="940"/>
      <c r="DL3" s="940"/>
      <c r="DM3" s="940"/>
      <c r="DN3" s="940"/>
      <c r="DO3" s="940"/>
      <c r="DP3" s="940"/>
      <c r="DQ3" s="940"/>
      <c r="DR3" s="940"/>
      <c r="DS3" s="940"/>
      <c r="DT3" s="940"/>
      <c r="DU3" s="940"/>
      <c r="DV3" s="940"/>
      <c r="DW3" s="940"/>
      <c r="DX3" s="940"/>
      <c r="DY3" s="940"/>
      <c r="DZ3" s="940"/>
      <c r="EA3" s="940"/>
      <c r="EB3" s="940"/>
      <c r="EC3" s="940"/>
      <c r="ED3" s="940"/>
      <c r="EE3" s="940"/>
      <c r="EF3" s="940"/>
      <c r="EG3" s="940"/>
      <c r="EH3" s="940"/>
      <c r="EI3" s="940"/>
      <c r="EJ3" s="940"/>
      <c r="EK3" s="940"/>
      <c r="EL3" s="940"/>
      <c r="EM3" s="940"/>
      <c r="EN3" s="940"/>
      <c r="EO3" s="940"/>
      <c r="EP3" s="940"/>
      <c r="EQ3" s="940"/>
      <c r="ER3" s="940"/>
      <c r="ES3" s="940"/>
      <c r="ET3" s="940"/>
      <c r="EU3" s="940"/>
      <c r="EV3" s="940"/>
      <c r="EW3" s="940"/>
      <c r="EX3" s="940"/>
      <c r="EY3" s="940"/>
      <c r="EZ3" s="940"/>
      <c r="FA3" s="940"/>
      <c r="FB3" s="11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1"/>
      <c r="FS3" s="11"/>
      <c r="FT3" s="11"/>
      <c r="FU3" s="11"/>
      <c r="FV3" s="11"/>
      <c r="FW3" s="11"/>
      <c r="FX3" s="13"/>
      <c r="FY3" s="13"/>
      <c r="FZ3" s="13"/>
      <c r="GA3" s="13"/>
      <c r="GB3" s="13"/>
      <c r="GC3" s="11"/>
      <c r="GD3" s="11"/>
      <c r="GE3" s="11"/>
      <c r="GF3" s="11"/>
      <c r="GG3" s="938" t="s">
        <v>2</v>
      </c>
      <c r="GH3" s="938"/>
      <c r="GI3" s="938"/>
      <c r="GJ3" s="938"/>
      <c r="GK3" s="938"/>
      <c r="GL3" s="939" t="s">
        <v>3</v>
      </c>
      <c r="GM3" s="939"/>
      <c r="GN3" s="939"/>
      <c r="GO3" s="939"/>
      <c r="GP3" s="939"/>
      <c r="GQ3" s="939"/>
      <c r="GR3" s="939"/>
      <c r="GS3" s="939"/>
      <c r="GT3" s="939"/>
      <c r="GU3" s="939"/>
      <c r="GV3" s="939"/>
      <c r="GW3" s="939"/>
      <c r="GX3" s="939"/>
      <c r="GY3" s="939"/>
      <c r="GZ3" s="941" t="s">
        <v>4</v>
      </c>
      <c r="HA3" s="941"/>
      <c r="HB3" s="941"/>
      <c r="HC3" s="941"/>
      <c r="HD3" s="941"/>
      <c r="HE3" s="941"/>
      <c r="HF3" s="941"/>
      <c r="HG3" s="941"/>
      <c r="HH3" s="941"/>
      <c r="HI3" s="941"/>
      <c r="HJ3" s="941"/>
      <c r="HK3" s="941"/>
      <c r="HL3" s="941"/>
      <c r="HM3" s="941"/>
      <c r="HN3" s="941"/>
      <c r="HO3" s="941"/>
      <c r="HP3" s="941"/>
      <c r="HQ3" s="941"/>
      <c r="HR3" s="941"/>
      <c r="HS3" s="941"/>
      <c r="HT3" s="941"/>
      <c r="HU3" s="941"/>
      <c r="HV3" s="941"/>
      <c r="HW3" s="941"/>
      <c r="HX3" s="941"/>
      <c r="HY3" s="941"/>
      <c r="HZ3" s="941"/>
      <c r="IA3" s="941"/>
      <c r="IB3" s="941"/>
      <c r="IC3" s="941"/>
      <c r="ID3" s="941"/>
      <c r="IE3" s="941"/>
      <c r="IF3" s="941"/>
      <c r="IG3" s="941"/>
      <c r="IH3" s="941"/>
      <c r="II3" s="941"/>
      <c r="IJ3" s="941"/>
      <c r="IK3" s="941"/>
      <c r="IL3" s="941"/>
      <c r="IM3" s="941"/>
      <c r="IN3" s="941"/>
      <c r="IO3" s="941"/>
      <c r="IP3" s="941"/>
      <c r="IQ3" s="941"/>
      <c r="IR3" s="941"/>
      <c r="IS3" s="941"/>
      <c r="IT3" s="941"/>
      <c r="IU3" s="941"/>
      <c r="IV3" s="941"/>
      <c r="IW3" s="941"/>
      <c r="IX3" s="941"/>
      <c r="IY3" s="941"/>
      <c r="IZ3" s="941"/>
      <c r="JA3" s="941"/>
      <c r="JB3" s="941"/>
      <c r="JC3" s="941"/>
      <c r="JD3" s="941"/>
      <c r="JE3" s="941"/>
      <c r="JF3" s="941"/>
      <c r="JG3" s="941"/>
      <c r="JH3" s="941"/>
      <c r="JI3" s="941"/>
      <c r="JJ3" s="941"/>
      <c r="JK3" s="941"/>
      <c r="JL3" s="941"/>
      <c r="JM3" s="941"/>
      <c r="JN3" s="941"/>
      <c r="JO3" s="941"/>
      <c r="JP3" s="941"/>
      <c r="JQ3" s="941"/>
      <c r="JR3" s="941"/>
      <c r="JS3" s="941"/>
      <c r="JT3" s="941"/>
      <c r="JU3" s="941"/>
      <c r="JV3" s="941"/>
      <c r="JW3" s="941"/>
      <c r="JX3" s="941"/>
      <c r="JY3" s="941"/>
      <c r="JZ3" s="941"/>
      <c r="KA3" s="941"/>
      <c r="KB3" s="941"/>
      <c r="KC3" s="941"/>
      <c r="KD3" s="941"/>
      <c r="KE3" s="941"/>
      <c r="KF3" s="941"/>
      <c r="KG3" s="941"/>
      <c r="KH3" s="941"/>
      <c r="KI3" s="941"/>
      <c r="KJ3" s="941"/>
      <c r="KK3" s="941"/>
      <c r="KL3" s="941"/>
      <c r="KM3" s="941"/>
      <c r="KN3" s="941"/>
      <c r="KO3" s="941"/>
      <c r="KP3" s="941"/>
      <c r="KQ3" s="941"/>
      <c r="KR3" s="941"/>
      <c r="KS3" s="941"/>
      <c r="KT3" s="941"/>
      <c r="KU3" s="941"/>
      <c r="KV3" s="941"/>
      <c r="KW3" s="941"/>
      <c r="KX3" s="941"/>
      <c r="KY3" s="941"/>
      <c r="KZ3" s="941"/>
      <c r="LA3" s="941"/>
      <c r="LB3" s="941"/>
      <c r="LC3" s="941"/>
      <c r="LD3" s="941"/>
      <c r="LE3" s="941"/>
      <c r="LF3" s="941"/>
      <c r="LG3" s="941"/>
      <c r="LH3" s="941"/>
      <c r="LI3" s="941"/>
      <c r="LJ3" s="941"/>
      <c r="LK3" s="941"/>
      <c r="LL3" s="941"/>
      <c r="LM3" s="941"/>
      <c r="LN3" s="941"/>
      <c r="LO3" s="941"/>
      <c r="LP3" s="941"/>
      <c r="LQ3" s="941"/>
      <c r="LR3" s="941"/>
      <c r="LS3" s="941"/>
      <c r="LT3" s="941"/>
      <c r="LU3" s="941"/>
      <c r="LV3" s="941"/>
      <c r="LW3" s="941"/>
      <c r="LX3" s="941"/>
      <c r="LY3" s="941"/>
      <c r="LZ3" s="941"/>
      <c r="MA3" s="941"/>
      <c r="MB3" s="941"/>
      <c r="MC3" s="941"/>
      <c r="MD3" s="941"/>
      <c r="ME3" s="941"/>
      <c r="MF3" s="941"/>
      <c r="MG3" s="941"/>
      <c r="MH3" s="941"/>
      <c r="MI3" s="941"/>
      <c r="MJ3" s="941"/>
      <c r="MK3" s="941"/>
      <c r="ML3" s="941"/>
      <c r="MM3" s="941"/>
      <c r="MN3" s="941"/>
      <c r="MO3" s="941"/>
      <c r="MP3" s="941"/>
      <c r="MQ3" s="941"/>
      <c r="MR3" s="14" t="s">
        <v>5</v>
      </c>
      <c r="MS3" s="938" t="s">
        <v>6</v>
      </c>
      <c r="MT3" s="938"/>
      <c r="MU3" s="938"/>
      <c r="MV3" s="938"/>
      <c r="MW3" s="938"/>
      <c r="MX3" s="938" t="s">
        <v>7</v>
      </c>
      <c r="MY3" s="934" t="s">
        <v>8</v>
      </c>
      <c r="MZ3" s="934"/>
      <c r="NA3" s="934"/>
      <c r="NB3" s="934"/>
      <c r="NC3" s="934"/>
      <c r="ND3" s="934" t="s">
        <v>9</v>
      </c>
      <c r="NE3" s="934" t="s">
        <v>10</v>
      </c>
      <c r="NF3" s="934"/>
      <c r="NG3" s="934"/>
      <c r="NH3" s="934"/>
      <c r="NI3" s="934"/>
      <c r="NJ3" s="934" t="s">
        <v>11</v>
      </c>
      <c r="NK3" s="935" t="s">
        <v>12</v>
      </c>
      <c r="NL3" s="935"/>
      <c r="NM3" s="935"/>
      <c r="NN3" s="935"/>
      <c r="NO3" s="935"/>
      <c r="NP3" s="935"/>
      <c r="NQ3" s="935"/>
      <c r="NR3" s="935"/>
      <c r="NS3" s="935"/>
      <c r="NT3" s="935"/>
      <c r="NU3" s="935"/>
      <c r="NV3" s="934" t="s">
        <v>13</v>
      </c>
      <c r="NW3" s="934"/>
      <c r="NX3" s="934"/>
      <c r="NY3" s="934"/>
      <c r="NZ3" s="934"/>
      <c r="OA3" s="934"/>
      <c r="OB3" s="934"/>
      <c r="OC3" s="934"/>
      <c r="OD3" s="934"/>
      <c r="OE3" s="934"/>
      <c r="OF3" s="934"/>
      <c r="OG3" s="936" t="s">
        <v>14</v>
      </c>
      <c r="OH3" s="15" t="s">
        <v>15</v>
      </c>
      <c r="OI3" s="937" t="s">
        <v>16</v>
      </c>
      <c r="OJ3" s="929" t="s">
        <v>17</v>
      </c>
      <c r="OK3" s="929"/>
      <c r="OL3" s="929"/>
      <c r="OM3" s="929"/>
      <c r="ON3" s="929"/>
      <c r="OO3" s="929"/>
      <c r="OP3" s="929"/>
      <c r="OQ3" s="929"/>
      <c r="OR3" s="929"/>
      <c r="OS3" s="929"/>
      <c r="OT3" s="929"/>
      <c r="OU3" s="930" t="s">
        <v>18</v>
      </c>
    </row>
    <row r="4" spans="1:411" ht="45.75" thickBot="1">
      <c r="B4" s="565"/>
      <c r="C4" s="566"/>
      <c r="D4" s="519"/>
      <c r="E4" s="519"/>
      <c r="F4" s="519"/>
      <c r="G4" s="519"/>
      <c r="H4" s="913"/>
      <c r="I4" s="631" t="s">
        <v>19</v>
      </c>
      <c r="J4" s="16" t="s">
        <v>20</v>
      </c>
      <c r="K4" s="17" t="s">
        <v>21</v>
      </c>
      <c r="L4" s="18" t="s">
        <v>22</v>
      </c>
      <c r="M4" s="18" t="s">
        <v>22</v>
      </c>
      <c r="N4" s="18" t="s">
        <v>22</v>
      </c>
      <c r="O4" s="18" t="s">
        <v>22</v>
      </c>
      <c r="P4" s="18" t="s">
        <v>22</v>
      </c>
      <c r="Q4" s="18" t="s">
        <v>22</v>
      </c>
      <c r="R4" s="18" t="s">
        <v>22</v>
      </c>
      <c r="S4" s="18" t="s">
        <v>22</v>
      </c>
      <c r="T4" s="18" t="s">
        <v>22</v>
      </c>
      <c r="U4" s="18" t="s">
        <v>22</v>
      </c>
      <c r="V4" s="18" t="s">
        <v>22</v>
      </c>
      <c r="W4" s="18" t="s">
        <v>22</v>
      </c>
      <c r="X4" s="19" t="s">
        <v>22</v>
      </c>
      <c r="Y4" s="20" t="s">
        <v>23</v>
      </c>
      <c r="Z4" s="16" t="s">
        <v>23</v>
      </c>
      <c r="AA4" s="16" t="s">
        <v>23</v>
      </c>
      <c r="AB4" s="21" t="s">
        <v>24</v>
      </c>
      <c r="AC4" s="21" t="s">
        <v>24</v>
      </c>
      <c r="AD4" s="21" t="s">
        <v>24</v>
      </c>
      <c r="AE4" s="21" t="s">
        <v>24</v>
      </c>
      <c r="AF4" s="21" t="s">
        <v>24</v>
      </c>
      <c r="AG4" s="21" t="s">
        <v>24</v>
      </c>
      <c r="AH4" s="21" t="s">
        <v>24</v>
      </c>
      <c r="AI4" s="21" t="s">
        <v>24</v>
      </c>
      <c r="AJ4" s="22" t="s">
        <v>24</v>
      </c>
      <c r="AK4" s="21" t="s">
        <v>24</v>
      </c>
      <c r="AL4" s="22" t="s">
        <v>24</v>
      </c>
      <c r="AM4" s="21" t="s">
        <v>24</v>
      </c>
      <c r="AN4" s="21" t="s">
        <v>24</v>
      </c>
      <c r="AO4" s="22" t="s">
        <v>24</v>
      </c>
      <c r="AP4" s="23" t="s">
        <v>25</v>
      </c>
      <c r="AQ4" s="16" t="s">
        <v>21</v>
      </c>
      <c r="AR4" s="24" t="s">
        <v>22</v>
      </c>
      <c r="AS4" s="16" t="s">
        <v>21</v>
      </c>
      <c r="AT4" s="24" t="s">
        <v>22</v>
      </c>
      <c r="AU4" s="16" t="s">
        <v>21</v>
      </c>
      <c r="AV4" s="24" t="s">
        <v>22</v>
      </c>
      <c r="AW4" s="16" t="s">
        <v>21</v>
      </c>
      <c r="AX4" s="24" t="s">
        <v>22</v>
      </c>
      <c r="AY4" s="16" t="s">
        <v>21</v>
      </c>
      <c r="AZ4" s="24" t="s">
        <v>22</v>
      </c>
      <c r="BA4" s="16" t="s">
        <v>21</v>
      </c>
      <c r="BB4" s="24" t="s">
        <v>22</v>
      </c>
      <c r="BC4" s="16" t="s">
        <v>21</v>
      </c>
      <c r="BD4" s="24" t="s">
        <v>22</v>
      </c>
      <c r="BE4" s="16" t="s">
        <v>21</v>
      </c>
      <c r="BF4" s="24" t="s">
        <v>22</v>
      </c>
      <c r="BG4" s="16" t="s">
        <v>21</v>
      </c>
      <c r="BH4" s="24" t="s">
        <v>22</v>
      </c>
      <c r="BI4" s="16" t="s">
        <v>21</v>
      </c>
      <c r="BJ4" s="24" t="s">
        <v>22</v>
      </c>
      <c r="BK4" s="16" t="s">
        <v>21</v>
      </c>
      <c r="BL4" s="24" t="s">
        <v>22</v>
      </c>
      <c r="BM4" s="16" t="s">
        <v>21</v>
      </c>
      <c r="BN4" s="24" t="s">
        <v>22</v>
      </c>
      <c r="BO4" s="16" t="s">
        <v>21</v>
      </c>
      <c r="BP4" s="24" t="s">
        <v>22</v>
      </c>
      <c r="BQ4" s="16" t="s">
        <v>21</v>
      </c>
      <c r="BR4" s="24" t="s">
        <v>22</v>
      </c>
      <c r="BS4" s="16" t="s">
        <v>21</v>
      </c>
      <c r="BT4" s="24" t="s">
        <v>22</v>
      </c>
      <c r="BU4" s="16" t="s">
        <v>21</v>
      </c>
      <c r="BV4" s="24" t="s">
        <v>22</v>
      </c>
      <c r="BW4" s="22" t="s">
        <v>24</v>
      </c>
      <c r="BX4" s="22" t="s">
        <v>24</v>
      </c>
      <c r="BY4" s="24" t="s">
        <v>22</v>
      </c>
      <c r="BZ4" s="24" t="s">
        <v>22</v>
      </c>
      <c r="CA4" s="24" t="s">
        <v>22</v>
      </c>
      <c r="CB4" s="24" t="s">
        <v>22</v>
      </c>
      <c r="CC4" s="22" t="s">
        <v>24</v>
      </c>
      <c r="CD4" s="22" t="s">
        <v>24</v>
      </c>
      <c r="CE4" s="24" t="s">
        <v>22</v>
      </c>
      <c r="CF4" s="22" t="s">
        <v>24</v>
      </c>
      <c r="CG4" s="22" t="s">
        <v>24</v>
      </c>
      <c r="CH4" s="22" t="s">
        <v>24</v>
      </c>
      <c r="CI4" s="22" t="s">
        <v>24</v>
      </c>
      <c r="CJ4" s="22" t="s">
        <v>24</v>
      </c>
      <c r="CK4" s="22" t="s">
        <v>24</v>
      </c>
      <c r="CL4" s="22" t="s">
        <v>24</v>
      </c>
      <c r="CM4" s="22" t="s">
        <v>24</v>
      </c>
      <c r="CN4" s="22" t="s">
        <v>24</v>
      </c>
      <c r="CO4" s="22" t="s">
        <v>24</v>
      </c>
      <c r="CP4" s="22" t="s">
        <v>24</v>
      </c>
      <c r="CQ4" s="22" t="s">
        <v>24</v>
      </c>
      <c r="CR4" s="22" t="s">
        <v>24</v>
      </c>
      <c r="CS4" s="22" t="s">
        <v>24</v>
      </c>
      <c r="CT4" s="22" t="s">
        <v>24</v>
      </c>
      <c r="CU4" s="22" t="s">
        <v>24</v>
      </c>
      <c r="CV4" s="22" t="s">
        <v>24</v>
      </c>
      <c r="CW4" s="22" t="s">
        <v>24</v>
      </c>
      <c r="CX4" s="22" t="s">
        <v>24</v>
      </c>
      <c r="CY4" s="22" t="s">
        <v>24</v>
      </c>
      <c r="CZ4" s="22" t="s">
        <v>24</v>
      </c>
      <c r="DA4" s="24" t="s">
        <v>22</v>
      </c>
      <c r="DB4" s="24" t="s">
        <v>22</v>
      </c>
      <c r="DC4" s="24" t="s">
        <v>22</v>
      </c>
      <c r="DD4" s="22" t="s">
        <v>24</v>
      </c>
      <c r="DE4" s="22" t="s">
        <v>24</v>
      </c>
      <c r="DF4" s="24" t="s">
        <v>22</v>
      </c>
      <c r="DG4" s="22" t="s">
        <v>24</v>
      </c>
      <c r="DH4" s="24" t="s">
        <v>22</v>
      </c>
      <c r="DI4" s="22" t="s">
        <v>24</v>
      </c>
      <c r="DJ4" s="22" t="s">
        <v>24</v>
      </c>
      <c r="DK4" s="24" t="s">
        <v>22</v>
      </c>
      <c r="DL4" s="22" t="s">
        <v>24</v>
      </c>
      <c r="DM4" s="22" t="s">
        <v>24</v>
      </c>
      <c r="DN4" s="22" t="s">
        <v>24</v>
      </c>
      <c r="DO4" s="22" t="s">
        <v>24</v>
      </c>
      <c r="DP4" s="22" t="s">
        <v>24</v>
      </c>
      <c r="DQ4" s="22" t="s">
        <v>24</v>
      </c>
      <c r="DR4" s="22" t="s">
        <v>24</v>
      </c>
      <c r="DS4" s="22" t="s">
        <v>24</v>
      </c>
      <c r="DT4" s="22" t="s">
        <v>24</v>
      </c>
      <c r="DU4" s="22" t="s">
        <v>24</v>
      </c>
      <c r="DV4" s="22" t="s">
        <v>24</v>
      </c>
      <c r="DW4" s="22" t="s">
        <v>24</v>
      </c>
      <c r="DX4" s="22" t="s">
        <v>24</v>
      </c>
      <c r="DY4" s="22" t="s">
        <v>24</v>
      </c>
      <c r="DZ4" s="22" t="s">
        <v>24</v>
      </c>
      <c r="EA4" s="22" t="s">
        <v>24</v>
      </c>
      <c r="EB4" s="22" t="s">
        <v>24</v>
      </c>
      <c r="EC4" s="24" t="s">
        <v>22</v>
      </c>
      <c r="ED4" s="22" t="s">
        <v>24</v>
      </c>
      <c r="EE4" s="24" t="s">
        <v>22</v>
      </c>
      <c r="EF4" s="22" t="s">
        <v>24</v>
      </c>
      <c r="EG4" s="22" t="s">
        <v>24</v>
      </c>
      <c r="EH4" s="22" t="s">
        <v>24</v>
      </c>
      <c r="EI4" s="22" t="s">
        <v>24</v>
      </c>
      <c r="EJ4" s="22" t="s">
        <v>24</v>
      </c>
      <c r="EK4" s="22" t="s">
        <v>24</v>
      </c>
      <c r="EL4" s="22" t="s">
        <v>24</v>
      </c>
      <c r="EM4" s="22" t="s">
        <v>24</v>
      </c>
      <c r="EN4" s="22" t="s">
        <v>24</v>
      </c>
      <c r="EO4" s="22" t="s">
        <v>24</v>
      </c>
      <c r="EP4" s="22" t="s">
        <v>24</v>
      </c>
      <c r="EQ4" s="22" t="s">
        <v>24</v>
      </c>
      <c r="ER4" s="22" t="s">
        <v>24</v>
      </c>
      <c r="ES4" s="22" t="s">
        <v>24</v>
      </c>
      <c r="ET4" s="25" t="s">
        <v>22</v>
      </c>
      <c r="EU4" s="22" t="s">
        <v>24</v>
      </c>
      <c r="EV4" s="25" t="s">
        <v>22</v>
      </c>
      <c r="EW4" s="25" t="s">
        <v>22</v>
      </c>
      <c r="EX4" s="25" t="s">
        <v>22</v>
      </c>
      <c r="EY4" s="25" t="s">
        <v>22</v>
      </c>
      <c r="EZ4" s="25" t="s">
        <v>22</v>
      </c>
      <c r="FA4" s="25" t="s">
        <v>22</v>
      </c>
      <c r="FB4" s="25" t="s">
        <v>22</v>
      </c>
      <c r="FC4" s="22" t="s">
        <v>24</v>
      </c>
      <c r="FD4" s="22" t="s">
        <v>24</v>
      </c>
      <c r="FE4" s="22" t="s">
        <v>24</v>
      </c>
      <c r="FF4" s="22" t="s">
        <v>24</v>
      </c>
      <c r="FG4" s="22" t="s">
        <v>24</v>
      </c>
      <c r="FH4" s="22" t="s">
        <v>24</v>
      </c>
      <c r="FI4" s="22" t="s">
        <v>24</v>
      </c>
      <c r="FJ4" s="22" t="s">
        <v>24</v>
      </c>
      <c r="FK4" s="22" t="s">
        <v>24</v>
      </c>
      <c r="FL4" s="22" t="s">
        <v>24</v>
      </c>
      <c r="FM4" s="22" t="s">
        <v>24</v>
      </c>
      <c r="FN4" s="22" t="s">
        <v>24</v>
      </c>
      <c r="FO4" s="22" t="s">
        <v>24</v>
      </c>
      <c r="FP4" s="22" t="s">
        <v>24</v>
      </c>
      <c r="FQ4" s="22" t="s">
        <v>24</v>
      </c>
      <c r="FR4" s="25" t="s">
        <v>22</v>
      </c>
      <c r="FS4" s="25" t="s">
        <v>22</v>
      </c>
      <c r="FT4" s="25" t="s">
        <v>22</v>
      </c>
      <c r="FU4" s="25" t="s">
        <v>22</v>
      </c>
      <c r="FV4" s="25" t="s">
        <v>22</v>
      </c>
      <c r="FW4" s="25" t="s">
        <v>22</v>
      </c>
      <c r="FX4" s="26" t="s">
        <v>22</v>
      </c>
      <c r="FY4" s="26" t="s">
        <v>22</v>
      </c>
      <c r="FZ4" s="26" t="s">
        <v>22</v>
      </c>
      <c r="GA4" s="26" t="s">
        <v>22</v>
      </c>
      <c r="GB4" s="26" t="s">
        <v>22</v>
      </c>
      <c r="GC4" s="25" t="s">
        <v>22</v>
      </c>
      <c r="GD4" s="25" t="s">
        <v>22</v>
      </c>
      <c r="GE4" s="25" t="s">
        <v>22</v>
      </c>
      <c r="GF4" s="25" t="s">
        <v>22</v>
      </c>
      <c r="GG4" s="27" t="s">
        <v>26</v>
      </c>
      <c r="GH4" s="27" t="s">
        <v>26</v>
      </c>
      <c r="GI4" s="27" t="s">
        <v>26</v>
      </c>
      <c r="GJ4" s="27" t="s">
        <v>26</v>
      </c>
      <c r="GK4" s="27" t="s">
        <v>26</v>
      </c>
      <c r="GL4" s="16" t="s">
        <v>20</v>
      </c>
      <c r="GM4" s="17" t="s">
        <v>21</v>
      </c>
      <c r="GN4" s="18" t="s">
        <v>22</v>
      </c>
      <c r="GO4" s="18" t="s">
        <v>22</v>
      </c>
      <c r="GP4" s="18" t="s">
        <v>22</v>
      </c>
      <c r="GQ4" s="18" t="s">
        <v>22</v>
      </c>
      <c r="GR4" s="18" t="s">
        <v>22</v>
      </c>
      <c r="GS4" s="18" t="s">
        <v>22</v>
      </c>
      <c r="GT4" s="18" t="s">
        <v>22</v>
      </c>
      <c r="GU4" s="18" t="s">
        <v>22</v>
      </c>
      <c r="GV4" s="18" t="s">
        <v>22</v>
      </c>
      <c r="GW4" s="18" t="s">
        <v>22</v>
      </c>
      <c r="GX4" s="18" t="s">
        <v>22</v>
      </c>
      <c r="GY4" s="19" t="s">
        <v>22</v>
      </c>
      <c r="GZ4" s="20" t="s">
        <v>23</v>
      </c>
      <c r="HA4" s="16" t="s">
        <v>23</v>
      </c>
      <c r="HB4" s="16" t="s">
        <v>23</v>
      </c>
      <c r="HC4" s="21" t="s">
        <v>24</v>
      </c>
      <c r="HD4" s="21" t="s">
        <v>24</v>
      </c>
      <c r="HE4" s="21" t="s">
        <v>24</v>
      </c>
      <c r="HF4" s="21" t="s">
        <v>24</v>
      </c>
      <c r="HG4" s="21" t="s">
        <v>24</v>
      </c>
      <c r="HH4" s="21" t="s">
        <v>24</v>
      </c>
      <c r="HI4" s="21" t="s">
        <v>24</v>
      </c>
      <c r="HJ4" s="21" t="s">
        <v>24</v>
      </c>
      <c r="HK4" s="22" t="s">
        <v>24</v>
      </c>
      <c r="HL4" s="21" t="s">
        <v>24</v>
      </c>
      <c r="HM4" s="22" t="s">
        <v>24</v>
      </c>
      <c r="HN4" s="21" t="s">
        <v>24</v>
      </c>
      <c r="HO4" s="21" t="s">
        <v>24</v>
      </c>
      <c r="HP4" s="22" t="s">
        <v>24</v>
      </c>
      <c r="HQ4" s="16" t="s">
        <v>23</v>
      </c>
      <c r="HR4" s="16" t="s">
        <v>23</v>
      </c>
      <c r="HS4" s="16" t="s">
        <v>23</v>
      </c>
      <c r="HT4" s="21" t="s">
        <v>24</v>
      </c>
      <c r="HU4" s="21" t="s">
        <v>24</v>
      </c>
      <c r="HV4" s="21" t="s">
        <v>24</v>
      </c>
      <c r="HW4" s="21" t="s">
        <v>24</v>
      </c>
      <c r="HX4" s="21" t="s">
        <v>24</v>
      </c>
      <c r="HY4" s="21" t="s">
        <v>24</v>
      </c>
      <c r="HZ4" s="21" t="s">
        <v>24</v>
      </c>
      <c r="IA4" s="21" t="s">
        <v>24</v>
      </c>
      <c r="IB4" s="22" t="s">
        <v>24</v>
      </c>
      <c r="IC4" s="21" t="s">
        <v>24</v>
      </c>
      <c r="ID4" s="22" t="s">
        <v>24</v>
      </c>
      <c r="IE4" s="21" t="s">
        <v>24</v>
      </c>
      <c r="IF4" s="21" t="s">
        <v>24</v>
      </c>
      <c r="IG4" s="22" t="s">
        <v>24</v>
      </c>
      <c r="IH4" s="22" t="s">
        <v>24</v>
      </c>
      <c r="II4" s="22" t="s">
        <v>24</v>
      </c>
      <c r="IJ4" s="24" t="s">
        <v>22</v>
      </c>
      <c r="IK4" s="24" t="s">
        <v>22</v>
      </c>
      <c r="IL4" s="24" t="s">
        <v>22</v>
      </c>
      <c r="IM4" s="24" t="s">
        <v>22</v>
      </c>
      <c r="IN4" s="22" t="s">
        <v>24</v>
      </c>
      <c r="IO4" s="22" t="s">
        <v>24</v>
      </c>
      <c r="IP4" s="24" t="s">
        <v>22</v>
      </c>
      <c r="IQ4" s="22" t="s">
        <v>24</v>
      </c>
      <c r="IR4" s="22" t="s">
        <v>24</v>
      </c>
      <c r="IS4" s="22" t="s">
        <v>24</v>
      </c>
      <c r="IT4" s="22" t="s">
        <v>24</v>
      </c>
      <c r="IU4" s="22" t="s">
        <v>24</v>
      </c>
      <c r="IV4" s="22" t="s">
        <v>24</v>
      </c>
      <c r="IW4" s="22" t="s">
        <v>24</v>
      </c>
      <c r="IX4" s="22" t="s">
        <v>24</v>
      </c>
      <c r="IY4" s="22" t="s">
        <v>24</v>
      </c>
      <c r="IZ4" s="22" t="s">
        <v>24</v>
      </c>
      <c r="JA4" s="22" t="s">
        <v>24</v>
      </c>
      <c r="JB4" s="22" t="s">
        <v>24</v>
      </c>
      <c r="JC4" s="22" t="s">
        <v>24</v>
      </c>
      <c r="JD4" s="22" t="s">
        <v>24</v>
      </c>
      <c r="JE4" s="22" t="s">
        <v>24</v>
      </c>
      <c r="JF4" s="22" t="s">
        <v>24</v>
      </c>
      <c r="JG4" s="22" t="s">
        <v>24</v>
      </c>
      <c r="JH4" s="22" t="s">
        <v>24</v>
      </c>
      <c r="JI4" s="22" t="s">
        <v>24</v>
      </c>
      <c r="JJ4" s="22" t="s">
        <v>24</v>
      </c>
      <c r="JK4" s="22" t="s">
        <v>24</v>
      </c>
      <c r="JL4" s="24" t="s">
        <v>22</v>
      </c>
      <c r="JM4" s="24" t="s">
        <v>22</v>
      </c>
      <c r="JN4" s="24" t="s">
        <v>22</v>
      </c>
      <c r="JO4" s="22" t="s">
        <v>24</v>
      </c>
      <c r="JP4" s="22" t="s">
        <v>24</v>
      </c>
      <c r="JQ4" s="24" t="s">
        <v>22</v>
      </c>
      <c r="JR4" s="22" t="s">
        <v>24</v>
      </c>
      <c r="JS4" s="24" t="s">
        <v>22</v>
      </c>
      <c r="JT4" s="22" t="s">
        <v>24</v>
      </c>
      <c r="JU4" s="22" t="s">
        <v>24</v>
      </c>
      <c r="JV4" s="24" t="s">
        <v>22</v>
      </c>
      <c r="JW4" s="22" t="s">
        <v>24</v>
      </c>
      <c r="JX4" s="22" t="s">
        <v>24</v>
      </c>
      <c r="JY4" s="22" t="s">
        <v>24</v>
      </c>
      <c r="JZ4" s="22" t="s">
        <v>24</v>
      </c>
      <c r="KA4" s="22" t="s">
        <v>24</v>
      </c>
      <c r="KB4" s="22" t="s">
        <v>24</v>
      </c>
      <c r="KC4" s="22" t="s">
        <v>24</v>
      </c>
      <c r="KD4" s="22" t="s">
        <v>24</v>
      </c>
      <c r="KE4" s="22" t="s">
        <v>24</v>
      </c>
      <c r="KF4" s="22" t="s">
        <v>24</v>
      </c>
      <c r="KG4" s="22" t="s">
        <v>24</v>
      </c>
      <c r="KH4" s="22" t="s">
        <v>24</v>
      </c>
      <c r="KI4" s="22" t="s">
        <v>24</v>
      </c>
      <c r="KJ4" s="22" t="s">
        <v>24</v>
      </c>
      <c r="KK4" s="22" t="s">
        <v>24</v>
      </c>
      <c r="KL4" s="22" t="s">
        <v>24</v>
      </c>
      <c r="KM4" s="22" t="s">
        <v>24</v>
      </c>
      <c r="KN4" s="24" t="s">
        <v>22</v>
      </c>
      <c r="KO4" s="22" t="s">
        <v>24</v>
      </c>
      <c r="KP4" s="24" t="s">
        <v>22</v>
      </c>
      <c r="KQ4" s="22" t="s">
        <v>24</v>
      </c>
      <c r="KR4" s="22" t="s">
        <v>24</v>
      </c>
      <c r="KS4" s="22" t="s">
        <v>24</v>
      </c>
      <c r="KT4" s="22" t="s">
        <v>24</v>
      </c>
      <c r="KU4" s="22" t="s">
        <v>24</v>
      </c>
      <c r="KV4" s="22" t="s">
        <v>24</v>
      </c>
      <c r="KW4" s="22" t="s">
        <v>24</v>
      </c>
      <c r="KX4" s="22" t="s">
        <v>24</v>
      </c>
      <c r="KY4" s="22" t="s">
        <v>24</v>
      </c>
      <c r="KZ4" s="22" t="s">
        <v>24</v>
      </c>
      <c r="LA4" s="22" t="s">
        <v>24</v>
      </c>
      <c r="LB4" s="22" t="s">
        <v>24</v>
      </c>
      <c r="LC4" s="22" t="s">
        <v>24</v>
      </c>
      <c r="LD4" s="22" t="s">
        <v>24</v>
      </c>
      <c r="LE4" s="25" t="s">
        <v>22</v>
      </c>
      <c r="LF4" s="22" t="s">
        <v>24</v>
      </c>
      <c r="LG4" s="25" t="s">
        <v>22</v>
      </c>
      <c r="LH4" s="25" t="s">
        <v>22</v>
      </c>
      <c r="LI4" s="25" t="s">
        <v>22</v>
      </c>
      <c r="LJ4" s="25" t="s">
        <v>22</v>
      </c>
      <c r="LK4" s="25" t="s">
        <v>22</v>
      </c>
      <c r="LL4" s="25" t="s">
        <v>22</v>
      </c>
      <c r="LM4" s="25" t="s">
        <v>22</v>
      </c>
      <c r="LN4" s="22" t="s">
        <v>24</v>
      </c>
      <c r="LO4" s="22" t="s">
        <v>24</v>
      </c>
      <c r="LP4" s="22" t="s">
        <v>24</v>
      </c>
      <c r="LQ4" s="22" t="s">
        <v>24</v>
      </c>
      <c r="LR4" s="22" t="s">
        <v>24</v>
      </c>
      <c r="LS4" s="22" t="s">
        <v>24</v>
      </c>
      <c r="LT4" s="22" t="s">
        <v>24</v>
      </c>
      <c r="LU4" s="22" t="s">
        <v>24</v>
      </c>
      <c r="LV4" s="22" t="s">
        <v>24</v>
      </c>
      <c r="LW4" s="22" t="s">
        <v>24</v>
      </c>
      <c r="LX4" s="22" t="s">
        <v>24</v>
      </c>
      <c r="LY4" s="22" t="s">
        <v>24</v>
      </c>
      <c r="LZ4" s="22" t="s">
        <v>24</v>
      </c>
      <c r="MA4" s="22" t="s">
        <v>24</v>
      </c>
      <c r="MB4" s="22" t="s">
        <v>24</v>
      </c>
      <c r="MC4" s="25" t="s">
        <v>22</v>
      </c>
      <c r="MD4" s="25" t="s">
        <v>22</v>
      </c>
      <c r="ME4" s="25" t="s">
        <v>22</v>
      </c>
      <c r="MF4" s="25" t="s">
        <v>22</v>
      </c>
      <c r="MG4" s="25" t="s">
        <v>22</v>
      </c>
      <c r="MH4" s="25" t="s">
        <v>22</v>
      </c>
      <c r="MI4" s="26" t="s">
        <v>22</v>
      </c>
      <c r="MJ4" s="26" t="s">
        <v>22</v>
      </c>
      <c r="MK4" s="26" t="s">
        <v>22</v>
      </c>
      <c r="ML4" s="26" t="s">
        <v>22</v>
      </c>
      <c r="MM4" s="26" t="s">
        <v>22</v>
      </c>
      <c r="MN4" s="25" t="s">
        <v>22</v>
      </c>
      <c r="MO4" s="25" t="s">
        <v>22</v>
      </c>
      <c r="MP4" s="25" t="s">
        <v>22</v>
      </c>
      <c r="MQ4" s="25" t="s">
        <v>22</v>
      </c>
      <c r="MR4" s="28" t="s">
        <v>27</v>
      </c>
      <c r="MS4" s="29" t="s">
        <v>21</v>
      </c>
      <c r="MT4" s="18" t="s">
        <v>22</v>
      </c>
      <c r="MU4" s="18" t="s">
        <v>22</v>
      </c>
      <c r="MV4" s="18" t="s">
        <v>22</v>
      </c>
      <c r="MW4" s="19" t="s">
        <v>22</v>
      </c>
      <c r="MX4" s="938"/>
      <c r="MY4" s="29" t="s">
        <v>21</v>
      </c>
      <c r="MZ4" s="18" t="s">
        <v>22</v>
      </c>
      <c r="NA4" s="18" t="s">
        <v>22</v>
      </c>
      <c r="NB4" s="18" t="s">
        <v>22</v>
      </c>
      <c r="NC4" s="19" t="s">
        <v>22</v>
      </c>
      <c r="ND4" s="934"/>
      <c r="NE4" s="29" t="s">
        <v>21</v>
      </c>
      <c r="NF4" s="18" t="s">
        <v>22</v>
      </c>
      <c r="NG4" s="18" t="s">
        <v>22</v>
      </c>
      <c r="NH4" s="18" t="s">
        <v>22</v>
      </c>
      <c r="NI4" s="19" t="s">
        <v>22</v>
      </c>
      <c r="NJ4" s="934"/>
      <c r="NK4" s="30" t="s">
        <v>28</v>
      </c>
      <c r="NL4" s="18" t="s">
        <v>22</v>
      </c>
      <c r="NM4" s="18" t="s">
        <v>22</v>
      </c>
      <c r="NN4" s="18" t="s">
        <v>22</v>
      </c>
      <c r="NO4" s="18" t="s">
        <v>22</v>
      </c>
      <c r="NP4" s="18" t="s">
        <v>22</v>
      </c>
      <c r="NQ4" s="18" t="s">
        <v>22</v>
      </c>
      <c r="NR4" s="18" t="s">
        <v>22</v>
      </c>
      <c r="NS4" s="18" t="s">
        <v>22</v>
      </c>
      <c r="NT4" s="18" t="s">
        <v>22</v>
      </c>
      <c r="NU4" s="19" t="s">
        <v>22</v>
      </c>
      <c r="NV4" s="30" t="s">
        <v>28</v>
      </c>
      <c r="NW4" s="18" t="s">
        <v>22</v>
      </c>
      <c r="NX4" s="18" t="s">
        <v>22</v>
      </c>
      <c r="NY4" s="18" t="s">
        <v>22</v>
      </c>
      <c r="NZ4" s="18" t="s">
        <v>22</v>
      </c>
      <c r="OA4" s="18" t="s">
        <v>22</v>
      </c>
      <c r="OB4" s="18" t="s">
        <v>22</v>
      </c>
      <c r="OC4" s="18" t="s">
        <v>22</v>
      </c>
      <c r="OD4" s="18" t="s">
        <v>22</v>
      </c>
      <c r="OE4" s="18" t="s">
        <v>22</v>
      </c>
      <c r="OF4" s="19" t="s">
        <v>22</v>
      </c>
      <c r="OG4" s="936"/>
      <c r="OH4" s="31" t="s">
        <v>24</v>
      </c>
      <c r="OI4" s="937"/>
      <c r="OJ4" s="30" t="s">
        <v>28</v>
      </c>
      <c r="OK4" s="18" t="s">
        <v>22</v>
      </c>
      <c r="OL4" s="18" t="s">
        <v>22</v>
      </c>
      <c r="OM4" s="18" t="s">
        <v>22</v>
      </c>
      <c r="ON4" s="18" t="s">
        <v>22</v>
      </c>
      <c r="OO4" s="18" t="s">
        <v>22</v>
      </c>
      <c r="OP4" s="18" t="s">
        <v>22</v>
      </c>
      <c r="OQ4" s="18" t="s">
        <v>22</v>
      </c>
      <c r="OR4" s="18" t="s">
        <v>22</v>
      </c>
      <c r="OS4" s="18" t="s">
        <v>22</v>
      </c>
      <c r="OT4" s="19" t="s">
        <v>22</v>
      </c>
      <c r="OU4" s="930"/>
    </row>
    <row r="5" spans="1:411" ht="15.75" thickBot="1">
      <c r="B5" s="567"/>
      <c r="C5" s="568"/>
      <c r="D5" s="520"/>
      <c r="E5" s="520"/>
      <c r="F5" s="520"/>
      <c r="G5" s="520"/>
      <c r="H5" s="914"/>
      <c r="I5" s="632" t="s">
        <v>29</v>
      </c>
      <c r="J5" s="32" t="s">
        <v>30</v>
      </c>
      <c r="K5" s="33" t="s">
        <v>31</v>
      </c>
      <c r="L5" s="33" t="s">
        <v>31</v>
      </c>
      <c r="M5" s="32" t="s">
        <v>32</v>
      </c>
      <c r="N5" s="32" t="s">
        <v>33</v>
      </c>
      <c r="O5" s="32" t="s">
        <v>34</v>
      </c>
      <c r="P5" s="32" t="s">
        <v>35</v>
      </c>
      <c r="Q5" s="32" t="s">
        <v>36</v>
      </c>
      <c r="R5" s="32" t="s">
        <v>37</v>
      </c>
      <c r="S5" s="32" t="s">
        <v>38</v>
      </c>
      <c r="T5" s="32" t="s">
        <v>39</v>
      </c>
      <c r="U5" s="32" t="s">
        <v>40</v>
      </c>
      <c r="V5" s="32" t="s">
        <v>41</v>
      </c>
      <c r="W5" s="32" t="s">
        <v>42</v>
      </c>
      <c r="X5" s="34" t="s">
        <v>43</v>
      </c>
      <c r="Y5" s="33" t="s">
        <v>44</v>
      </c>
      <c r="Z5" s="33" t="s">
        <v>45</v>
      </c>
      <c r="AA5" s="33" t="s">
        <v>46</v>
      </c>
      <c r="AB5" s="32" t="s">
        <v>47</v>
      </c>
      <c r="AC5" s="32" t="s">
        <v>48</v>
      </c>
      <c r="AD5" s="32" t="s">
        <v>49</v>
      </c>
      <c r="AE5" s="32" t="s">
        <v>50</v>
      </c>
      <c r="AF5" s="32" t="s">
        <v>51</v>
      </c>
      <c r="AG5" s="32" t="s">
        <v>52</v>
      </c>
      <c r="AH5" s="32" t="s">
        <v>53</v>
      </c>
      <c r="AI5" s="32" t="s">
        <v>54</v>
      </c>
      <c r="AJ5" s="35" t="s">
        <v>55</v>
      </c>
      <c r="AK5" s="32" t="s">
        <v>56</v>
      </c>
      <c r="AL5" s="35" t="s">
        <v>57</v>
      </c>
      <c r="AM5" s="32" t="s">
        <v>58</v>
      </c>
      <c r="AN5" s="32" t="s">
        <v>59</v>
      </c>
      <c r="AO5" s="35" t="s">
        <v>60</v>
      </c>
      <c r="AP5" s="36" t="s">
        <v>61</v>
      </c>
      <c r="AQ5" s="33" t="s">
        <v>62</v>
      </c>
      <c r="AR5" s="33" t="s">
        <v>62</v>
      </c>
      <c r="AS5" s="33" t="s">
        <v>63</v>
      </c>
      <c r="AT5" s="33" t="s">
        <v>63</v>
      </c>
      <c r="AU5" s="32" t="s">
        <v>64</v>
      </c>
      <c r="AV5" s="32" t="s">
        <v>64</v>
      </c>
      <c r="AW5" s="32" t="s">
        <v>65</v>
      </c>
      <c r="AX5" s="32" t="s">
        <v>65</v>
      </c>
      <c r="AY5" s="32" t="s">
        <v>66</v>
      </c>
      <c r="AZ5" s="32" t="s">
        <v>66</v>
      </c>
      <c r="BA5" s="32" t="s">
        <v>67</v>
      </c>
      <c r="BB5" s="32" t="s">
        <v>67</v>
      </c>
      <c r="BC5" s="32" t="s">
        <v>68</v>
      </c>
      <c r="BD5" s="32" t="s">
        <v>68</v>
      </c>
      <c r="BE5" s="32" t="s">
        <v>69</v>
      </c>
      <c r="BF5" s="32" t="s">
        <v>69</v>
      </c>
      <c r="BG5" s="32" t="s">
        <v>70</v>
      </c>
      <c r="BH5" s="32" t="s">
        <v>70</v>
      </c>
      <c r="BI5" s="32" t="s">
        <v>71</v>
      </c>
      <c r="BJ5" s="32" t="s">
        <v>71</v>
      </c>
      <c r="BK5" s="35" t="s">
        <v>72</v>
      </c>
      <c r="BL5" s="35" t="s">
        <v>72</v>
      </c>
      <c r="BM5" s="32" t="s">
        <v>73</v>
      </c>
      <c r="BN5" s="32" t="s">
        <v>73</v>
      </c>
      <c r="BO5" s="35" t="s">
        <v>74</v>
      </c>
      <c r="BP5" s="35" t="s">
        <v>74</v>
      </c>
      <c r="BQ5" s="32" t="s">
        <v>75</v>
      </c>
      <c r="BR5" s="32" t="s">
        <v>75</v>
      </c>
      <c r="BS5" s="32" t="s">
        <v>76</v>
      </c>
      <c r="BT5" s="32" t="s">
        <v>76</v>
      </c>
      <c r="BU5" s="35" t="s">
        <v>77</v>
      </c>
      <c r="BV5" s="35" t="s">
        <v>77</v>
      </c>
      <c r="BW5" s="35" t="s">
        <v>78</v>
      </c>
      <c r="BX5" s="35" t="s">
        <v>79</v>
      </c>
      <c r="BY5" s="37" t="s">
        <v>80</v>
      </c>
      <c r="BZ5" s="32" t="s">
        <v>81</v>
      </c>
      <c r="CA5" s="32" t="s">
        <v>82</v>
      </c>
      <c r="CB5" s="32" t="s">
        <v>83</v>
      </c>
      <c r="CC5" s="35" t="s">
        <v>84</v>
      </c>
      <c r="CD5" s="35" t="s">
        <v>85</v>
      </c>
      <c r="CE5" s="32" t="s">
        <v>86</v>
      </c>
      <c r="CF5" s="35" t="s">
        <v>87</v>
      </c>
      <c r="CG5" s="35" t="s">
        <v>88</v>
      </c>
      <c r="CH5" s="35" t="s">
        <v>89</v>
      </c>
      <c r="CI5" s="35" t="s">
        <v>90</v>
      </c>
      <c r="CJ5" s="35" t="s">
        <v>91</v>
      </c>
      <c r="CK5" s="35" t="s">
        <v>92</v>
      </c>
      <c r="CL5" s="35" t="s">
        <v>93</v>
      </c>
      <c r="CM5" s="35" t="s">
        <v>94</v>
      </c>
      <c r="CN5" s="35" t="s">
        <v>95</v>
      </c>
      <c r="CO5" s="35" t="s">
        <v>96</v>
      </c>
      <c r="CP5" s="35" t="s">
        <v>97</v>
      </c>
      <c r="CQ5" s="35" t="s">
        <v>98</v>
      </c>
      <c r="CR5" s="35" t="s">
        <v>99</v>
      </c>
      <c r="CS5" s="35" t="s">
        <v>100</v>
      </c>
      <c r="CT5" s="35" t="s">
        <v>101</v>
      </c>
      <c r="CU5" s="35" t="s">
        <v>102</v>
      </c>
      <c r="CV5" s="35" t="s">
        <v>103</v>
      </c>
      <c r="CW5" s="35" t="s">
        <v>104</v>
      </c>
      <c r="CX5" s="35" t="s">
        <v>105</v>
      </c>
      <c r="CY5" s="35" t="s">
        <v>106</v>
      </c>
      <c r="CZ5" s="35" t="s">
        <v>107</v>
      </c>
      <c r="DA5" s="32" t="s">
        <v>108</v>
      </c>
      <c r="DB5" s="32" t="s">
        <v>109</v>
      </c>
      <c r="DC5" s="32" t="s">
        <v>110</v>
      </c>
      <c r="DD5" s="35" t="s">
        <v>111</v>
      </c>
      <c r="DE5" s="35" t="s">
        <v>112</v>
      </c>
      <c r="DF5" s="32" t="s">
        <v>113</v>
      </c>
      <c r="DG5" s="35" t="s">
        <v>114</v>
      </c>
      <c r="DH5" s="32" t="s">
        <v>115</v>
      </c>
      <c r="DI5" s="35" t="s">
        <v>116</v>
      </c>
      <c r="DJ5" s="35" t="s">
        <v>117</v>
      </c>
      <c r="DK5" s="32" t="s">
        <v>118</v>
      </c>
      <c r="DL5" s="35" t="s">
        <v>119</v>
      </c>
      <c r="DM5" s="35" t="s">
        <v>120</v>
      </c>
      <c r="DN5" s="35" t="s">
        <v>121</v>
      </c>
      <c r="DO5" s="35" t="s">
        <v>122</v>
      </c>
      <c r="DP5" s="35" t="s">
        <v>123</v>
      </c>
      <c r="DQ5" s="35" t="s">
        <v>124</v>
      </c>
      <c r="DR5" s="32" t="s">
        <v>125</v>
      </c>
      <c r="DS5" s="35" t="s">
        <v>126</v>
      </c>
      <c r="DT5" s="32" t="s">
        <v>127</v>
      </c>
      <c r="DU5" s="35" t="s">
        <v>128</v>
      </c>
      <c r="DV5" s="35" t="s">
        <v>129</v>
      </c>
      <c r="DW5" s="35" t="s">
        <v>130</v>
      </c>
      <c r="DX5" s="35" t="s">
        <v>131</v>
      </c>
      <c r="DY5" s="35" t="s">
        <v>132</v>
      </c>
      <c r="DZ5" s="35" t="s">
        <v>133</v>
      </c>
      <c r="EA5" s="35" t="s">
        <v>134</v>
      </c>
      <c r="EB5" s="35" t="s">
        <v>135</v>
      </c>
      <c r="EC5" s="32" t="s">
        <v>136</v>
      </c>
      <c r="ED5" s="35" t="s">
        <v>137</v>
      </c>
      <c r="EE5" s="32" t="s">
        <v>138</v>
      </c>
      <c r="EF5" s="35" t="s">
        <v>139</v>
      </c>
      <c r="EG5" s="35" t="s">
        <v>140</v>
      </c>
      <c r="EH5" s="35" t="s">
        <v>141</v>
      </c>
      <c r="EI5" s="35" t="s">
        <v>142</v>
      </c>
      <c r="EJ5" s="35" t="s">
        <v>143</v>
      </c>
      <c r="EK5" s="35" t="s">
        <v>144</v>
      </c>
      <c r="EL5" s="35" t="s">
        <v>145</v>
      </c>
      <c r="EM5" s="35" t="s">
        <v>146</v>
      </c>
      <c r="EN5" s="35" t="s">
        <v>147</v>
      </c>
      <c r="EO5" s="35" t="s">
        <v>148</v>
      </c>
      <c r="EP5" s="35" t="s">
        <v>149</v>
      </c>
      <c r="EQ5" s="35" t="s">
        <v>150</v>
      </c>
      <c r="ER5" s="35" t="s">
        <v>151</v>
      </c>
      <c r="ES5" s="35" t="s">
        <v>152</v>
      </c>
      <c r="ET5" s="38" t="s">
        <v>153</v>
      </c>
      <c r="EU5" s="35" t="s">
        <v>154</v>
      </c>
      <c r="EV5" s="38" t="s">
        <v>155</v>
      </c>
      <c r="EW5" s="38" t="s">
        <v>156</v>
      </c>
      <c r="EX5" s="38" t="s">
        <v>157</v>
      </c>
      <c r="EY5" s="38" t="s">
        <v>158</v>
      </c>
      <c r="EZ5" s="38" t="s">
        <v>159</v>
      </c>
      <c r="FA5" s="38" t="s">
        <v>160</v>
      </c>
      <c r="FB5" s="38" t="s">
        <v>161</v>
      </c>
      <c r="FC5" s="35" t="s">
        <v>162</v>
      </c>
      <c r="FD5" s="35" t="s">
        <v>163</v>
      </c>
      <c r="FE5" s="35" t="s">
        <v>164</v>
      </c>
      <c r="FF5" s="35" t="s">
        <v>165</v>
      </c>
      <c r="FG5" s="35" t="s">
        <v>166</v>
      </c>
      <c r="FH5" s="35" t="s">
        <v>167</v>
      </c>
      <c r="FI5" s="35" t="s">
        <v>168</v>
      </c>
      <c r="FJ5" s="35" t="s">
        <v>169</v>
      </c>
      <c r="FK5" s="35" t="s">
        <v>170</v>
      </c>
      <c r="FL5" s="35" t="s">
        <v>171</v>
      </c>
      <c r="FM5" s="35" t="s">
        <v>172</v>
      </c>
      <c r="FN5" s="35" t="s">
        <v>173</v>
      </c>
      <c r="FO5" s="35" t="s">
        <v>174</v>
      </c>
      <c r="FP5" s="35" t="s">
        <v>175</v>
      </c>
      <c r="FQ5" s="35" t="s">
        <v>176</v>
      </c>
      <c r="FR5" s="38" t="s">
        <v>177</v>
      </c>
      <c r="FS5" s="38" t="s">
        <v>178</v>
      </c>
      <c r="FT5" s="38" t="s">
        <v>179</v>
      </c>
      <c r="FU5" s="38" t="s">
        <v>180</v>
      </c>
      <c r="FV5" s="38" t="s">
        <v>181</v>
      </c>
      <c r="FW5" s="38" t="s">
        <v>182</v>
      </c>
      <c r="FX5" s="39" t="s">
        <v>183</v>
      </c>
      <c r="FY5" s="39" t="s">
        <v>184</v>
      </c>
      <c r="FZ5" s="39" t="s">
        <v>185</v>
      </c>
      <c r="GA5" s="39" t="s">
        <v>186</v>
      </c>
      <c r="GB5" s="39" t="s">
        <v>187</v>
      </c>
      <c r="GC5" s="38" t="s">
        <v>188</v>
      </c>
      <c r="GD5" s="38" t="s">
        <v>189</v>
      </c>
      <c r="GE5" s="38" t="s">
        <v>190</v>
      </c>
      <c r="GF5" s="38" t="s">
        <v>191</v>
      </c>
      <c r="GG5" s="40" t="s">
        <v>192</v>
      </c>
      <c r="GH5" s="40" t="s">
        <v>193</v>
      </c>
      <c r="GI5" s="40" t="s">
        <v>194</v>
      </c>
      <c r="GJ5" s="40" t="s">
        <v>195</v>
      </c>
      <c r="GK5" s="40" t="s">
        <v>196</v>
      </c>
      <c r="GL5" s="32" t="s">
        <v>30</v>
      </c>
      <c r="GM5" s="33" t="s">
        <v>31</v>
      </c>
      <c r="GN5" s="32" t="s">
        <v>32</v>
      </c>
      <c r="GO5" s="32" t="s">
        <v>33</v>
      </c>
      <c r="GP5" s="32" t="s">
        <v>34</v>
      </c>
      <c r="GQ5" s="32" t="s">
        <v>35</v>
      </c>
      <c r="GR5" s="32" t="s">
        <v>36</v>
      </c>
      <c r="GS5" s="32" t="s">
        <v>37</v>
      </c>
      <c r="GT5" s="32" t="s">
        <v>38</v>
      </c>
      <c r="GU5" s="32" t="s">
        <v>39</v>
      </c>
      <c r="GV5" s="32" t="s">
        <v>40</v>
      </c>
      <c r="GW5" s="32" t="s">
        <v>41</v>
      </c>
      <c r="GX5" s="32" t="s">
        <v>42</v>
      </c>
      <c r="GY5" s="34" t="s">
        <v>43</v>
      </c>
      <c r="GZ5" s="33" t="s">
        <v>44</v>
      </c>
      <c r="HA5" s="33" t="s">
        <v>45</v>
      </c>
      <c r="HB5" s="33" t="s">
        <v>46</v>
      </c>
      <c r="HC5" s="32" t="s">
        <v>47</v>
      </c>
      <c r="HD5" s="32" t="s">
        <v>48</v>
      </c>
      <c r="HE5" s="32" t="s">
        <v>49</v>
      </c>
      <c r="HF5" s="32" t="s">
        <v>50</v>
      </c>
      <c r="HG5" s="32" t="s">
        <v>51</v>
      </c>
      <c r="HH5" s="32" t="s">
        <v>52</v>
      </c>
      <c r="HI5" s="32" t="s">
        <v>53</v>
      </c>
      <c r="HJ5" s="32" t="s">
        <v>54</v>
      </c>
      <c r="HK5" s="35" t="s">
        <v>55</v>
      </c>
      <c r="HL5" s="32" t="s">
        <v>56</v>
      </c>
      <c r="HM5" s="35" t="s">
        <v>57</v>
      </c>
      <c r="HN5" s="32" t="s">
        <v>58</v>
      </c>
      <c r="HO5" s="32" t="s">
        <v>59</v>
      </c>
      <c r="HP5" s="35" t="s">
        <v>60</v>
      </c>
      <c r="HQ5" s="33" t="s">
        <v>61</v>
      </c>
      <c r="HR5" s="33" t="s">
        <v>62</v>
      </c>
      <c r="HS5" s="33" t="s">
        <v>63</v>
      </c>
      <c r="HT5" s="32" t="s">
        <v>64</v>
      </c>
      <c r="HU5" s="32" t="s">
        <v>65</v>
      </c>
      <c r="HV5" s="32" t="s">
        <v>66</v>
      </c>
      <c r="HW5" s="32" t="s">
        <v>67</v>
      </c>
      <c r="HX5" s="32" t="s">
        <v>68</v>
      </c>
      <c r="HY5" s="32" t="s">
        <v>69</v>
      </c>
      <c r="HZ5" s="32" t="s">
        <v>70</v>
      </c>
      <c r="IA5" s="32" t="s">
        <v>71</v>
      </c>
      <c r="IB5" s="35" t="s">
        <v>72</v>
      </c>
      <c r="IC5" s="32" t="s">
        <v>73</v>
      </c>
      <c r="ID5" s="35" t="s">
        <v>74</v>
      </c>
      <c r="IE5" s="32" t="s">
        <v>75</v>
      </c>
      <c r="IF5" s="32" t="s">
        <v>76</v>
      </c>
      <c r="IG5" s="35" t="s">
        <v>77</v>
      </c>
      <c r="IH5" s="35" t="s">
        <v>78</v>
      </c>
      <c r="II5" s="35" t="s">
        <v>79</v>
      </c>
      <c r="IJ5" s="37" t="s">
        <v>80</v>
      </c>
      <c r="IK5" s="32" t="s">
        <v>81</v>
      </c>
      <c r="IL5" s="32" t="s">
        <v>82</v>
      </c>
      <c r="IM5" s="32" t="s">
        <v>83</v>
      </c>
      <c r="IN5" s="35" t="s">
        <v>84</v>
      </c>
      <c r="IO5" s="35" t="s">
        <v>85</v>
      </c>
      <c r="IP5" s="32" t="s">
        <v>86</v>
      </c>
      <c r="IQ5" s="35" t="s">
        <v>87</v>
      </c>
      <c r="IR5" s="35" t="s">
        <v>88</v>
      </c>
      <c r="IS5" s="35" t="s">
        <v>89</v>
      </c>
      <c r="IT5" s="35" t="s">
        <v>90</v>
      </c>
      <c r="IU5" s="35" t="s">
        <v>91</v>
      </c>
      <c r="IV5" s="35" t="s">
        <v>92</v>
      </c>
      <c r="IW5" s="35" t="s">
        <v>93</v>
      </c>
      <c r="IX5" s="35" t="s">
        <v>94</v>
      </c>
      <c r="IY5" s="35" t="s">
        <v>95</v>
      </c>
      <c r="IZ5" s="35" t="s">
        <v>96</v>
      </c>
      <c r="JA5" s="35" t="s">
        <v>97</v>
      </c>
      <c r="JB5" s="35" t="s">
        <v>98</v>
      </c>
      <c r="JC5" s="35" t="s">
        <v>99</v>
      </c>
      <c r="JD5" s="35" t="s">
        <v>100</v>
      </c>
      <c r="JE5" s="35" t="s">
        <v>101</v>
      </c>
      <c r="JF5" s="35" t="s">
        <v>102</v>
      </c>
      <c r="JG5" s="35" t="s">
        <v>103</v>
      </c>
      <c r="JH5" s="35" t="s">
        <v>104</v>
      </c>
      <c r="JI5" s="35" t="s">
        <v>105</v>
      </c>
      <c r="JJ5" s="35" t="s">
        <v>106</v>
      </c>
      <c r="JK5" s="35" t="s">
        <v>107</v>
      </c>
      <c r="JL5" s="32" t="s">
        <v>108</v>
      </c>
      <c r="JM5" s="32" t="s">
        <v>109</v>
      </c>
      <c r="JN5" s="32" t="s">
        <v>110</v>
      </c>
      <c r="JO5" s="35" t="s">
        <v>111</v>
      </c>
      <c r="JP5" s="35" t="s">
        <v>112</v>
      </c>
      <c r="JQ5" s="32" t="s">
        <v>113</v>
      </c>
      <c r="JR5" s="35" t="s">
        <v>114</v>
      </c>
      <c r="JS5" s="32" t="s">
        <v>115</v>
      </c>
      <c r="JT5" s="35" t="s">
        <v>116</v>
      </c>
      <c r="JU5" s="35" t="s">
        <v>117</v>
      </c>
      <c r="JV5" s="32" t="s">
        <v>118</v>
      </c>
      <c r="JW5" s="35" t="s">
        <v>119</v>
      </c>
      <c r="JX5" s="35" t="s">
        <v>120</v>
      </c>
      <c r="JY5" s="35" t="s">
        <v>121</v>
      </c>
      <c r="JZ5" s="35" t="s">
        <v>122</v>
      </c>
      <c r="KA5" s="35" t="s">
        <v>123</v>
      </c>
      <c r="KB5" s="35" t="s">
        <v>124</v>
      </c>
      <c r="KC5" s="32" t="s">
        <v>125</v>
      </c>
      <c r="KD5" s="35" t="s">
        <v>126</v>
      </c>
      <c r="KE5" s="32" t="s">
        <v>127</v>
      </c>
      <c r="KF5" s="35" t="s">
        <v>128</v>
      </c>
      <c r="KG5" s="35" t="s">
        <v>129</v>
      </c>
      <c r="KH5" s="35" t="s">
        <v>130</v>
      </c>
      <c r="KI5" s="35" t="s">
        <v>131</v>
      </c>
      <c r="KJ5" s="35" t="s">
        <v>132</v>
      </c>
      <c r="KK5" s="35" t="s">
        <v>133</v>
      </c>
      <c r="KL5" s="35" t="s">
        <v>134</v>
      </c>
      <c r="KM5" s="35" t="s">
        <v>135</v>
      </c>
      <c r="KN5" s="32" t="s">
        <v>136</v>
      </c>
      <c r="KO5" s="35" t="s">
        <v>137</v>
      </c>
      <c r="KP5" s="32" t="s">
        <v>138</v>
      </c>
      <c r="KQ5" s="35" t="s">
        <v>139</v>
      </c>
      <c r="KR5" s="35" t="s">
        <v>140</v>
      </c>
      <c r="KS5" s="35" t="s">
        <v>141</v>
      </c>
      <c r="KT5" s="35" t="s">
        <v>142</v>
      </c>
      <c r="KU5" s="35" t="s">
        <v>143</v>
      </c>
      <c r="KV5" s="35" t="s">
        <v>144</v>
      </c>
      <c r="KW5" s="35" t="s">
        <v>145</v>
      </c>
      <c r="KX5" s="35" t="s">
        <v>146</v>
      </c>
      <c r="KY5" s="35" t="s">
        <v>147</v>
      </c>
      <c r="KZ5" s="35" t="s">
        <v>148</v>
      </c>
      <c r="LA5" s="35" t="s">
        <v>149</v>
      </c>
      <c r="LB5" s="35" t="s">
        <v>150</v>
      </c>
      <c r="LC5" s="35" t="s">
        <v>151</v>
      </c>
      <c r="LD5" s="35" t="s">
        <v>152</v>
      </c>
      <c r="LE5" s="38" t="s">
        <v>153</v>
      </c>
      <c r="LF5" s="35" t="s">
        <v>154</v>
      </c>
      <c r="LG5" s="38" t="s">
        <v>155</v>
      </c>
      <c r="LH5" s="38" t="s">
        <v>156</v>
      </c>
      <c r="LI5" s="38" t="s">
        <v>157</v>
      </c>
      <c r="LJ5" s="38" t="s">
        <v>158</v>
      </c>
      <c r="LK5" s="38" t="s">
        <v>159</v>
      </c>
      <c r="LL5" s="38" t="s">
        <v>160</v>
      </c>
      <c r="LM5" s="38" t="s">
        <v>161</v>
      </c>
      <c r="LN5" s="35" t="s">
        <v>162</v>
      </c>
      <c r="LO5" s="35" t="s">
        <v>163</v>
      </c>
      <c r="LP5" s="35" t="s">
        <v>164</v>
      </c>
      <c r="LQ5" s="35" t="s">
        <v>165</v>
      </c>
      <c r="LR5" s="35" t="s">
        <v>166</v>
      </c>
      <c r="LS5" s="35" t="s">
        <v>167</v>
      </c>
      <c r="LT5" s="35" t="s">
        <v>168</v>
      </c>
      <c r="LU5" s="35" t="s">
        <v>169</v>
      </c>
      <c r="LV5" s="35" t="s">
        <v>170</v>
      </c>
      <c r="LW5" s="35" t="s">
        <v>171</v>
      </c>
      <c r="LX5" s="35" t="s">
        <v>172</v>
      </c>
      <c r="LY5" s="35" t="s">
        <v>173</v>
      </c>
      <c r="LZ5" s="35" t="s">
        <v>174</v>
      </c>
      <c r="MA5" s="35" t="s">
        <v>175</v>
      </c>
      <c r="MB5" s="35" t="s">
        <v>176</v>
      </c>
      <c r="MC5" s="38" t="s">
        <v>177</v>
      </c>
      <c r="MD5" s="38" t="s">
        <v>178</v>
      </c>
      <c r="ME5" s="38" t="s">
        <v>179</v>
      </c>
      <c r="MF5" s="38" t="s">
        <v>180</v>
      </c>
      <c r="MG5" s="38" t="s">
        <v>181</v>
      </c>
      <c r="MH5" s="38" t="s">
        <v>182</v>
      </c>
      <c r="MI5" s="39" t="s">
        <v>183</v>
      </c>
      <c r="MJ5" s="39" t="s">
        <v>184</v>
      </c>
      <c r="MK5" s="39" t="s">
        <v>185</v>
      </c>
      <c r="ML5" s="39" t="s">
        <v>186</v>
      </c>
      <c r="MM5" s="39" t="s">
        <v>187</v>
      </c>
      <c r="MN5" s="38" t="s">
        <v>188</v>
      </c>
      <c r="MO5" s="38" t="s">
        <v>189</v>
      </c>
      <c r="MP5" s="38" t="s">
        <v>190</v>
      </c>
      <c r="MQ5" s="38" t="s">
        <v>191</v>
      </c>
      <c r="MR5" s="32"/>
      <c r="MS5" s="33" t="s">
        <v>197</v>
      </c>
      <c r="MT5" s="32" t="s">
        <v>198</v>
      </c>
      <c r="MU5" s="32" t="s">
        <v>199</v>
      </c>
      <c r="MV5" s="32" t="s">
        <v>200</v>
      </c>
      <c r="MW5" s="34" t="s">
        <v>201</v>
      </c>
      <c r="MX5" s="32"/>
      <c r="MY5" s="33" t="s">
        <v>197</v>
      </c>
      <c r="MZ5" s="32" t="s">
        <v>198</v>
      </c>
      <c r="NA5" s="32" t="s">
        <v>199</v>
      </c>
      <c r="NB5" s="32" t="s">
        <v>202</v>
      </c>
      <c r="NC5" s="34" t="s">
        <v>203</v>
      </c>
      <c r="ND5" s="32"/>
      <c r="NE5" s="33" t="s">
        <v>197</v>
      </c>
      <c r="NF5" s="32" t="s">
        <v>198</v>
      </c>
      <c r="NG5" s="32" t="s">
        <v>199</v>
      </c>
      <c r="NH5" s="32" t="s">
        <v>200</v>
      </c>
      <c r="NI5" s="34" t="s">
        <v>201</v>
      </c>
      <c r="NJ5" s="32"/>
      <c r="NK5" s="32" t="s">
        <v>204</v>
      </c>
      <c r="NL5" s="32" t="s">
        <v>205</v>
      </c>
      <c r="NM5" s="32" t="s">
        <v>197</v>
      </c>
      <c r="NN5" s="32" t="s">
        <v>206</v>
      </c>
      <c r="NO5" s="32" t="s">
        <v>207</v>
      </c>
      <c r="NP5" s="32" t="s">
        <v>208</v>
      </c>
      <c r="NQ5" s="32" t="s">
        <v>209</v>
      </c>
      <c r="NR5" s="32" t="s">
        <v>210</v>
      </c>
      <c r="NS5" s="32" t="s">
        <v>211</v>
      </c>
      <c r="NT5" s="32" t="s">
        <v>212</v>
      </c>
      <c r="NU5" s="34" t="s">
        <v>213</v>
      </c>
      <c r="NV5" s="32" t="s">
        <v>204</v>
      </c>
      <c r="NW5" s="32" t="s">
        <v>205</v>
      </c>
      <c r="NX5" s="32" t="s">
        <v>197</v>
      </c>
      <c r="NY5" s="32" t="s">
        <v>206</v>
      </c>
      <c r="NZ5" s="32" t="s">
        <v>207</v>
      </c>
      <c r="OA5" s="32" t="s">
        <v>208</v>
      </c>
      <c r="OB5" s="32" t="s">
        <v>209</v>
      </c>
      <c r="OC5" s="32" t="s">
        <v>210</v>
      </c>
      <c r="OD5" s="32" t="s">
        <v>211</v>
      </c>
      <c r="OE5" s="32" t="s">
        <v>212</v>
      </c>
      <c r="OF5" s="34" t="s">
        <v>213</v>
      </c>
      <c r="OG5" s="936"/>
      <c r="OH5" s="33" t="s">
        <v>31</v>
      </c>
      <c r="OI5" s="937"/>
      <c r="OJ5" s="32" t="s">
        <v>204</v>
      </c>
      <c r="OK5" s="32" t="s">
        <v>205</v>
      </c>
      <c r="OL5" s="32" t="s">
        <v>197</v>
      </c>
      <c r="OM5" s="32" t="s">
        <v>206</v>
      </c>
      <c r="ON5" s="32" t="s">
        <v>207</v>
      </c>
      <c r="OO5" s="32" t="s">
        <v>208</v>
      </c>
      <c r="OP5" s="32" t="s">
        <v>209</v>
      </c>
      <c r="OQ5" s="32" t="s">
        <v>210</v>
      </c>
      <c r="OR5" s="32" t="s">
        <v>211</v>
      </c>
      <c r="OS5" s="32" t="s">
        <v>212</v>
      </c>
      <c r="OT5" s="34" t="s">
        <v>213</v>
      </c>
      <c r="OU5" s="930"/>
    </row>
    <row r="6" spans="1:411" s="41" customFormat="1" ht="15" customHeight="1">
      <c r="B6" s="931" t="s">
        <v>214</v>
      </c>
      <c r="C6" s="928" t="s">
        <v>215</v>
      </c>
      <c r="D6" s="928" t="s">
        <v>2737</v>
      </c>
      <c r="E6" s="927" t="s">
        <v>2457</v>
      </c>
      <c r="F6" s="927" t="s">
        <v>2599</v>
      </c>
      <c r="G6" s="816"/>
      <c r="H6" s="816"/>
      <c r="I6" s="932" t="s">
        <v>2738</v>
      </c>
      <c r="J6" s="933" t="s">
        <v>216</v>
      </c>
      <c r="K6" s="933"/>
      <c r="L6" s="933"/>
      <c r="M6" s="933"/>
      <c r="N6" s="933"/>
      <c r="O6" s="933"/>
      <c r="P6" s="933"/>
      <c r="Q6" s="933"/>
      <c r="R6" s="933"/>
      <c r="S6" s="933"/>
      <c r="T6" s="933"/>
      <c r="U6" s="933"/>
      <c r="V6" s="933"/>
      <c r="W6" s="933"/>
      <c r="X6" s="933"/>
      <c r="Y6" s="42"/>
      <c r="Z6" s="43"/>
      <c r="AA6" s="44"/>
      <c r="AB6" s="44"/>
      <c r="AC6" s="44"/>
      <c r="AD6" s="44"/>
      <c r="AE6" s="44"/>
      <c r="AF6" s="44"/>
      <c r="AG6" s="44"/>
      <c r="AH6" s="44"/>
      <c r="AI6" s="44"/>
      <c r="AJ6" s="45"/>
      <c r="AK6" s="44"/>
      <c r="AL6" s="45"/>
      <c r="AM6" s="44"/>
      <c r="AN6" s="44"/>
      <c r="AO6" s="45"/>
      <c r="AP6" s="46"/>
      <c r="AQ6" s="43"/>
      <c r="AR6" s="43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5"/>
      <c r="BL6" s="45"/>
      <c r="BM6" s="44"/>
      <c r="BN6" s="44"/>
      <c r="BO6" s="45"/>
      <c r="BP6" s="45"/>
      <c r="BQ6" s="44"/>
      <c r="BR6" s="44"/>
      <c r="BS6" s="44"/>
      <c r="BT6" s="44"/>
      <c r="BU6" s="45"/>
      <c r="BV6" s="45"/>
      <c r="BW6" s="45"/>
      <c r="BX6" s="45"/>
      <c r="BY6" s="47"/>
      <c r="BZ6" s="44"/>
      <c r="CA6" s="44"/>
      <c r="CB6" s="44"/>
      <c r="CC6" s="45"/>
      <c r="CD6" s="45"/>
      <c r="CE6" s="44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4"/>
      <c r="DB6" s="44"/>
      <c r="DC6" s="44"/>
      <c r="DD6" s="45"/>
      <c r="DE6" s="45"/>
      <c r="DF6" s="44"/>
      <c r="DG6" s="45"/>
      <c r="DH6" s="44"/>
      <c r="DI6" s="45"/>
      <c r="DJ6" s="45"/>
      <c r="DK6" s="44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4"/>
      <c r="ED6" s="45"/>
      <c r="EE6" s="44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9"/>
      <c r="EU6" s="48"/>
      <c r="EV6" s="49"/>
      <c r="EW6" s="49"/>
      <c r="EX6" s="49"/>
      <c r="EY6" s="49"/>
      <c r="EZ6" s="49"/>
      <c r="FA6" s="49"/>
      <c r="FB6" s="49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9"/>
      <c r="FS6" s="49"/>
      <c r="FT6" s="49"/>
      <c r="FU6" s="49"/>
      <c r="FV6" s="49"/>
      <c r="FW6" s="49"/>
      <c r="FX6" s="50"/>
      <c r="FY6" s="50"/>
      <c r="FZ6" s="50"/>
      <c r="GA6" s="50"/>
      <c r="GB6" s="50"/>
      <c r="GC6" s="49"/>
      <c r="GD6" s="49"/>
      <c r="GE6" s="49"/>
      <c r="GF6" s="49"/>
      <c r="GG6" s="51"/>
      <c r="GH6" s="52"/>
      <c r="GI6" s="52"/>
      <c r="GJ6" s="49"/>
      <c r="GK6" s="53"/>
      <c r="GL6" s="49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5"/>
      <c r="HA6" s="54"/>
      <c r="HB6" s="54"/>
      <c r="HC6" s="54"/>
      <c r="HD6" s="54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6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  <c r="IW6" s="44"/>
      <c r="IX6" s="44"/>
      <c r="IY6" s="44"/>
      <c r="IZ6" s="44"/>
      <c r="JA6" s="44"/>
      <c r="JB6" s="44"/>
      <c r="JC6" s="44"/>
      <c r="JD6" s="44"/>
      <c r="JE6" s="44"/>
      <c r="JF6" s="44"/>
      <c r="JG6" s="44"/>
      <c r="JH6" s="44"/>
      <c r="JI6" s="44"/>
      <c r="JJ6" s="44"/>
      <c r="JK6" s="44"/>
      <c r="JL6" s="44"/>
      <c r="JM6" s="44"/>
      <c r="JN6" s="44"/>
      <c r="JO6" s="44"/>
      <c r="JP6" s="44"/>
      <c r="JQ6" s="44"/>
      <c r="JR6" s="44"/>
      <c r="JS6" s="44"/>
      <c r="JT6" s="44"/>
      <c r="JU6" s="44"/>
      <c r="JV6" s="44"/>
      <c r="JW6" s="44"/>
      <c r="JX6" s="44"/>
      <c r="JY6" s="44"/>
      <c r="JZ6" s="44"/>
      <c r="KA6" s="44"/>
      <c r="KB6" s="44"/>
      <c r="KC6" s="44"/>
      <c r="KD6" s="44"/>
      <c r="KE6" s="44"/>
      <c r="KF6" s="44"/>
      <c r="KG6" s="44"/>
      <c r="KH6" s="44"/>
      <c r="KI6" s="44"/>
      <c r="KJ6" s="44"/>
      <c r="KK6" s="44"/>
      <c r="KL6" s="44"/>
      <c r="KM6" s="44"/>
      <c r="KN6" s="44"/>
      <c r="KO6" s="44"/>
      <c r="KP6" s="44"/>
      <c r="KQ6" s="44"/>
      <c r="KR6" s="44"/>
      <c r="KS6" s="44"/>
      <c r="KT6" s="44"/>
      <c r="KU6" s="44"/>
      <c r="KV6" s="44"/>
      <c r="KW6" s="44"/>
      <c r="KX6" s="44"/>
      <c r="KY6" s="44"/>
      <c r="KZ6" s="44"/>
      <c r="LA6" s="44"/>
      <c r="LB6" s="44"/>
      <c r="LC6" s="44"/>
      <c r="LD6" s="44"/>
      <c r="LE6" s="44"/>
      <c r="LF6" s="44"/>
      <c r="LG6" s="44"/>
      <c r="LH6" s="44"/>
      <c r="LI6" s="44"/>
      <c r="LJ6" s="44"/>
      <c r="LK6" s="44"/>
      <c r="LL6" s="44"/>
      <c r="LM6" s="54"/>
      <c r="LN6" s="54"/>
      <c r="LO6" s="54"/>
      <c r="LP6" s="54"/>
      <c r="LQ6" s="54"/>
      <c r="LR6" s="54"/>
      <c r="LS6" s="54"/>
      <c r="LT6" s="54"/>
      <c r="LU6" s="54"/>
      <c r="LV6" s="54"/>
      <c r="LW6" s="54"/>
      <c r="LX6" s="54"/>
      <c r="LY6" s="54"/>
      <c r="LZ6" s="54"/>
      <c r="MA6" s="54"/>
      <c r="MB6" s="54"/>
      <c r="MC6" s="54"/>
      <c r="MD6" s="54"/>
      <c r="ME6" s="54"/>
      <c r="MF6" s="54"/>
      <c r="MG6" s="54"/>
      <c r="MH6" s="54"/>
      <c r="MI6" s="54"/>
      <c r="MJ6" s="54"/>
      <c r="MK6" s="54"/>
      <c r="ML6" s="54"/>
      <c r="MM6" s="54"/>
      <c r="MN6" s="54"/>
      <c r="MO6" s="54"/>
      <c r="MP6" s="54"/>
      <c r="MQ6" s="54"/>
      <c r="MR6" s="54"/>
      <c r="MS6" s="54"/>
      <c r="MT6" s="54"/>
      <c r="MU6" s="54"/>
      <c r="MV6" s="54"/>
      <c r="MW6" s="49"/>
      <c r="MX6" s="49"/>
      <c r="MY6" s="57"/>
      <c r="MZ6" s="57"/>
      <c r="NA6" s="57"/>
      <c r="NB6" s="57"/>
      <c r="NC6" s="57"/>
      <c r="ND6" s="57"/>
      <c r="NE6" s="57"/>
      <c r="NF6" s="57"/>
      <c r="NG6" s="57"/>
      <c r="NH6" s="57"/>
      <c r="NI6" s="57"/>
      <c r="NJ6" s="57"/>
      <c r="NK6" s="58"/>
      <c r="NL6" s="58"/>
      <c r="NM6" s="58"/>
      <c r="NN6" s="58"/>
      <c r="NO6" s="58"/>
      <c r="NP6" s="58"/>
      <c r="NQ6" s="58"/>
      <c r="NR6" s="58"/>
      <c r="NS6" s="58"/>
      <c r="NT6" s="58"/>
      <c r="NU6" s="58"/>
      <c r="NV6" s="57"/>
      <c r="NW6" s="57"/>
      <c r="NX6" s="57"/>
      <c r="NY6" s="57"/>
      <c r="NZ6" s="57"/>
      <c r="OA6" s="57"/>
      <c r="OB6" s="57"/>
      <c r="OC6" s="57"/>
      <c r="OD6" s="57"/>
      <c r="OE6" s="57"/>
      <c r="OF6" s="57"/>
      <c r="OG6" s="54"/>
      <c r="OH6" s="57"/>
      <c r="OI6" s="49"/>
      <c r="OJ6" s="49"/>
      <c r="OK6" s="49"/>
      <c r="OL6" s="49"/>
      <c r="OM6" s="49"/>
      <c r="ON6" s="49"/>
      <c r="OO6" s="49"/>
      <c r="OP6" s="49"/>
      <c r="OQ6" s="49"/>
      <c r="OR6" s="49"/>
      <c r="OS6" s="49"/>
      <c r="OT6" s="49"/>
      <c r="OU6" s="49"/>
    </row>
    <row r="7" spans="1:411" s="41" customFormat="1" ht="45.75" customHeight="1">
      <c r="B7" s="931"/>
      <c r="C7" s="928"/>
      <c r="D7" s="928"/>
      <c r="E7" s="928"/>
      <c r="F7" s="928"/>
      <c r="G7" s="817" t="s">
        <v>2714</v>
      </c>
      <c r="H7" s="922" t="s">
        <v>2774</v>
      </c>
      <c r="I7" s="932"/>
      <c r="J7" s="59" t="s">
        <v>217</v>
      </c>
      <c r="K7" s="59" t="s">
        <v>218</v>
      </c>
      <c r="L7" s="59" t="s">
        <v>218</v>
      </c>
      <c r="M7" s="59" t="s">
        <v>219</v>
      </c>
      <c r="N7" s="59" t="s">
        <v>220</v>
      </c>
      <c r="O7" s="59" t="s">
        <v>221</v>
      </c>
      <c r="P7" s="59" t="s">
        <v>222</v>
      </c>
      <c r="Q7" s="59" t="s">
        <v>223</v>
      </c>
      <c r="R7" s="59" t="s">
        <v>224</v>
      </c>
      <c r="S7" s="59" t="s">
        <v>225</v>
      </c>
      <c r="T7" s="59" t="s">
        <v>226</v>
      </c>
      <c r="U7" s="59" t="s">
        <v>227</v>
      </c>
      <c r="V7" s="59" t="s">
        <v>228</v>
      </c>
      <c r="W7" s="59" t="s">
        <v>229</v>
      </c>
      <c r="X7" s="59" t="s">
        <v>230</v>
      </c>
      <c r="Y7" s="59" t="s">
        <v>231</v>
      </c>
      <c r="Z7" s="59" t="s">
        <v>232</v>
      </c>
      <c r="AA7" s="59" t="s">
        <v>233</v>
      </c>
      <c r="AB7" s="59" t="s">
        <v>234</v>
      </c>
      <c r="AC7" s="59" t="s">
        <v>235</v>
      </c>
      <c r="AD7" s="59" t="s">
        <v>236</v>
      </c>
      <c r="AE7" s="59" t="s">
        <v>237</v>
      </c>
      <c r="AF7" s="59" t="s">
        <v>238</v>
      </c>
      <c r="AG7" s="59" t="s">
        <v>239</v>
      </c>
      <c r="AH7" s="59" t="s">
        <v>240</v>
      </c>
      <c r="AI7" s="59" t="s">
        <v>241</v>
      </c>
      <c r="AJ7" s="59" t="s">
        <v>242</v>
      </c>
      <c r="AK7" s="59" t="s">
        <v>243</v>
      </c>
      <c r="AL7" s="59" t="s">
        <v>244</v>
      </c>
      <c r="AM7" s="59" t="s">
        <v>245</v>
      </c>
      <c r="AN7" s="59" t="s">
        <v>246</v>
      </c>
      <c r="AO7" s="59" t="s">
        <v>247</v>
      </c>
      <c r="AP7" s="60"/>
      <c r="AQ7" s="59" t="s">
        <v>248</v>
      </c>
      <c r="AR7" s="59" t="s">
        <v>248</v>
      </c>
      <c r="AS7" s="59" t="s">
        <v>249</v>
      </c>
      <c r="AT7" s="59" t="s">
        <v>249</v>
      </c>
      <c r="AU7" s="59" t="s">
        <v>250</v>
      </c>
      <c r="AV7" s="59" t="s">
        <v>250</v>
      </c>
      <c r="AW7" s="59" t="s">
        <v>251</v>
      </c>
      <c r="AX7" s="59" t="s">
        <v>251</v>
      </c>
      <c r="AY7" s="59" t="s">
        <v>252</v>
      </c>
      <c r="AZ7" s="59" t="s">
        <v>252</v>
      </c>
      <c r="BA7" s="59" t="s">
        <v>253</v>
      </c>
      <c r="BB7" s="59" t="s">
        <v>253</v>
      </c>
      <c r="BC7" s="59" t="s">
        <v>254</v>
      </c>
      <c r="BD7" s="59" t="s">
        <v>254</v>
      </c>
      <c r="BE7" s="59" t="s">
        <v>255</v>
      </c>
      <c r="BF7" s="59" t="s">
        <v>255</v>
      </c>
      <c r="BG7" s="59" t="s">
        <v>256</v>
      </c>
      <c r="BH7" s="59" t="s">
        <v>256</v>
      </c>
      <c r="BI7" s="59" t="s">
        <v>257</v>
      </c>
      <c r="BJ7" s="59" t="s">
        <v>257</v>
      </c>
      <c r="BK7" s="59" t="s">
        <v>258</v>
      </c>
      <c r="BL7" s="59" t="s">
        <v>258</v>
      </c>
      <c r="BM7" s="59" t="s">
        <v>259</v>
      </c>
      <c r="BN7" s="59" t="s">
        <v>259</v>
      </c>
      <c r="BO7" s="59" t="s">
        <v>260</v>
      </c>
      <c r="BP7" s="59" t="s">
        <v>260</v>
      </c>
      <c r="BQ7" s="59" t="s">
        <v>261</v>
      </c>
      <c r="BR7" s="59" t="s">
        <v>261</v>
      </c>
      <c r="BS7" s="59" t="s">
        <v>262</v>
      </c>
      <c r="BT7" s="59" t="s">
        <v>262</v>
      </c>
      <c r="BU7" s="59" t="s">
        <v>263</v>
      </c>
      <c r="BV7" s="59" t="s">
        <v>263</v>
      </c>
      <c r="BW7" s="59" t="s">
        <v>264</v>
      </c>
      <c r="BX7" s="59" t="s">
        <v>265</v>
      </c>
      <c r="BY7" s="59" t="s">
        <v>266</v>
      </c>
      <c r="BZ7" s="59" t="s">
        <v>267</v>
      </c>
      <c r="CA7" s="59" t="s">
        <v>268</v>
      </c>
      <c r="CB7" s="59" t="s">
        <v>269</v>
      </c>
      <c r="CC7" s="59" t="s">
        <v>270</v>
      </c>
      <c r="CD7" s="59" t="s">
        <v>271</v>
      </c>
      <c r="CE7" s="59" t="s">
        <v>272</v>
      </c>
      <c r="CF7" s="59" t="s">
        <v>273</v>
      </c>
      <c r="CG7" s="59" t="s">
        <v>274</v>
      </c>
      <c r="CH7" s="59" t="s">
        <v>275</v>
      </c>
      <c r="CI7" s="59" t="s">
        <v>276</v>
      </c>
      <c r="CJ7" s="59" t="s">
        <v>277</v>
      </c>
      <c r="CK7" s="59" t="s">
        <v>278</v>
      </c>
      <c r="CL7" s="59" t="s">
        <v>279</v>
      </c>
      <c r="CM7" s="59" t="s">
        <v>280</v>
      </c>
      <c r="CN7" s="59" t="s">
        <v>281</v>
      </c>
      <c r="CO7" s="59" t="s">
        <v>282</v>
      </c>
      <c r="CP7" s="59" t="s">
        <v>283</v>
      </c>
      <c r="CQ7" s="59" t="s">
        <v>284</v>
      </c>
      <c r="CR7" s="59" t="s">
        <v>285</v>
      </c>
      <c r="CS7" s="59" t="s">
        <v>286</v>
      </c>
      <c r="CT7" s="59" t="s">
        <v>287</v>
      </c>
      <c r="CU7" s="59" t="s">
        <v>288</v>
      </c>
      <c r="CV7" s="59" t="s">
        <v>289</v>
      </c>
      <c r="CW7" s="59" t="s">
        <v>290</v>
      </c>
      <c r="CX7" s="59" t="s">
        <v>291</v>
      </c>
      <c r="CY7" s="59" t="s">
        <v>292</v>
      </c>
      <c r="CZ7" s="59" t="s">
        <v>293</v>
      </c>
      <c r="DA7" s="59" t="s">
        <v>294</v>
      </c>
      <c r="DB7" s="59" t="s">
        <v>295</v>
      </c>
      <c r="DC7" s="59" t="s">
        <v>296</v>
      </c>
      <c r="DD7" s="59" t="s">
        <v>297</v>
      </c>
      <c r="DE7" s="59" t="s">
        <v>298</v>
      </c>
      <c r="DF7" s="59" t="s">
        <v>299</v>
      </c>
      <c r="DG7" s="59" t="s">
        <v>300</v>
      </c>
      <c r="DH7" s="59" t="s">
        <v>301</v>
      </c>
      <c r="DI7" s="59" t="s">
        <v>302</v>
      </c>
      <c r="DJ7" s="59" t="s">
        <v>303</v>
      </c>
      <c r="DK7" s="59" t="s">
        <v>304</v>
      </c>
      <c r="DL7" s="59" t="s">
        <v>305</v>
      </c>
      <c r="DM7" s="59" t="s">
        <v>306</v>
      </c>
      <c r="DN7" s="59" t="s">
        <v>307</v>
      </c>
      <c r="DO7" s="59" t="s">
        <v>308</v>
      </c>
      <c r="DP7" s="59" t="s">
        <v>309</v>
      </c>
      <c r="DQ7" s="59" t="s">
        <v>310</v>
      </c>
      <c r="DR7" s="59" t="s">
        <v>311</v>
      </c>
      <c r="DS7" s="59" t="s">
        <v>312</v>
      </c>
      <c r="DT7" s="59" t="s">
        <v>313</v>
      </c>
      <c r="DU7" s="59" t="s">
        <v>314</v>
      </c>
      <c r="DV7" s="59" t="s">
        <v>315</v>
      </c>
      <c r="DW7" s="59" t="s">
        <v>316</v>
      </c>
      <c r="DX7" s="59" t="s">
        <v>317</v>
      </c>
      <c r="DY7" s="59" t="s">
        <v>318</v>
      </c>
      <c r="DZ7" s="59" t="s">
        <v>319</v>
      </c>
      <c r="EA7" s="59" t="s">
        <v>320</v>
      </c>
      <c r="EB7" s="59" t="s">
        <v>321</v>
      </c>
      <c r="EC7" s="59" t="s">
        <v>322</v>
      </c>
      <c r="ED7" s="59" t="s">
        <v>323</v>
      </c>
      <c r="EE7" s="59" t="s">
        <v>324</v>
      </c>
      <c r="EF7" s="59" t="s">
        <v>325</v>
      </c>
      <c r="EG7" s="59" t="s">
        <v>326</v>
      </c>
      <c r="EH7" s="59" t="s">
        <v>327</v>
      </c>
      <c r="EI7" s="59" t="s">
        <v>328</v>
      </c>
      <c r="EJ7" s="59" t="s">
        <v>329</v>
      </c>
      <c r="EK7" s="59" t="s">
        <v>330</v>
      </c>
      <c r="EL7" s="59" t="s">
        <v>331</v>
      </c>
      <c r="EM7" s="59" t="s">
        <v>332</v>
      </c>
      <c r="EN7" s="59" t="s">
        <v>333</v>
      </c>
      <c r="EO7" s="59" t="s">
        <v>334</v>
      </c>
      <c r="EP7" s="59" t="s">
        <v>335</v>
      </c>
      <c r="EQ7" s="59" t="s">
        <v>336</v>
      </c>
      <c r="ER7" s="59" t="s">
        <v>337</v>
      </c>
      <c r="ES7" s="59" t="s">
        <v>338</v>
      </c>
      <c r="ET7" s="59" t="s">
        <v>339</v>
      </c>
      <c r="EU7" s="59" t="s">
        <v>340</v>
      </c>
      <c r="EV7" s="59" t="s">
        <v>341</v>
      </c>
      <c r="EW7" s="59" t="s">
        <v>342</v>
      </c>
      <c r="EX7" s="59" t="s">
        <v>343</v>
      </c>
      <c r="EY7" s="59" t="s">
        <v>344</v>
      </c>
      <c r="EZ7" s="59" t="s">
        <v>345</v>
      </c>
      <c r="FA7" s="59" t="s">
        <v>346</v>
      </c>
      <c r="FB7" s="59" t="s">
        <v>347</v>
      </c>
      <c r="FC7" s="59" t="s">
        <v>348</v>
      </c>
      <c r="FD7" s="59" t="s">
        <v>349</v>
      </c>
      <c r="FE7" s="59" t="s">
        <v>350</v>
      </c>
      <c r="FF7" s="59" t="s">
        <v>351</v>
      </c>
      <c r="FG7" s="59" t="s">
        <v>352</v>
      </c>
      <c r="FH7" s="59" t="s">
        <v>353</v>
      </c>
      <c r="FI7" s="59" t="s">
        <v>354</v>
      </c>
      <c r="FJ7" s="59" t="s">
        <v>355</v>
      </c>
      <c r="FK7" s="59" t="s">
        <v>356</v>
      </c>
      <c r="FL7" s="59" t="s">
        <v>357</v>
      </c>
      <c r="FM7" s="59" t="s">
        <v>358</v>
      </c>
      <c r="FN7" s="59" t="s">
        <v>359</v>
      </c>
      <c r="FO7" s="59" t="s">
        <v>360</v>
      </c>
      <c r="FP7" s="59" t="s">
        <v>361</v>
      </c>
      <c r="FQ7" s="59" t="s">
        <v>362</v>
      </c>
      <c r="FR7" s="59" t="s">
        <v>363</v>
      </c>
      <c r="FS7" s="59" t="s">
        <v>364</v>
      </c>
      <c r="FT7" s="59" t="s">
        <v>365</v>
      </c>
      <c r="FU7" s="59" t="s">
        <v>366</v>
      </c>
      <c r="FV7" s="59" t="s">
        <v>367</v>
      </c>
      <c r="FW7" s="59" t="s">
        <v>368</v>
      </c>
      <c r="FX7" s="59" t="s">
        <v>369</v>
      </c>
      <c r="FY7" s="59" t="s">
        <v>370</v>
      </c>
      <c r="FZ7" s="59" t="s">
        <v>371</v>
      </c>
      <c r="GA7" s="59" t="s">
        <v>372</v>
      </c>
      <c r="GB7" s="59" t="s">
        <v>373</v>
      </c>
      <c r="GC7" s="59" t="s">
        <v>374</v>
      </c>
      <c r="GD7" s="59" t="s">
        <v>375</v>
      </c>
      <c r="GE7" s="59" t="s">
        <v>376</v>
      </c>
      <c r="GF7" s="59" t="s">
        <v>377</v>
      </c>
      <c r="GG7" s="61" t="s">
        <v>378</v>
      </c>
      <c r="GH7" s="61" t="s">
        <v>379</v>
      </c>
      <c r="GI7" s="61" t="s">
        <v>380</v>
      </c>
      <c r="GJ7" s="61" t="s">
        <v>381</v>
      </c>
      <c r="GK7" s="61" t="s">
        <v>382</v>
      </c>
      <c r="GL7" s="62" t="s">
        <v>383</v>
      </c>
      <c r="GM7" s="62" t="s">
        <v>384</v>
      </c>
      <c r="GN7" s="62" t="s">
        <v>385</v>
      </c>
      <c r="GO7" s="62" t="s">
        <v>386</v>
      </c>
      <c r="GP7" s="62" t="s">
        <v>387</v>
      </c>
      <c r="GQ7" s="62" t="s">
        <v>388</v>
      </c>
      <c r="GR7" s="62" t="s">
        <v>389</v>
      </c>
      <c r="GS7" s="62" t="s">
        <v>390</v>
      </c>
      <c r="GT7" s="62" t="s">
        <v>391</v>
      </c>
      <c r="GU7" s="62" t="s">
        <v>392</v>
      </c>
      <c r="GV7" s="62" t="s">
        <v>393</v>
      </c>
      <c r="GW7" s="62" t="s">
        <v>394</v>
      </c>
      <c r="GX7" s="62" t="s">
        <v>395</v>
      </c>
      <c r="GY7" s="62" t="s">
        <v>396</v>
      </c>
      <c r="GZ7" s="62" t="s">
        <v>397</v>
      </c>
      <c r="HA7" s="62" t="s">
        <v>398</v>
      </c>
      <c r="HB7" s="62" t="s">
        <v>399</v>
      </c>
      <c r="HC7" s="62" t="s">
        <v>400</v>
      </c>
      <c r="HD7" s="62" t="s">
        <v>401</v>
      </c>
      <c r="HE7" s="62" t="s">
        <v>402</v>
      </c>
      <c r="HF7" s="62" t="s">
        <v>403</v>
      </c>
      <c r="HG7" s="62" t="s">
        <v>404</v>
      </c>
      <c r="HH7" s="62" t="s">
        <v>405</v>
      </c>
      <c r="HI7" s="62" t="s">
        <v>406</v>
      </c>
      <c r="HJ7" s="62" t="s">
        <v>407</v>
      </c>
      <c r="HK7" s="62" t="s">
        <v>408</v>
      </c>
      <c r="HL7" s="62" t="s">
        <v>409</v>
      </c>
      <c r="HM7" s="62" t="s">
        <v>410</v>
      </c>
      <c r="HN7" s="62" t="s">
        <v>411</v>
      </c>
      <c r="HO7" s="62" t="s">
        <v>412</v>
      </c>
      <c r="HP7" s="62" t="s">
        <v>413</v>
      </c>
      <c r="HQ7" s="63"/>
      <c r="HR7" s="62" t="s">
        <v>414</v>
      </c>
      <c r="HS7" s="62" t="s">
        <v>415</v>
      </c>
      <c r="HT7" s="62" t="s">
        <v>416</v>
      </c>
      <c r="HU7" s="62" t="s">
        <v>417</v>
      </c>
      <c r="HV7" s="62" t="s">
        <v>418</v>
      </c>
      <c r="HW7" s="62" t="s">
        <v>419</v>
      </c>
      <c r="HX7" s="62" t="s">
        <v>420</v>
      </c>
      <c r="HY7" s="62" t="s">
        <v>421</v>
      </c>
      <c r="HZ7" s="62" t="s">
        <v>422</v>
      </c>
      <c r="IA7" s="62" t="s">
        <v>423</v>
      </c>
      <c r="IB7" s="62" t="s">
        <v>424</v>
      </c>
      <c r="IC7" s="62" t="s">
        <v>425</v>
      </c>
      <c r="ID7" s="62" t="s">
        <v>426</v>
      </c>
      <c r="IE7" s="62" t="s">
        <v>427</v>
      </c>
      <c r="IF7" s="62" t="s">
        <v>428</v>
      </c>
      <c r="IG7" s="62" t="s">
        <v>429</v>
      </c>
      <c r="IH7" s="62" t="s">
        <v>430</v>
      </c>
      <c r="II7" s="62" t="s">
        <v>431</v>
      </c>
      <c r="IJ7" s="62" t="s">
        <v>432</v>
      </c>
      <c r="IK7" s="62" t="s">
        <v>433</v>
      </c>
      <c r="IL7" s="62" t="s">
        <v>434</v>
      </c>
      <c r="IM7" s="62" t="s">
        <v>435</v>
      </c>
      <c r="IN7" s="62" t="s">
        <v>436</v>
      </c>
      <c r="IO7" s="62" t="s">
        <v>437</v>
      </c>
      <c r="IP7" s="62" t="s">
        <v>438</v>
      </c>
      <c r="IQ7" s="62" t="s">
        <v>439</v>
      </c>
      <c r="IR7" s="62" t="s">
        <v>440</v>
      </c>
      <c r="IS7" s="62" t="s">
        <v>441</v>
      </c>
      <c r="IT7" s="62" t="s">
        <v>442</v>
      </c>
      <c r="IU7" s="62" t="s">
        <v>443</v>
      </c>
      <c r="IV7" s="62" t="s">
        <v>444</v>
      </c>
      <c r="IW7" s="62" t="s">
        <v>445</v>
      </c>
      <c r="IX7" s="62" t="s">
        <v>446</v>
      </c>
      <c r="IY7" s="62" t="s">
        <v>447</v>
      </c>
      <c r="IZ7" s="62" t="s">
        <v>448</v>
      </c>
      <c r="JA7" s="62" t="s">
        <v>449</v>
      </c>
      <c r="JB7" s="62" t="s">
        <v>450</v>
      </c>
      <c r="JC7" s="62" t="s">
        <v>451</v>
      </c>
      <c r="JD7" s="62" t="s">
        <v>452</v>
      </c>
      <c r="JE7" s="62" t="s">
        <v>453</v>
      </c>
      <c r="JF7" s="62" t="s">
        <v>454</v>
      </c>
      <c r="JG7" s="62" t="s">
        <v>455</v>
      </c>
      <c r="JH7" s="62" t="s">
        <v>456</v>
      </c>
      <c r="JI7" s="62" t="s">
        <v>457</v>
      </c>
      <c r="JJ7" s="62" t="s">
        <v>458</v>
      </c>
      <c r="JK7" s="62" t="s">
        <v>459</v>
      </c>
      <c r="JL7" s="62" t="s">
        <v>460</v>
      </c>
      <c r="JM7" s="62" t="s">
        <v>461</v>
      </c>
      <c r="JN7" s="62" t="s">
        <v>462</v>
      </c>
      <c r="JO7" s="62" t="s">
        <v>463</v>
      </c>
      <c r="JP7" s="62" t="s">
        <v>464</v>
      </c>
      <c r="JQ7" s="62" t="s">
        <v>465</v>
      </c>
      <c r="JR7" s="62" t="s">
        <v>466</v>
      </c>
      <c r="JS7" s="62" t="s">
        <v>467</v>
      </c>
      <c r="JT7" s="62" t="s">
        <v>468</v>
      </c>
      <c r="JU7" s="62" t="s">
        <v>469</v>
      </c>
      <c r="JV7" s="62" t="s">
        <v>470</v>
      </c>
      <c r="JW7" s="62" t="s">
        <v>471</v>
      </c>
      <c r="JX7" s="62" t="s">
        <v>472</v>
      </c>
      <c r="JY7" s="62" t="s">
        <v>473</v>
      </c>
      <c r="JZ7" s="62" t="s">
        <v>474</v>
      </c>
      <c r="KA7" s="62" t="s">
        <v>475</v>
      </c>
      <c r="KB7" s="62" t="s">
        <v>476</v>
      </c>
      <c r="KC7" s="62" t="s">
        <v>477</v>
      </c>
      <c r="KD7" s="62" t="s">
        <v>478</v>
      </c>
      <c r="KE7" s="62" t="s">
        <v>479</v>
      </c>
      <c r="KF7" s="62" t="s">
        <v>480</v>
      </c>
      <c r="KG7" s="62" t="s">
        <v>481</v>
      </c>
      <c r="KH7" s="62" t="s">
        <v>482</v>
      </c>
      <c r="KI7" s="62" t="s">
        <v>483</v>
      </c>
      <c r="KJ7" s="62" t="s">
        <v>484</v>
      </c>
      <c r="KK7" s="62" t="s">
        <v>485</v>
      </c>
      <c r="KL7" s="62" t="s">
        <v>486</v>
      </c>
      <c r="KM7" s="62" t="s">
        <v>487</v>
      </c>
      <c r="KN7" s="62" t="s">
        <v>488</v>
      </c>
      <c r="KO7" s="62" t="s">
        <v>489</v>
      </c>
      <c r="KP7" s="62" t="s">
        <v>490</v>
      </c>
      <c r="KQ7" s="62" t="s">
        <v>491</v>
      </c>
      <c r="KR7" s="62" t="s">
        <v>492</v>
      </c>
      <c r="KS7" s="62" t="s">
        <v>493</v>
      </c>
      <c r="KT7" s="62" t="s">
        <v>494</v>
      </c>
      <c r="KU7" s="62" t="s">
        <v>495</v>
      </c>
      <c r="KV7" s="62" t="s">
        <v>496</v>
      </c>
      <c r="KW7" s="62" t="s">
        <v>497</v>
      </c>
      <c r="KX7" s="62" t="s">
        <v>498</v>
      </c>
      <c r="KY7" s="62" t="s">
        <v>499</v>
      </c>
      <c r="KZ7" s="62" t="s">
        <v>500</v>
      </c>
      <c r="LA7" s="62" t="s">
        <v>501</v>
      </c>
      <c r="LB7" s="62" t="s">
        <v>502</v>
      </c>
      <c r="LC7" s="62" t="s">
        <v>503</v>
      </c>
      <c r="LD7" s="62" t="s">
        <v>504</v>
      </c>
      <c r="LE7" s="62" t="s">
        <v>505</v>
      </c>
      <c r="LF7" s="62" t="s">
        <v>506</v>
      </c>
      <c r="LG7" s="62" t="s">
        <v>507</v>
      </c>
      <c r="LH7" s="62" t="s">
        <v>508</v>
      </c>
      <c r="LI7" s="62" t="s">
        <v>509</v>
      </c>
      <c r="LJ7" s="62" t="s">
        <v>510</v>
      </c>
      <c r="LK7" s="62" t="s">
        <v>511</v>
      </c>
      <c r="LL7" s="62" t="s">
        <v>512</v>
      </c>
      <c r="LM7" s="62" t="s">
        <v>513</v>
      </c>
      <c r="LN7" s="62" t="s">
        <v>514</v>
      </c>
      <c r="LO7" s="62" t="s">
        <v>515</v>
      </c>
      <c r="LP7" s="62" t="s">
        <v>516</v>
      </c>
      <c r="LQ7" s="62" t="s">
        <v>517</v>
      </c>
      <c r="LR7" s="62" t="s">
        <v>518</v>
      </c>
      <c r="LS7" s="62" t="s">
        <v>519</v>
      </c>
      <c r="LT7" s="62" t="s">
        <v>520</v>
      </c>
      <c r="LU7" s="62" t="s">
        <v>521</v>
      </c>
      <c r="LV7" s="62" t="s">
        <v>522</v>
      </c>
      <c r="LW7" s="62" t="s">
        <v>523</v>
      </c>
      <c r="LX7" s="62" t="s">
        <v>524</v>
      </c>
      <c r="LY7" s="62" t="s">
        <v>525</v>
      </c>
      <c r="LZ7" s="62" t="s">
        <v>526</v>
      </c>
      <c r="MA7" s="62" t="s">
        <v>527</v>
      </c>
      <c r="MB7" s="62" t="s">
        <v>528</v>
      </c>
      <c r="MC7" s="62" t="s">
        <v>529</v>
      </c>
      <c r="MD7" s="62" t="s">
        <v>530</v>
      </c>
      <c r="ME7" s="62" t="s">
        <v>531</v>
      </c>
      <c r="MF7" s="62" t="s">
        <v>532</v>
      </c>
      <c r="MG7" s="62" t="s">
        <v>533</v>
      </c>
      <c r="MH7" s="62" t="s">
        <v>534</v>
      </c>
      <c r="MI7" s="62" t="s">
        <v>535</v>
      </c>
      <c r="MJ7" s="62" t="s">
        <v>536</v>
      </c>
      <c r="MK7" s="62" t="s">
        <v>537</v>
      </c>
      <c r="ML7" s="62" t="s">
        <v>538</v>
      </c>
      <c r="MM7" s="62" t="s">
        <v>539</v>
      </c>
      <c r="MN7" s="62" t="s">
        <v>540</v>
      </c>
      <c r="MO7" s="62" t="s">
        <v>541</v>
      </c>
      <c r="MP7" s="62" t="s">
        <v>542</v>
      </c>
      <c r="MQ7" s="62" t="s">
        <v>543</v>
      </c>
      <c r="MR7" s="59" t="s">
        <v>544</v>
      </c>
      <c r="MS7" s="59" t="s">
        <v>545</v>
      </c>
      <c r="MT7" s="59" t="s">
        <v>546</v>
      </c>
      <c r="MU7" s="59" t="s">
        <v>547</v>
      </c>
      <c r="MV7" s="59" t="s">
        <v>548</v>
      </c>
      <c r="MW7" s="59" t="s">
        <v>549</v>
      </c>
      <c r="MX7" s="59" t="s">
        <v>550</v>
      </c>
      <c r="MY7" s="64" t="s">
        <v>551</v>
      </c>
      <c r="MZ7" s="64" t="s">
        <v>552</v>
      </c>
      <c r="NA7" s="64" t="s">
        <v>553</v>
      </c>
      <c r="NB7" s="64" t="s">
        <v>554</v>
      </c>
      <c r="NC7" s="64" t="s">
        <v>555</v>
      </c>
      <c r="ND7" s="64" t="s">
        <v>556</v>
      </c>
      <c r="NE7" s="64" t="s">
        <v>557</v>
      </c>
      <c r="NF7" s="64" t="s">
        <v>558</v>
      </c>
      <c r="NG7" s="64" t="s">
        <v>559</v>
      </c>
      <c r="NH7" s="64" t="s">
        <v>560</v>
      </c>
      <c r="NI7" s="64" t="s">
        <v>561</v>
      </c>
      <c r="NJ7" s="64" t="s">
        <v>562</v>
      </c>
      <c r="NK7" s="58" t="s">
        <v>563</v>
      </c>
      <c r="NL7" s="58" t="s">
        <v>564</v>
      </c>
      <c r="NM7" s="58" t="s">
        <v>565</v>
      </c>
      <c r="NN7" s="58" t="s">
        <v>566</v>
      </c>
      <c r="NO7" s="58" t="s">
        <v>567</v>
      </c>
      <c r="NP7" s="58" t="s">
        <v>568</v>
      </c>
      <c r="NQ7" s="58" t="s">
        <v>569</v>
      </c>
      <c r="NR7" s="58" t="s">
        <v>570</v>
      </c>
      <c r="NS7" s="58" t="s">
        <v>571</v>
      </c>
      <c r="NT7" s="58" t="s">
        <v>572</v>
      </c>
      <c r="NU7" s="58" t="s">
        <v>573</v>
      </c>
      <c r="NV7" s="60" t="s">
        <v>574</v>
      </c>
      <c r="NW7" s="60" t="s">
        <v>575</v>
      </c>
      <c r="NX7" s="60" t="s">
        <v>576</v>
      </c>
      <c r="NY7" s="60" t="s">
        <v>577</v>
      </c>
      <c r="NZ7" s="60" t="s">
        <v>578</v>
      </c>
      <c r="OA7" s="60" t="s">
        <v>579</v>
      </c>
      <c r="OB7" s="60" t="s">
        <v>580</v>
      </c>
      <c r="OC7" s="60" t="s">
        <v>581</v>
      </c>
      <c r="OD7" s="60" t="s">
        <v>582</v>
      </c>
      <c r="OE7" s="60" t="s">
        <v>583</v>
      </c>
      <c r="OF7" s="60" t="s">
        <v>584</v>
      </c>
      <c r="OG7" s="65" t="s">
        <v>585</v>
      </c>
      <c r="OH7" s="59" t="s">
        <v>586</v>
      </c>
      <c r="OI7" s="59" t="s">
        <v>587</v>
      </c>
      <c r="OJ7" s="66" t="s">
        <v>588</v>
      </c>
      <c r="OK7" s="66" t="s">
        <v>589</v>
      </c>
      <c r="OL7" s="66" t="s">
        <v>590</v>
      </c>
      <c r="OM7" s="66" t="s">
        <v>591</v>
      </c>
      <c r="ON7" s="66" t="s">
        <v>592</v>
      </c>
      <c r="OO7" s="66" t="s">
        <v>593</v>
      </c>
      <c r="OP7" s="66" t="s">
        <v>594</v>
      </c>
      <c r="OQ7" s="66" t="s">
        <v>595</v>
      </c>
      <c r="OR7" s="66" t="s">
        <v>596</v>
      </c>
      <c r="OS7" s="66" t="s">
        <v>597</v>
      </c>
      <c r="OT7" s="66" t="s">
        <v>598</v>
      </c>
      <c r="OU7" s="59" t="s">
        <v>599</v>
      </c>
    </row>
    <row r="8" spans="1:411" s="67" customFormat="1">
      <c r="A8" s="745">
        <v>1</v>
      </c>
      <c r="B8" s="746" t="s">
        <v>600</v>
      </c>
      <c r="C8" s="747" t="s">
        <v>601</v>
      </c>
      <c r="D8" s="748">
        <v>110.41</v>
      </c>
      <c r="E8" s="826" t="s">
        <v>2477</v>
      </c>
      <c r="F8" s="820">
        <v>99</v>
      </c>
      <c r="G8" s="820">
        <v>90</v>
      </c>
      <c r="H8" s="820">
        <v>76</v>
      </c>
      <c r="I8" s="761">
        <f>MIN(D8,F8)</f>
        <v>99</v>
      </c>
      <c r="J8" s="68">
        <v>1</v>
      </c>
      <c r="K8" s="68">
        <v>1</v>
      </c>
      <c r="L8" s="68">
        <v>1</v>
      </c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70"/>
      <c r="Y8" s="68">
        <v>1</v>
      </c>
      <c r="Z8" s="68">
        <v>1</v>
      </c>
      <c r="AA8" s="68">
        <v>1</v>
      </c>
      <c r="AB8" s="68">
        <v>1</v>
      </c>
      <c r="AC8" s="68">
        <v>1</v>
      </c>
      <c r="AD8" s="68">
        <v>1</v>
      </c>
      <c r="AE8" s="68">
        <v>1</v>
      </c>
      <c r="AF8" s="68">
        <v>1</v>
      </c>
      <c r="AG8" s="68">
        <v>1</v>
      </c>
      <c r="AH8" s="68">
        <v>1</v>
      </c>
      <c r="AI8" s="68">
        <v>1</v>
      </c>
      <c r="AJ8" s="68">
        <v>1</v>
      </c>
      <c r="AK8" s="68">
        <v>1</v>
      </c>
      <c r="AL8" s="68">
        <v>1</v>
      </c>
      <c r="AM8" s="68">
        <v>1</v>
      </c>
      <c r="AN8" s="68">
        <v>1</v>
      </c>
      <c r="AO8" s="68">
        <v>1</v>
      </c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71"/>
      <c r="CD8" s="71"/>
      <c r="CE8" s="68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68"/>
      <c r="DB8" s="68"/>
      <c r="DC8" s="68"/>
      <c r="DD8" s="71"/>
      <c r="DE8" s="71"/>
      <c r="DF8" s="68"/>
      <c r="DG8" s="71"/>
      <c r="DH8" s="68"/>
      <c r="DI8" s="71"/>
      <c r="DJ8" s="71"/>
      <c r="DK8" s="68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68"/>
      <c r="ED8" s="71"/>
      <c r="EE8" s="70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0"/>
      <c r="EU8" s="72"/>
      <c r="EV8" s="70"/>
      <c r="EW8" s="70"/>
      <c r="EX8" s="70"/>
      <c r="EY8" s="73"/>
      <c r="EZ8" s="73"/>
      <c r="FA8" s="73"/>
      <c r="FB8" s="74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4"/>
      <c r="FS8" s="74"/>
      <c r="FT8" s="74"/>
      <c r="FU8" s="74"/>
      <c r="FV8" s="74"/>
      <c r="FW8" s="74"/>
      <c r="FX8" s="76"/>
      <c r="FY8" s="76"/>
      <c r="FZ8" s="76"/>
      <c r="GA8" s="76"/>
      <c r="GB8" s="76"/>
      <c r="GC8" s="74"/>
      <c r="GD8" s="74"/>
      <c r="GE8" s="74"/>
      <c r="GF8" s="74"/>
      <c r="GG8" s="77"/>
      <c r="GH8" s="78"/>
      <c r="GI8" s="78"/>
      <c r="GJ8" s="74"/>
      <c r="GK8" s="79"/>
      <c r="GL8" s="80"/>
      <c r="GM8" s="80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70"/>
      <c r="GZ8" s="70"/>
      <c r="HA8" s="68"/>
      <c r="HB8" s="68"/>
      <c r="HC8" s="68"/>
      <c r="HD8" s="6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9"/>
      <c r="HR8" s="68"/>
      <c r="HS8" s="68"/>
      <c r="HT8" s="68"/>
      <c r="HU8" s="68"/>
      <c r="HV8" s="68"/>
      <c r="HW8" s="68"/>
      <c r="HX8" s="68"/>
      <c r="HY8" s="6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  <c r="IU8" s="68"/>
      <c r="IV8" s="68"/>
      <c r="IW8" s="68"/>
      <c r="IX8" s="68"/>
      <c r="IY8" s="68"/>
      <c r="IZ8" s="68"/>
      <c r="JA8" s="68"/>
      <c r="JB8" s="68"/>
      <c r="JC8" s="68"/>
      <c r="JD8" s="68"/>
      <c r="JE8" s="68"/>
      <c r="JF8" s="68"/>
      <c r="JG8" s="68"/>
      <c r="JH8" s="68"/>
      <c r="JI8" s="68"/>
      <c r="JJ8" s="68"/>
      <c r="JK8" s="68"/>
      <c r="JL8" s="68"/>
      <c r="JM8" s="68"/>
      <c r="JN8" s="68"/>
      <c r="JO8" s="68"/>
      <c r="JP8" s="68"/>
      <c r="JQ8" s="68"/>
      <c r="JR8" s="68"/>
      <c r="JS8" s="68"/>
      <c r="JT8" s="68"/>
      <c r="JU8" s="68"/>
      <c r="JV8" s="68"/>
      <c r="JW8" s="68"/>
      <c r="JX8" s="68"/>
      <c r="JY8" s="68"/>
      <c r="JZ8" s="68"/>
      <c r="KA8" s="68"/>
      <c r="KB8" s="68"/>
      <c r="KC8" s="68"/>
      <c r="KD8" s="68"/>
      <c r="KE8" s="68"/>
      <c r="KF8" s="68"/>
      <c r="KG8" s="68"/>
      <c r="KH8" s="68"/>
      <c r="KI8" s="68"/>
      <c r="KJ8" s="68"/>
      <c r="KK8" s="68"/>
      <c r="KL8" s="68"/>
      <c r="KM8" s="68"/>
      <c r="KN8" s="68"/>
      <c r="KO8" s="68"/>
      <c r="KP8" s="70"/>
      <c r="KQ8" s="70"/>
      <c r="KR8" s="70"/>
      <c r="KS8" s="70"/>
      <c r="KT8" s="70"/>
      <c r="KU8" s="70"/>
      <c r="KV8" s="70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70"/>
      <c r="MK8" s="70"/>
      <c r="ML8" s="70"/>
      <c r="MM8" s="70"/>
      <c r="MN8" s="70"/>
      <c r="MO8" s="70"/>
      <c r="MP8" s="70"/>
      <c r="MQ8" s="70"/>
      <c r="MR8" s="70"/>
      <c r="MS8" s="70"/>
      <c r="MT8" s="70"/>
      <c r="MU8" s="70"/>
      <c r="MV8" s="70"/>
      <c r="MW8" s="70"/>
      <c r="MX8" s="70"/>
      <c r="MY8" s="70"/>
      <c r="MZ8" s="70"/>
      <c r="NA8" s="70"/>
      <c r="NB8" s="70"/>
      <c r="NC8" s="70"/>
      <c r="ND8" s="70"/>
      <c r="NE8" s="70"/>
      <c r="NF8" s="70"/>
      <c r="NG8" s="70"/>
      <c r="NH8" s="70"/>
      <c r="NI8" s="70"/>
      <c r="NJ8" s="70"/>
      <c r="NK8" s="70"/>
      <c r="NL8" s="70"/>
      <c r="NM8" s="70"/>
      <c r="NN8" s="70"/>
      <c r="NO8" s="70"/>
      <c r="NP8" s="70"/>
      <c r="NQ8" s="70"/>
      <c r="NR8" s="70"/>
      <c r="NS8" s="70"/>
      <c r="NT8" s="70"/>
      <c r="NU8" s="70"/>
      <c r="NV8" s="70"/>
      <c r="NW8" s="70"/>
      <c r="NX8" s="70"/>
      <c r="NY8" s="70"/>
      <c r="NZ8" s="70"/>
      <c r="OA8" s="70"/>
      <c r="OB8" s="70"/>
      <c r="OC8" s="70"/>
      <c r="OD8" s="70"/>
      <c r="OE8" s="70"/>
      <c r="OF8" s="70"/>
      <c r="OG8" s="81"/>
      <c r="OH8" s="68"/>
      <c r="OI8" s="70"/>
      <c r="OJ8" s="70"/>
      <c r="OK8" s="70"/>
      <c r="OL8" s="70"/>
      <c r="OM8" s="70"/>
      <c r="ON8" s="70"/>
      <c r="OO8" s="70"/>
      <c r="OP8" s="70"/>
      <c r="OQ8" s="70"/>
      <c r="OR8" s="70"/>
      <c r="OS8" s="70"/>
      <c r="OT8" s="70"/>
      <c r="OU8" s="70"/>
    </row>
    <row r="9" spans="1:411" s="67" customFormat="1">
      <c r="A9" s="67">
        <v>2</v>
      </c>
      <c r="B9" s="551" t="s">
        <v>602</v>
      </c>
      <c r="C9" s="558" t="s">
        <v>601</v>
      </c>
      <c r="D9" s="508">
        <f>184.6/1.2</f>
        <v>153.83333333333334</v>
      </c>
      <c r="E9" s="920" t="s">
        <v>2716</v>
      </c>
      <c r="F9" s="518"/>
      <c r="G9" s="518">
        <v>115</v>
      </c>
      <c r="H9" s="912">
        <v>196.38</v>
      </c>
      <c r="I9" s="633">
        <f>D9</f>
        <v>153.83333333333334</v>
      </c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70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>
        <v>1</v>
      </c>
      <c r="AQ9" s="68">
        <v>1</v>
      </c>
      <c r="AR9" s="68">
        <v>1</v>
      </c>
      <c r="AS9" s="68">
        <v>1</v>
      </c>
      <c r="AT9" s="68">
        <v>1</v>
      </c>
      <c r="AU9" s="68">
        <v>1</v>
      </c>
      <c r="AV9" s="68">
        <v>1</v>
      </c>
      <c r="AW9" s="68">
        <v>1</v>
      </c>
      <c r="AX9" s="68">
        <v>1</v>
      </c>
      <c r="AY9" s="68">
        <v>1</v>
      </c>
      <c r="AZ9" s="68">
        <v>1</v>
      </c>
      <c r="BA9" s="68">
        <v>1</v>
      </c>
      <c r="BB9" s="68">
        <v>1</v>
      </c>
      <c r="BC9" s="68">
        <v>1</v>
      </c>
      <c r="BD9" s="68">
        <v>1</v>
      </c>
      <c r="BE9" s="68">
        <v>1</v>
      </c>
      <c r="BF9" s="68">
        <v>1</v>
      </c>
      <c r="BG9" s="68">
        <v>1</v>
      </c>
      <c r="BH9" s="68">
        <v>1</v>
      </c>
      <c r="BI9" s="68">
        <v>1</v>
      </c>
      <c r="BJ9" s="68">
        <v>1</v>
      </c>
      <c r="BK9" s="68">
        <v>1</v>
      </c>
      <c r="BL9" s="68">
        <v>1</v>
      </c>
      <c r="BM9" s="68">
        <v>1</v>
      </c>
      <c r="BN9" s="68">
        <v>1</v>
      </c>
      <c r="BO9" s="68">
        <v>1</v>
      </c>
      <c r="BP9" s="68">
        <v>1</v>
      </c>
      <c r="BQ9" s="68">
        <v>1</v>
      </c>
      <c r="BR9" s="68">
        <v>1</v>
      </c>
      <c r="BS9" s="68">
        <v>1</v>
      </c>
      <c r="BT9" s="68">
        <v>1</v>
      </c>
      <c r="BU9" s="68">
        <v>1</v>
      </c>
      <c r="BV9" s="68">
        <v>1</v>
      </c>
      <c r="BW9" s="68"/>
      <c r="BX9" s="68"/>
      <c r="BY9" s="68"/>
      <c r="BZ9" s="68"/>
      <c r="CA9" s="68"/>
      <c r="CB9" s="68"/>
      <c r="CC9" s="71"/>
      <c r="CD9" s="71"/>
      <c r="CE9" s="68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68"/>
      <c r="DB9" s="68"/>
      <c r="DC9" s="68"/>
      <c r="DD9" s="71"/>
      <c r="DE9" s="71"/>
      <c r="DF9" s="68"/>
      <c r="DG9" s="71"/>
      <c r="DH9" s="68"/>
      <c r="DI9" s="71"/>
      <c r="DJ9" s="71"/>
      <c r="DK9" s="68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68"/>
      <c r="ED9" s="71"/>
      <c r="EE9" s="70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0"/>
      <c r="EU9" s="72"/>
      <c r="EV9" s="70"/>
      <c r="EW9" s="70"/>
      <c r="EX9" s="70"/>
      <c r="EY9" s="73"/>
      <c r="EZ9" s="73"/>
      <c r="FA9" s="73"/>
      <c r="FB9" s="74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4"/>
      <c r="FS9" s="74"/>
      <c r="FT9" s="74"/>
      <c r="FU9" s="74"/>
      <c r="FV9" s="74"/>
      <c r="FW9" s="74"/>
      <c r="FX9" s="76"/>
      <c r="FY9" s="76"/>
      <c r="FZ9" s="76"/>
      <c r="GA9" s="76"/>
      <c r="GB9" s="76"/>
      <c r="GC9" s="74"/>
      <c r="GD9" s="74"/>
      <c r="GE9" s="74"/>
      <c r="GF9" s="74"/>
      <c r="GG9" s="77"/>
      <c r="GH9" s="78"/>
      <c r="GI9" s="78"/>
      <c r="GJ9" s="74"/>
      <c r="GK9" s="79"/>
      <c r="GL9" s="80"/>
      <c r="GM9" s="80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70"/>
      <c r="GZ9" s="70"/>
      <c r="HA9" s="68"/>
      <c r="HB9" s="68"/>
      <c r="HC9" s="68"/>
      <c r="HD9" s="6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9"/>
      <c r="HR9" s="68"/>
      <c r="HS9" s="68"/>
      <c r="HT9" s="68"/>
      <c r="HU9" s="68"/>
      <c r="HV9" s="68"/>
      <c r="HW9" s="68"/>
      <c r="HX9" s="68"/>
      <c r="HY9" s="6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  <c r="IU9" s="68"/>
      <c r="IV9" s="68"/>
      <c r="IW9" s="68"/>
      <c r="IX9" s="68"/>
      <c r="IY9" s="68"/>
      <c r="IZ9" s="68"/>
      <c r="JA9" s="68"/>
      <c r="JB9" s="68"/>
      <c r="JC9" s="68"/>
      <c r="JD9" s="68"/>
      <c r="JE9" s="68"/>
      <c r="JF9" s="68"/>
      <c r="JG9" s="68"/>
      <c r="JH9" s="68"/>
      <c r="JI9" s="68"/>
      <c r="JJ9" s="68"/>
      <c r="JK9" s="68"/>
      <c r="JL9" s="68"/>
      <c r="JM9" s="68"/>
      <c r="JN9" s="68"/>
      <c r="JO9" s="68"/>
      <c r="JP9" s="68"/>
      <c r="JQ9" s="68"/>
      <c r="JR9" s="68"/>
      <c r="JS9" s="68"/>
      <c r="JT9" s="68"/>
      <c r="JU9" s="68"/>
      <c r="JV9" s="68"/>
      <c r="JW9" s="68"/>
      <c r="JX9" s="68"/>
      <c r="JY9" s="68"/>
      <c r="JZ9" s="68"/>
      <c r="KA9" s="68"/>
      <c r="KB9" s="68"/>
      <c r="KC9" s="68"/>
      <c r="KD9" s="68"/>
      <c r="KE9" s="68"/>
      <c r="KF9" s="68"/>
      <c r="KG9" s="68"/>
      <c r="KH9" s="68"/>
      <c r="KI9" s="68"/>
      <c r="KJ9" s="68"/>
      <c r="KK9" s="68"/>
      <c r="KL9" s="68"/>
      <c r="KM9" s="68"/>
      <c r="KN9" s="68"/>
      <c r="KO9" s="68"/>
      <c r="KP9" s="70"/>
      <c r="KQ9" s="70"/>
      <c r="KR9" s="70"/>
      <c r="KS9" s="70"/>
      <c r="KT9" s="70"/>
      <c r="KU9" s="70"/>
      <c r="KV9" s="70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0"/>
      <c r="LZ9" s="70"/>
      <c r="MA9" s="70"/>
      <c r="MB9" s="70"/>
      <c r="MC9" s="70"/>
      <c r="MD9" s="70"/>
      <c r="ME9" s="70"/>
      <c r="MF9" s="70"/>
      <c r="MG9" s="70"/>
      <c r="MH9" s="70"/>
      <c r="MI9" s="70"/>
      <c r="MJ9" s="70"/>
      <c r="MK9" s="70"/>
      <c r="ML9" s="70"/>
      <c r="MM9" s="70"/>
      <c r="MN9" s="70"/>
      <c r="MO9" s="70"/>
      <c r="MP9" s="70"/>
      <c r="MQ9" s="70"/>
      <c r="MR9" s="70"/>
      <c r="MS9" s="70"/>
      <c r="MT9" s="70"/>
      <c r="MU9" s="70"/>
      <c r="MV9" s="70"/>
      <c r="MW9" s="70"/>
      <c r="MX9" s="70"/>
      <c r="MY9" s="70"/>
      <c r="MZ9" s="70"/>
      <c r="NA9" s="70"/>
      <c r="NB9" s="70"/>
      <c r="NC9" s="70"/>
      <c r="ND9" s="70"/>
      <c r="NE9" s="70"/>
      <c r="NF9" s="70"/>
      <c r="NG9" s="70"/>
      <c r="NH9" s="70"/>
      <c r="NI9" s="70"/>
      <c r="NJ9" s="70"/>
      <c r="NK9" s="70"/>
      <c r="NL9" s="70"/>
      <c r="NM9" s="70"/>
      <c r="NN9" s="70"/>
      <c r="NO9" s="70"/>
      <c r="NP9" s="70"/>
      <c r="NQ9" s="70"/>
      <c r="NR9" s="70"/>
      <c r="NS9" s="70"/>
      <c r="NT9" s="70"/>
      <c r="NU9" s="70"/>
      <c r="NV9" s="70"/>
      <c r="NW9" s="70"/>
      <c r="NX9" s="70"/>
      <c r="NY9" s="70"/>
      <c r="NZ9" s="70"/>
      <c r="OA9" s="70"/>
      <c r="OB9" s="70"/>
      <c r="OC9" s="70"/>
      <c r="OD9" s="70"/>
      <c r="OE9" s="70"/>
      <c r="OF9" s="70"/>
      <c r="OG9" s="81"/>
      <c r="OH9" s="68"/>
      <c r="OI9" s="70"/>
      <c r="OJ9" s="70"/>
      <c r="OK9" s="70"/>
      <c r="OL9" s="70"/>
      <c r="OM9" s="70"/>
      <c r="ON9" s="70"/>
      <c r="OO9" s="70"/>
      <c r="OP9" s="70"/>
      <c r="OQ9" s="70"/>
      <c r="OR9" s="70"/>
      <c r="OS9" s="70"/>
      <c r="OT9" s="70"/>
      <c r="OU9" s="70"/>
    </row>
    <row r="10" spans="1:411" s="67" customFormat="1">
      <c r="A10" s="67">
        <v>3</v>
      </c>
      <c r="B10" s="551" t="s">
        <v>603</v>
      </c>
      <c r="C10" s="558" t="s">
        <v>601</v>
      </c>
      <c r="D10" s="508">
        <v>257.36</v>
      </c>
      <c r="E10" s="743" t="s">
        <v>2717</v>
      </c>
      <c r="F10" s="518"/>
      <c r="G10" s="518">
        <v>174.17</v>
      </c>
      <c r="H10" s="912">
        <v>260</v>
      </c>
      <c r="I10" s="633">
        <f>D10</f>
        <v>257.36</v>
      </c>
      <c r="J10" s="68"/>
      <c r="K10" s="68"/>
      <c r="L10" s="68"/>
      <c r="M10" s="68">
        <v>1</v>
      </c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70"/>
      <c r="Y10" s="70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71"/>
      <c r="AK10" s="68"/>
      <c r="AL10" s="71"/>
      <c r="AM10" s="68"/>
      <c r="AN10" s="68"/>
      <c r="AO10" s="71"/>
      <c r="AP10" s="82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71"/>
      <c r="BL10" s="71"/>
      <c r="BM10" s="68"/>
      <c r="BN10" s="68"/>
      <c r="BO10" s="71"/>
      <c r="BP10" s="71"/>
      <c r="BQ10" s="68"/>
      <c r="BR10" s="68"/>
      <c r="BS10" s="68"/>
      <c r="BT10" s="68"/>
      <c r="BU10" s="71"/>
      <c r="BV10" s="71"/>
      <c r="BW10" s="71">
        <v>1</v>
      </c>
      <c r="BX10" s="71">
        <v>1</v>
      </c>
      <c r="BY10" s="68">
        <v>1</v>
      </c>
      <c r="BZ10" s="68">
        <v>1</v>
      </c>
      <c r="CA10" s="68">
        <v>1</v>
      </c>
      <c r="CB10" s="68">
        <v>1</v>
      </c>
      <c r="CC10" s="68">
        <v>1</v>
      </c>
      <c r="CD10" s="68">
        <v>1</v>
      </c>
      <c r="CE10" s="68">
        <v>1</v>
      </c>
      <c r="CF10" s="68">
        <v>1</v>
      </c>
      <c r="CG10" s="68">
        <v>1</v>
      </c>
      <c r="CH10" s="68">
        <v>1</v>
      </c>
      <c r="CI10" s="68">
        <v>1</v>
      </c>
      <c r="CJ10" s="68">
        <v>1</v>
      </c>
      <c r="CK10" s="68">
        <v>1</v>
      </c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71"/>
      <c r="DE10" s="71"/>
      <c r="DF10" s="68"/>
      <c r="DG10" s="71"/>
      <c r="DH10" s="68"/>
      <c r="DI10" s="71"/>
      <c r="DJ10" s="71"/>
      <c r="DK10" s="68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68"/>
      <c r="ED10" s="71"/>
      <c r="EE10" s="70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0"/>
      <c r="EU10" s="72"/>
      <c r="EV10" s="70"/>
      <c r="EW10" s="70"/>
      <c r="EX10" s="70"/>
      <c r="EY10" s="73"/>
      <c r="EZ10" s="73"/>
      <c r="FA10" s="73"/>
      <c r="FB10" s="74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4"/>
      <c r="FS10" s="74"/>
      <c r="FT10" s="74"/>
      <c r="FU10" s="74"/>
      <c r="FV10" s="74"/>
      <c r="FW10" s="74"/>
      <c r="FX10" s="76"/>
      <c r="FY10" s="76"/>
      <c r="FZ10" s="76"/>
      <c r="GA10" s="76"/>
      <c r="GB10" s="76"/>
      <c r="GC10" s="74"/>
      <c r="GD10" s="74"/>
      <c r="GE10" s="74"/>
      <c r="GF10" s="74"/>
      <c r="GG10" s="77"/>
      <c r="GH10" s="78"/>
      <c r="GI10" s="78"/>
      <c r="GJ10" s="74"/>
      <c r="GK10" s="79"/>
      <c r="GL10" s="80"/>
      <c r="GM10" s="80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70"/>
      <c r="GZ10" s="70"/>
      <c r="HA10" s="68"/>
      <c r="HB10" s="68"/>
      <c r="HC10" s="68"/>
      <c r="HD10" s="6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9"/>
      <c r="HR10" s="68"/>
      <c r="HS10" s="68"/>
      <c r="HT10" s="68"/>
      <c r="HU10" s="68"/>
      <c r="HV10" s="68"/>
      <c r="HW10" s="68"/>
      <c r="HX10" s="68"/>
      <c r="HY10" s="6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  <c r="IU10" s="68"/>
      <c r="IV10" s="68"/>
      <c r="IW10" s="68"/>
      <c r="IX10" s="68"/>
      <c r="IY10" s="68"/>
      <c r="IZ10" s="68"/>
      <c r="JA10" s="68"/>
      <c r="JB10" s="68"/>
      <c r="JC10" s="68"/>
      <c r="JD10" s="68"/>
      <c r="JE10" s="68"/>
      <c r="JF10" s="68"/>
      <c r="JG10" s="68"/>
      <c r="JH10" s="68"/>
      <c r="JI10" s="68"/>
      <c r="JJ10" s="68"/>
      <c r="JK10" s="68"/>
      <c r="JL10" s="68"/>
      <c r="JM10" s="68"/>
      <c r="JN10" s="68"/>
      <c r="JO10" s="68"/>
      <c r="JP10" s="68"/>
      <c r="JQ10" s="68"/>
      <c r="JR10" s="68"/>
      <c r="JS10" s="68"/>
      <c r="JT10" s="68"/>
      <c r="JU10" s="68"/>
      <c r="JV10" s="68"/>
      <c r="JW10" s="68"/>
      <c r="JX10" s="68"/>
      <c r="JY10" s="68"/>
      <c r="JZ10" s="68"/>
      <c r="KA10" s="68"/>
      <c r="KB10" s="68"/>
      <c r="KC10" s="68"/>
      <c r="KD10" s="68"/>
      <c r="KE10" s="68"/>
      <c r="KF10" s="68"/>
      <c r="KG10" s="68"/>
      <c r="KH10" s="68"/>
      <c r="KI10" s="68"/>
      <c r="KJ10" s="68"/>
      <c r="KK10" s="68"/>
      <c r="KL10" s="68"/>
      <c r="KM10" s="68"/>
      <c r="KN10" s="68"/>
      <c r="KO10" s="68"/>
      <c r="KP10" s="70"/>
      <c r="KQ10" s="70"/>
      <c r="KR10" s="70"/>
      <c r="KS10" s="70"/>
      <c r="KT10" s="70"/>
      <c r="KU10" s="70"/>
      <c r="KV10" s="7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70"/>
      <c r="MQ10" s="70"/>
      <c r="MR10" s="70"/>
      <c r="MS10" s="70"/>
      <c r="MT10" s="70"/>
      <c r="MU10" s="70"/>
      <c r="MV10" s="70"/>
      <c r="MW10" s="70"/>
      <c r="MX10" s="70"/>
      <c r="MY10" s="70"/>
      <c r="MZ10" s="70"/>
      <c r="NA10" s="70"/>
      <c r="NB10" s="70"/>
      <c r="NC10" s="70"/>
      <c r="ND10" s="70"/>
      <c r="NE10" s="70"/>
      <c r="NF10" s="70"/>
      <c r="NG10" s="70"/>
      <c r="NH10" s="70"/>
      <c r="NI10" s="70"/>
      <c r="NJ10" s="70"/>
      <c r="NK10" s="70"/>
      <c r="NL10" s="70"/>
      <c r="NM10" s="70"/>
      <c r="NN10" s="70"/>
      <c r="NO10" s="70"/>
      <c r="NP10" s="70"/>
      <c r="NQ10" s="70"/>
      <c r="NR10" s="70"/>
      <c r="NS10" s="70"/>
      <c r="NT10" s="70"/>
      <c r="NU10" s="70"/>
      <c r="NV10" s="70"/>
      <c r="NW10" s="70"/>
      <c r="NX10" s="70"/>
      <c r="NY10" s="70"/>
      <c r="NZ10" s="70"/>
      <c r="OA10" s="70"/>
      <c r="OB10" s="70"/>
      <c r="OC10" s="70"/>
      <c r="OD10" s="70"/>
      <c r="OE10" s="70"/>
      <c r="OF10" s="70"/>
      <c r="OG10" s="81"/>
      <c r="OH10" s="68"/>
      <c r="OI10" s="70"/>
      <c r="OJ10" s="70"/>
      <c r="OK10" s="70"/>
      <c r="OL10" s="70"/>
      <c r="OM10" s="70"/>
      <c r="ON10" s="70"/>
      <c r="OO10" s="70"/>
      <c r="OP10" s="70"/>
      <c r="OQ10" s="70"/>
      <c r="OR10" s="70"/>
      <c r="OS10" s="70"/>
      <c r="OT10" s="70"/>
      <c r="OU10" s="70"/>
    </row>
    <row r="11" spans="1:411" s="67" customFormat="1">
      <c r="A11" s="67">
        <v>4</v>
      </c>
      <c r="B11" s="551" t="s">
        <v>604</v>
      </c>
      <c r="C11" s="558" t="s">
        <v>601</v>
      </c>
      <c r="D11" s="508">
        <v>354.68</v>
      </c>
      <c r="E11" s="743" t="s">
        <v>2718</v>
      </c>
      <c r="F11" s="518"/>
      <c r="G11" s="518">
        <v>251.67</v>
      </c>
      <c r="H11" s="912">
        <v>354.68</v>
      </c>
      <c r="I11" s="633">
        <f>D11</f>
        <v>354.68</v>
      </c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70"/>
      <c r="Y11" s="70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71"/>
      <c r="AK11" s="68"/>
      <c r="AL11" s="71"/>
      <c r="AM11" s="68"/>
      <c r="AN11" s="68"/>
      <c r="AO11" s="71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71"/>
      <c r="BL11" s="71"/>
      <c r="BM11" s="68"/>
      <c r="BN11" s="68"/>
      <c r="BO11" s="71"/>
      <c r="BP11" s="71"/>
      <c r="BQ11" s="68"/>
      <c r="BR11" s="68"/>
      <c r="BS11" s="68"/>
      <c r="BT11" s="68"/>
      <c r="BU11" s="71"/>
      <c r="BV11" s="71"/>
      <c r="BW11" s="71"/>
      <c r="BX11" s="71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>
        <v>1</v>
      </c>
      <c r="CM11" s="68">
        <v>1</v>
      </c>
      <c r="CN11" s="68">
        <v>1</v>
      </c>
      <c r="CO11" s="68">
        <v>1</v>
      </c>
      <c r="CP11" s="68">
        <v>1</v>
      </c>
      <c r="CQ11" s="68">
        <v>1</v>
      </c>
      <c r="CR11" s="68">
        <v>1</v>
      </c>
      <c r="CS11" s="68">
        <v>1</v>
      </c>
      <c r="CT11" s="68">
        <v>1</v>
      </c>
      <c r="CU11" s="68">
        <v>1</v>
      </c>
      <c r="CV11" s="68">
        <v>1</v>
      </c>
      <c r="CW11" s="68">
        <v>1</v>
      </c>
      <c r="CX11" s="68">
        <v>1</v>
      </c>
      <c r="CY11" s="68">
        <v>1</v>
      </c>
      <c r="CZ11" s="68"/>
      <c r="DA11" s="68"/>
      <c r="DB11" s="68"/>
      <c r="DC11" s="68"/>
      <c r="DD11" s="71"/>
      <c r="DE11" s="71"/>
      <c r="DF11" s="68"/>
      <c r="DG11" s="71"/>
      <c r="DH11" s="68"/>
      <c r="DI11" s="71"/>
      <c r="DJ11" s="71"/>
      <c r="DK11" s="68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68"/>
      <c r="ED11" s="71"/>
      <c r="EE11" s="70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0"/>
      <c r="EU11" s="72"/>
      <c r="EV11" s="70"/>
      <c r="EW11" s="70"/>
      <c r="EX11" s="70"/>
      <c r="EY11" s="73"/>
      <c r="EZ11" s="73"/>
      <c r="FA11" s="73"/>
      <c r="FB11" s="74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4"/>
      <c r="FS11" s="74"/>
      <c r="FT11" s="74"/>
      <c r="FU11" s="74"/>
      <c r="FV11" s="74"/>
      <c r="FW11" s="74"/>
      <c r="FX11" s="76"/>
      <c r="FY11" s="76"/>
      <c r="FZ11" s="76"/>
      <c r="GA11" s="76"/>
      <c r="GB11" s="76"/>
      <c r="GC11" s="74"/>
      <c r="GD11" s="74"/>
      <c r="GE11" s="74"/>
      <c r="GF11" s="74"/>
      <c r="GG11" s="77"/>
      <c r="GH11" s="78"/>
      <c r="GI11" s="78"/>
      <c r="GJ11" s="74"/>
      <c r="GK11" s="79"/>
      <c r="GL11" s="80"/>
      <c r="GM11" s="80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70"/>
      <c r="GZ11" s="70"/>
      <c r="HA11" s="68"/>
      <c r="HB11" s="68"/>
      <c r="HC11" s="68"/>
      <c r="HD11" s="68"/>
      <c r="HE11" s="68"/>
      <c r="HF11" s="68"/>
      <c r="HG11" s="68"/>
      <c r="HH11" s="68"/>
      <c r="HI11" s="68"/>
      <c r="HJ11" s="68"/>
      <c r="HK11" s="68"/>
      <c r="HL11" s="68"/>
      <c r="HM11" s="68"/>
      <c r="HN11" s="68"/>
      <c r="HO11" s="68"/>
      <c r="HP11" s="68"/>
      <c r="HQ11" s="69"/>
      <c r="HR11" s="68"/>
      <c r="HS11" s="68"/>
      <c r="HT11" s="68"/>
      <c r="HU11" s="68"/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68"/>
      <c r="IJ11" s="68"/>
      <c r="IK11" s="68"/>
      <c r="IL11" s="68"/>
      <c r="IM11" s="68"/>
      <c r="IN11" s="68"/>
      <c r="IO11" s="68"/>
      <c r="IP11" s="68"/>
      <c r="IQ11" s="68"/>
      <c r="IR11" s="68"/>
      <c r="IS11" s="68"/>
      <c r="IT11" s="68"/>
      <c r="IU11" s="68"/>
      <c r="IV11" s="68"/>
      <c r="IW11" s="68"/>
      <c r="IX11" s="68"/>
      <c r="IY11" s="68"/>
      <c r="IZ11" s="68"/>
      <c r="JA11" s="68"/>
      <c r="JB11" s="68"/>
      <c r="JC11" s="68"/>
      <c r="JD11" s="68"/>
      <c r="JE11" s="68"/>
      <c r="JF11" s="68"/>
      <c r="JG11" s="68"/>
      <c r="JH11" s="68"/>
      <c r="JI11" s="68"/>
      <c r="JJ11" s="68"/>
      <c r="JK11" s="68"/>
      <c r="JL11" s="68"/>
      <c r="JM11" s="68"/>
      <c r="JN11" s="68"/>
      <c r="JO11" s="68"/>
      <c r="JP11" s="68"/>
      <c r="JQ11" s="68"/>
      <c r="JR11" s="68"/>
      <c r="JS11" s="68"/>
      <c r="JT11" s="68"/>
      <c r="JU11" s="68"/>
      <c r="JV11" s="68"/>
      <c r="JW11" s="68"/>
      <c r="JX11" s="68"/>
      <c r="JY11" s="68"/>
      <c r="JZ11" s="68"/>
      <c r="KA11" s="68"/>
      <c r="KB11" s="68"/>
      <c r="KC11" s="68"/>
      <c r="KD11" s="68"/>
      <c r="KE11" s="68"/>
      <c r="KF11" s="68"/>
      <c r="KG11" s="68"/>
      <c r="KH11" s="68"/>
      <c r="KI11" s="68"/>
      <c r="KJ11" s="68"/>
      <c r="KK11" s="68"/>
      <c r="KL11" s="68"/>
      <c r="KM11" s="68"/>
      <c r="KN11" s="68"/>
      <c r="KO11" s="68"/>
      <c r="KP11" s="70"/>
      <c r="KQ11" s="70"/>
      <c r="KR11" s="70"/>
      <c r="KS11" s="70"/>
      <c r="KT11" s="70"/>
      <c r="KU11" s="70"/>
      <c r="KV11" s="70"/>
      <c r="KW11" s="70"/>
      <c r="KX11" s="70"/>
      <c r="KY11" s="70"/>
      <c r="KZ11" s="70"/>
      <c r="LA11" s="70"/>
      <c r="LB11" s="70"/>
      <c r="LC11" s="70"/>
      <c r="LD11" s="70"/>
      <c r="LE11" s="70"/>
      <c r="LF11" s="70"/>
      <c r="LG11" s="70"/>
      <c r="LH11" s="70"/>
      <c r="LI11" s="70"/>
      <c r="LJ11" s="70"/>
      <c r="LK11" s="70"/>
      <c r="LL11" s="70"/>
      <c r="LM11" s="70"/>
      <c r="LN11" s="70"/>
      <c r="LO11" s="70"/>
      <c r="LP11" s="70"/>
      <c r="LQ11" s="70"/>
      <c r="LR11" s="70"/>
      <c r="LS11" s="70"/>
      <c r="LT11" s="70"/>
      <c r="LU11" s="70"/>
      <c r="LV11" s="70"/>
      <c r="LW11" s="70"/>
      <c r="LX11" s="70"/>
      <c r="LY11" s="70"/>
      <c r="LZ11" s="70"/>
      <c r="MA11" s="70"/>
      <c r="MB11" s="70"/>
      <c r="MC11" s="70"/>
      <c r="MD11" s="70"/>
      <c r="ME11" s="70"/>
      <c r="MF11" s="70"/>
      <c r="MG11" s="70"/>
      <c r="MH11" s="70"/>
      <c r="MI11" s="70"/>
      <c r="MJ11" s="70"/>
      <c r="MK11" s="70"/>
      <c r="ML11" s="70"/>
      <c r="MM11" s="70"/>
      <c r="MN11" s="70"/>
      <c r="MO11" s="70"/>
      <c r="MP11" s="70"/>
      <c r="MQ11" s="70"/>
      <c r="MR11" s="70"/>
      <c r="MS11" s="70"/>
      <c r="MT11" s="70"/>
      <c r="MU11" s="70"/>
      <c r="MV11" s="70"/>
      <c r="MW11" s="70"/>
      <c r="MX11" s="70"/>
      <c r="MY11" s="70"/>
      <c r="MZ11" s="70"/>
      <c r="NA11" s="70"/>
      <c r="NB11" s="70"/>
      <c r="NC11" s="70"/>
      <c r="ND11" s="70"/>
      <c r="NE11" s="70"/>
      <c r="NF11" s="70"/>
      <c r="NG11" s="70"/>
      <c r="NH11" s="70"/>
      <c r="NI11" s="70"/>
      <c r="NJ11" s="70"/>
      <c r="NK11" s="70"/>
      <c r="NL11" s="70"/>
      <c r="NM11" s="70"/>
      <c r="NN11" s="70"/>
      <c r="NO11" s="70"/>
      <c r="NP11" s="70"/>
      <c r="NQ11" s="70"/>
      <c r="NR11" s="70"/>
      <c r="NS11" s="70"/>
      <c r="NT11" s="70"/>
      <c r="NU11" s="70"/>
      <c r="NV11" s="70"/>
      <c r="NW11" s="70"/>
      <c r="NX11" s="70"/>
      <c r="NY11" s="70"/>
      <c r="NZ11" s="70"/>
      <c r="OA11" s="70"/>
      <c r="OB11" s="70"/>
      <c r="OC11" s="70"/>
      <c r="OD11" s="70"/>
      <c r="OE11" s="70"/>
      <c r="OF11" s="70"/>
      <c r="OG11" s="81"/>
      <c r="OH11" s="68"/>
      <c r="OI11" s="70"/>
      <c r="OJ11" s="70"/>
      <c r="OK11" s="70"/>
      <c r="OL11" s="70"/>
      <c r="OM11" s="70"/>
      <c r="ON11" s="70"/>
      <c r="OO11" s="70"/>
      <c r="OP11" s="70"/>
      <c r="OQ11" s="70"/>
      <c r="OR11" s="70"/>
      <c r="OS11" s="70"/>
      <c r="OT11" s="70"/>
      <c r="OU11" s="70"/>
    </row>
    <row r="12" spans="1:411" s="67" customFormat="1">
      <c r="A12" s="745">
        <v>5</v>
      </c>
      <c r="B12" s="819" t="s">
        <v>605</v>
      </c>
      <c r="C12" s="747" t="s">
        <v>601</v>
      </c>
      <c r="D12" s="748">
        <v>438.21</v>
      </c>
      <c r="E12" s="826" t="s">
        <v>2478</v>
      </c>
      <c r="F12" s="820">
        <v>99</v>
      </c>
      <c r="G12" s="820">
        <v>450</v>
      </c>
      <c r="H12" s="820">
        <v>438.21</v>
      </c>
      <c r="I12" s="761">
        <f>MIN(D12,F12)</f>
        <v>99</v>
      </c>
      <c r="J12" s="68"/>
      <c r="K12" s="68"/>
      <c r="L12" s="68"/>
      <c r="M12" s="68"/>
      <c r="N12" s="68">
        <v>1</v>
      </c>
      <c r="O12" s="68">
        <v>1</v>
      </c>
      <c r="P12" s="68"/>
      <c r="Q12" s="68"/>
      <c r="R12" s="68"/>
      <c r="S12" s="68"/>
      <c r="T12" s="68"/>
      <c r="U12" s="68"/>
      <c r="V12" s="68"/>
      <c r="W12" s="68"/>
      <c r="X12" s="70"/>
      <c r="Y12" s="70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71"/>
      <c r="AK12" s="68"/>
      <c r="AL12" s="71"/>
      <c r="AM12" s="68"/>
      <c r="AN12" s="68"/>
      <c r="AO12" s="71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71"/>
      <c r="BL12" s="71"/>
      <c r="BM12" s="68"/>
      <c r="BN12" s="68"/>
      <c r="BO12" s="71"/>
      <c r="BP12" s="71"/>
      <c r="BQ12" s="68"/>
      <c r="BR12" s="68"/>
      <c r="BS12" s="68"/>
      <c r="BT12" s="68"/>
      <c r="BU12" s="71"/>
      <c r="BV12" s="71"/>
      <c r="BW12" s="71"/>
      <c r="BX12" s="71"/>
      <c r="BY12" s="68"/>
      <c r="BZ12" s="68"/>
      <c r="CA12" s="68"/>
      <c r="CB12" s="68"/>
      <c r="CC12" s="71"/>
      <c r="CD12" s="71"/>
      <c r="CE12" s="68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>
        <v>1</v>
      </c>
      <c r="DA12" s="68">
        <v>1</v>
      </c>
      <c r="DB12" s="68">
        <v>1</v>
      </c>
      <c r="DC12" s="68">
        <v>1</v>
      </c>
      <c r="DD12" s="68">
        <v>1</v>
      </c>
      <c r="DE12" s="68">
        <v>1</v>
      </c>
      <c r="DF12" s="68">
        <v>1</v>
      </c>
      <c r="DG12" s="68">
        <v>1</v>
      </c>
      <c r="DH12" s="68">
        <v>1</v>
      </c>
      <c r="DI12" s="68">
        <v>1</v>
      </c>
      <c r="DJ12" s="68">
        <v>1</v>
      </c>
      <c r="DK12" s="68">
        <v>1</v>
      </c>
      <c r="DL12" s="68">
        <v>1</v>
      </c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71"/>
      <c r="DZ12" s="71"/>
      <c r="EA12" s="71"/>
      <c r="EB12" s="71"/>
      <c r="EC12" s="68"/>
      <c r="ED12" s="71"/>
      <c r="EE12" s="70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0"/>
      <c r="EU12" s="72"/>
      <c r="EV12" s="70"/>
      <c r="EW12" s="70"/>
      <c r="EX12" s="70"/>
      <c r="EY12" s="73"/>
      <c r="EZ12" s="73"/>
      <c r="FA12" s="73"/>
      <c r="FB12" s="74"/>
      <c r="FC12" s="75"/>
      <c r="FD12" s="75"/>
      <c r="FE12" s="75"/>
      <c r="FF12" s="75"/>
      <c r="FG12" s="75"/>
      <c r="FH12" s="75"/>
      <c r="FI12" s="75"/>
      <c r="FJ12" s="75"/>
      <c r="FK12" s="75"/>
      <c r="FL12" s="75"/>
      <c r="FM12" s="75"/>
      <c r="FN12" s="75"/>
      <c r="FO12" s="75"/>
      <c r="FP12" s="75"/>
      <c r="FQ12" s="75"/>
      <c r="FR12" s="74"/>
      <c r="FS12" s="74"/>
      <c r="FT12" s="74"/>
      <c r="FU12" s="74"/>
      <c r="FV12" s="74"/>
      <c r="FW12" s="74"/>
      <c r="FX12" s="76"/>
      <c r="FY12" s="76"/>
      <c r="FZ12" s="76"/>
      <c r="GA12" s="76"/>
      <c r="GB12" s="76"/>
      <c r="GC12" s="74"/>
      <c r="GD12" s="74"/>
      <c r="GE12" s="74"/>
      <c r="GF12" s="74"/>
      <c r="GG12" s="77"/>
      <c r="GH12" s="78"/>
      <c r="GI12" s="78"/>
      <c r="GJ12" s="74"/>
      <c r="GK12" s="79"/>
      <c r="GL12" s="80"/>
      <c r="GM12" s="80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70"/>
      <c r="GZ12" s="70"/>
      <c r="HA12" s="68"/>
      <c r="HB12" s="68"/>
      <c r="HC12" s="68"/>
      <c r="HD12" s="68"/>
      <c r="HE12" s="68"/>
      <c r="HF12" s="68"/>
      <c r="HG12" s="68"/>
      <c r="HH12" s="68"/>
      <c r="HI12" s="68"/>
      <c r="HJ12" s="68"/>
      <c r="HK12" s="68"/>
      <c r="HL12" s="68"/>
      <c r="HM12" s="68"/>
      <c r="HN12" s="68"/>
      <c r="HO12" s="68"/>
      <c r="HP12" s="68"/>
      <c r="HQ12" s="69"/>
      <c r="HR12" s="68"/>
      <c r="HS12" s="68"/>
      <c r="HT12" s="68"/>
      <c r="HU12" s="68"/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/>
      <c r="IM12" s="68"/>
      <c r="IN12" s="68"/>
      <c r="IO12" s="68"/>
      <c r="IP12" s="68"/>
      <c r="IQ12" s="68"/>
      <c r="IR12" s="68"/>
      <c r="IS12" s="68"/>
      <c r="IT12" s="68"/>
      <c r="IU12" s="68"/>
      <c r="IV12" s="68"/>
      <c r="IW12" s="68"/>
      <c r="IX12" s="68"/>
      <c r="IY12" s="68"/>
      <c r="IZ12" s="68"/>
      <c r="JA12" s="68"/>
      <c r="JB12" s="68"/>
      <c r="JC12" s="68"/>
      <c r="JD12" s="68"/>
      <c r="JE12" s="68"/>
      <c r="JF12" s="68"/>
      <c r="JG12" s="68"/>
      <c r="JH12" s="68"/>
      <c r="JI12" s="68"/>
      <c r="JJ12" s="68"/>
      <c r="JK12" s="68"/>
      <c r="JL12" s="68"/>
      <c r="JM12" s="68"/>
      <c r="JN12" s="68"/>
      <c r="JO12" s="68"/>
      <c r="JP12" s="68"/>
      <c r="JQ12" s="68"/>
      <c r="JR12" s="68"/>
      <c r="JS12" s="68"/>
      <c r="JT12" s="68"/>
      <c r="JU12" s="68"/>
      <c r="JV12" s="68"/>
      <c r="JW12" s="68"/>
      <c r="JX12" s="68"/>
      <c r="JY12" s="68"/>
      <c r="JZ12" s="68"/>
      <c r="KA12" s="68"/>
      <c r="KB12" s="68"/>
      <c r="KC12" s="68"/>
      <c r="KD12" s="68"/>
      <c r="KE12" s="68"/>
      <c r="KF12" s="68"/>
      <c r="KG12" s="68"/>
      <c r="KH12" s="68"/>
      <c r="KI12" s="68"/>
      <c r="KJ12" s="68"/>
      <c r="KK12" s="68"/>
      <c r="KL12" s="68"/>
      <c r="KM12" s="68"/>
      <c r="KN12" s="68"/>
      <c r="KO12" s="68"/>
      <c r="KP12" s="70"/>
      <c r="KQ12" s="70"/>
      <c r="KR12" s="70"/>
      <c r="KS12" s="70"/>
      <c r="KT12" s="70"/>
      <c r="KU12" s="70"/>
      <c r="KV12" s="70"/>
      <c r="KW12" s="70"/>
      <c r="KX12" s="70"/>
      <c r="KY12" s="70"/>
      <c r="KZ12" s="70"/>
      <c r="LA12" s="70"/>
      <c r="LB12" s="70"/>
      <c r="LC12" s="70"/>
      <c r="LD12" s="70"/>
      <c r="LE12" s="70"/>
      <c r="LF12" s="70"/>
      <c r="LG12" s="70"/>
      <c r="LH12" s="70"/>
      <c r="LI12" s="70"/>
      <c r="LJ12" s="70"/>
      <c r="LK12" s="70"/>
      <c r="LL12" s="70"/>
      <c r="LM12" s="70"/>
      <c r="LN12" s="70"/>
      <c r="LO12" s="70"/>
      <c r="LP12" s="70"/>
      <c r="LQ12" s="70"/>
      <c r="LR12" s="70"/>
      <c r="LS12" s="70"/>
      <c r="LT12" s="70"/>
      <c r="LU12" s="70"/>
      <c r="LV12" s="70"/>
      <c r="LW12" s="70"/>
      <c r="LX12" s="70"/>
      <c r="LY12" s="70"/>
      <c r="LZ12" s="70"/>
      <c r="MA12" s="70"/>
      <c r="MB12" s="70"/>
      <c r="MC12" s="70"/>
      <c r="MD12" s="70"/>
      <c r="ME12" s="70"/>
      <c r="MF12" s="70"/>
      <c r="MG12" s="70"/>
      <c r="MH12" s="70"/>
      <c r="MI12" s="70"/>
      <c r="MJ12" s="70"/>
      <c r="MK12" s="70"/>
      <c r="ML12" s="70"/>
      <c r="MM12" s="70"/>
      <c r="MN12" s="70"/>
      <c r="MO12" s="70"/>
      <c r="MP12" s="70"/>
      <c r="MQ12" s="70"/>
      <c r="MR12" s="70"/>
      <c r="MS12" s="70"/>
      <c r="MT12" s="70"/>
      <c r="MU12" s="70"/>
      <c r="MV12" s="70"/>
      <c r="MW12" s="70"/>
      <c r="MX12" s="70"/>
      <c r="MY12" s="70"/>
      <c r="MZ12" s="70"/>
      <c r="NA12" s="70"/>
      <c r="NB12" s="70"/>
      <c r="NC12" s="70"/>
      <c r="ND12" s="70"/>
      <c r="NE12" s="70"/>
      <c r="NF12" s="70"/>
      <c r="NG12" s="70"/>
      <c r="NH12" s="70"/>
      <c r="NI12" s="70"/>
      <c r="NJ12" s="70"/>
      <c r="NK12" s="70"/>
      <c r="NL12" s="70"/>
      <c r="NM12" s="70"/>
      <c r="NN12" s="70"/>
      <c r="NO12" s="70"/>
      <c r="NP12" s="70"/>
      <c r="NQ12" s="70"/>
      <c r="NR12" s="70"/>
      <c r="NS12" s="70"/>
      <c r="NT12" s="70"/>
      <c r="NU12" s="70"/>
      <c r="NV12" s="70"/>
      <c r="NW12" s="70"/>
      <c r="NX12" s="70"/>
      <c r="NY12" s="70"/>
      <c r="NZ12" s="70"/>
      <c r="OA12" s="70"/>
      <c r="OB12" s="70"/>
      <c r="OC12" s="70"/>
      <c r="OD12" s="70"/>
      <c r="OE12" s="70"/>
      <c r="OF12" s="70"/>
      <c r="OG12" s="81"/>
      <c r="OH12" s="68"/>
      <c r="OI12" s="70"/>
      <c r="OJ12" s="70"/>
      <c r="OK12" s="70"/>
      <c r="OL12" s="70"/>
      <c r="OM12" s="70"/>
      <c r="ON12" s="70"/>
      <c r="OO12" s="70"/>
      <c r="OP12" s="70"/>
      <c r="OQ12" s="70"/>
      <c r="OR12" s="70"/>
      <c r="OS12" s="70"/>
      <c r="OT12" s="70"/>
      <c r="OU12" s="70"/>
    </row>
    <row r="13" spans="1:411" s="67" customFormat="1">
      <c r="A13" s="67">
        <v>6</v>
      </c>
      <c r="B13" s="551" t="s">
        <v>606</v>
      </c>
      <c r="C13" s="558" t="s">
        <v>601</v>
      </c>
      <c r="D13" s="512">
        <f>811/1.2</f>
        <v>675.83333333333337</v>
      </c>
      <c r="E13" s="743" t="s">
        <v>2479</v>
      </c>
      <c r="F13" s="512"/>
      <c r="G13" s="512">
        <v>651.66999999999996</v>
      </c>
      <c r="H13" s="911">
        <v>675.83333333333337</v>
      </c>
      <c r="I13" s="633">
        <f t="shared" ref="I13:I21" si="0">D13</f>
        <v>675.83333333333337</v>
      </c>
      <c r="J13" s="68"/>
      <c r="K13" s="68"/>
      <c r="L13" s="83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70"/>
      <c r="Y13" s="70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71"/>
      <c r="AK13" s="68"/>
      <c r="AL13" s="71"/>
      <c r="AM13" s="68"/>
      <c r="AN13" s="68"/>
      <c r="AO13" s="71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71"/>
      <c r="BL13" s="71"/>
      <c r="BM13" s="68"/>
      <c r="BN13" s="68"/>
      <c r="BO13" s="71"/>
      <c r="BP13" s="71"/>
      <c r="BQ13" s="68"/>
      <c r="BR13" s="68"/>
      <c r="BS13" s="68"/>
      <c r="BT13" s="68"/>
      <c r="BU13" s="71"/>
      <c r="BV13" s="71"/>
      <c r="BW13" s="71"/>
      <c r="BX13" s="71"/>
      <c r="BY13" s="68"/>
      <c r="BZ13" s="68"/>
      <c r="CA13" s="68"/>
      <c r="CB13" s="68"/>
      <c r="CC13" s="71"/>
      <c r="CD13" s="71"/>
      <c r="CE13" s="68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>
        <v>1</v>
      </c>
      <c r="DN13" s="68">
        <v>1</v>
      </c>
      <c r="DO13" s="68">
        <v>1</v>
      </c>
      <c r="DP13" s="68">
        <v>1</v>
      </c>
      <c r="DQ13" s="68">
        <v>1</v>
      </c>
      <c r="DR13" s="68">
        <v>1</v>
      </c>
      <c r="DS13" s="68">
        <v>1</v>
      </c>
      <c r="DT13" s="68">
        <v>1</v>
      </c>
      <c r="DU13" s="68">
        <v>1</v>
      </c>
      <c r="DV13" s="68">
        <v>1</v>
      </c>
      <c r="DW13" s="68">
        <v>1</v>
      </c>
      <c r="DX13" s="68">
        <v>1</v>
      </c>
      <c r="DY13" s="71"/>
      <c r="DZ13" s="71"/>
      <c r="EA13" s="71"/>
      <c r="EB13" s="71"/>
      <c r="EC13" s="68"/>
      <c r="ED13" s="71"/>
      <c r="EE13" s="70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0"/>
      <c r="EU13" s="72"/>
      <c r="EV13" s="70"/>
      <c r="EW13" s="70"/>
      <c r="EX13" s="70"/>
      <c r="EY13" s="73"/>
      <c r="EZ13" s="73"/>
      <c r="FA13" s="73"/>
      <c r="FB13" s="74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4"/>
      <c r="FS13" s="74"/>
      <c r="FT13" s="74"/>
      <c r="FU13" s="74"/>
      <c r="FV13" s="74"/>
      <c r="FW13" s="74"/>
      <c r="FX13" s="76"/>
      <c r="FY13" s="76"/>
      <c r="FZ13" s="76"/>
      <c r="GA13" s="76"/>
      <c r="GB13" s="76"/>
      <c r="GC13" s="74"/>
      <c r="GD13" s="74"/>
      <c r="GE13" s="74"/>
      <c r="GF13" s="74"/>
      <c r="GG13" s="77"/>
      <c r="GH13" s="78"/>
      <c r="GI13" s="78"/>
      <c r="GJ13" s="74"/>
      <c r="GK13" s="79"/>
      <c r="GL13" s="80"/>
      <c r="GM13" s="80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70"/>
      <c r="GZ13" s="70"/>
      <c r="HA13" s="68"/>
      <c r="HB13" s="68"/>
      <c r="HC13" s="68"/>
      <c r="HD13" s="68"/>
      <c r="HE13" s="68"/>
      <c r="HF13" s="68"/>
      <c r="HG13" s="68"/>
      <c r="HH13" s="68"/>
      <c r="HI13" s="68"/>
      <c r="HJ13" s="68"/>
      <c r="HK13" s="68"/>
      <c r="HL13" s="68"/>
      <c r="HM13" s="68"/>
      <c r="HN13" s="68"/>
      <c r="HO13" s="68"/>
      <c r="HP13" s="68"/>
      <c r="HQ13" s="69"/>
      <c r="HR13" s="68"/>
      <c r="HS13" s="68"/>
      <c r="HT13" s="68"/>
      <c r="HU13" s="68"/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/>
      <c r="IM13" s="68"/>
      <c r="IN13" s="68"/>
      <c r="IO13" s="68"/>
      <c r="IP13" s="68"/>
      <c r="IQ13" s="68"/>
      <c r="IR13" s="68"/>
      <c r="IS13" s="68"/>
      <c r="IT13" s="68"/>
      <c r="IU13" s="68"/>
      <c r="IV13" s="68"/>
      <c r="IW13" s="68"/>
      <c r="IX13" s="68"/>
      <c r="IY13" s="68"/>
      <c r="IZ13" s="68"/>
      <c r="JA13" s="68"/>
      <c r="JB13" s="68"/>
      <c r="JC13" s="68"/>
      <c r="JD13" s="68"/>
      <c r="JE13" s="68"/>
      <c r="JF13" s="68"/>
      <c r="JG13" s="68"/>
      <c r="JH13" s="68"/>
      <c r="JI13" s="68"/>
      <c r="JJ13" s="68"/>
      <c r="JK13" s="68"/>
      <c r="JL13" s="68"/>
      <c r="JM13" s="68"/>
      <c r="JN13" s="68"/>
      <c r="JO13" s="68"/>
      <c r="JP13" s="68"/>
      <c r="JQ13" s="68"/>
      <c r="JR13" s="68"/>
      <c r="JS13" s="68"/>
      <c r="JT13" s="68"/>
      <c r="JU13" s="68"/>
      <c r="JV13" s="68"/>
      <c r="JW13" s="68"/>
      <c r="JX13" s="68"/>
      <c r="JY13" s="68"/>
      <c r="JZ13" s="68"/>
      <c r="KA13" s="68"/>
      <c r="KB13" s="68"/>
      <c r="KC13" s="68"/>
      <c r="KD13" s="68"/>
      <c r="KE13" s="68"/>
      <c r="KF13" s="68"/>
      <c r="KG13" s="68"/>
      <c r="KH13" s="68"/>
      <c r="KI13" s="68"/>
      <c r="KJ13" s="68"/>
      <c r="KK13" s="68"/>
      <c r="KL13" s="68"/>
      <c r="KM13" s="68"/>
      <c r="KN13" s="68"/>
      <c r="KO13" s="68"/>
      <c r="KP13" s="70"/>
      <c r="KQ13" s="70"/>
      <c r="KR13" s="70"/>
      <c r="KS13" s="70"/>
      <c r="KT13" s="70"/>
      <c r="KU13" s="70"/>
      <c r="KV13" s="70"/>
      <c r="KW13" s="70"/>
      <c r="KX13" s="70"/>
      <c r="KY13" s="70"/>
      <c r="KZ13" s="70"/>
      <c r="LA13" s="70"/>
      <c r="LB13" s="70"/>
      <c r="LC13" s="70"/>
      <c r="LD13" s="70"/>
      <c r="LE13" s="70"/>
      <c r="LF13" s="70"/>
      <c r="LG13" s="70"/>
      <c r="LH13" s="70"/>
      <c r="LI13" s="70"/>
      <c r="LJ13" s="70"/>
      <c r="LK13" s="70"/>
      <c r="LL13" s="70"/>
      <c r="LM13" s="70"/>
      <c r="LN13" s="70"/>
      <c r="LO13" s="70"/>
      <c r="LP13" s="70"/>
      <c r="LQ13" s="70"/>
      <c r="LR13" s="70"/>
      <c r="LS13" s="70"/>
      <c r="LT13" s="70"/>
      <c r="LU13" s="70"/>
      <c r="LV13" s="70"/>
      <c r="LW13" s="70"/>
      <c r="LX13" s="70"/>
      <c r="LY13" s="70"/>
      <c r="LZ13" s="70"/>
      <c r="MA13" s="70"/>
      <c r="MB13" s="70"/>
      <c r="MC13" s="70"/>
      <c r="MD13" s="70"/>
      <c r="ME13" s="70"/>
      <c r="MF13" s="70"/>
      <c r="MG13" s="70"/>
      <c r="MH13" s="70"/>
      <c r="MI13" s="70"/>
      <c r="MJ13" s="70"/>
      <c r="MK13" s="70"/>
      <c r="ML13" s="70"/>
      <c r="MM13" s="70"/>
      <c r="MN13" s="70"/>
      <c r="MO13" s="70"/>
      <c r="MP13" s="70"/>
      <c r="MQ13" s="70"/>
      <c r="MR13" s="70"/>
      <c r="MS13" s="70"/>
      <c r="MT13" s="70"/>
      <c r="MU13" s="70"/>
      <c r="MV13" s="70"/>
      <c r="MW13" s="70"/>
      <c r="MX13" s="70"/>
      <c r="MY13" s="70"/>
      <c r="MZ13" s="70"/>
      <c r="NA13" s="70"/>
      <c r="NB13" s="70"/>
      <c r="NC13" s="70"/>
      <c r="ND13" s="70"/>
      <c r="NE13" s="70"/>
      <c r="NF13" s="70"/>
      <c r="NG13" s="70"/>
      <c r="NH13" s="70"/>
      <c r="NI13" s="70"/>
      <c r="NJ13" s="70"/>
      <c r="NK13" s="70"/>
      <c r="NL13" s="70"/>
      <c r="NM13" s="70"/>
      <c r="NN13" s="70"/>
      <c r="NO13" s="70"/>
      <c r="NP13" s="70"/>
      <c r="NQ13" s="70"/>
      <c r="NR13" s="70"/>
      <c r="NS13" s="70"/>
      <c r="NT13" s="70"/>
      <c r="NU13" s="70"/>
      <c r="NV13" s="70"/>
      <c r="NW13" s="70"/>
      <c r="NX13" s="70"/>
      <c r="NY13" s="70"/>
      <c r="NZ13" s="70"/>
      <c r="OA13" s="70"/>
      <c r="OB13" s="70"/>
      <c r="OC13" s="70"/>
      <c r="OD13" s="70"/>
      <c r="OE13" s="70"/>
      <c r="OF13" s="70"/>
      <c r="OG13" s="81"/>
      <c r="OH13" s="68"/>
      <c r="OI13" s="70"/>
      <c r="OJ13" s="70"/>
      <c r="OK13" s="70"/>
      <c r="OL13" s="70"/>
      <c r="OM13" s="70"/>
      <c r="ON13" s="70"/>
      <c r="OO13" s="70"/>
      <c r="OP13" s="70"/>
      <c r="OQ13" s="70"/>
      <c r="OR13" s="70"/>
      <c r="OS13" s="70"/>
      <c r="OT13" s="70"/>
      <c r="OU13" s="70"/>
    </row>
    <row r="14" spans="1:411" s="67" customFormat="1">
      <c r="A14" s="67">
        <v>7</v>
      </c>
      <c r="B14" s="551" t="s">
        <v>607</v>
      </c>
      <c r="C14" s="558" t="s">
        <v>601</v>
      </c>
      <c r="D14" s="508">
        <v>791.67</v>
      </c>
      <c r="E14" s="743" t="s">
        <v>2480</v>
      </c>
      <c r="F14" s="512"/>
      <c r="G14" s="512">
        <v>651.66999999999996</v>
      </c>
      <c r="H14" s="911">
        <v>791.67</v>
      </c>
      <c r="I14" s="633">
        <f t="shared" si="0"/>
        <v>791.67</v>
      </c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70"/>
      <c r="Y14" s="70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71"/>
      <c r="AK14" s="68"/>
      <c r="AL14" s="71"/>
      <c r="AM14" s="68"/>
      <c r="AN14" s="68"/>
      <c r="AO14" s="71"/>
      <c r="AP14" s="82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71"/>
      <c r="BL14" s="71"/>
      <c r="BM14" s="68"/>
      <c r="BN14" s="68"/>
      <c r="BO14" s="71"/>
      <c r="BP14" s="71"/>
      <c r="BQ14" s="68"/>
      <c r="BR14" s="68"/>
      <c r="BS14" s="68"/>
      <c r="BT14" s="68"/>
      <c r="BU14" s="71"/>
      <c r="BV14" s="71"/>
      <c r="BW14" s="71"/>
      <c r="BX14" s="71"/>
      <c r="BY14" s="68"/>
      <c r="BZ14" s="68"/>
      <c r="CA14" s="68"/>
      <c r="CB14" s="68"/>
      <c r="CC14" s="71"/>
      <c r="CD14" s="71"/>
      <c r="CE14" s="68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71">
        <v>1</v>
      </c>
      <c r="DZ14" s="71">
        <v>1</v>
      </c>
      <c r="EA14" s="71">
        <v>1</v>
      </c>
      <c r="EB14" s="71">
        <v>1</v>
      </c>
      <c r="EC14" s="71">
        <v>1</v>
      </c>
      <c r="ED14" s="71">
        <v>1</v>
      </c>
      <c r="EE14" s="71">
        <v>1</v>
      </c>
      <c r="EF14" s="71">
        <v>1</v>
      </c>
      <c r="EG14" s="71">
        <v>1</v>
      </c>
      <c r="EH14" s="71">
        <v>1</v>
      </c>
      <c r="EI14" s="71">
        <v>1</v>
      </c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0"/>
      <c r="EU14" s="72"/>
      <c r="EV14" s="70"/>
      <c r="EW14" s="70"/>
      <c r="EX14" s="70"/>
      <c r="EY14" s="73"/>
      <c r="EZ14" s="73"/>
      <c r="FA14" s="73"/>
      <c r="FB14" s="74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4"/>
      <c r="FS14" s="74"/>
      <c r="FT14" s="74"/>
      <c r="FU14" s="74"/>
      <c r="FV14" s="74"/>
      <c r="FW14" s="74"/>
      <c r="FX14" s="76"/>
      <c r="FY14" s="76"/>
      <c r="FZ14" s="76"/>
      <c r="GA14" s="76"/>
      <c r="GB14" s="76"/>
      <c r="GC14" s="74"/>
      <c r="GD14" s="74"/>
      <c r="GE14" s="74"/>
      <c r="GF14" s="74"/>
      <c r="GG14" s="77"/>
      <c r="GH14" s="78"/>
      <c r="GI14" s="78"/>
      <c r="GJ14" s="74"/>
      <c r="GK14" s="79"/>
      <c r="GL14" s="80"/>
      <c r="GM14" s="80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70"/>
      <c r="GZ14" s="70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9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  <c r="KH14" s="68"/>
      <c r="KI14" s="68"/>
      <c r="KJ14" s="68"/>
      <c r="KK14" s="68"/>
      <c r="KL14" s="68"/>
      <c r="KM14" s="68"/>
      <c r="KN14" s="68"/>
      <c r="KO14" s="68"/>
      <c r="KP14" s="70"/>
      <c r="KQ14" s="70"/>
      <c r="KR14" s="70"/>
      <c r="KS14" s="70"/>
      <c r="KT14" s="70"/>
      <c r="KU14" s="70"/>
      <c r="KV14" s="70"/>
      <c r="KW14" s="70"/>
      <c r="KX14" s="70"/>
      <c r="KY14" s="70"/>
      <c r="KZ14" s="70"/>
      <c r="LA14" s="70"/>
      <c r="LB14" s="70"/>
      <c r="LC14" s="70"/>
      <c r="LD14" s="70"/>
      <c r="LE14" s="70"/>
      <c r="LF14" s="70"/>
      <c r="LG14" s="70"/>
      <c r="LH14" s="70"/>
      <c r="LI14" s="70"/>
      <c r="LJ14" s="70"/>
      <c r="LK14" s="70"/>
      <c r="LL14" s="70"/>
      <c r="LM14" s="70"/>
      <c r="LN14" s="70"/>
      <c r="LO14" s="70"/>
      <c r="LP14" s="70"/>
      <c r="LQ14" s="70"/>
      <c r="LR14" s="70"/>
      <c r="LS14" s="70"/>
      <c r="LT14" s="70"/>
      <c r="LU14" s="70"/>
      <c r="LV14" s="70"/>
      <c r="LW14" s="70"/>
      <c r="LX14" s="70"/>
      <c r="LY14" s="70"/>
      <c r="LZ14" s="70"/>
      <c r="MA14" s="70"/>
      <c r="MB14" s="70"/>
      <c r="MC14" s="70"/>
      <c r="MD14" s="70"/>
      <c r="ME14" s="70"/>
      <c r="MF14" s="70"/>
      <c r="MG14" s="70"/>
      <c r="MH14" s="70"/>
      <c r="MI14" s="70"/>
      <c r="MJ14" s="70"/>
      <c r="MK14" s="70"/>
      <c r="ML14" s="70"/>
      <c r="MM14" s="70"/>
      <c r="MN14" s="70"/>
      <c r="MO14" s="70"/>
      <c r="MP14" s="70"/>
      <c r="MQ14" s="70"/>
      <c r="MR14" s="70"/>
      <c r="MS14" s="70"/>
      <c r="MT14" s="70"/>
      <c r="MU14" s="70"/>
      <c r="MV14" s="70"/>
      <c r="MW14" s="70"/>
      <c r="MX14" s="70"/>
      <c r="MY14" s="70"/>
      <c r="MZ14" s="70"/>
      <c r="NA14" s="70"/>
      <c r="NB14" s="70"/>
      <c r="NC14" s="70"/>
      <c r="ND14" s="70"/>
      <c r="NE14" s="70"/>
      <c r="NF14" s="70"/>
      <c r="NG14" s="70"/>
      <c r="NH14" s="70"/>
      <c r="NI14" s="70"/>
      <c r="NJ14" s="70"/>
      <c r="NK14" s="70"/>
      <c r="NL14" s="70"/>
      <c r="NM14" s="70"/>
      <c r="NN14" s="70"/>
      <c r="NO14" s="70"/>
      <c r="NP14" s="70"/>
      <c r="NQ14" s="70"/>
      <c r="NR14" s="70"/>
      <c r="NS14" s="70"/>
      <c r="NT14" s="70"/>
      <c r="NU14" s="70"/>
      <c r="NV14" s="70"/>
      <c r="NW14" s="70"/>
      <c r="NX14" s="70"/>
      <c r="NY14" s="70"/>
      <c r="NZ14" s="70"/>
      <c r="OA14" s="70"/>
      <c r="OB14" s="70"/>
      <c r="OC14" s="70"/>
      <c r="OD14" s="70"/>
      <c r="OE14" s="70"/>
      <c r="OF14" s="70"/>
      <c r="OG14" s="81"/>
      <c r="OH14" s="68"/>
      <c r="OI14" s="70"/>
      <c r="OJ14" s="70"/>
      <c r="OK14" s="70"/>
      <c r="OL14" s="70"/>
      <c r="OM14" s="70"/>
      <c r="ON14" s="70"/>
      <c r="OO14" s="70"/>
      <c r="OP14" s="70"/>
      <c r="OQ14" s="70"/>
      <c r="OR14" s="70"/>
      <c r="OS14" s="70"/>
      <c r="OT14" s="70"/>
      <c r="OU14" s="70"/>
    </row>
    <row r="15" spans="1:411" s="67" customFormat="1" ht="12.75">
      <c r="A15" s="67">
        <v>8</v>
      </c>
      <c r="B15" s="551" t="s">
        <v>608</v>
      </c>
      <c r="C15" s="558" t="s">
        <v>601</v>
      </c>
      <c r="D15" s="508">
        <v>2590</v>
      </c>
      <c r="E15" s="571"/>
      <c r="F15" s="518"/>
      <c r="G15" s="518">
        <v>3500</v>
      </c>
      <c r="H15" s="912">
        <v>2590</v>
      </c>
      <c r="I15" s="633">
        <f t="shared" si="0"/>
        <v>2590</v>
      </c>
      <c r="J15" s="68"/>
      <c r="K15" s="68"/>
      <c r="L15" s="68"/>
      <c r="M15" s="68"/>
      <c r="N15" s="68"/>
      <c r="O15" s="68"/>
      <c r="P15" s="68">
        <v>1</v>
      </c>
      <c r="Q15" s="68">
        <v>1</v>
      </c>
      <c r="R15" s="68"/>
      <c r="S15" s="68"/>
      <c r="T15" s="68"/>
      <c r="U15" s="68"/>
      <c r="V15" s="68"/>
      <c r="W15" s="68"/>
      <c r="X15" s="70"/>
      <c r="Y15" s="70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71"/>
      <c r="AK15" s="68"/>
      <c r="AL15" s="71"/>
      <c r="AM15" s="68"/>
      <c r="AN15" s="68"/>
      <c r="AO15" s="71"/>
      <c r="AP15" s="82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71"/>
      <c r="BL15" s="71"/>
      <c r="BM15" s="68"/>
      <c r="BN15" s="68"/>
      <c r="BO15" s="71"/>
      <c r="BP15" s="71"/>
      <c r="BQ15" s="68"/>
      <c r="BR15" s="68"/>
      <c r="BS15" s="68"/>
      <c r="BT15" s="68"/>
      <c r="BU15" s="71"/>
      <c r="BV15" s="71"/>
      <c r="BW15" s="71"/>
      <c r="BX15" s="71"/>
      <c r="BY15" s="68"/>
      <c r="BZ15" s="68"/>
      <c r="CA15" s="68"/>
      <c r="CB15" s="68"/>
      <c r="CC15" s="71"/>
      <c r="CD15" s="71"/>
      <c r="CE15" s="68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68"/>
      <c r="DB15" s="68"/>
      <c r="DC15" s="68"/>
      <c r="DD15" s="71"/>
      <c r="DE15" s="71"/>
      <c r="DF15" s="68"/>
      <c r="DG15" s="71"/>
      <c r="DH15" s="68"/>
      <c r="DI15" s="71"/>
      <c r="DJ15" s="71"/>
      <c r="DK15" s="68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68"/>
      <c r="DZ15" s="68"/>
      <c r="EA15" s="68"/>
      <c r="EB15" s="68"/>
      <c r="EC15" s="68"/>
      <c r="ED15" s="68"/>
      <c r="EE15" s="70"/>
      <c r="EF15" s="70"/>
      <c r="EG15" s="70"/>
      <c r="EH15" s="70"/>
      <c r="EI15" s="70"/>
      <c r="EJ15" s="70">
        <v>1</v>
      </c>
      <c r="EK15" s="70">
        <v>1</v>
      </c>
      <c r="EL15" s="70">
        <v>1</v>
      </c>
      <c r="EM15" s="70">
        <v>1</v>
      </c>
      <c r="EN15" s="70">
        <v>1</v>
      </c>
      <c r="EO15" s="70">
        <v>1</v>
      </c>
      <c r="EP15" s="70">
        <v>1</v>
      </c>
      <c r="EQ15" s="70">
        <v>1</v>
      </c>
      <c r="ER15" s="70">
        <v>1</v>
      </c>
      <c r="ES15" s="70">
        <v>1</v>
      </c>
      <c r="ET15" s="70"/>
      <c r="EU15" s="72"/>
      <c r="EV15" s="70"/>
      <c r="EW15" s="70"/>
      <c r="EX15" s="70"/>
      <c r="EY15" s="73"/>
      <c r="EZ15" s="73"/>
      <c r="FA15" s="73"/>
      <c r="FB15" s="74"/>
      <c r="FC15" s="75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4"/>
      <c r="FS15" s="74"/>
      <c r="FT15" s="74"/>
      <c r="FU15" s="74"/>
      <c r="FV15" s="74"/>
      <c r="FW15" s="74"/>
      <c r="FX15" s="76"/>
      <c r="FY15" s="76"/>
      <c r="FZ15" s="76"/>
      <c r="GA15" s="76"/>
      <c r="GB15" s="76"/>
      <c r="GC15" s="74"/>
      <c r="GD15" s="74"/>
      <c r="GE15" s="74"/>
      <c r="GF15" s="74"/>
      <c r="GG15" s="77"/>
      <c r="GH15" s="78"/>
      <c r="GI15" s="78"/>
      <c r="GJ15" s="74"/>
      <c r="GK15" s="79"/>
      <c r="GL15" s="80"/>
      <c r="GM15" s="80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70"/>
      <c r="GZ15" s="70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9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  <c r="KH15" s="68"/>
      <c r="KI15" s="68"/>
      <c r="KJ15" s="68"/>
      <c r="KK15" s="68"/>
      <c r="KL15" s="68"/>
      <c r="KM15" s="68"/>
      <c r="KN15" s="68"/>
      <c r="KO15" s="68"/>
      <c r="KP15" s="70"/>
      <c r="KQ15" s="70"/>
      <c r="KR15" s="70"/>
      <c r="KS15" s="70"/>
      <c r="KT15" s="70"/>
      <c r="KU15" s="70"/>
      <c r="KV15" s="70"/>
      <c r="KW15" s="70"/>
      <c r="KX15" s="70"/>
      <c r="KY15" s="70"/>
      <c r="KZ15" s="70"/>
      <c r="LA15" s="70"/>
      <c r="LB15" s="70"/>
      <c r="LC15" s="70"/>
      <c r="LD15" s="70"/>
      <c r="LE15" s="70"/>
      <c r="LF15" s="70"/>
      <c r="LG15" s="70"/>
      <c r="LH15" s="70"/>
      <c r="LI15" s="70"/>
      <c r="LJ15" s="70"/>
      <c r="LK15" s="70"/>
      <c r="LL15" s="70"/>
      <c r="LM15" s="70"/>
      <c r="LN15" s="70"/>
      <c r="LO15" s="70"/>
      <c r="LP15" s="70"/>
      <c r="LQ15" s="70"/>
      <c r="LR15" s="70"/>
      <c r="LS15" s="70"/>
      <c r="LT15" s="70"/>
      <c r="LU15" s="70"/>
      <c r="LV15" s="70"/>
      <c r="LW15" s="70"/>
      <c r="LX15" s="70"/>
      <c r="LY15" s="70"/>
      <c r="LZ15" s="70"/>
      <c r="MA15" s="70"/>
      <c r="MB15" s="70"/>
      <c r="MC15" s="70"/>
      <c r="MD15" s="70"/>
      <c r="ME15" s="70"/>
      <c r="MF15" s="70"/>
      <c r="MG15" s="70"/>
      <c r="MH15" s="70"/>
      <c r="MI15" s="70"/>
      <c r="MJ15" s="70"/>
      <c r="MK15" s="70"/>
      <c r="ML15" s="70"/>
      <c r="MM15" s="70"/>
      <c r="MN15" s="70"/>
      <c r="MO15" s="70"/>
      <c r="MP15" s="70"/>
      <c r="MQ15" s="70"/>
      <c r="MR15" s="70"/>
      <c r="MS15" s="70"/>
      <c r="MT15" s="70"/>
      <c r="MU15" s="70"/>
      <c r="MV15" s="70"/>
      <c r="MW15" s="70"/>
      <c r="MX15" s="70"/>
      <c r="MY15" s="70"/>
      <c r="MZ15" s="70"/>
      <c r="NA15" s="70"/>
      <c r="NB15" s="70"/>
      <c r="NC15" s="70"/>
      <c r="ND15" s="70"/>
      <c r="NE15" s="70"/>
      <c r="NF15" s="70"/>
      <c r="NG15" s="70"/>
      <c r="NH15" s="70"/>
      <c r="NI15" s="70"/>
      <c r="NJ15" s="70"/>
      <c r="NK15" s="70"/>
      <c r="NL15" s="70"/>
      <c r="NM15" s="70"/>
      <c r="NN15" s="70"/>
      <c r="NO15" s="70"/>
      <c r="NP15" s="70"/>
      <c r="NQ15" s="70"/>
      <c r="NR15" s="70"/>
      <c r="NS15" s="70"/>
      <c r="NT15" s="70"/>
      <c r="NU15" s="70"/>
      <c r="NV15" s="70"/>
      <c r="NW15" s="70"/>
      <c r="NX15" s="70"/>
      <c r="NY15" s="70"/>
      <c r="NZ15" s="70"/>
      <c r="OA15" s="70"/>
      <c r="OB15" s="70"/>
      <c r="OC15" s="70"/>
      <c r="OD15" s="70"/>
      <c r="OE15" s="70"/>
      <c r="OF15" s="70"/>
      <c r="OG15" s="81"/>
      <c r="OH15" s="68"/>
      <c r="OI15" s="70"/>
      <c r="OJ15" s="70"/>
      <c r="OK15" s="70"/>
      <c r="OL15" s="70"/>
      <c r="OM15" s="70"/>
      <c r="ON15" s="70"/>
      <c r="OO15" s="70"/>
      <c r="OP15" s="70"/>
      <c r="OQ15" s="70"/>
      <c r="OR15" s="70"/>
      <c r="OS15" s="70"/>
      <c r="OT15" s="70"/>
      <c r="OU15" s="70"/>
    </row>
    <row r="16" spans="1:411" s="67" customFormat="1">
      <c r="A16" s="67">
        <v>9</v>
      </c>
      <c r="B16" s="551" t="s">
        <v>609</v>
      </c>
      <c r="C16" s="558" t="s">
        <v>601</v>
      </c>
      <c r="D16" s="508">
        <v>2707.5</v>
      </c>
      <c r="E16" s="743"/>
      <c r="F16" s="518"/>
      <c r="G16" s="518">
        <v>4115.83</v>
      </c>
      <c r="H16" s="912">
        <v>2707.5</v>
      </c>
      <c r="I16" s="633">
        <f t="shared" si="0"/>
        <v>2707.5</v>
      </c>
      <c r="J16" s="68"/>
      <c r="K16" s="68"/>
      <c r="L16" s="68"/>
      <c r="M16" s="68"/>
      <c r="N16" s="68"/>
      <c r="O16" s="68"/>
      <c r="P16" s="68"/>
      <c r="Q16" s="68"/>
      <c r="R16" s="68">
        <v>1</v>
      </c>
      <c r="S16" s="68"/>
      <c r="T16" s="68"/>
      <c r="U16" s="68"/>
      <c r="V16" s="68"/>
      <c r="W16" s="68"/>
      <c r="X16" s="70"/>
      <c r="Y16" s="70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71"/>
      <c r="AK16" s="68"/>
      <c r="AL16" s="71"/>
      <c r="AM16" s="68"/>
      <c r="AN16" s="68"/>
      <c r="AO16" s="71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71"/>
      <c r="BL16" s="71"/>
      <c r="BM16" s="68"/>
      <c r="BN16" s="68"/>
      <c r="BO16" s="71"/>
      <c r="BP16" s="71"/>
      <c r="BQ16" s="68"/>
      <c r="BR16" s="68"/>
      <c r="BS16" s="68"/>
      <c r="BT16" s="68"/>
      <c r="BU16" s="71"/>
      <c r="BV16" s="71"/>
      <c r="BW16" s="71"/>
      <c r="BX16" s="71"/>
      <c r="BY16" s="68"/>
      <c r="BZ16" s="68"/>
      <c r="CA16" s="68"/>
      <c r="CB16" s="68"/>
      <c r="CC16" s="71"/>
      <c r="CD16" s="71"/>
      <c r="CE16" s="68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68"/>
      <c r="DB16" s="68"/>
      <c r="DC16" s="68"/>
      <c r="DD16" s="71"/>
      <c r="DE16" s="71"/>
      <c r="DF16" s="68"/>
      <c r="DG16" s="71"/>
      <c r="DH16" s="68"/>
      <c r="DI16" s="71"/>
      <c r="DJ16" s="71"/>
      <c r="DK16" s="68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68"/>
      <c r="ED16" s="71"/>
      <c r="EE16" s="70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0">
        <v>1</v>
      </c>
      <c r="EU16" s="70">
        <v>1</v>
      </c>
      <c r="EV16" s="70">
        <v>1</v>
      </c>
      <c r="EW16" s="70">
        <v>1</v>
      </c>
      <c r="EX16" s="70">
        <v>1</v>
      </c>
      <c r="EY16" s="70">
        <v>1</v>
      </c>
      <c r="EZ16" s="70">
        <v>1</v>
      </c>
      <c r="FA16" s="70">
        <v>1</v>
      </c>
      <c r="FB16" s="70">
        <v>1</v>
      </c>
      <c r="FC16" s="70"/>
      <c r="FD16" s="70"/>
      <c r="FE16" s="70"/>
      <c r="FF16" s="70"/>
      <c r="FG16" s="70"/>
      <c r="FH16" s="70"/>
      <c r="FI16" s="70"/>
      <c r="FJ16" s="70"/>
      <c r="FK16" s="70"/>
      <c r="FL16" s="70"/>
      <c r="FM16" s="70"/>
      <c r="FN16" s="70"/>
      <c r="FO16" s="70"/>
      <c r="FP16" s="70"/>
      <c r="FQ16" s="70"/>
      <c r="FR16" s="74"/>
      <c r="FS16" s="74"/>
      <c r="FT16" s="74"/>
      <c r="FU16" s="74"/>
      <c r="FV16" s="74"/>
      <c r="FW16" s="74"/>
      <c r="FX16" s="76"/>
      <c r="FY16" s="76"/>
      <c r="FZ16" s="76"/>
      <c r="GA16" s="76"/>
      <c r="GB16" s="76"/>
      <c r="GC16" s="74"/>
      <c r="GD16" s="74"/>
      <c r="GE16" s="74"/>
      <c r="GF16" s="74"/>
      <c r="GG16" s="77"/>
      <c r="GH16" s="78"/>
      <c r="GI16" s="78"/>
      <c r="GJ16" s="74"/>
      <c r="GK16" s="79"/>
      <c r="GL16" s="80"/>
      <c r="GM16" s="80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70"/>
      <c r="GZ16" s="70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9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  <c r="KH16" s="68"/>
      <c r="KI16" s="68"/>
      <c r="KJ16" s="68"/>
      <c r="KK16" s="68"/>
      <c r="KL16" s="68"/>
      <c r="KM16" s="68"/>
      <c r="KN16" s="68"/>
      <c r="KO16" s="68"/>
      <c r="KP16" s="70"/>
      <c r="KQ16" s="70"/>
      <c r="KR16" s="70"/>
      <c r="KS16" s="70"/>
      <c r="KT16" s="70"/>
      <c r="KU16" s="70"/>
      <c r="KV16" s="70"/>
      <c r="KW16" s="70"/>
      <c r="KX16" s="70"/>
      <c r="KY16" s="70"/>
      <c r="KZ16" s="70"/>
      <c r="LA16" s="70"/>
      <c r="LB16" s="70"/>
      <c r="LC16" s="70"/>
      <c r="LD16" s="70"/>
      <c r="LE16" s="70"/>
      <c r="LF16" s="70"/>
      <c r="LG16" s="70"/>
      <c r="LH16" s="70"/>
      <c r="LI16" s="70"/>
      <c r="LJ16" s="70"/>
      <c r="LK16" s="70"/>
      <c r="LL16" s="70"/>
      <c r="LM16" s="70"/>
      <c r="LN16" s="70"/>
      <c r="LO16" s="70"/>
      <c r="LP16" s="70"/>
      <c r="LQ16" s="70"/>
      <c r="LR16" s="70"/>
      <c r="LS16" s="70"/>
      <c r="LT16" s="70"/>
      <c r="LU16" s="70"/>
      <c r="LV16" s="70"/>
      <c r="LW16" s="70"/>
      <c r="LX16" s="70"/>
      <c r="LY16" s="70"/>
      <c r="LZ16" s="70"/>
      <c r="MA16" s="70"/>
      <c r="MB16" s="70"/>
      <c r="MC16" s="70"/>
      <c r="MD16" s="70"/>
      <c r="ME16" s="70"/>
      <c r="MF16" s="70"/>
      <c r="MG16" s="70"/>
      <c r="MH16" s="70"/>
      <c r="MI16" s="70"/>
      <c r="MJ16" s="70"/>
      <c r="MK16" s="70"/>
      <c r="ML16" s="70"/>
      <c r="MM16" s="70"/>
      <c r="MN16" s="70"/>
      <c r="MO16" s="70"/>
      <c r="MP16" s="70"/>
      <c r="MQ16" s="70"/>
      <c r="MR16" s="70"/>
      <c r="MS16" s="70"/>
      <c r="MT16" s="70"/>
      <c r="MU16" s="70"/>
      <c r="MV16" s="70"/>
      <c r="MW16" s="70"/>
      <c r="MX16" s="70"/>
      <c r="MY16" s="70"/>
      <c r="MZ16" s="70"/>
      <c r="NA16" s="70"/>
      <c r="NB16" s="70"/>
      <c r="NC16" s="70"/>
      <c r="ND16" s="70"/>
      <c r="NE16" s="70"/>
      <c r="NF16" s="70"/>
      <c r="NG16" s="70"/>
      <c r="NH16" s="70"/>
      <c r="NI16" s="70"/>
      <c r="NJ16" s="70"/>
      <c r="NK16" s="70"/>
      <c r="NL16" s="70"/>
      <c r="NM16" s="70"/>
      <c r="NN16" s="70"/>
      <c r="NO16" s="70"/>
      <c r="NP16" s="70"/>
      <c r="NQ16" s="70"/>
      <c r="NR16" s="70"/>
      <c r="NS16" s="70"/>
      <c r="NT16" s="70"/>
      <c r="NU16" s="70"/>
      <c r="NV16" s="70"/>
      <c r="NW16" s="70"/>
      <c r="NX16" s="70"/>
      <c r="NY16" s="70"/>
      <c r="NZ16" s="70"/>
      <c r="OA16" s="70"/>
      <c r="OB16" s="70"/>
      <c r="OC16" s="70"/>
      <c r="OD16" s="70"/>
      <c r="OE16" s="70"/>
      <c r="OF16" s="70"/>
      <c r="OG16" s="81"/>
      <c r="OH16" s="68"/>
      <c r="OI16" s="70"/>
      <c r="OJ16" s="70"/>
      <c r="OK16" s="70"/>
      <c r="OL16" s="70"/>
      <c r="OM16" s="70"/>
      <c r="ON16" s="70"/>
      <c r="OO16" s="70"/>
      <c r="OP16" s="70"/>
      <c r="OQ16" s="70"/>
      <c r="OR16" s="70"/>
      <c r="OS16" s="70"/>
      <c r="OT16" s="70"/>
      <c r="OU16" s="70"/>
    </row>
    <row r="17" spans="1:411" s="67" customFormat="1">
      <c r="A17" s="67">
        <v>10</v>
      </c>
      <c r="B17" s="551" t="s">
        <v>610</v>
      </c>
      <c r="C17" s="558" t="s">
        <v>601</v>
      </c>
      <c r="D17" s="508">
        <f>4528.5/1.2</f>
        <v>3773.75</v>
      </c>
      <c r="E17" s="743" t="s">
        <v>2458</v>
      </c>
      <c r="F17" s="518"/>
      <c r="G17" s="518">
        <v>3958.33</v>
      </c>
      <c r="H17" s="912">
        <v>4528.5</v>
      </c>
      <c r="I17" s="633">
        <f t="shared" si="0"/>
        <v>3773.75</v>
      </c>
      <c r="J17" s="68"/>
      <c r="K17" s="68"/>
      <c r="L17" s="68"/>
      <c r="M17" s="68"/>
      <c r="N17" s="68"/>
      <c r="O17" s="68"/>
      <c r="P17" s="68"/>
      <c r="Q17" s="68"/>
      <c r="R17" s="68"/>
      <c r="S17" s="68">
        <v>1</v>
      </c>
      <c r="T17" s="68"/>
      <c r="U17" s="68"/>
      <c r="V17" s="68"/>
      <c r="W17" s="68"/>
      <c r="X17" s="70"/>
      <c r="Y17" s="70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71"/>
      <c r="AK17" s="68"/>
      <c r="AL17" s="71"/>
      <c r="AM17" s="68"/>
      <c r="AN17" s="68"/>
      <c r="AO17" s="71"/>
      <c r="AP17" s="70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71"/>
      <c r="BL17" s="71"/>
      <c r="BM17" s="68"/>
      <c r="BN17" s="68"/>
      <c r="BO17" s="71"/>
      <c r="BP17" s="71"/>
      <c r="BQ17" s="68"/>
      <c r="BR17" s="68"/>
      <c r="BS17" s="68"/>
      <c r="BT17" s="68"/>
      <c r="BU17" s="71"/>
      <c r="BV17" s="71"/>
      <c r="BW17" s="71"/>
      <c r="BX17" s="71"/>
      <c r="BY17" s="68"/>
      <c r="BZ17" s="68"/>
      <c r="CA17" s="68"/>
      <c r="CB17" s="68"/>
      <c r="CC17" s="71"/>
      <c r="CD17" s="71"/>
      <c r="CE17" s="68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68"/>
      <c r="DB17" s="68"/>
      <c r="DC17" s="68"/>
      <c r="DD17" s="71"/>
      <c r="DE17" s="71"/>
      <c r="DF17" s="68"/>
      <c r="DG17" s="71"/>
      <c r="DH17" s="68"/>
      <c r="DI17" s="71"/>
      <c r="DJ17" s="71"/>
      <c r="DK17" s="68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68"/>
      <c r="ED17" s="71"/>
      <c r="EE17" s="70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0"/>
      <c r="EU17" s="72"/>
      <c r="EV17" s="70"/>
      <c r="EW17" s="70"/>
      <c r="EX17" s="70"/>
      <c r="EY17" s="73"/>
      <c r="EZ17" s="73"/>
      <c r="FA17" s="73"/>
      <c r="FB17" s="74"/>
      <c r="FC17" s="75">
        <v>1</v>
      </c>
      <c r="FD17" s="75">
        <v>1</v>
      </c>
      <c r="FE17" s="75">
        <v>1</v>
      </c>
      <c r="FF17" s="75">
        <v>1</v>
      </c>
      <c r="FG17" s="75">
        <v>1</v>
      </c>
      <c r="FH17" s="75">
        <v>1</v>
      </c>
      <c r="FI17" s="75">
        <v>1</v>
      </c>
      <c r="FJ17" s="75">
        <v>1</v>
      </c>
      <c r="FK17" s="75"/>
      <c r="FL17" s="75"/>
      <c r="FM17" s="75"/>
      <c r="FN17" s="75"/>
      <c r="FO17" s="75"/>
      <c r="FP17" s="75"/>
      <c r="FQ17" s="75"/>
      <c r="FR17" s="74"/>
      <c r="FS17" s="74"/>
      <c r="FT17" s="74"/>
      <c r="FU17" s="74"/>
      <c r="FV17" s="74"/>
      <c r="FW17" s="74"/>
      <c r="FX17" s="76"/>
      <c r="FY17" s="76"/>
      <c r="FZ17" s="76"/>
      <c r="GA17" s="76"/>
      <c r="GB17" s="76"/>
      <c r="GC17" s="74"/>
      <c r="GD17" s="74"/>
      <c r="GE17" s="74"/>
      <c r="GF17" s="74"/>
      <c r="GG17" s="77"/>
      <c r="GH17" s="78"/>
      <c r="GI17" s="78"/>
      <c r="GJ17" s="74"/>
      <c r="GK17" s="79"/>
      <c r="GL17" s="80"/>
      <c r="GM17" s="80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70"/>
      <c r="GZ17" s="70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9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  <c r="KH17" s="68"/>
      <c r="KI17" s="68"/>
      <c r="KJ17" s="68"/>
      <c r="KK17" s="68"/>
      <c r="KL17" s="68"/>
      <c r="KM17" s="68"/>
      <c r="KN17" s="68"/>
      <c r="KO17" s="68"/>
      <c r="KP17" s="70"/>
      <c r="KQ17" s="70"/>
      <c r="KR17" s="70"/>
      <c r="KS17" s="70"/>
      <c r="KT17" s="70"/>
      <c r="KU17" s="70"/>
      <c r="KV17" s="70"/>
      <c r="KW17" s="70"/>
      <c r="KX17" s="70"/>
      <c r="KY17" s="70"/>
      <c r="KZ17" s="70"/>
      <c r="LA17" s="70"/>
      <c r="LB17" s="70"/>
      <c r="LC17" s="70"/>
      <c r="LD17" s="70"/>
      <c r="LE17" s="70"/>
      <c r="LF17" s="70"/>
      <c r="LG17" s="70"/>
      <c r="LH17" s="70"/>
      <c r="LI17" s="70"/>
      <c r="LJ17" s="70"/>
      <c r="LK17" s="70"/>
      <c r="LL17" s="70"/>
      <c r="LM17" s="70"/>
      <c r="LN17" s="70"/>
      <c r="LO17" s="70"/>
      <c r="LP17" s="70"/>
      <c r="LQ17" s="70"/>
      <c r="LR17" s="70"/>
      <c r="LS17" s="70"/>
      <c r="LT17" s="70"/>
      <c r="LU17" s="70"/>
      <c r="LV17" s="70"/>
      <c r="LW17" s="70"/>
      <c r="LX17" s="70"/>
      <c r="LY17" s="70"/>
      <c r="LZ17" s="70"/>
      <c r="MA17" s="70"/>
      <c r="MB17" s="70"/>
      <c r="MC17" s="70"/>
      <c r="MD17" s="70"/>
      <c r="ME17" s="70"/>
      <c r="MF17" s="70"/>
      <c r="MG17" s="70"/>
      <c r="MH17" s="70"/>
      <c r="MI17" s="70"/>
      <c r="MJ17" s="70"/>
      <c r="MK17" s="70"/>
      <c r="ML17" s="70"/>
      <c r="MM17" s="70"/>
      <c r="MN17" s="70"/>
      <c r="MO17" s="70"/>
      <c r="MP17" s="70"/>
      <c r="MQ17" s="70"/>
      <c r="MR17" s="70"/>
      <c r="MS17" s="70"/>
      <c r="MT17" s="70"/>
      <c r="MU17" s="70"/>
      <c r="MV17" s="70"/>
      <c r="MW17" s="70"/>
      <c r="MX17" s="70"/>
      <c r="MY17" s="70"/>
      <c r="MZ17" s="70"/>
      <c r="NA17" s="70"/>
      <c r="NB17" s="70"/>
      <c r="NC17" s="70"/>
      <c r="ND17" s="70"/>
      <c r="NE17" s="70"/>
      <c r="NF17" s="70"/>
      <c r="NG17" s="70"/>
      <c r="NH17" s="70"/>
      <c r="NI17" s="70"/>
      <c r="NJ17" s="70"/>
      <c r="NK17" s="70"/>
      <c r="NL17" s="70"/>
      <c r="NM17" s="70"/>
      <c r="NN17" s="70"/>
      <c r="NO17" s="70"/>
      <c r="NP17" s="70"/>
      <c r="NQ17" s="70"/>
      <c r="NR17" s="70"/>
      <c r="NS17" s="70"/>
      <c r="NT17" s="70"/>
      <c r="NU17" s="70"/>
      <c r="NV17" s="70"/>
      <c r="NW17" s="70"/>
      <c r="NX17" s="70"/>
      <c r="NY17" s="70"/>
      <c r="NZ17" s="70"/>
      <c r="OA17" s="70"/>
      <c r="OB17" s="70"/>
      <c r="OC17" s="70"/>
      <c r="OD17" s="70"/>
      <c r="OE17" s="70"/>
      <c r="OF17" s="70"/>
      <c r="OG17" s="81"/>
      <c r="OH17" s="68"/>
      <c r="OI17" s="70"/>
      <c r="OJ17" s="70"/>
      <c r="OK17" s="70"/>
      <c r="OL17" s="70"/>
      <c r="OM17" s="70"/>
      <c r="ON17" s="70"/>
      <c r="OO17" s="70"/>
      <c r="OP17" s="70"/>
      <c r="OQ17" s="70"/>
      <c r="OR17" s="70"/>
      <c r="OS17" s="70"/>
      <c r="OT17" s="70"/>
      <c r="OU17" s="70"/>
    </row>
    <row r="18" spans="1:411" s="67" customFormat="1" ht="12.75">
      <c r="A18" s="67">
        <v>11</v>
      </c>
      <c r="B18" s="551" t="s">
        <v>611</v>
      </c>
      <c r="C18" s="558" t="s">
        <v>601</v>
      </c>
      <c r="D18" s="508">
        <v>6016.25</v>
      </c>
      <c r="E18" s="571" t="s">
        <v>2481</v>
      </c>
      <c r="F18" s="512"/>
      <c r="G18" s="512">
        <v>6016.25</v>
      </c>
      <c r="H18" s="911">
        <v>6016.25</v>
      </c>
      <c r="I18" s="633">
        <f t="shared" si="0"/>
        <v>6016.25</v>
      </c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>
        <v>1</v>
      </c>
      <c r="U18" s="68"/>
      <c r="V18" s="68"/>
      <c r="W18" s="68"/>
      <c r="X18" s="70"/>
      <c r="Y18" s="70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71"/>
      <c r="AK18" s="68"/>
      <c r="AL18" s="71"/>
      <c r="AM18" s="68"/>
      <c r="AN18" s="68"/>
      <c r="AO18" s="71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71"/>
      <c r="BL18" s="71"/>
      <c r="BM18" s="68"/>
      <c r="BN18" s="68"/>
      <c r="BO18" s="71"/>
      <c r="BP18" s="71"/>
      <c r="BQ18" s="68"/>
      <c r="BR18" s="68"/>
      <c r="BS18" s="68"/>
      <c r="BT18" s="68"/>
      <c r="BU18" s="71"/>
      <c r="BV18" s="71"/>
      <c r="BW18" s="71"/>
      <c r="BX18" s="71"/>
      <c r="BY18" s="68"/>
      <c r="BZ18" s="68"/>
      <c r="CA18" s="68"/>
      <c r="CB18" s="68"/>
      <c r="CC18" s="71"/>
      <c r="CD18" s="71"/>
      <c r="CE18" s="68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68"/>
      <c r="DB18" s="68"/>
      <c r="DC18" s="68"/>
      <c r="DD18" s="71"/>
      <c r="DE18" s="71"/>
      <c r="DF18" s="68"/>
      <c r="DG18" s="71"/>
      <c r="DH18" s="68"/>
      <c r="DI18" s="71"/>
      <c r="DJ18" s="71"/>
      <c r="DK18" s="68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68"/>
      <c r="ED18" s="71"/>
      <c r="EE18" s="70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0"/>
      <c r="EU18" s="72"/>
      <c r="EV18" s="70"/>
      <c r="EW18" s="70"/>
      <c r="EX18" s="70"/>
      <c r="EY18" s="73"/>
      <c r="EZ18" s="73"/>
      <c r="FA18" s="73"/>
      <c r="FB18" s="74"/>
      <c r="FC18" s="75"/>
      <c r="FD18" s="75"/>
      <c r="FE18" s="75"/>
      <c r="FF18" s="75"/>
      <c r="FG18" s="75"/>
      <c r="FH18" s="75"/>
      <c r="FI18" s="75"/>
      <c r="FJ18" s="75"/>
      <c r="FK18" s="75">
        <v>1</v>
      </c>
      <c r="FL18" s="75">
        <v>1</v>
      </c>
      <c r="FM18" s="75">
        <v>1</v>
      </c>
      <c r="FN18" s="75">
        <v>1</v>
      </c>
      <c r="FO18" s="75">
        <v>1</v>
      </c>
      <c r="FP18" s="75">
        <v>1</v>
      </c>
      <c r="FQ18" s="75">
        <v>1</v>
      </c>
      <c r="FR18" s="75">
        <v>1</v>
      </c>
      <c r="FS18" s="75">
        <v>1</v>
      </c>
      <c r="FT18" s="75">
        <v>1</v>
      </c>
      <c r="FU18" s="75">
        <v>1</v>
      </c>
      <c r="FV18" s="75">
        <v>1</v>
      </c>
      <c r="FW18" s="75">
        <v>1</v>
      </c>
      <c r="FX18" s="75">
        <v>1</v>
      </c>
      <c r="FY18" s="75">
        <v>1</v>
      </c>
      <c r="FZ18" s="75">
        <v>1</v>
      </c>
      <c r="GA18" s="75">
        <v>1</v>
      </c>
      <c r="GB18" s="75">
        <v>1</v>
      </c>
      <c r="GC18" s="74"/>
      <c r="GD18" s="74"/>
      <c r="GE18" s="74"/>
      <c r="GF18" s="74"/>
      <c r="GG18" s="77"/>
      <c r="GH18" s="78"/>
      <c r="GI18" s="78"/>
      <c r="GJ18" s="74"/>
      <c r="GK18" s="79"/>
      <c r="GL18" s="80"/>
      <c r="GM18" s="80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70"/>
      <c r="GZ18" s="70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9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70"/>
      <c r="KQ18" s="70"/>
      <c r="KR18" s="70"/>
      <c r="KS18" s="70"/>
      <c r="KT18" s="70"/>
      <c r="KU18" s="70"/>
      <c r="KV18" s="70"/>
      <c r="KW18" s="70"/>
      <c r="KX18" s="70"/>
      <c r="KY18" s="70"/>
      <c r="KZ18" s="70"/>
      <c r="LA18" s="70"/>
      <c r="LB18" s="70"/>
      <c r="LC18" s="70"/>
      <c r="LD18" s="70"/>
      <c r="LE18" s="70"/>
      <c r="LF18" s="70"/>
      <c r="LG18" s="70"/>
      <c r="LH18" s="70"/>
      <c r="LI18" s="70"/>
      <c r="LJ18" s="70"/>
      <c r="LK18" s="70"/>
      <c r="LL18" s="70"/>
      <c r="LM18" s="70"/>
      <c r="LN18" s="70"/>
      <c r="LO18" s="70"/>
      <c r="LP18" s="70"/>
      <c r="LQ18" s="70"/>
      <c r="LR18" s="70"/>
      <c r="LS18" s="70"/>
      <c r="LT18" s="70"/>
      <c r="LU18" s="70"/>
      <c r="LV18" s="70"/>
      <c r="LW18" s="70"/>
      <c r="LX18" s="70"/>
      <c r="LY18" s="70"/>
      <c r="LZ18" s="70"/>
      <c r="MA18" s="70"/>
      <c r="MB18" s="70"/>
      <c r="MC18" s="70"/>
      <c r="MD18" s="70"/>
      <c r="ME18" s="70"/>
      <c r="MF18" s="70"/>
      <c r="MG18" s="70"/>
      <c r="MH18" s="70"/>
      <c r="MI18" s="70"/>
      <c r="MJ18" s="70"/>
      <c r="MK18" s="70"/>
      <c r="ML18" s="70"/>
      <c r="MM18" s="70"/>
      <c r="MN18" s="70"/>
      <c r="MO18" s="70"/>
      <c r="MP18" s="70"/>
      <c r="MQ18" s="70"/>
      <c r="MR18" s="70"/>
      <c r="MS18" s="70"/>
      <c r="MT18" s="70"/>
      <c r="MU18" s="70"/>
      <c r="MV18" s="70"/>
      <c r="MW18" s="70"/>
      <c r="MX18" s="70"/>
      <c r="MY18" s="70"/>
      <c r="MZ18" s="70"/>
      <c r="NA18" s="70"/>
      <c r="NB18" s="70"/>
      <c r="NC18" s="70"/>
      <c r="ND18" s="70"/>
      <c r="NE18" s="70"/>
      <c r="NF18" s="70"/>
      <c r="NG18" s="70"/>
      <c r="NH18" s="70"/>
      <c r="NI18" s="70"/>
      <c r="NJ18" s="70"/>
      <c r="NK18" s="70"/>
      <c r="NL18" s="70"/>
      <c r="NM18" s="70"/>
      <c r="NN18" s="70"/>
      <c r="NO18" s="70"/>
      <c r="NP18" s="70"/>
      <c r="NQ18" s="70"/>
      <c r="NR18" s="70"/>
      <c r="NS18" s="70"/>
      <c r="NT18" s="70"/>
      <c r="NU18" s="70"/>
      <c r="NV18" s="70"/>
      <c r="NW18" s="70"/>
      <c r="NX18" s="70"/>
      <c r="NY18" s="70"/>
      <c r="NZ18" s="70"/>
      <c r="OA18" s="70"/>
      <c r="OB18" s="70"/>
      <c r="OC18" s="70"/>
      <c r="OD18" s="70"/>
      <c r="OE18" s="70"/>
      <c r="OF18" s="70"/>
      <c r="OG18" s="81"/>
      <c r="OH18" s="68"/>
      <c r="OI18" s="70"/>
      <c r="OJ18" s="70"/>
      <c r="OK18" s="70"/>
      <c r="OL18" s="70"/>
      <c r="OM18" s="70"/>
      <c r="ON18" s="70"/>
      <c r="OO18" s="70"/>
      <c r="OP18" s="70"/>
      <c r="OQ18" s="70"/>
      <c r="OR18" s="70"/>
      <c r="OS18" s="70"/>
      <c r="OT18" s="70"/>
      <c r="OU18" s="70"/>
    </row>
    <row r="19" spans="1:411" s="67" customFormat="1">
      <c r="A19" s="67">
        <v>12</v>
      </c>
      <c r="B19" s="551" t="s">
        <v>612</v>
      </c>
      <c r="C19" s="558" t="s">
        <v>601</v>
      </c>
      <c r="D19" s="508">
        <f>13000/1.2</f>
        <v>10833.333333333334</v>
      </c>
      <c r="E19" s="920" t="s">
        <v>2775</v>
      </c>
      <c r="F19" s="518"/>
      <c r="G19" s="518">
        <v>9049.1666666666679</v>
      </c>
      <c r="H19" s="912">
        <v>10859</v>
      </c>
      <c r="I19" s="633">
        <f t="shared" si="0"/>
        <v>10833.333333333334</v>
      </c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>
        <v>1</v>
      </c>
      <c r="V19" s="68">
        <v>1</v>
      </c>
      <c r="W19" s="68"/>
      <c r="X19" s="70"/>
      <c r="Y19" s="70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71"/>
      <c r="AK19" s="68"/>
      <c r="AL19" s="71"/>
      <c r="AM19" s="68"/>
      <c r="AN19" s="68"/>
      <c r="AO19" s="71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71"/>
      <c r="BL19" s="71"/>
      <c r="BM19" s="68"/>
      <c r="BN19" s="68"/>
      <c r="BO19" s="71"/>
      <c r="BP19" s="71"/>
      <c r="BQ19" s="68"/>
      <c r="BR19" s="68"/>
      <c r="BS19" s="68"/>
      <c r="BT19" s="68"/>
      <c r="BU19" s="71"/>
      <c r="BV19" s="71"/>
      <c r="BW19" s="71"/>
      <c r="BX19" s="71"/>
      <c r="BY19" s="68"/>
      <c r="BZ19" s="68"/>
      <c r="CA19" s="68"/>
      <c r="CB19" s="68"/>
      <c r="CC19" s="71"/>
      <c r="CD19" s="71"/>
      <c r="CE19" s="68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68"/>
      <c r="DB19" s="68"/>
      <c r="DC19" s="68"/>
      <c r="DD19" s="71"/>
      <c r="DE19" s="71"/>
      <c r="DF19" s="68"/>
      <c r="DG19" s="71"/>
      <c r="DH19" s="68"/>
      <c r="DI19" s="71"/>
      <c r="DJ19" s="71"/>
      <c r="DK19" s="68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68"/>
      <c r="ED19" s="71"/>
      <c r="EE19" s="70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0"/>
      <c r="EU19" s="72"/>
      <c r="EV19" s="70"/>
      <c r="EW19" s="70"/>
      <c r="EX19" s="70"/>
      <c r="EY19" s="73"/>
      <c r="EZ19" s="73"/>
      <c r="FA19" s="73"/>
      <c r="FB19" s="74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4"/>
      <c r="FS19" s="74"/>
      <c r="FT19" s="74"/>
      <c r="FU19" s="74"/>
      <c r="FV19" s="74"/>
      <c r="FW19" s="74"/>
      <c r="FX19" s="76"/>
      <c r="FY19" s="76"/>
      <c r="FZ19" s="76"/>
      <c r="GA19" s="76"/>
      <c r="GB19" s="76"/>
      <c r="GC19" s="74">
        <v>1</v>
      </c>
      <c r="GD19" s="74">
        <v>1</v>
      </c>
      <c r="GE19" s="74">
        <v>1</v>
      </c>
      <c r="GF19" s="74">
        <v>1</v>
      </c>
      <c r="GG19" s="77"/>
      <c r="GH19" s="78"/>
      <c r="GI19" s="78"/>
      <c r="GJ19" s="74"/>
      <c r="GK19" s="79"/>
      <c r="GL19" s="80"/>
      <c r="GM19" s="80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70"/>
      <c r="GZ19" s="70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9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70"/>
      <c r="KQ19" s="70"/>
      <c r="KR19" s="70"/>
      <c r="KS19" s="70"/>
      <c r="KT19" s="70"/>
      <c r="KU19" s="70"/>
      <c r="KV19" s="70"/>
      <c r="KW19" s="70"/>
      <c r="KX19" s="70"/>
      <c r="KY19" s="70"/>
      <c r="KZ19" s="70"/>
      <c r="LA19" s="70"/>
      <c r="LB19" s="70"/>
      <c r="LC19" s="70"/>
      <c r="LD19" s="70"/>
      <c r="LE19" s="70"/>
      <c r="LF19" s="70"/>
      <c r="LG19" s="70"/>
      <c r="LH19" s="70"/>
      <c r="LI19" s="70"/>
      <c r="LJ19" s="70"/>
      <c r="LK19" s="70"/>
      <c r="LL19" s="70"/>
      <c r="LM19" s="70"/>
      <c r="LN19" s="70"/>
      <c r="LO19" s="70"/>
      <c r="LP19" s="70"/>
      <c r="LQ19" s="70"/>
      <c r="LR19" s="70"/>
      <c r="LS19" s="70"/>
      <c r="LT19" s="70"/>
      <c r="LU19" s="70"/>
      <c r="LV19" s="70"/>
      <c r="LW19" s="70"/>
      <c r="LX19" s="70"/>
      <c r="LY19" s="70"/>
      <c r="LZ19" s="70"/>
      <c r="MA19" s="70"/>
      <c r="MB19" s="70"/>
      <c r="MC19" s="70"/>
      <c r="MD19" s="70"/>
      <c r="ME19" s="70"/>
      <c r="MF19" s="70"/>
      <c r="MG19" s="70"/>
      <c r="MH19" s="70"/>
      <c r="MI19" s="70"/>
      <c r="MJ19" s="70"/>
      <c r="MK19" s="70"/>
      <c r="ML19" s="70"/>
      <c r="MM19" s="70"/>
      <c r="MN19" s="70"/>
      <c r="MO19" s="70"/>
      <c r="MP19" s="70"/>
      <c r="MQ19" s="70"/>
      <c r="MR19" s="70"/>
      <c r="MS19" s="70"/>
      <c r="MT19" s="70"/>
      <c r="MU19" s="70"/>
      <c r="MV19" s="70"/>
      <c r="MW19" s="70"/>
      <c r="MX19" s="70"/>
      <c r="MY19" s="70"/>
      <c r="MZ19" s="70"/>
      <c r="NA19" s="70"/>
      <c r="NB19" s="70"/>
      <c r="NC19" s="70"/>
      <c r="ND19" s="70"/>
      <c r="NE19" s="70"/>
      <c r="NF19" s="70"/>
      <c r="NG19" s="70"/>
      <c r="NH19" s="70"/>
      <c r="NI19" s="70"/>
      <c r="NJ19" s="70"/>
      <c r="NK19" s="70"/>
      <c r="NL19" s="70"/>
      <c r="NM19" s="70"/>
      <c r="NN19" s="70"/>
      <c r="NO19" s="70"/>
      <c r="NP19" s="70"/>
      <c r="NQ19" s="70"/>
      <c r="NR19" s="70"/>
      <c r="NS19" s="70"/>
      <c r="NT19" s="70"/>
      <c r="NU19" s="70"/>
      <c r="NV19" s="70"/>
      <c r="NW19" s="70"/>
      <c r="NX19" s="70"/>
      <c r="NY19" s="70"/>
      <c r="NZ19" s="70"/>
      <c r="OA19" s="70"/>
      <c r="OB19" s="70"/>
      <c r="OC19" s="70"/>
      <c r="OD19" s="70"/>
      <c r="OE19" s="70"/>
      <c r="OF19" s="70"/>
      <c r="OG19" s="81"/>
      <c r="OH19" s="68"/>
      <c r="OI19" s="70"/>
      <c r="OJ19" s="70"/>
      <c r="OK19" s="70"/>
      <c r="OL19" s="70"/>
      <c r="OM19" s="70"/>
      <c r="ON19" s="70"/>
      <c r="OO19" s="70"/>
      <c r="OP19" s="70"/>
      <c r="OQ19" s="70"/>
      <c r="OR19" s="70"/>
      <c r="OS19" s="70"/>
      <c r="OT19" s="70"/>
      <c r="OU19" s="70"/>
    </row>
    <row r="20" spans="1:411" s="67" customFormat="1">
      <c r="A20" s="67">
        <v>13</v>
      </c>
      <c r="B20" s="551" t="s">
        <v>613</v>
      </c>
      <c r="C20" s="558" t="s">
        <v>601</v>
      </c>
      <c r="D20" s="508">
        <f>24600/1.2</f>
        <v>20500</v>
      </c>
      <c r="E20" s="920" t="s">
        <v>2776</v>
      </c>
      <c r="F20" s="512"/>
      <c r="G20" s="512">
        <v>15098.333333333334</v>
      </c>
      <c r="H20" s="911">
        <v>15098.333333333334</v>
      </c>
      <c r="I20" s="633">
        <f t="shared" si="0"/>
        <v>20500</v>
      </c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>
        <v>1</v>
      </c>
      <c r="X20" s="70"/>
      <c r="Y20" s="70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71"/>
      <c r="AK20" s="68"/>
      <c r="AL20" s="71"/>
      <c r="AM20" s="68"/>
      <c r="AN20" s="68"/>
      <c r="AO20" s="71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71"/>
      <c r="BL20" s="71"/>
      <c r="BM20" s="68"/>
      <c r="BN20" s="68"/>
      <c r="BO20" s="71"/>
      <c r="BP20" s="71"/>
      <c r="BQ20" s="68"/>
      <c r="BR20" s="68"/>
      <c r="BS20" s="68"/>
      <c r="BT20" s="68"/>
      <c r="BU20" s="71"/>
      <c r="BV20" s="71"/>
      <c r="BW20" s="71"/>
      <c r="BX20" s="71"/>
      <c r="BY20" s="68"/>
      <c r="BZ20" s="68"/>
      <c r="CA20" s="68"/>
      <c r="CB20" s="68"/>
      <c r="CC20" s="71"/>
      <c r="CD20" s="71"/>
      <c r="CE20" s="68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68"/>
      <c r="DB20" s="68"/>
      <c r="DC20" s="68"/>
      <c r="DD20" s="71"/>
      <c r="DE20" s="71"/>
      <c r="DF20" s="68"/>
      <c r="DG20" s="71"/>
      <c r="DH20" s="68"/>
      <c r="DI20" s="71"/>
      <c r="DJ20" s="71"/>
      <c r="DK20" s="68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68"/>
      <c r="ED20" s="71"/>
      <c r="EE20" s="70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0"/>
      <c r="EU20" s="72"/>
      <c r="EV20" s="70"/>
      <c r="EW20" s="70"/>
      <c r="EX20" s="70"/>
      <c r="EY20" s="73"/>
      <c r="EZ20" s="73"/>
      <c r="FA20" s="73"/>
      <c r="FB20" s="74"/>
      <c r="FC20" s="75"/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75"/>
      <c r="FP20" s="75"/>
      <c r="FQ20" s="75"/>
      <c r="FR20" s="74"/>
      <c r="FS20" s="74"/>
      <c r="FT20" s="74"/>
      <c r="FU20" s="74"/>
      <c r="FV20" s="74"/>
      <c r="FW20" s="74"/>
      <c r="FX20" s="76"/>
      <c r="FY20" s="76"/>
      <c r="FZ20" s="76"/>
      <c r="GA20" s="76"/>
      <c r="GB20" s="76"/>
      <c r="GC20" s="74"/>
      <c r="GD20" s="74"/>
      <c r="GE20" s="74"/>
      <c r="GF20" s="74"/>
      <c r="GG20" s="77"/>
      <c r="GH20" s="78"/>
      <c r="GI20" s="78"/>
      <c r="GJ20" s="74"/>
      <c r="GK20" s="79"/>
      <c r="GL20" s="80"/>
      <c r="GM20" s="80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70"/>
      <c r="GZ20" s="70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9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  <c r="KH20" s="68"/>
      <c r="KI20" s="68"/>
      <c r="KJ20" s="68"/>
      <c r="KK20" s="68"/>
      <c r="KL20" s="68"/>
      <c r="KM20" s="68"/>
      <c r="KN20" s="68"/>
      <c r="KO20" s="68"/>
      <c r="KP20" s="70"/>
      <c r="KQ20" s="70"/>
      <c r="KR20" s="70"/>
      <c r="KS20" s="70"/>
      <c r="KT20" s="70"/>
      <c r="KU20" s="70"/>
      <c r="KV20" s="70"/>
      <c r="KW20" s="70"/>
      <c r="KX20" s="70"/>
      <c r="KY20" s="70"/>
      <c r="KZ20" s="70"/>
      <c r="LA20" s="70"/>
      <c r="LB20" s="70"/>
      <c r="LC20" s="70"/>
      <c r="LD20" s="70"/>
      <c r="LE20" s="70"/>
      <c r="LF20" s="70"/>
      <c r="LG20" s="70"/>
      <c r="LH20" s="70"/>
      <c r="LI20" s="70"/>
      <c r="LJ20" s="70"/>
      <c r="LK20" s="70"/>
      <c r="LL20" s="70"/>
      <c r="LM20" s="70"/>
      <c r="LN20" s="70"/>
      <c r="LO20" s="70"/>
      <c r="LP20" s="70"/>
      <c r="LQ20" s="70"/>
      <c r="LR20" s="70"/>
      <c r="LS20" s="70"/>
      <c r="LT20" s="70"/>
      <c r="LU20" s="70"/>
      <c r="LV20" s="70"/>
      <c r="LW20" s="70"/>
      <c r="LX20" s="70"/>
      <c r="LY20" s="70"/>
      <c r="LZ20" s="70"/>
      <c r="MA20" s="70"/>
      <c r="MB20" s="70"/>
      <c r="MC20" s="70"/>
      <c r="MD20" s="70"/>
      <c r="ME20" s="70"/>
      <c r="MF20" s="70"/>
      <c r="MG20" s="70"/>
      <c r="MH20" s="70"/>
      <c r="MI20" s="70"/>
      <c r="MJ20" s="70"/>
      <c r="MK20" s="70"/>
      <c r="ML20" s="70"/>
      <c r="MM20" s="70"/>
      <c r="MN20" s="70"/>
      <c r="MO20" s="70"/>
      <c r="MP20" s="70"/>
      <c r="MQ20" s="70"/>
      <c r="MR20" s="70"/>
      <c r="MS20" s="70"/>
      <c r="MT20" s="70"/>
      <c r="MU20" s="70"/>
      <c r="MV20" s="70"/>
      <c r="MW20" s="70"/>
      <c r="MX20" s="70"/>
      <c r="MY20" s="70"/>
      <c r="MZ20" s="70"/>
      <c r="NA20" s="70"/>
      <c r="NB20" s="70"/>
      <c r="NC20" s="70"/>
      <c r="ND20" s="70"/>
      <c r="NE20" s="70"/>
      <c r="NF20" s="70"/>
      <c r="NG20" s="70"/>
      <c r="NH20" s="70"/>
      <c r="NI20" s="70"/>
      <c r="NJ20" s="70"/>
      <c r="NK20" s="70"/>
      <c r="NL20" s="70"/>
      <c r="NM20" s="70"/>
      <c r="NN20" s="70"/>
      <c r="NO20" s="70"/>
      <c r="NP20" s="70"/>
      <c r="NQ20" s="70"/>
      <c r="NR20" s="70"/>
      <c r="NS20" s="70"/>
      <c r="NT20" s="70"/>
      <c r="NU20" s="70"/>
      <c r="NV20" s="70"/>
      <c r="NW20" s="70"/>
      <c r="NX20" s="70"/>
      <c r="NY20" s="70"/>
      <c r="NZ20" s="70"/>
      <c r="OA20" s="70"/>
      <c r="OB20" s="70"/>
      <c r="OC20" s="70"/>
      <c r="OD20" s="70"/>
      <c r="OE20" s="70"/>
      <c r="OF20" s="70"/>
      <c r="OG20" s="81"/>
      <c r="OH20" s="68"/>
      <c r="OI20" s="70"/>
      <c r="OJ20" s="70"/>
      <c r="OK20" s="70"/>
      <c r="OL20" s="70"/>
      <c r="OM20" s="70"/>
      <c r="ON20" s="70"/>
      <c r="OO20" s="70"/>
      <c r="OP20" s="70"/>
      <c r="OQ20" s="70"/>
      <c r="OR20" s="70"/>
      <c r="OS20" s="70"/>
      <c r="OT20" s="70"/>
      <c r="OU20" s="70"/>
    </row>
    <row r="21" spans="1:411" s="67" customFormat="1">
      <c r="A21" s="67">
        <v>14</v>
      </c>
      <c r="B21" s="551" t="s">
        <v>614</v>
      </c>
      <c r="C21" s="558" t="s">
        <v>601</v>
      </c>
      <c r="D21" s="508">
        <f>D20</f>
        <v>20500</v>
      </c>
      <c r="E21" s="920"/>
      <c r="F21" s="518"/>
      <c r="G21" s="518">
        <v>21404.583333333336</v>
      </c>
      <c r="H21" s="912">
        <v>21404.583333333336</v>
      </c>
      <c r="I21" s="633">
        <f t="shared" si="0"/>
        <v>20500</v>
      </c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70">
        <v>1</v>
      </c>
      <c r="Y21" s="70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71"/>
      <c r="AK21" s="68"/>
      <c r="AL21" s="71"/>
      <c r="AM21" s="68"/>
      <c r="AN21" s="68"/>
      <c r="AO21" s="71"/>
      <c r="AP21" s="70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71"/>
      <c r="BL21" s="71"/>
      <c r="BM21" s="68"/>
      <c r="BN21" s="68"/>
      <c r="BO21" s="71"/>
      <c r="BP21" s="71"/>
      <c r="BQ21" s="68"/>
      <c r="BR21" s="68"/>
      <c r="BS21" s="68"/>
      <c r="BT21" s="68"/>
      <c r="BU21" s="71"/>
      <c r="BV21" s="71"/>
      <c r="BW21" s="71"/>
      <c r="BX21" s="71"/>
      <c r="BY21" s="68"/>
      <c r="BZ21" s="68"/>
      <c r="CA21" s="68"/>
      <c r="CB21" s="68"/>
      <c r="CC21" s="71"/>
      <c r="CD21" s="71"/>
      <c r="CE21" s="68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68"/>
      <c r="DB21" s="68"/>
      <c r="DC21" s="68"/>
      <c r="DD21" s="71"/>
      <c r="DE21" s="71"/>
      <c r="DF21" s="68"/>
      <c r="DG21" s="71"/>
      <c r="DH21" s="68"/>
      <c r="DI21" s="71"/>
      <c r="DJ21" s="71"/>
      <c r="DK21" s="68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68"/>
      <c r="ED21" s="71"/>
      <c r="EE21" s="70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0"/>
      <c r="EU21" s="72"/>
      <c r="EV21" s="70"/>
      <c r="EW21" s="70"/>
      <c r="EX21" s="70"/>
      <c r="EY21" s="73"/>
      <c r="EZ21" s="73"/>
      <c r="FA21" s="73"/>
      <c r="FB21" s="74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4"/>
      <c r="FS21" s="74"/>
      <c r="FT21" s="74"/>
      <c r="FU21" s="74"/>
      <c r="FV21" s="74"/>
      <c r="FW21" s="74"/>
      <c r="FX21" s="76"/>
      <c r="FY21" s="76"/>
      <c r="FZ21" s="76"/>
      <c r="GA21" s="76"/>
      <c r="GB21" s="76"/>
      <c r="GC21" s="74"/>
      <c r="GD21" s="74"/>
      <c r="GE21" s="74"/>
      <c r="GF21" s="74"/>
      <c r="GG21" s="77"/>
      <c r="GH21" s="78"/>
      <c r="GI21" s="78"/>
      <c r="GJ21" s="74"/>
      <c r="GK21" s="79"/>
      <c r="GL21" s="80"/>
      <c r="GM21" s="80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70"/>
      <c r="GZ21" s="70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9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  <c r="IU21" s="68"/>
      <c r="IV21" s="68"/>
      <c r="IW21" s="68"/>
      <c r="IX21" s="68"/>
      <c r="IY21" s="68"/>
      <c r="IZ21" s="68"/>
      <c r="JA21" s="68"/>
      <c r="JB21" s="68"/>
      <c r="JC21" s="68"/>
      <c r="JD21" s="68"/>
      <c r="JE21" s="68"/>
      <c r="JF21" s="68"/>
      <c r="JG21" s="68"/>
      <c r="JH21" s="68"/>
      <c r="JI21" s="68"/>
      <c r="JJ21" s="68"/>
      <c r="JK21" s="68"/>
      <c r="JL21" s="68"/>
      <c r="JM21" s="68"/>
      <c r="JN21" s="68"/>
      <c r="JO21" s="68"/>
      <c r="JP21" s="68"/>
      <c r="JQ21" s="68"/>
      <c r="JR21" s="68"/>
      <c r="JS21" s="68"/>
      <c r="JT21" s="68"/>
      <c r="JU21" s="68"/>
      <c r="JV21" s="68"/>
      <c r="JW21" s="68"/>
      <c r="JX21" s="68"/>
      <c r="JY21" s="68"/>
      <c r="JZ21" s="68"/>
      <c r="KA21" s="68"/>
      <c r="KB21" s="68"/>
      <c r="KC21" s="68"/>
      <c r="KD21" s="68"/>
      <c r="KE21" s="68"/>
      <c r="KF21" s="68"/>
      <c r="KG21" s="68"/>
      <c r="KH21" s="68"/>
      <c r="KI21" s="68"/>
      <c r="KJ21" s="68"/>
      <c r="KK21" s="68"/>
      <c r="KL21" s="68"/>
      <c r="KM21" s="68"/>
      <c r="KN21" s="68"/>
      <c r="KO21" s="68"/>
      <c r="KP21" s="70"/>
      <c r="KQ21" s="70"/>
      <c r="KR21" s="70"/>
      <c r="KS21" s="70"/>
      <c r="KT21" s="70"/>
      <c r="KU21" s="70"/>
      <c r="KV21" s="70"/>
      <c r="KW21" s="70"/>
      <c r="KX21" s="70"/>
      <c r="KY21" s="70"/>
      <c r="KZ21" s="70"/>
      <c r="LA21" s="70"/>
      <c r="LB21" s="70"/>
      <c r="LC21" s="70"/>
      <c r="LD21" s="70"/>
      <c r="LE21" s="70"/>
      <c r="LF21" s="70"/>
      <c r="LG21" s="70"/>
      <c r="LH21" s="70"/>
      <c r="LI21" s="70"/>
      <c r="LJ21" s="70"/>
      <c r="LK21" s="70"/>
      <c r="LL21" s="70"/>
      <c r="LM21" s="70"/>
      <c r="LN21" s="70"/>
      <c r="LO21" s="70"/>
      <c r="LP21" s="70"/>
      <c r="LQ21" s="70"/>
      <c r="LR21" s="70"/>
      <c r="LS21" s="70"/>
      <c r="LT21" s="70"/>
      <c r="LU21" s="70"/>
      <c r="LV21" s="70"/>
      <c r="LW21" s="70"/>
      <c r="LX21" s="70"/>
      <c r="LY21" s="70"/>
      <c r="LZ21" s="70"/>
      <c r="MA21" s="70"/>
      <c r="MB21" s="70"/>
      <c r="MC21" s="70"/>
      <c r="MD21" s="70"/>
      <c r="ME21" s="70"/>
      <c r="MF21" s="70"/>
      <c r="MG21" s="70"/>
      <c r="MH21" s="70"/>
      <c r="MI21" s="70"/>
      <c r="MJ21" s="70"/>
      <c r="MK21" s="70"/>
      <c r="ML21" s="70"/>
      <c r="MM21" s="70"/>
      <c r="MN21" s="70"/>
      <c r="MO21" s="70"/>
      <c r="MP21" s="70"/>
      <c r="MQ21" s="70"/>
      <c r="MR21" s="70"/>
      <c r="MS21" s="70"/>
      <c r="MT21" s="70"/>
      <c r="MU21" s="70"/>
      <c r="MV21" s="70"/>
      <c r="MW21" s="70"/>
      <c r="MX21" s="70"/>
      <c r="MY21" s="70"/>
      <c r="MZ21" s="70"/>
      <c r="NA21" s="70"/>
      <c r="NB21" s="70"/>
      <c r="NC21" s="70"/>
      <c r="ND21" s="70"/>
      <c r="NE21" s="70"/>
      <c r="NF21" s="70"/>
      <c r="NG21" s="70"/>
      <c r="NH21" s="70"/>
      <c r="NI21" s="70"/>
      <c r="NJ21" s="70"/>
      <c r="NK21" s="70"/>
      <c r="NL21" s="70"/>
      <c r="NM21" s="70"/>
      <c r="NN21" s="70"/>
      <c r="NO21" s="70"/>
      <c r="NP21" s="70"/>
      <c r="NQ21" s="70"/>
      <c r="NR21" s="70"/>
      <c r="NS21" s="70"/>
      <c r="NT21" s="70"/>
      <c r="NU21" s="70"/>
      <c r="NV21" s="70"/>
      <c r="NW21" s="70"/>
      <c r="NX21" s="70"/>
      <c r="NY21" s="70"/>
      <c r="NZ21" s="70"/>
      <c r="OA21" s="70"/>
      <c r="OB21" s="70"/>
      <c r="OC21" s="70"/>
      <c r="OD21" s="70"/>
      <c r="OE21" s="70"/>
      <c r="OF21" s="70"/>
      <c r="OG21" s="81"/>
      <c r="OH21" s="68"/>
      <c r="OI21" s="70"/>
      <c r="OJ21" s="70"/>
      <c r="OK21" s="70"/>
      <c r="OL21" s="70"/>
      <c r="OM21" s="70"/>
      <c r="ON21" s="70"/>
      <c r="OO21" s="70"/>
      <c r="OP21" s="70"/>
      <c r="OQ21" s="70"/>
      <c r="OR21" s="70"/>
      <c r="OS21" s="70"/>
      <c r="OT21" s="70"/>
      <c r="OU21" s="70"/>
    </row>
    <row r="22" spans="1:411" s="67" customFormat="1">
      <c r="A22" s="745">
        <v>15</v>
      </c>
      <c r="B22" s="746" t="s">
        <v>615</v>
      </c>
      <c r="C22" s="747" t="s">
        <v>601</v>
      </c>
      <c r="D22" s="748">
        <f>171.5/1.2</f>
        <v>142.91666666666669</v>
      </c>
      <c r="E22" s="826" t="s">
        <v>2482</v>
      </c>
      <c r="F22" s="820">
        <v>119</v>
      </c>
      <c r="G22" s="820">
        <v>82.5</v>
      </c>
      <c r="H22" s="820">
        <v>60</v>
      </c>
      <c r="I22" s="761">
        <f>MIN(D22,F22)</f>
        <v>119</v>
      </c>
      <c r="J22" s="82">
        <v>1</v>
      </c>
      <c r="K22" s="82">
        <v>1</v>
      </c>
      <c r="L22" s="82">
        <v>1</v>
      </c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70"/>
      <c r="Y22" s="82">
        <v>1</v>
      </c>
      <c r="Z22" s="82">
        <v>1</v>
      </c>
      <c r="AA22" s="82">
        <v>1</v>
      </c>
      <c r="AB22" s="82">
        <v>1</v>
      </c>
      <c r="AC22" s="82">
        <v>1</v>
      </c>
      <c r="AD22" s="82">
        <v>1</v>
      </c>
      <c r="AE22" s="82">
        <v>1</v>
      </c>
      <c r="AF22" s="82">
        <v>1</v>
      </c>
      <c r="AG22" s="82">
        <v>1</v>
      </c>
      <c r="AH22" s="82">
        <v>1</v>
      </c>
      <c r="AI22" s="82">
        <v>1</v>
      </c>
      <c r="AJ22" s="82">
        <v>1</v>
      </c>
      <c r="AK22" s="82">
        <v>1</v>
      </c>
      <c r="AL22" s="82">
        <v>1</v>
      </c>
      <c r="AM22" s="82">
        <v>1</v>
      </c>
      <c r="AN22" s="82">
        <v>1</v>
      </c>
      <c r="AO22" s="82">
        <v>1</v>
      </c>
      <c r="AP22" s="70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4"/>
      <c r="CD22" s="84"/>
      <c r="CE22" s="82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2"/>
      <c r="DB22" s="82"/>
      <c r="DC22" s="82"/>
      <c r="DD22" s="84"/>
      <c r="DE22" s="84"/>
      <c r="DF22" s="82"/>
      <c r="DG22" s="84"/>
      <c r="DH22" s="82"/>
      <c r="DI22" s="84"/>
      <c r="DJ22" s="84"/>
      <c r="DK22" s="82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2"/>
      <c r="ED22" s="84"/>
      <c r="EE22" s="70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  <c r="ER22" s="72"/>
      <c r="ES22" s="72"/>
      <c r="ET22" s="70"/>
      <c r="EU22" s="72"/>
      <c r="EV22" s="70"/>
      <c r="EW22" s="70"/>
      <c r="EX22" s="70"/>
      <c r="EY22" s="73"/>
      <c r="EZ22" s="73"/>
      <c r="FA22" s="73"/>
      <c r="FB22" s="74"/>
      <c r="FC22" s="75"/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75"/>
      <c r="FP22" s="75"/>
      <c r="FQ22" s="75"/>
      <c r="FR22" s="74"/>
      <c r="FS22" s="74"/>
      <c r="FT22" s="74"/>
      <c r="FU22" s="74"/>
      <c r="FV22" s="74"/>
      <c r="FW22" s="74"/>
      <c r="FX22" s="76"/>
      <c r="FY22" s="76"/>
      <c r="FZ22" s="76"/>
      <c r="GA22" s="76"/>
      <c r="GB22" s="76"/>
      <c r="GC22" s="74"/>
      <c r="GD22" s="74"/>
      <c r="GE22" s="74"/>
      <c r="GF22" s="74"/>
      <c r="GG22" s="77"/>
      <c r="GH22" s="78"/>
      <c r="GI22" s="78"/>
      <c r="GJ22" s="74"/>
      <c r="GK22" s="79"/>
      <c r="GL22" s="85"/>
      <c r="GM22" s="85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70"/>
      <c r="GZ22" s="70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6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  <c r="IW22" s="82"/>
      <c r="IX22" s="82"/>
      <c r="IY22" s="82"/>
      <c r="IZ22" s="82"/>
      <c r="JA22" s="82"/>
      <c r="JB22" s="82"/>
      <c r="JC22" s="82"/>
      <c r="JD22" s="82"/>
      <c r="JE22" s="82"/>
      <c r="JF22" s="82"/>
      <c r="JG22" s="82"/>
      <c r="JH22" s="82"/>
      <c r="JI22" s="82"/>
      <c r="JJ22" s="82"/>
      <c r="JK22" s="82"/>
      <c r="JL22" s="82"/>
      <c r="JM22" s="82"/>
      <c r="JN22" s="82"/>
      <c r="JO22" s="82"/>
      <c r="JP22" s="82"/>
      <c r="JQ22" s="82"/>
      <c r="JR22" s="82"/>
      <c r="JS22" s="82"/>
      <c r="JT22" s="82"/>
      <c r="JU22" s="82"/>
      <c r="JV22" s="82"/>
      <c r="JW22" s="82"/>
      <c r="JX22" s="82"/>
      <c r="JY22" s="82"/>
      <c r="JZ22" s="82"/>
      <c r="KA22" s="82"/>
      <c r="KB22" s="82"/>
      <c r="KC22" s="82"/>
      <c r="KD22" s="82"/>
      <c r="KE22" s="82"/>
      <c r="KF22" s="82"/>
      <c r="KG22" s="82"/>
      <c r="KH22" s="82"/>
      <c r="KI22" s="82"/>
      <c r="KJ22" s="82"/>
      <c r="KK22" s="82"/>
      <c r="KL22" s="82"/>
      <c r="KM22" s="82"/>
      <c r="KN22" s="82"/>
      <c r="KO22" s="82"/>
      <c r="KP22" s="70"/>
      <c r="KQ22" s="70"/>
      <c r="KR22" s="70"/>
      <c r="KS22" s="70"/>
      <c r="KT22" s="70"/>
      <c r="KU22" s="70"/>
      <c r="KV22" s="70"/>
      <c r="KW22" s="70"/>
      <c r="KX22" s="70"/>
      <c r="KY22" s="70"/>
      <c r="KZ22" s="70"/>
      <c r="LA22" s="70"/>
      <c r="LB22" s="70"/>
      <c r="LC22" s="70"/>
      <c r="LD22" s="70"/>
      <c r="LE22" s="70"/>
      <c r="LF22" s="70"/>
      <c r="LG22" s="70"/>
      <c r="LH22" s="70"/>
      <c r="LI22" s="70"/>
      <c r="LJ22" s="70"/>
      <c r="LK22" s="70"/>
      <c r="LL22" s="70"/>
      <c r="LM22" s="70"/>
      <c r="LN22" s="70"/>
      <c r="LO22" s="70"/>
      <c r="LP22" s="70"/>
      <c r="LQ22" s="70"/>
      <c r="LR22" s="70"/>
      <c r="LS22" s="70"/>
      <c r="LT22" s="70"/>
      <c r="LU22" s="70"/>
      <c r="LV22" s="70"/>
      <c r="LW22" s="70"/>
      <c r="LX22" s="70"/>
      <c r="LY22" s="70"/>
      <c r="LZ22" s="70"/>
      <c r="MA22" s="70"/>
      <c r="MB22" s="70"/>
      <c r="MC22" s="70"/>
      <c r="MD22" s="70"/>
      <c r="ME22" s="70"/>
      <c r="MF22" s="70"/>
      <c r="MG22" s="70"/>
      <c r="MH22" s="70"/>
      <c r="MI22" s="70"/>
      <c r="MJ22" s="70"/>
      <c r="MK22" s="70"/>
      <c r="ML22" s="70"/>
      <c r="MM22" s="70"/>
      <c r="MN22" s="70"/>
      <c r="MO22" s="70"/>
      <c r="MP22" s="70"/>
      <c r="MQ22" s="70"/>
      <c r="MR22" s="70"/>
      <c r="MS22" s="70"/>
      <c r="MT22" s="70"/>
      <c r="MU22" s="70"/>
      <c r="MV22" s="70"/>
      <c r="MW22" s="70"/>
      <c r="MX22" s="70"/>
      <c r="MY22" s="70"/>
      <c r="MZ22" s="70"/>
      <c r="NA22" s="70"/>
      <c r="NB22" s="70"/>
      <c r="NC22" s="70"/>
      <c r="ND22" s="70"/>
      <c r="NE22" s="70"/>
      <c r="NF22" s="70"/>
      <c r="NG22" s="70"/>
      <c r="NH22" s="70"/>
      <c r="NI22" s="70"/>
      <c r="NJ22" s="70"/>
      <c r="NK22" s="70"/>
      <c r="NL22" s="70"/>
      <c r="NM22" s="70"/>
      <c r="NN22" s="70"/>
      <c r="NO22" s="70"/>
      <c r="NP22" s="70"/>
      <c r="NQ22" s="70"/>
      <c r="NR22" s="70"/>
      <c r="NS22" s="70"/>
      <c r="NT22" s="70"/>
      <c r="NU22" s="70"/>
      <c r="NV22" s="70"/>
      <c r="NW22" s="70"/>
      <c r="NX22" s="70"/>
      <c r="NY22" s="70"/>
      <c r="NZ22" s="70"/>
      <c r="OA22" s="70"/>
      <c r="OB22" s="70"/>
      <c r="OC22" s="70"/>
      <c r="OD22" s="70"/>
      <c r="OE22" s="70"/>
      <c r="OF22" s="70"/>
      <c r="OG22" s="81"/>
      <c r="OH22" s="82"/>
      <c r="OI22" s="70"/>
      <c r="OJ22" s="70"/>
      <c r="OK22" s="70"/>
      <c r="OL22" s="70"/>
      <c r="OM22" s="70"/>
      <c r="ON22" s="70"/>
      <c r="OO22" s="70"/>
      <c r="OP22" s="70"/>
      <c r="OQ22" s="70"/>
      <c r="OR22" s="70"/>
      <c r="OS22" s="70"/>
      <c r="OT22" s="70"/>
      <c r="OU22" s="70"/>
    </row>
    <row r="23" spans="1:411" s="67" customFormat="1">
      <c r="A23" s="67">
        <v>16</v>
      </c>
      <c r="B23" s="550" t="s">
        <v>616</v>
      </c>
      <c r="C23" s="558" t="s">
        <v>601</v>
      </c>
      <c r="D23" s="508">
        <v>185</v>
      </c>
      <c r="E23" s="743" t="s">
        <v>2483</v>
      </c>
      <c r="F23" s="518"/>
      <c r="G23" s="518">
        <v>104.17</v>
      </c>
      <c r="H23" s="912">
        <v>185</v>
      </c>
      <c r="I23" s="633">
        <f t="shared" ref="I23:I34" si="1">D23</f>
        <v>185</v>
      </c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70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70">
        <v>1</v>
      </c>
      <c r="AQ23" s="82">
        <v>1</v>
      </c>
      <c r="AR23" s="82">
        <v>1</v>
      </c>
      <c r="AS23" s="82">
        <v>1</v>
      </c>
      <c r="AT23" s="82">
        <v>1</v>
      </c>
      <c r="AU23" s="82">
        <v>1</v>
      </c>
      <c r="AV23" s="82">
        <v>1</v>
      </c>
      <c r="AW23" s="82">
        <v>1</v>
      </c>
      <c r="AX23" s="82">
        <v>1</v>
      </c>
      <c r="AY23" s="82">
        <v>1</v>
      </c>
      <c r="AZ23" s="82">
        <v>1</v>
      </c>
      <c r="BA23" s="82">
        <v>1</v>
      </c>
      <c r="BB23" s="82">
        <v>1</v>
      </c>
      <c r="BC23" s="82">
        <v>1</v>
      </c>
      <c r="BD23" s="82">
        <v>1</v>
      </c>
      <c r="BE23" s="82">
        <v>1</v>
      </c>
      <c r="BF23" s="82">
        <v>1</v>
      </c>
      <c r="BG23" s="82">
        <v>1</v>
      </c>
      <c r="BH23" s="82">
        <v>1</v>
      </c>
      <c r="BI23" s="82">
        <v>1</v>
      </c>
      <c r="BJ23" s="82">
        <v>1</v>
      </c>
      <c r="BK23" s="82">
        <v>1</v>
      </c>
      <c r="BL23" s="82">
        <v>1</v>
      </c>
      <c r="BM23" s="82">
        <v>1</v>
      </c>
      <c r="BN23" s="82">
        <v>1</v>
      </c>
      <c r="BO23" s="82">
        <v>1</v>
      </c>
      <c r="BP23" s="82">
        <v>1</v>
      </c>
      <c r="BQ23" s="82">
        <v>1</v>
      </c>
      <c r="BR23" s="82">
        <v>1</v>
      </c>
      <c r="BS23" s="82">
        <v>1</v>
      </c>
      <c r="BT23" s="82">
        <v>1</v>
      </c>
      <c r="BU23" s="82">
        <v>1</v>
      </c>
      <c r="BV23" s="82">
        <v>1</v>
      </c>
      <c r="BW23" s="82"/>
      <c r="BX23" s="82"/>
      <c r="BY23" s="82"/>
      <c r="BZ23" s="82"/>
      <c r="CA23" s="82"/>
      <c r="CB23" s="82"/>
      <c r="CC23" s="84"/>
      <c r="CD23" s="84"/>
      <c r="CE23" s="82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2"/>
      <c r="DB23" s="82"/>
      <c r="DC23" s="82"/>
      <c r="DD23" s="84"/>
      <c r="DE23" s="84"/>
      <c r="DF23" s="82"/>
      <c r="DG23" s="84"/>
      <c r="DH23" s="82"/>
      <c r="DI23" s="84"/>
      <c r="DJ23" s="84"/>
      <c r="DK23" s="82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2"/>
      <c r="ED23" s="84"/>
      <c r="EE23" s="70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  <c r="ER23" s="72"/>
      <c r="ES23" s="72"/>
      <c r="ET23" s="70"/>
      <c r="EU23" s="72"/>
      <c r="EV23" s="70"/>
      <c r="EW23" s="70"/>
      <c r="EX23" s="70"/>
      <c r="EY23" s="73"/>
      <c r="EZ23" s="73"/>
      <c r="FA23" s="73"/>
      <c r="FB23" s="74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4"/>
      <c r="FS23" s="74"/>
      <c r="FT23" s="74"/>
      <c r="FU23" s="74"/>
      <c r="FV23" s="74"/>
      <c r="FW23" s="74"/>
      <c r="FX23" s="76"/>
      <c r="FY23" s="76"/>
      <c r="FZ23" s="76"/>
      <c r="GA23" s="76"/>
      <c r="GB23" s="76"/>
      <c r="GC23" s="74"/>
      <c r="GD23" s="74"/>
      <c r="GE23" s="74"/>
      <c r="GF23" s="74"/>
      <c r="GG23" s="77"/>
      <c r="GH23" s="78"/>
      <c r="GI23" s="78"/>
      <c r="GJ23" s="74"/>
      <c r="GK23" s="79"/>
      <c r="GL23" s="85"/>
      <c r="GM23" s="85"/>
      <c r="GN23" s="82"/>
      <c r="GO23" s="82"/>
      <c r="GP23" s="82"/>
      <c r="GQ23" s="82"/>
      <c r="GR23" s="82"/>
      <c r="GS23" s="82"/>
      <c r="GT23" s="82"/>
      <c r="GU23" s="82"/>
      <c r="GV23" s="82"/>
      <c r="GW23" s="82"/>
      <c r="GX23" s="82"/>
      <c r="GY23" s="70"/>
      <c r="GZ23" s="70"/>
      <c r="HA23" s="82"/>
      <c r="HB23" s="82"/>
      <c r="HC23" s="82"/>
      <c r="HD23" s="82"/>
      <c r="HE23" s="82"/>
      <c r="HF23" s="82"/>
      <c r="HG23" s="82"/>
      <c r="HH23" s="82"/>
      <c r="HI23" s="82"/>
      <c r="HJ23" s="82"/>
      <c r="HK23" s="82"/>
      <c r="HL23" s="82"/>
      <c r="HM23" s="82"/>
      <c r="HN23" s="82"/>
      <c r="HO23" s="82"/>
      <c r="HP23" s="82"/>
      <c r="HQ23" s="86"/>
      <c r="HR23" s="82"/>
      <c r="HS23" s="82"/>
      <c r="HT23" s="82"/>
      <c r="HU23" s="82"/>
      <c r="HV23" s="82"/>
      <c r="HW23" s="82"/>
      <c r="HX23" s="82"/>
      <c r="HY23" s="82"/>
      <c r="HZ23" s="82"/>
      <c r="IA23" s="82"/>
      <c r="IB23" s="82"/>
      <c r="IC23" s="82"/>
      <c r="ID23" s="82"/>
      <c r="IE23" s="82"/>
      <c r="IF23" s="82"/>
      <c r="IG23" s="82"/>
      <c r="IH23" s="82"/>
      <c r="II23" s="82"/>
      <c r="IJ23" s="82"/>
      <c r="IK23" s="82"/>
      <c r="IL23" s="82"/>
      <c r="IM23" s="82"/>
      <c r="IN23" s="82"/>
      <c r="IO23" s="82"/>
      <c r="IP23" s="82"/>
      <c r="IQ23" s="82"/>
      <c r="IR23" s="82"/>
      <c r="IS23" s="82"/>
      <c r="IT23" s="82"/>
      <c r="IU23" s="82"/>
      <c r="IV23" s="82"/>
      <c r="IW23" s="82"/>
      <c r="IX23" s="82"/>
      <c r="IY23" s="82"/>
      <c r="IZ23" s="82"/>
      <c r="JA23" s="82"/>
      <c r="JB23" s="82"/>
      <c r="JC23" s="82"/>
      <c r="JD23" s="82"/>
      <c r="JE23" s="82"/>
      <c r="JF23" s="82"/>
      <c r="JG23" s="82"/>
      <c r="JH23" s="82"/>
      <c r="JI23" s="82"/>
      <c r="JJ23" s="82"/>
      <c r="JK23" s="82"/>
      <c r="JL23" s="82"/>
      <c r="JM23" s="82"/>
      <c r="JN23" s="82"/>
      <c r="JO23" s="82"/>
      <c r="JP23" s="82"/>
      <c r="JQ23" s="82"/>
      <c r="JR23" s="82"/>
      <c r="JS23" s="82"/>
      <c r="JT23" s="82"/>
      <c r="JU23" s="82"/>
      <c r="JV23" s="82"/>
      <c r="JW23" s="82"/>
      <c r="JX23" s="82"/>
      <c r="JY23" s="82"/>
      <c r="JZ23" s="82"/>
      <c r="KA23" s="82"/>
      <c r="KB23" s="82"/>
      <c r="KC23" s="82"/>
      <c r="KD23" s="82"/>
      <c r="KE23" s="82"/>
      <c r="KF23" s="82"/>
      <c r="KG23" s="82"/>
      <c r="KH23" s="82"/>
      <c r="KI23" s="82"/>
      <c r="KJ23" s="82"/>
      <c r="KK23" s="82"/>
      <c r="KL23" s="82"/>
      <c r="KM23" s="82"/>
      <c r="KN23" s="82"/>
      <c r="KO23" s="82"/>
      <c r="KP23" s="70"/>
      <c r="KQ23" s="70"/>
      <c r="KR23" s="70"/>
      <c r="KS23" s="70"/>
      <c r="KT23" s="70"/>
      <c r="KU23" s="70"/>
      <c r="KV23" s="70"/>
      <c r="KW23" s="70"/>
      <c r="KX23" s="70"/>
      <c r="KY23" s="70"/>
      <c r="KZ23" s="70"/>
      <c r="LA23" s="70"/>
      <c r="LB23" s="70"/>
      <c r="LC23" s="70"/>
      <c r="LD23" s="70"/>
      <c r="LE23" s="70"/>
      <c r="LF23" s="70"/>
      <c r="LG23" s="70"/>
      <c r="LH23" s="70"/>
      <c r="LI23" s="70"/>
      <c r="LJ23" s="70"/>
      <c r="LK23" s="70"/>
      <c r="LL23" s="70"/>
      <c r="LM23" s="70"/>
      <c r="LN23" s="70"/>
      <c r="LO23" s="70"/>
      <c r="LP23" s="70"/>
      <c r="LQ23" s="70"/>
      <c r="LR23" s="70"/>
      <c r="LS23" s="70"/>
      <c r="LT23" s="70"/>
      <c r="LU23" s="70"/>
      <c r="LV23" s="70"/>
      <c r="LW23" s="70"/>
      <c r="LX23" s="70"/>
      <c r="LY23" s="70"/>
      <c r="LZ23" s="70"/>
      <c r="MA23" s="70"/>
      <c r="MB23" s="70"/>
      <c r="MC23" s="70"/>
      <c r="MD23" s="70"/>
      <c r="ME23" s="70"/>
      <c r="MF23" s="70"/>
      <c r="MG23" s="70"/>
      <c r="MH23" s="70"/>
      <c r="MI23" s="70"/>
      <c r="MJ23" s="70"/>
      <c r="MK23" s="70"/>
      <c r="ML23" s="70"/>
      <c r="MM23" s="70"/>
      <c r="MN23" s="70"/>
      <c r="MO23" s="70"/>
      <c r="MP23" s="70"/>
      <c r="MQ23" s="70"/>
      <c r="MR23" s="70"/>
      <c r="MS23" s="70"/>
      <c r="MT23" s="70"/>
      <c r="MU23" s="70"/>
      <c r="MV23" s="70"/>
      <c r="MW23" s="70"/>
      <c r="MX23" s="70"/>
      <c r="MY23" s="70"/>
      <c r="MZ23" s="70"/>
      <c r="NA23" s="70"/>
      <c r="NB23" s="70"/>
      <c r="NC23" s="70"/>
      <c r="ND23" s="70"/>
      <c r="NE23" s="70"/>
      <c r="NF23" s="70"/>
      <c r="NG23" s="70"/>
      <c r="NH23" s="70"/>
      <c r="NI23" s="70"/>
      <c r="NJ23" s="70"/>
      <c r="NK23" s="70"/>
      <c r="NL23" s="70"/>
      <c r="NM23" s="70"/>
      <c r="NN23" s="70"/>
      <c r="NO23" s="70"/>
      <c r="NP23" s="70"/>
      <c r="NQ23" s="70"/>
      <c r="NR23" s="70"/>
      <c r="NS23" s="70"/>
      <c r="NT23" s="70"/>
      <c r="NU23" s="70"/>
      <c r="NV23" s="70"/>
      <c r="NW23" s="70"/>
      <c r="NX23" s="70"/>
      <c r="NY23" s="70"/>
      <c r="NZ23" s="70"/>
      <c r="OA23" s="70"/>
      <c r="OB23" s="70"/>
      <c r="OC23" s="70"/>
      <c r="OD23" s="70"/>
      <c r="OE23" s="70"/>
      <c r="OF23" s="70"/>
      <c r="OG23" s="81"/>
      <c r="OH23" s="82"/>
      <c r="OI23" s="70"/>
      <c r="OJ23" s="70"/>
      <c r="OK23" s="70"/>
      <c r="OL23" s="70"/>
      <c r="OM23" s="70"/>
      <c r="ON23" s="70"/>
      <c r="OO23" s="70"/>
      <c r="OP23" s="70"/>
      <c r="OQ23" s="70"/>
      <c r="OR23" s="70"/>
      <c r="OS23" s="70"/>
      <c r="OT23" s="70"/>
      <c r="OU23" s="70"/>
    </row>
    <row r="24" spans="1:411" s="67" customFormat="1" ht="51">
      <c r="A24" s="67">
        <v>17</v>
      </c>
      <c r="B24" s="551" t="s">
        <v>617</v>
      </c>
      <c r="C24" s="558" t="s">
        <v>601</v>
      </c>
      <c r="D24" s="508">
        <v>316.04000000000002</v>
      </c>
      <c r="E24" s="623" t="s">
        <v>2593</v>
      </c>
      <c r="F24" s="518"/>
      <c r="G24" s="518">
        <v>275</v>
      </c>
      <c r="H24" s="912">
        <v>316.04000000000002</v>
      </c>
      <c r="I24" s="633">
        <f t="shared" si="1"/>
        <v>316.04000000000002</v>
      </c>
      <c r="J24" s="82"/>
      <c r="K24" s="82"/>
      <c r="L24" s="82"/>
      <c r="M24" s="82">
        <v>1</v>
      </c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70"/>
      <c r="Y24" s="70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4"/>
      <c r="AK24" s="82"/>
      <c r="AL24" s="84"/>
      <c r="AM24" s="82"/>
      <c r="AN24" s="82"/>
      <c r="AO24" s="84"/>
      <c r="AP24" s="87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4"/>
      <c r="BL24" s="84"/>
      <c r="BM24" s="82"/>
      <c r="BN24" s="82"/>
      <c r="BO24" s="84"/>
      <c r="BP24" s="84"/>
      <c r="BQ24" s="82"/>
      <c r="BR24" s="82"/>
      <c r="BS24" s="82"/>
      <c r="BT24" s="82"/>
      <c r="BU24" s="84"/>
      <c r="BV24" s="84"/>
      <c r="BW24" s="84">
        <v>1</v>
      </c>
      <c r="BX24" s="84">
        <v>1</v>
      </c>
      <c r="BY24" s="82">
        <v>1</v>
      </c>
      <c r="BZ24" s="82">
        <v>1</v>
      </c>
      <c r="CA24" s="82">
        <v>1</v>
      </c>
      <c r="CB24" s="82">
        <v>1</v>
      </c>
      <c r="CC24" s="82">
        <v>1</v>
      </c>
      <c r="CD24" s="82">
        <v>1</v>
      </c>
      <c r="CE24" s="82">
        <v>1</v>
      </c>
      <c r="CF24" s="82">
        <v>1</v>
      </c>
      <c r="CG24" s="82">
        <v>1</v>
      </c>
      <c r="CH24" s="82">
        <v>1</v>
      </c>
      <c r="CI24" s="82">
        <v>1</v>
      </c>
      <c r="CJ24" s="82">
        <v>1</v>
      </c>
      <c r="CK24" s="82">
        <v>1</v>
      </c>
      <c r="CL24" s="82"/>
      <c r="CM24" s="82"/>
      <c r="CN24" s="82"/>
      <c r="CO24" s="82"/>
      <c r="CP24" s="82"/>
      <c r="CQ24" s="82"/>
      <c r="CR24" s="82"/>
      <c r="CS24" s="82"/>
      <c r="CT24" s="82"/>
      <c r="CU24" s="82"/>
      <c r="CV24" s="82"/>
      <c r="CW24" s="82"/>
      <c r="CX24" s="82"/>
      <c r="CY24" s="82"/>
      <c r="CZ24" s="82"/>
      <c r="DA24" s="82"/>
      <c r="DB24" s="82"/>
      <c r="DC24" s="82"/>
      <c r="DD24" s="84"/>
      <c r="DE24" s="84"/>
      <c r="DF24" s="82"/>
      <c r="DG24" s="84"/>
      <c r="DH24" s="82"/>
      <c r="DI24" s="84"/>
      <c r="DJ24" s="84"/>
      <c r="DK24" s="82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2"/>
      <c r="ED24" s="84"/>
      <c r="EE24" s="70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  <c r="ER24" s="72"/>
      <c r="ES24" s="72"/>
      <c r="ET24" s="70"/>
      <c r="EU24" s="72"/>
      <c r="EV24" s="70"/>
      <c r="EW24" s="70"/>
      <c r="EX24" s="70"/>
      <c r="EY24" s="73"/>
      <c r="EZ24" s="73"/>
      <c r="FA24" s="73"/>
      <c r="FB24" s="74"/>
      <c r="FC24" s="75"/>
      <c r="FD24" s="75"/>
      <c r="FE24" s="75"/>
      <c r="FF24" s="75"/>
      <c r="FG24" s="75"/>
      <c r="FH24" s="75"/>
      <c r="FI24" s="75"/>
      <c r="FJ24" s="75"/>
      <c r="FK24" s="75"/>
      <c r="FL24" s="75"/>
      <c r="FM24" s="75"/>
      <c r="FN24" s="75"/>
      <c r="FO24" s="75"/>
      <c r="FP24" s="75"/>
      <c r="FQ24" s="75"/>
      <c r="FR24" s="74"/>
      <c r="FS24" s="74"/>
      <c r="FT24" s="74"/>
      <c r="FU24" s="74"/>
      <c r="FV24" s="74"/>
      <c r="FW24" s="74"/>
      <c r="FX24" s="76"/>
      <c r="FY24" s="76"/>
      <c r="FZ24" s="76"/>
      <c r="GA24" s="76"/>
      <c r="GB24" s="76"/>
      <c r="GC24" s="74"/>
      <c r="GD24" s="74"/>
      <c r="GE24" s="74"/>
      <c r="GF24" s="74"/>
      <c r="GG24" s="77"/>
      <c r="GH24" s="78"/>
      <c r="GI24" s="78"/>
      <c r="GJ24" s="74"/>
      <c r="GK24" s="79"/>
      <c r="GL24" s="85"/>
      <c r="GM24" s="85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70"/>
      <c r="GZ24" s="70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6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  <c r="IU24" s="82"/>
      <c r="IV24" s="82"/>
      <c r="IW24" s="82"/>
      <c r="IX24" s="82"/>
      <c r="IY24" s="82"/>
      <c r="IZ24" s="82"/>
      <c r="JA24" s="82"/>
      <c r="JB24" s="82"/>
      <c r="JC24" s="82"/>
      <c r="JD24" s="82"/>
      <c r="JE24" s="82"/>
      <c r="JF24" s="82"/>
      <c r="JG24" s="82"/>
      <c r="JH24" s="82"/>
      <c r="JI24" s="82"/>
      <c r="JJ24" s="82"/>
      <c r="JK24" s="82"/>
      <c r="JL24" s="82"/>
      <c r="JM24" s="82"/>
      <c r="JN24" s="82"/>
      <c r="JO24" s="82"/>
      <c r="JP24" s="82"/>
      <c r="JQ24" s="82"/>
      <c r="JR24" s="82"/>
      <c r="JS24" s="82"/>
      <c r="JT24" s="82"/>
      <c r="JU24" s="82"/>
      <c r="JV24" s="82"/>
      <c r="JW24" s="82"/>
      <c r="JX24" s="82"/>
      <c r="JY24" s="82"/>
      <c r="JZ24" s="82"/>
      <c r="KA24" s="82"/>
      <c r="KB24" s="82"/>
      <c r="KC24" s="82"/>
      <c r="KD24" s="82"/>
      <c r="KE24" s="82"/>
      <c r="KF24" s="82"/>
      <c r="KG24" s="82"/>
      <c r="KH24" s="82"/>
      <c r="KI24" s="82"/>
      <c r="KJ24" s="82"/>
      <c r="KK24" s="82"/>
      <c r="KL24" s="82"/>
      <c r="KM24" s="82"/>
      <c r="KN24" s="82"/>
      <c r="KO24" s="82"/>
      <c r="KP24" s="70"/>
      <c r="KQ24" s="70"/>
      <c r="KR24" s="70"/>
      <c r="KS24" s="70"/>
      <c r="KT24" s="70"/>
      <c r="KU24" s="70"/>
      <c r="KV24" s="70"/>
      <c r="KW24" s="70"/>
      <c r="KX24" s="70"/>
      <c r="KY24" s="70"/>
      <c r="KZ24" s="70"/>
      <c r="LA24" s="70"/>
      <c r="LB24" s="70"/>
      <c r="LC24" s="70"/>
      <c r="LD24" s="70"/>
      <c r="LE24" s="70"/>
      <c r="LF24" s="70"/>
      <c r="LG24" s="70"/>
      <c r="LH24" s="70"/>
      <c r="LI24" s="70"/>
      <c r="LJ24" s="70"/>
      <c r="LK24" s="70"/>
      <c r="LL24" s="70"/>
      <c r="LM24" s="70"/>
      <c r="LN24" s="70"/>
      <c r="LO24" s="70"/>
      <c r="LP24" s="70"/>
      <c r="LQ24" s="70"/>
      <c r="LR24" s="70"/>
      <c r="LS24" s="70"/>
      <c r="LT24" s="70"/>
      <c r="LU24" s="70"/>
      <c r="LV24" s="70"/>
      <c r="LW24" s="70"/>
      <c r="LX24" s="70"/>
      <c r="LY24" s="70"/>
      <c r="LZ24" s="70"/>
      <c r="MA24" s="70"/>
      <c r="MB24" s="70"/>
      <c r="MC24" s="70"/>
      <c r="MD24" s="70"/>
      <c r="ME24" s="70"/>
      <c r="MF24" s="70"/>
      <c r="MG24" s="70"/>
      <c r="MH24" s="70"/>
      <c r="MI24" s="70"/>
      <c r="MJ24" s="70"/>
      <c r="MK24" s="70"/>
      <c r="ML24" s="70"/>
      <c r="MM24" s="70"/>
      <c r="MN24" s="70"/>
      <c r="MO24" s="70"/>
      <c r="MP24" s="70"/>
      <c r="MQ24" s="70"/>
      <c r="MR24" s="70"/>
      <c r="MS24" s="70"/>
      <c r="MT24" s="70"/>
      <c r="MU24" s="70"/>
      <c r="MV24" s="70"/>
      <c r="MW24" s="70"/>
      <c r="MX24" s="70"/>
      <c r="MY24" s="70"/>
      <c r="MZ24" s="70"/>
      <c r="NA24" s="70"/>
      <c r="NB24" s="70"/>
      <c r="NC24" s="70"/>
      <c r="ND24" s="70"/>
      <c r="NE24" s="70"/>
      <c r="NF24" s="70"/>
      <c r="NG24" s="70"/>
      <c r="NH24" s="70"/>
      <c r="NI24" s="70"/>
      <c r="NJ24" s="70"/>
      <c r="NK24" s="70"/>
      <c r="NL24" s="70"/>
      <c r="NM24" s="70"/>
      <c r="NN24" s="70"/>
      <c r="NO24" s="70"/>
      <c r="NP24" s="70"/>
      <c r="NQ24" s="70"/>
      <c r="NR24" s="70"/>
      <c r="NS24" s="70"/>
      <c r="NT24" s="70"/>
      <c r="NU24" s="70"/>
      <c r="NV24" s="70"/>
      <c r="NW24" s="70"/>
      <c r="NX24" s="70"/>
      <c r="NY24" s="70"/>
      <c r="NZ24" s="70"/>
      <c r="OA24" s="70"/>
      <c r="OB24" s="70"/>
      <c r="OC24" s="70"/>
      <c r="OD24" s="70"/>
      <c r="OE24" s="70"/>
      <c r="OF24" s="70"/>
      <c r="OG24" s="81"/>
      <c r="OH24" s="82"/>
      <c r="OI24" s="70"/>
      <c r="OJ24" s="70"/>
      <c r="OK24" s="70"/>
      <c r="OL24" s="70"/>
      <c r="OM24" s="70"/>
      <c r="ON24" s="70"/>
      <c r="OO24" s="70"/>
      <c r="OP24" s="70"/>
      <c r="OQ24" s="70"/>
      <c r="OR24" s="70"/>
      <c r="OS24" s="70"/>
      <c r="OT24" s="70"/>
      <c r="OU24" s="70"/>
    </row>
    <row r="25" spans="1:411" s="67" customFormat="1" ht="12.75">
      <c r="A25" s="67">
        <v>18</v>
      </c>
      <c r="B25" s="551" t="s">
        <v>618</v>
      </c>
      <c r="C25" s="558" t="s">
        <v>601</v>
      </c>
      <c r="D25" s="508">
        <v>367.5</v>
      </c>
      <c r="E25" s="571" t="s">
        <v>2484</v>
      </c>
      <c r="F25" s="518"/>
      <c r="G25" s="518">
        <v>241.67</v>
      </c>
      <c r="H25" s="912">
        <v>367.5</v>
      </c>
      <c r="I25" s="633">
        <f t="shared" si="1"/>
        <v>367.5</v>
      </c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70"/>
      <c r="Y25" s="70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4"/>
      <c r="AK25" s="82"/>
      <c r="AL25" s="84"/>
      <c r="AM25" s="82"/>
      <c r="AN25" s="82"/>
      <c r="AO25" s="84"/>
      <c r="AP25" s="88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4"/>
      <c r="BL25" s="84"/>
      <c r="BM25" s="82"/>
      <c r="BN25" s="82"/>
      <c r="BO25" s="84"/>
      <c r="BP25" s="84"/>
      <c r="BQ25" s="82"/>
      <c r="BR25" s="82"/>
      <c r="BS25" s="82"/>
      <c r="BT25" s="82"/>
      <c r="BU25" s="84"/>
      <c r="BV25" s="84"/>
      <c r="BW25" s="84"/>
      <c r="BX25" s="84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>
        <v>1</v>
      </c>
      <c r="CM25" s="82">
        <v>1</v>
      </c>
      <c r="CN25" s="82">
        <v>1</v>
      </c>
      <c r="CO25" s="82">
        <v>1</v>
      </c>
      <c r="CP25" s="82">
        <v>1</v>
      </c>
      <c r="CQ25" s="82">
        <v>1</v>
      </c>
      <c r="CR25" s="82">
        <v>1</v>
      </c>
      <c r="CS25" s="82">
        <v>1</v>
      </c>
      <c r="CT25" s="82">
        <v>1</v>
      </c>
      <c r="CU25" s="82">
        <v>1</v>
      </c>
      <c r="CV25" s="82">
        <v>1</v>
      </c>
      <c r="CW25" s="82">
        <v>1</v>
      </c>
      <c r="CX25" s="82">
        <v>1</v>
      </c>
      <c r="CY25" s="82">
        <v>1</v>
      </c>
      <c r="CZ25" s="82"/>
      <c r="DA25" s="82"/>
      <c r="DB25" s="82"/>
      <c r="DC25" s="82"/>
      <c r="DD25" s="84"/>
      <c r="DE25" s="84"/>
      <c r="DF25" s="82"/>
      <c r="DG25" s="84"/>
      <c r="DH25" s="82"/>
      <c r="DI25" s="84"/>
      <c r="DJ25" s="84"/>
      <c r="DK25" s="82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2"/>
      <c r="ED25" s="84"/>
      <c r="EE25" s="70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  <c r="ER25" s="72"/>
      <c r="ES25" s="72"/>
      <c r="ET25" s="70"/>
      <c r="EU25" s="72"/>
      <c r="EV25" s="70"/>
      <c r="EW25" s="70"/>
      <c r="EX25" s="70"/>
      <c r="EY25" s="73"/>
      <c r="EZ25" s="73"/>
      <c r="FA25" s="73"/>
      <c r="FB25" s="74"/>
      <c r="FC25" s="75"/>
      <c r="FD25" s="75"/>
      <c r="FE25" s="75"/>
      <c r="FF25" s="75"/>
      <c r="FG25" s="75"/>
      <c r="FH25" s="75"/>
      <c r="FI25" s="75"/>
      <c r="FJ25" s="75"/>
      <c r="FK25" s="75"/>
      <c r="FL25" s="75"/>
      <c r="FM25" s="75"/>
      <c r="FN25" s="75"/>
      <c r="FO25" s="75"/>
      <c r="FP25" s="75"/>
      <c r="FQ25" s="75"/>
      <c r="FR25" s="74"/>
      <c r="FS25" s="74"/>
      <c r="FT25" s="74"/>
      <c r="FU25" s="74"/>
      <c r="FV25" s="74"/>
      <c r="FW25" s="74"/>
      <c r="FX25" s="76"/>
      <c r="FY25" s="76"/>
      <c r="FZ25" s="76"/>
      <c r="GA25" s="76"/>
      <c r="GB25" s="76"/>
      <c r="GC25" s="74"/>
      <c r="GD25" s="74"/>
      <c r="GE25" s="74"/>
      <c r="GF25" s="74"/>
      <c r="GG25" s="77"/>
      <c r="GH25" s="78"/>
      <c r="GI25" s="78"/>
      <c r="GJ25" s="74"/>
      <c r="GK25" s="79"/>
      <c r="GL25" s="85"/>
      <c r="GM25" s="85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70"/>
      <c r="GZ25" s="70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6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  <c r="IU25" s="82"/>
      <c r="IV25" s="82"/>
      <c r="IW25" s="82"/>
      <c r="IX25" s="82"/>
      <c r="IY25" s="82"/>
      <c r="IZ25" s="82"/>
      <c r="JA25" s="82"/>
      <c r="JB25" s="82"/>
      <c r="JC25" s="82"/>
      <c r="JD25" s="82"/>
      <c r="JE25" s="82"/>
      <c r="JF25" s="82"/>
      <c r="JG25" s="82"/>
      <c r="JH25" s="82"/>
      <c r="JI25" s="82"/>
      <c r="JJ25" s="82"/>
      <c r="JK25" s="82"/>
      <c r="JL25" s="82"/>
      <c r="JM25" s="82"/>
      <c r="JN25" s="82"/>
      <c r="JO25" s="82"/>
      <c r="JP25" s="82"/>
      <c r="JQ25" s="82"/>
      <c r="JR25" s="82"/>
      <c r="JS25" s="82"/>
      <c r="JT25" s="82"/>
      <c r="JU25" s="82"/>
      <c r="JV25" s="82"/>
      <c r="JW25" s="82"/>
      <c r="JX25" s="82"/>
      <c r="JY25" s="82"/>
      <c r="JZ25" s="82"/>
      <c r="KA25" s="82"/>
      <c r="KB25" s="82"/>
      <c r="KC25" s="82"/>
      <c r="KD25" s="82"/>
      <c r="KE25" s="82"/>
      <c r="KF25" s="82"/>
      <c r="KG25" s="82"/>
      <c r="KH25" s="82"/>
      <c r="KI25" s="82"/>
      <c r="KJ25" s="82"/>
      <c r="KK25" s="82"/>
      <c r="KL25" s="82"/>
      <c r="KM25" s="82"/>
      <c r="KN25" s="82"/>
      <c r="KO25" s="82"/>
      <c r="KP25" s="70"/>
      <c r="KQ25" s="70"/>
      <c r="KR25" s="70"/>
      <c r="KS25" s="70"/>
      <c r="KT25" s="70"/>
      <c r="KU25" s="70"/>
      <c r="KV25" s="70"/>
      <c r="KW25" s="70"/>
      <c r="KX25" s="70"/>
      <c r="KY25" s="70"/>
      <c r="KZ25" s="70"/>
      <c r="LA25" s="70"/>
      <c r="LB25" s="70"/>
      <c r="LC25" s="70"/>
      <c r="LD25" s="70"/>
      <c r="LE25" s="70"/>
      <c r="LF25" s="70"/>
      <c r="LG25" s="70"/>
      <c r="LH25" s="70"/>
      <c r="LI25" s="70"/>
      <c r="LJ25" s="70"/>
      <c r="LK25" s="70"/>
      <c r="LL25" s="70"/>
      <c r="LM25" s="70"/>
      <c r="LN25" s="70"/>
      <c r="LO25" s="70"/>
      <c r="LP25" s="70"/>
      <c r="LQ25" s="70"/>
      <c r="LR25" s="70"/>
      <c r="LS25" s="70"/>
      <c r="LT25" s="70"/>
      <c r="LU25" s="70"/>
      <c r="LV25" s="70"/>
      <c r="LW25" s="70"/>
      <c r="LX25" s="70"/>
      <c r="LY25" s="70"/>
      <c r="LZ25" s="70"/>
      <c r="MA25" s="70"/>
      <c r="MB25" s="70"/>
      <c r="MC25" s="70"/>
      <c r="MD25" s="70"/>
      <c r="ME25" s="70"/>
      <c r="MF25" s="70"/>
      <c r="MG25" s="70"/>
      <c r="MH25" s="70"/>
      <c r="MI25" s="70"/>
      <c r="MJ25" s="70"/>
      <c r="MK25" s="70"/>
      <c r="ML25" s="70"/>
      <c r="MM25" s="70"/>
      <c r="MN25" s="70"/>
      <c r="MO25" s="70"/>
      <c r="MP25" s="70"/>
      <c r="MQ25" s="70"/>
      <c r="MR25" s="70"/>
      <c r="MS25" s="70"/>
      <c r="MT25" s="70"/>
      <c r="MU25" s="70"/>
      <c r="MV25" s="70"/>
      <c r="MW25" s="70"/>
      <c r="MX25" s="70"/>
      <c r="MY25" s="70"/>
      <c r="MZ25" s="70"/>
      <c r="NA25" s="70"/>
      <c r="NB25" s="70"/>
      <c r="NC25" s="70"/>
      <c r="ND25" s="70"/>
      <c r="NE25" s="70"/>
      <c r="NF25" s="70"/>
      <c r="NG25" s="70"/>
      <c r="NH25" s="70"/>
      <c r="NI25" s="70"/>
      <c r="NJ25" s="70"/>
      <c r="NK25" s="70"/>
      <c r="NL25" s="70"/>
      <c r="NM25" s="70"/>
      <c r="NN25" s="70"/>
      <c r="NO25" s="70"/>
      <c r="NP25" s="70"/>
      <c r="NQ25" s="70"/>
      <c r="NR25" s="70"/>
      <c r="NS25" s="70"/>
      <c r="NT25" s="70"/>
      <c r="NU25" s="70"/>
      <c r="NV25" s="70"/>
      <c r="NW25" s="70"/>
      <c r="NX25" s="70"/>
      <c r="NY25" s="70"/>
      <c r="NZ25" s="70"/>
      <c r="OA25" s="70"/>
      <c r="OB25" s="70"/>
      <c r="OC25" s="70"/>
      <c r="OD25" s="70"/>
      <c r="OE25" s="70"/>
      <c r="OF25" s="70"/>
      <c r="OG25" s="81"/>
      <c r="OH25" s="82"/>
      <c r="OI25" s="70"/>
      <c r="OJ25" s="70"/>
      <c r="OK25" s="70"/>
      <c r="OL25" s="70"/>
      <c r="OM25" s="70"/>
      <c r="ON25" s="70"/>
      <c r="OO25" s="70"/>
      <c r="OP25" s="70"/>
      <c r="OQ25" s="70"/>
      <c r="OR25" s="70"/>
      <c r="OS25" s="70"/>
      <c r="OT25" s="70"/>
      <c r="OU25" s="70"/>
    </row>
    <row r="26" spans="1:411" s="67" customFormat="1">
      <c r="A26" s="67">
        <v>19</v>
      </c>
      <c r="B26" s="551" t="s">
        <v>619</v>
      </c>
      <c r="C26" s="558" t="s">
        <v>601</v>
      </c>
      <c r="D26" s="508">
        <v>786.55799999999999</v>
      </c>
      <c r="E26" s="571" t="s">
        <v>2485</v>
      </c>
      <c r="F26" s="518"/>
      <c r="G26" s="518">
        <v>329.17</v>
      </c>
      <c r="H26" s="912">
        <v>786.55799999999999</v>
      </c>
      <c r="I26" s="633">
        <f t="shared" si="1"/>
        <v>786.55799999999999</v>
      </c>
      <c r="J26" s="82"/>
      <c r="K26" s="82"/>
      <c r="L26" s="82"/>
      <c r="M26" s="82"/>
      <c r="N26" s="82">
        <v>1</v>
      </c>
      <c r="O26" s="82">
        <v>1</v>
      </c>
      <c r="P26" s="82">
        <v>1</v>
      </c>
      <c r="Q26" s="82"/>
      <c r="R26" s="82"/>
      <c r="S26" s="82"/>
      <c r="T26" s="82"/>
      <c r="U26" s="82"/>
      <c r="V26" s="82"/>
      <c r="W26" s="82"/>
      <c r="X26" s="70"/>
      <c r="Y26" s="70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4"/>
      <c r="AK26" s="82"/>
      <c r="AL26" s="84"/>
      <c r="AM26" s="82"/>
      <c r="AN26" s="82"/>
      <c r="AO26" s="84"/>
      <c r="AP26" s="89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4"/>
      <c r="BL26" s="84"/>
      <c r="BM26" s="82"/>
      <c r="BN26" s="82"/>
      <c r="BO26" s="84"/>
      <c r="BP26" s="84"/>
      <c r="BQ26" s="82"/>
      <c r="BR26" s="82"/>
      <c r="BS26" s="82"/>
      <c r="BT26" s="82"/>
      <c r="BU26" s="84"/>
      <c r="BV26" s="84"/>
      <c r="BW26" s="84"/>
      <c r="BX26" s="84"/>
      <c r="BY26" s="82"/>
      <c r="BZ26" s="82"/>
      <c r="CA26" s="82"/>
      <c r="CB26" s="82"/>
      <c r="CC26" s="84"/>
      <c r="CD26" s="84"/>
      <c r="CE26" s="82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>
        <v>1</v>
      </c>
      <c r="DA26" s="82">
        <v>1</v>
      </c>
      <c r="DB26" s="82">
        <v>1</v>
      </c>
      <c r="DC26" s="82">
        <v>1</v>
      </c>
      <c r="DD26" s="82">
        <v>1</v>
      </c>
      <c r="DE26" s="82">
        <v>1</v>
      </c>
      <c r="DF26" s="82">
        <v>1</v>
      </c>
      <c r="DG26" s="82">
        <v>1</v>
      </c>
      <c r="DH26" s="82">
        <v>1</v>
      </c>
      <c r="DI26" s="82">
        <v>1</v>
      </c>
      <c r="DJ26" s="82">
        <v>1</v>
      </c>
      <c r="DK26" s="82">
        <v>1</v>
      </c>
      <c r="DL26" s="82">
        <v>1</v>
      </c>
      <c r="DM26" s="82"/>
      <c r="DN26" s="82"/>
      <c r="DO26" s="82"/>
      <c r="DP26" s="82"/>
      <c r="DQ26" s="82"/>
      <c r="DR26" s="82"/>
      <c r="DS26" s="82"/>
      <c r="DT26" s="82"/>
      <c r="DU26" s="82"/>
      <c r="DV26" s="82"/>
      <c r="DW26" s="82"/>
      <c r="DX26" s="82"/>
      <c r="DY26" s="84"/>
      <c r="DZ26" s="84"/>
      <c r="EA26" s="84"/>
      <c r="EB26" s="84"/>
      <c r="EC26" s="82"/>
      <c r="ED26" s="84"/>
      <c r="EE26" s="70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  <c r="ER26" s="72"/>
      <c r="ES26" s="72"/>
      <c r="ET26" s="70"/>
      <c r="EU26" s="72"/>
      <c r="EV26" s="70"/>
      <c r="EW26" s="70"/>
      <c r="EX26" s="70"/>
      <c r="EY26" s="73"/>
      <c r="EZ26" s="73"/>
      <c r="FA26" s="73"/>
      <c r="FB26" s="74"/>
      <c r="FC26" s="75"/>
      <c r="FD26" s="75"/>
      <c r="FE26" s="75"/>
      <c r="FF26" s="75"/>
      <c r="FG26" s="75"/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4"/>
      <c r="FS26" s="74"/>
      <c r="FT26" s="74"/>
      <c r="FU26" s="74"/>
      <c r="FV26" s="74"/>
      <c r="FW26" s="74"/>
      <c r="FX26" s="76"/>
      <c r="FY26" s="76"/>
      <c r="FZ26" s="76"/>
      <c r="GA26" s="76"/>
      <c r="GB26" s="76"/>
      <c r="GC26" s="74"/>
      <c r="GD26" s="74"/>
      <c r="GE26" s="74"/>
      <c r="GF26" s="74"/>
      <c r="GG26" s="77"/>
      <c r="GH26" s="78"/>
      <c r="GI26" s="78"/>
      <c r="GJ26" s="74"/>
      <c r="GK26" s="79"/>
      <c r="GL26" s="85"/>
      <c r="GM26" s="85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70"/>
      <c r="GZ26" s="70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6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  <c r="IU26" s="82"/>
      <c r="IV26" s="82"/>
      <c r="IW26" s="82"/>
      <c r="IX26" s="82"/>
      <c r="IY26" s="82"/>
      <c r="IZ26" s="82"/>
      <c r="JA26" s="82"/>
      <c r="JB26" s="82"/>
      <c r="JC26" s="82"/>
      <c r="JD26" s="82"/>
      <c r="JE26" s="82"/>
      <c r="JF26" s="82"/>
      <c r="JG26" s="82"/>
      <c r="JH26" s="82"/>
      <c r="JI26" s="82"/>
      <c r="JJ26" s="82"/>
      <c r="JK26" s="82"/>
      <c r="JL26" s="82"/>
      <c r="JM26" s="82"/>
      <c r="JN26" s="82"/>
      <c r="JO26" s="82"/>
      <c r="JP26" s="82"/>
      <c r="JQ26" s="82"/>
      <c r="JR26" s="82"/>
      <c r="JS26" s="82"/>
      <c r="JT26" s="82"/>
      <c r="JU26" s="82"/>
      <c r="JV26" s="82"/>
      <c r="JW26" s="82"/>
      <c r="JX26" s="82"/>
      <c r="JY26" s="82"/>
      <c r="JZ26" s="82"/>
      <c r="KA26" s="82"/>
      <c r="KB26" s="82"/>
      <c r="KC26" s="82"/>
      <c r="KD26" s="82"/>
      <c r="KE26" s="82"/>
      <c r="KF26" s="82"/>
      <c r="KG26" s="82"/>
      <c r="KH26" s="82"/>
      <c r="KI26" s="82"/>
      <c r="KJ26" s="82"/>
      <c r="KK26" s="82"/>
      <c r="KL26" s="82"/>
      <c r="KM26" s="82"/>
      <c r="KN26" s="82"/>
      <c r="KO26" s="82"/>
      <c r="KP26" s="70"/>
      <c r="KQ26" s="70"/>
      <c r="KR26" s="70"/>
      <c r="KS26" s="70"/>
      <c r="KT26" s="70"/>
      <c r="KU26" s="70"/>
      <c r="KV26" s="70"/>
      <c r="KW26" s="70"/>
      <c r="KX26" s="70"/>
      <c r="KY26" s="70"/>
      <c r="KZ26" s="70"/>
      <c r="LA26" s="70"/>
      <c r="LB26" s="70"/>
      <c r="LC26" s="70"/>
      <c r="LD26" s="70"/>
      <c r="LE26" s="70"/>
      <c r="LF26" s="70"/>
      <c r="LG26" s="70"/>
      <c r="LH26" s="70"/>
      <c r="LI26" s="70"/>
      <c r="LJ26" s="70"/>
      <c r="LK26" s="70"/>
      <c r="LL26" s="70"/>
      <c r="LM26" s="70"/>
      <c r="LN26" s="70"/>
      <c r="LO26" s="70"/>
      <c r="LP26" s="70"/>
      <c r="LQ26" s="70"/>
      <c r="LR26" s="70"/>
      <c r="LS26" s="70"/>
      <c r="LT26" s="70"/>
      <c r="LU26" s="70"/>
      <c r="LV26" s="70"/>
      <c r="LW26" s="70"/>
      <c r="LX26" s="70"/>
      <c r="LY26" s="70"/>
      <c r="LZ26" s="70"/>
      <c r="MA26" s="70"/>
      <c r="MB26" s="70"/>
      <c r="MC26" s="70"/>
      <c r="MD26" s="70"/>
      <c r="ME26" s="70"/>
      <c r="MF26" s="70"/>
      <c r="MG26" s="70"/>
      <c r="MH26" s="70"/>
      <c r="MI26" s="70"/>
      <c r="MJ26" s="70"/>
      <c r="MK26" s="70"/>
      <c r="ML26" s="70"/>
      <c r="MM26" s="70"/>
      <c r="MN26" s="70"/>
      <c r="MO26" s="70"/>
      <c r="MP26" s="70"/>
      <c r="MQ26" s="70"/>
      <c r="MR26" s="70"/>
      <c r="MS26" s="70"/>
      <c r="MT26" s="70"/>
      <c r="MU26" s="70"/>
      <c r="MV26" s="70"/>
      <c r="MW26" s="70"/>
      <c r="MX26" s="70"/>
      <c r="MY26" s="70"/>
      <c r="MZ26" s="70"/>
      <c r="NA26" s="70"/>
      <c r="NB26" s="70"/>
      <c r="NC26" s="70"/>
      <c r="ND26" s="70"/>
      <c r="NE26" s="70"/>
      <c r="NF26" s="70"/>
      <c r="NG26" s="70"/>
      <c r="NH26" s="70"/>
      <c r="NI26" s="70"/>
      <c r="NJ26" s="70"/>
      <c r="NK26" s="70"/>
      <c r="NL26" s="70"/>
      <c r="NM26" s="70"/>
      <c r="NN26" s="70"/>
      <c r="NO26" s="70"/>
      <c r="NP26" s="70"/>
      <c r="NQ26" s="70"/>
      <c r="NR26" s="70"/>
      <c r="NS26" s="70"/>
      <c r="NT26" s="70"/>
      <c r="NU26" s="70"/>
      <c r="NV26" s="70"/>
      <c r="NW26" s="70"/>
      <c r="NX26" s="70"/>
      <c r="NY26" s="70"/>
      <c r="NZ26" s="70"/>
      <c r="OA26" s="70"/>
      <c r="OB26" s="70"/>
      <c r="OC26" s="70"/>
      <c r="OD26" s="70"/>
      <c r="OE26" s="70"/>
      <c r="OF26" s="70"/>
      <c r="OG26" s="81"/>
      <c r="OH26" s="82"/>
      <c r="OI26" s="70"/>
      <c r="OJ26" s="70"/>
      <c r="OK26" s="70"/>
      <c r="OL26" s="70"/>
      <c r="OM26" s="70"/>
      <c r="ON26" s="70"/>
      <c r="OO26" s="70"/>
      <c r="OP26" s="70"/>
      <c r="OQ26" s="70"/>
      <c r="OR26" s="70"/>
      <c r="OS26" s="70"/>
      <c r="OT26" s="70"/>
      <c r="OU26" s="70"/>
    </row>
    <row r="27" spans="1:411" s="67" customFormat="1">
      <c r="A27" s="67">
        <v>20</v>
      </c>
      <c r="B27" s="551" t="s">
        <v>620</v>
      </c>
      <c r="C27" s="558" t="s">
        <v>601</v>
      </c>
      <c r="D27" s="508">
        <v>1451.25</v>
      </c>
      <c r="E27" s="571" t="s">
        <v>2486</v>
      </c>
      <c r="F27" s="518"/>
      <c r="G27" s="518">
        <v>1325</v>
      </c>
      <c r="H27" s="912">
        <v>1451.25</v>
      </c>
      <c r="I27" s="633">
        <f t="shared" si="1"/>
        <v>1451.25</v>
      </c>
      <c r="J27" s="82"/>
      <c r="K27" s="82"/>
      <c r="L27" s="82"/>
      <c r="M27" s="82"/>
      <c r="N27" s="82"/>
      <c r="O27" s="82"/>
      <c r="P27" s="82"/>
      <c r="Q27" s="82">
        <v>1</v>
      </c>
      <c r="R27" s="82"/>
      <c r="S27" s="82"/>
      <c r="T27" s="82"/>
      <c r="U27" s="82"/>
      <c r="V27" s="82"/>
      <c r="W27" s="82"/>
      <c r="X27" s="70"/>
      <c r="Y27" s="70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4"/>
      <c r="AK27" s="82"/>
      <c r="AL27" s="84"/>
      <c r="AM27" s="82"/>
      <c r="AN27" s="82"/>
      <c r="AO27" s="84"/>
      <c r="AP27" s="90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4"/>
      <c r="BL27" s="84"/>
      <c r="BM27" s="82"/>
      <c r="BN27" s="82"/>
      <c r="BO27" s="84"/>
      <c r="BP27" s="84"/>
      <c r="BQ27" s="82"/>
      <c r="BR27" s="82"/>
      <c r="BS27" s="82"/>
      <c r="BT27" s="82"/>
      <c r="BU27" s="84"/>
      <c r="BV27" s="84"/>
      <c r="BW27" s="84"/>
      <c r="BX27" s="84"/>
      <c r="BY27" s="82"/>
      <c r="BZ27" s="82"/>
      <c r="CA27" s="82"/>
      <c r="CB27" s="82"/>
      <c r="CC27" s="84"/>
      <c r="CD27" s="84"/>
      <c r="CE27" s="82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2"/>
      <c r="DB27" s="82"/>
      <c r="DC27" s="82"/>
      <c r="DD27" s="84"/>
      <c r="DE27" s="84"/>
      <c r="DF27" s="82"/>
      <c r="DG27" s="84"/>
      <c r="DH27" s="82"/>
      <c r="DI27" s="84"/>
      <c r="DJ27" s="84"/>
      <c r="DK27" s="82"/>
      <c r="DL27" s="84"/>
      <c r="DM27" s="84">
        <v>1</v>
      </c>
      <c r="DN27" s="84">
        <v>1</v>
      </c>
      <c r="DO27" s="84">
        <v>1</v>
      </c>
      <c r="DP27" s="84">
        <v>1</v>
      </c>
      <c r="DQ27" s="84">
        <v>1</v>
      </c>
      <c r="DR27" s="84">
        <v>1</v>
      </c>
      <c r="DS27" s="84">
        <v>1</v>
      </c>
      <c r="DT27" s="84">
        <v>1</v>
      </c>
      <c r="DU27" s="84">
        <v>1</v>
      </c>
      <c r="DV27" s="84">
        <v>1</v>
      </c>
      <c r="DW27" s="84">
        <v>1</v>
      </c>
      <c r="DX27" s="84">
        <v>1</v>
      </c>
      <c r="DY27" s="82"/>
      <c r="DZ27" s="82"/>
      <c r="EA27" s="82"/>
      <c r="EB27" s="82"/>
      <c r="EC27" s="82"/>
      <c r="ED27" s="82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2"/>
      <c r="EV27" s="70"/>
      <c r="EW27" s="70"/>
      <c r="EX27" s="70"/>
      <c r="EY27" s="73"/>
      <c r="EZ27" s="73"/>
      <c r="FA27" s="73"/>
      <c r="FB27" s="74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4"/>
      <c r="FS27" s="74"/>
      <c r="FT27" s="74"/>
      <c r="FU27" s="74"/>
      <c r="FV27" s="74"/>
      <c r="FW27" s="74"/>
      <c r="FX27" s="76"/>
      <c r="FY27" s="76"/>
      <c r="FZ27" s="76"/>
      <c r="GA27" s="76"/>
      <c r="GB27" s="76"/>
      <c r="GC27" s="74"/>
      <c r="GD27" s="74"/>
      <c r="GE27" s="74"/>
      <c r="GF27" s="74"/>
      <c r="GG27" s="77"/>
      <c r="GH27" s="78"/>
      <c r="GI27" s="78"/>
      <c r="GJ27" s="74"/>
      <c r="GK27" s="79"/>
      <c r="GL27" s="85"/>
      <c r="GM27" s="85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70"/>
      <c r="GZ27" s="70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6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  <c r="IU27" s="82"/>
      <c r="IV27" s="82"/>
      <c r="IW27" s="82"/>
      <c r="IX27" s="82"/>
      <c r="IY27" s="82"/>
      <c r="IZ27" s="82"/>
      <c r="JA27" s="82"/>
      <c r="JB27" s="82"/>
      <c r="JC27" s="82"/>
      <c r="JD27" s="82"/>
      <c r="JE27" s="82"/>
      <c r="JF27" s="82"/>
      <c r="JG27" s="82"/>
      <c r="JH27" s="82"/>
      <c r="JI27" s="82"/>
      <c r="JJ27" s="82"/>
      <c r="JK27" s="82"/>
      <c r="JL27" s="82"/>
      <c r="JM27" s="82"/>
      <c r="JN27" s="82"/>
      <c r="JO27" s="82"/>
      <c r="JP27" s="82"/>
      <c r="JQ27" s="82"/>
      <c r="JR27" s="82"/>
      <c r="JS27" s="82"/>
      <c r="JT27" s="82"/>
      <c r="JU27" s="82"/>
      <c r="JV27" s="82"/>
      <c r="JW27" s="82"/>
      <c r="JX27" s="82"/>
      <c r="JY27" s="82"/>
      <c r="JZ27" s="82"/>
      <c r="KA27" s="82"/>
      <c r="KB27" s="82"/>
      <c r="KC27" s="82"/>
      <c r="KD27" s="82"/>
      <c r="KE27" s="82"/>
      <c r="KF27" s="82"/>
      <c r="KG27" s="82"/>
      <c r="KH27" s="82"/>
      <c r="KI27" s="82"/>
      <c r="KJ27" s="82"/>
      <c r="KK27" s="82"/>
      <c r="KL27" s="82"/>
      <c r="KM27" s="82"/>
      <c r="KN27" s="82"/>
      <c r="KO27" s="82"/>
      <c r="KP27" s="70"/>
      <c r="KQ27" s="70"/>
      <c r="KR27" s="70"/>
      <c r="KS27" s="70"/>
      <c r="KT27" s="70"/>
      <c r="KU27" s="70"/>
      <c r="KV27" s="70"/>
      <c r="KW27" s="70"/>
      <c r="KX27" s="70"/>
      <c r="KY27" s="70"/>
      <c r="KZ27" s="70"/>
      <c r="LA27" s="70"/>
      <c r="LB27" s="70"/>
      <c r="LC27" s="70"/>
      <c r="LD27" s="70"/>
      <c r="LE27" s="70"/>
      <c r="LF27" s="70"/>
      <c r="LG27" s="70"/>
      <c r="LH27" s="70"/>
      <c r="LI27" s="70"/>
      <c r="LJ27" s="70"/>
      <c r="LK27" s="70"/>
      <c r="LL27" s="70"/>
      <c r="LM27" s="70"/>
      <c r="LN27" s="70"/>
      <c r="LO27" s="70"/>
      <c r="LP27" s="70"/>
      <c r="LQ27" s="70"/>
      <c r="LR27" s="70"/>
      <c r="LS27" s="70"/>
      <c r="LT27" s="70"/>
      <c r="LU27" s="70"/>
      <c r="LV27" s="70"/>
      <c r="LW27" s="70"/>
      <c r="LX27" s="70"/>
      <c r="LY27" s="70"/>
      <c r="LZ27" s="70"/>
      <c r="MA27" s="70"/>
      <c r="MB27" s="70"/>
      <c r="MC27" s="70"/>
      <c r="MD27" s="70"/>
      <c r="ME27" s="70"/>
      <c r="MF27" s="70"/>
      <c r="MG27" s="70"/>
      <c r="MH27" s="70"/>
      <c r="MI27" s="70"/>
      <c r="MJ27" s="70"/>
      <c r="MK27" s="70"/>
      <c r="ML27" s="70"/>
      <c r="MM27" s="70"/>
      <c r="MN27" s="70"/>
      <c r="MO27" s="70"/>
      <c r="MP27" s="70"/>
      <c r="MQ27" s="70"/>
      <c r="MR27" s="70"/>
      <c r="MS27" s="70"/>
      <c r="MT27" s="70"/>
      <c r="MU27" s="70"/>
      <c r="MV27" s="70"/>
      <c r="MW27" s="70"/>
      <c r="MX27" s="70"/>
      <c r="MY27" s="70"/>
      <c r="MZ27" s="70"/>
      <c r="NA27" s="70"/>
      <c r="NB27" s="70"/>
      <c r="NC27" s="70"/>
      <c r="ND27" s="70"/>
      <c r="NE27" s="70"/>
      <c r="NF27" s="70"/>
      <c r="NG27" s="70"/>
      <c r="NH27" s="70"/>
      <c r="NI27" s="70"/>
      <c r="NJ27" s="70"/>
      <c r="NK27" s="70"/>
      <c r="NL27" s="70"/>
      <c r="NM27" s="70"/>
      <c r="NN27" s="70"/>
      <c r="NO27" s="70"/>
      <c r="NP27" s="70"/>
      <c r="NQ27" s="70"/>
      <c r="NR27" s="70"/>
      <c r="NS27" s="70"/>
      <c r="NT27" s="70"/>
      <c r="NU27" s="70"/>
      <c r="NV27" s="70"/>
      <c r="NW27" s="70"/>
      <c r="NX27" s="70"/>
      <c r="NY27" s="70"/>
      <c r="NZ27" s="70"/>
      <c r="OA27" s="70"/>
      <c r="OB27" s="70"/>
      <c r="OC27" s="70"/>
      <c r="OD27" s="70"/>
      <c r="OE27" s="70"/>
      <c r="OF27" s="70"/>
      <c r="OG27" s="81"/>
      <c r="OH27" s="82"/>
      <c r="OI27" s="70"/>
      <c r="OJ27" s="70"/>
      <c r="OK27" s="70"/>
      <c r="OL27" s="70"/>
      <c r="OM27" s="70"/>
      <c r="ON27" s="70"/>
      <c r="OO27" s="70"/>
      <c r="OP27" s="70"/>
      <c r="OQ27" s="70"/>
      <c r="OR27" s="70"/>
      <c r="OS27" s="70"/>
      <c r="OT27" s="70"/>
      <c r="OU27" s="70"/>
    </row>
    <row r="28" spans="1:411" s="67" customFormat="1">
      <c r="A28" s="67">
        <v>21</v>
      </c>
      <c r="B28" s="551" t="s">
        <v>621</v>
      </c>
      <c r="C28" s="558" t="s">
        <v>601</v>
      </c>
      <c r="D28" s="508">
        <f>1200/1.2</f>
        <v>1000</v>
      </c>
      <c r="E28" s="743" t="s">
        <v>2719</v>
      </c>
      <c r="F28" s="518"/>
      <c r="G28" s="518">
        <v>2125</v>
      </c>
      <c r="H28" s="912">
        <v>1200</v>
      </c>
      <c r="I28" s="633">
        <f t="shared" si="1"/>
        <v>1000</v>
      </c>
      <c r="J28" s="82"/>
      <c r="K28" s="82"/>
      <c r="L28" s="82"/>
      <c r="M28" s="82"/>
      <c r="N28" s="82"/>
      <c r="O28" s="82"/>
      <c r="P28" s="82"/>
      <c r="Q28" s="82"/>
      <c r="R28" s="82">
        <v>1</v>
      </c>
      <c r="S28" s="82"/>
      <c r="T28" s="82"/>
      <c r="U28" s="82"/>
      <c r="V28" s="82"/>
      <c r="W28" s="82"/>
      <c r="X28" s="70"/>
      <c r="Y28" s="70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4"/>
      <c r="AK28" s="82"/>
      <c r="AL28" s="84"/>
      <c r="AM28" s="82"/>
      <c r="AN28" s="82"/>
      <c r="AO28" s="84"/>
      <c r="AP28" s="89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4"/>
      <c r="BL28" s="84"/>
      <c r="BM28" s="82"/>
      <c r="BN28" s="82"/>
      <c r="BO28" s="84"/>
      <c r="BP28" s="84"/>
      <c r="BQ28" s="82"/>
      <c r="BR28" s="82"/>
      <c r="BS28" s="82"/>
      <c r="BT28" s="82"/>
      <c r="BU28" s="84"/>
      <c r="BV28" s="84"/>
      <c r="BW28" s="84"/>
      <c r="BX28" s="84"/>
      <c r="BY28" s="82"/>
      <c r="BZ28" s="82"/>
      <c r="CA28" s="82"/>
      <c r="CB28" s="82"/>
      <c r="CC28" s="84"/>
      <c r="CD28" s="84"/>
      <c r="CE28" s="82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2"/>
      <c r="DB28" s="82"/>
      <c r="DC28" s="82"/>
      <c r="DD28" s="84"/>
      <c r="DE28" s="84"/>
      <c r="DF28" s="82"/>
      <c r="DG28" s="84"/>
      <c r="DH28" s="82"/>
      <c r="DI28" s="84"/>
      <c r="DJ28" s="84"/>
      <c r="DK28" s="82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>
        <v>1</v>
      </c>
      <c r="DZ28" s="84">
        <v>1</v>
      </c>
      <c r="EA28" s="84">
        <v>1</v>
      </c>
      <c r="EB28" s="84">
        <v>1</v>
      </c>
      <c r="EC28" s="84">
        <v>1</v>
      </c>
      <c r="ED28" s="84">
        <v>1</v>
      </c>
      <c r="EE28" s="84">
        <v>1</v>
      </c>
      <c r="EF28" s="84">
        <v>1</v>
      </c>
      <c r="EG28" s="84">
        <v>1</v>
      </c>
      <c r="EH28" s="84">
        <v>1</v>
      </c>
      <c r="EI28" s="84">
        <v>1</v>
      </c>
      <c r="EJ28" s="84">
        <v>1</v>
      </c>
      <c r="EK28" s="84">
        <v>1</v>
      </c>
      <c r="EL28" s="84">
        <v>1</v>
      </c>
      <c r="EM28" s="84">
        <v>1</v>
      </c>
      <c r="EN28" s="84">
        <v>1</v>
      </c>
      <c r="EO28" s="84">
        <v>1</v>
      </c>
      <c r="EP28" s="84">
        <v>1</v>
      </c>
      <c r="EQ28" s="84">
        <v>1</v>
      </c>
      <c r="ER28" s="84">
        <v>1</v>
      </c>
      <c r="ES28" s="84">
        <v>1</v>
      </c>
      <c r="ET28" s="70"/>
      <c r="EU28" s="72"/>
      <c r="EV28" s="70"/>
      <c r="EW28" s="70"/>
      <c r="EX28" s="70"/>
      <c r="EY28" s="73"/>
      <c r="EZ28" s="73"/>
      <c r="FA28" s="73"/>
      <c r="FB28" s="74"/>
      <c r="FC28" s="75"/>
      <c r="FD28" s="75"/>
      <c r="FE28" s="75"/>
      <c r="FF28" s="75"/>
      <c r="FG28" s="75"/>
      <c r="FH28" s="75"/>
      <c r="FI28" s="75"/>
      <c r="FJ28" s="75"/>
      <c r="FK28" s="75"/>
      <c r="FL28" s="75"/>
      <c r="FM28" s="75"/>
      <c r="FN28" s="75"/>
      <c r="FO28" s="75"/>
      <c r="FP28" s="75"/>
      <c r="FQ28" s="75"/>
      <c r="FR28" s="74"/>
      <c r="FS28" s="74"/>
      <c r="FT28" s="74"/>
      <c r="FU28" s="74"/>
      <c r="FV28" s="74"/>
      <c r="FW28" s="74"/>
      <c r="FX28" s="76"/>
      <c r="FY28" s="76"/>
      <c r="FZ28" s="76"/>
      <c r="GA28" s="76"/>
      <c r="GB28" s="76"/>
      <c r="GC28" s="74"/>
      <c r="GD28" s="74"/>
      <c r="GE28" s="74"/>
      <c r="GF28" s="74"/>
      <c r="GG28" s="77"/>
      <c r="GH28" s="78"/>
      <c r="GI28" s="78"/>
      <c r="GJ28" s="74"/>
      <c r="GK28" s="79"/>
      <c r="GL28" s="85"/>
      <c r="GM28" s="85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70"/>
      <c r="GZ28" s="70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6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  <c r="IU28" s="82"/>
      <c r="IV28" s="82"/>
      <c r="IW28" s="82"/>
      <c r="IX28" s="82"/>
      <c r="IY28" s="82"/>
      <c r="IZ28" s="82"/>
      <c r="JA28" s="82"/>
      <c r="JB28" s="82"/>
      <c r="JC28" s="82"/>
      <c r="JD28" s="82"/>
      <c r="JE28" s="82"/>
      <c r="JF28" s="82"/>
      <c r="JG28" s="82"/>
      <c r="JH28" s="82"/>
      <c r="JI28" s="82"/>
      <c r="JJ28" s="82"/>
      <c r="JK28" s="82"/>
      <c r="JL28" s="82"/>
      <c r="JM28" s="82"/>
      <c r="JN28" s="82"/>
      <c r="JO28" s="82"/>
      <c r="JP28" s="82"/>
      <c r="JQ28" s="82"/>
      <c r="JR28" s="82"/>
      <c r="JS28" s="82"/>
      <c r="JT28" s="82"/>
      <c r="JU28" s="82"/>
      <c r="JV28" s="82"/>
      <c r="JW28" s="82"/>
      <c r="JX28" s="82"/>
      <c r="JY28" s="82"/>
      <c r="JZ28" s="82"/>
      <c r="KA28" s="82"/>
      <c r="KB28" s="82"/>
      <c r="KC28" s="82"/>
      <c r="KD28" s="82"/>
      <c r="KE28" s="82"/>
      <c r="KF28" s="82"/>
      <c r="KG28" s="82"/>
      <c r="KH28" s="82"/>
      <c r="KI28" s="82"/>
      <c r="KJ28" s="82"/>
      <c r="KK28" s="82"/>
      <c r="KL28" s="82"/>
      <c r="KM28" s="82"/>
      <c r="KN28" s="82"/>
      <c r="KO28" s="82"/>
      <c r="KP28" s="70"/>
      <c r="KQ28" s="70"/>
      <c r="KR28" s="70"/>
      <c r="KS28" s="70"/>
      <c r="KT28" s="70"/>
      <c r="KU28" s="70"/>
      <c r="KV28" s="70"/>
      <c r="KW28" s="70"/>
      <c r="KX28" s="70"/>
      <c r="KY28" s="70"/>
      <c r="KZ28" s="70"/>
      <c r="LA28" s="70"/>
      <c r="LB28" s="70"/>
      <c r="LC28" s="70"/>
      <c r="LD28" s="70"/>
      <c r="LE28" s="70"/>
      <c r="LF28" s="70"/>
      <c r="LG28" s="70"/>
      <c r="LH28" s="70"/>
      <c r="LI28" s="70"/>
      <c r="LJ28" s="70"/>
      <c r="LK28" s="70"/>
      <c r="LL28" s="70"/>
      <c r="LM28" s="70"/>
      <c r="LN28" s="70"/>
      <c r="LO28" s="70"/>
      <c r="LP28" s="70"/>
      <c r="LQ28" s="70"/>
      <c r="LR28" s="70"/>
      <c r="LS28" s="70"/>
      <c r="LT28" s="70"/>
      <c r="LU28" s="70"/>
      <c r="LV28" s="70"/>
      <c r="LW28" s="70"/>
      <c r="LX28" s="70"/>
      <c r="LY28" s="70"/>
      <c r="LZ28" s="70"/>
      <c r="MA28" s="70"/>
      <c r="MB28" s="70"/>
      <c r="MC28" s="70"/>
      <c r="MD28" s="70"/>
      <c r="ME28" s="70"/>
      <c r="MF28" s="70"/>
      <c r="MG28" s="70"/>
      <c r="MH28" s="70"/>
      <c r="MI28" s="70"/>
      <c r="MJ28" s="70"/>
      <c r="MK28" s="70"/>
      <c r="ML28" s="70"/>
      <c r="MM28" s="70"/>
      <c r="MN28" s="70"/>
      <c r="MO28" s="70"/>
      <c r="MP28" s="70"/>
      <c r="MQ28" s="70"/>
      <c r="MR28" s="70"/>
      <c r="MS28" s="70"/>
      <c r="MT28" s="70"/>
      <c r="MU28" s="70"/>
      <c r="MV28" s="70"/>
      <c r="MW28" s="70"/>
      <c r="MX28" s="70"/>
      <c r="MY28" s="70"/>
      <c r="MZ28" s="70"/>
      <c r="NA28" s="70"/>
      <c r="NB28" s="70"/>
      <c r="NC28" s="70"/>
      <c r="ND28" s="70"/>
      <c r="NE28" s="70"/>
      <c r="NF28" s="70"/>
      <c r="NG28" s="70"/>
      <c r="NH28" s="70"/>
      <c r="NI28" s="70"/>
      <c r="NJ28" s="70"/>
      <c r="NK28" s="70"/>
      <c r="NL28" s="70"/>
      <c r="NM28" s="70"/>
      <c r="NN28" s="70"/>
      <c r="NO28" s="70"/>
      <c r="NP28" s="70"/>
      <c r="NQ28" s="70"/>
      <c r="NR28" s="70"/>
      <c r="NS28" s="70"/>
      <c r="NT28" s="70"/>
      <c r="NU28" s="70"/>
      <c r="NV28" s="70"/>
      <c r="NW28" s="70"/>
      <c r="NX28" s="70"/>
      <c r="NY28" s="70"/>
      <c r="NZ28" s="70"/>
      <c r="OA28" s="70"/>
      <c r="OB28" s="70"/>
      <c r="OC28" s="70"/>
      <c r="OD28" s="70"/>
      <c r="OE28" s="70"/>
      <c r="OF28" s="70"/>
      <c r="OG28" s="81"/>
      <c r="OH28" s="82"/>
      <c r="OI28" s="70"/>
      <c r="OJ28" s="70"/>
      <c r="OK28" s="70"/>
      <c r="OL28" s="70"/>
      <c r="OM28" s="70"/>
      <c r="ON28" s="70"/>
      <c r="OO28" s="70"/>
      <c r="OP28" s="70"/>
      <c r="OQ28" s="70"/>
      <c r="OR28" s="70"/>
      <c r="OS28" s="70"/>
      <c r="OT28" s="70"/>
      <c r="OU28" s="70"/>
    </row>
    <row r="29" spans="1:411" s="67" customFormat="1">
      <c r="A29" s="67">
        <v>22</v>
      </c>
      <c r="B29" s="551" t="s">
        <v>622</v>
      </c>
      <c r="C29" s="558" t="s">
        <v>601</v>
      </c>
      <c r="D29" s="508">
        <v>2300</v>
      </c>
      <c r="E29" s="743"/>
      <c r="F29" s="518"/>
      <c r="G29" s="518">
        <v>3125</v>
      </c>
      <c r="H29" s="912">
        <v>2300</v>
      </c>
      <c r="I29" s="633">
        <f t="shared" si="1"/>
        <v>2300</v>
      </c>
      <c r="J29" s="82"/>
      <c r="K29" s="82"/>
      <c r="L29" s="82"/>
      <c r="M29" s="82"/>
      <c r="N29" s="82"/>
      <c r="O29" s="82"/>
      <c r="P29" s="82"/>
      <c r="Q29" s="82"/>
      <c r="R29" s="82"/>
      <c r="S29" s="82">
        <v>1</v>
      </c>
      <c r="T29" s="82"/>
      <c r="U29" s="82"/>
      <c r="V29" s="82"/>
      <c r="W29" s="82"/>
      <c r="X29" s="70"/>
      <c r="Y29" s="70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4"/>
      <c r="AK29" s="82"/>
      <c r="AL29" s="84"/>
      <c r="AM29" s="82"/>
      <c r="AN29" s="82"/>
      <c r="AO29" s="84"/>
      <c r="AP29" s="90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4"/>
      <c r="BL29" s="84"/>
      <c r="BM29" s="82"/>
      <c r="BN29" s="82"/>
      <c r="BO29" s="84"/>
      <c r="BP29" s="84"/>
      <c r="BQ29" s="82"/>
      <c r="BR29" s="82"/>
      <c r="BS29" s="82"/>
      <c r="BT29" s="82"/>
      <c r="BU29" s="84"/>
      <c r="BV29" s="84"/>
      <c r="BW29" s="84"/>
      <c r="BX29" s="84"/>
      <c r="BY29" s="82"/>
      <c r="BZ29" s="82"/>
      <c r="CA29" s="82"/>
      <c r="CB29" s="82"/>
      <c r="CC29" s="84"/>
      <c r="CD29" s="84"/>
      <c r="CE29" s="82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2"/>
      <c r="DB29" s="82"/>
      <c r="DC29" s="82"/>
      <c r="DD29" s="84"/>
      <c r="DE29" s="84"/>
      <c r="DF29" s="82"/>
      <c r="DG29" s="84"/>
      <c r="DH29" s="82"/>
      <c r="DI29" s="84"/>
      <c r="DJ29" s="84"/>
      <c r="DK29" s="82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2"/>
      <c r="ED29" s="84"/>
      <c r="EE29" s="70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  <c r="ER29" s="72"/>
      <c r="ES29" s="72"/>
      <c r="ET29" s="70">
        <v>1</v>
      </c>
      <c r="EU29" s="70">
        <v>1</v>
      </c>
      <c r="EV29" s="70">
        <v>1</v>
      </c>
      <c r="EW29" s="70">
        <v>1</v>
      </c>
      <c r="EX29" s="70">
        <v>1</v>
      </c>
      <c r="EY29" s="70">
        <v>1</v>
      </c>
      <c r="EZ29" s="70">
        <v>1</v>
      </c>
      <c r="FA29" s="70">
        <v>1</v>
      </c>
      <c r="FB29" s="70">
        <v>1</v>
      </c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4"/>
      <c r="FS29" s="74"/>
      <c r="FT29" s="74"/>
      <c r="FU29" s="74"/>
      <c r="FV29" s="74"/>
      <c r="FW29" s="74"/>
      <c r="FX29" s="76"/>
      <c r="FY29" s="76"/>
      <c r="FZ29" s="76"/>
      <c r="GA29" s="76"/>
      <c r="GB29" s="76"/>
      <c r="GC29" s="74"/>
      <c r="GD29" s="74"/>
      <c r="GE29" s="74"/>
      <c r="GF29" s="74"/>
      <c r="GG29" s="77"/>
      <c r="GH29" s="78"/>
      <c r="GI29" s="78"/>
      <c r="GJ29" s="74"/>
      <c r="GK29" s="79"/>
      <c r="GL29" s="85"/>
      <c r="GM29" s="85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70"/>
      <c r="GZ29" s="70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6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  <c r="IU29" s="82"/>
      <c r="IV29" s="82"/>
      <c r="IW29" s="82"/>
      <c r="IX29" s="82"/>
      <c r="IY29" s="82"/>
      <c r="IZ29" s="82"/>
      <c r="JA29" s="82"/>
      <c r="JB29" s="82"/>
      <c r="JC29" s="82"/>
      <c r="JD29" s="82"/>
      <c r="JE29" s="82"/>
      <c r="JF29" s="82"/>
      <c r="JG29" s="82"/>
      <c r="JH29" s="82"/>
      <c r="JI29" s="82"/>
      <c r="JJ29" s="82"/>
      <c r="JK29" s="82"/>
      <c r="JL29" s="82"/>
      <c r="JM29" s="82"/>
      <c r="JN29" s="82"/>
      <c r="JO29" s="82"/>
      <c r="JP29" s="82"/>
      <c r="JQ29" s="82"/>
      <c r="JR29" s="82"/>
      <c r="JS29" s="82"/>
      <c r="JT29" s="82"/>
      <c r="JU29" s="82"/>
      <c r="JV29" s="82"/>
      <c r="JW29" s="82"/>
      <c r="JX29" s="82"/>
      <c r="JY29" s="82"/>
      <c r="JZ29" s="82"/>
      <c r="KA29" s="82"/>
      <c r="KB29" s="82"/>
      <c r="KC29" s="82"/>
      <c r="KD29" s="82"/>
      <c r="KE29" s="82"/>
      <c r="KF29" s="82"/>
      <c r="KG29" s="82"/>
      <c r="KH29" s="82"/>
      <c r="KI29" s="82"/>
      <c r="KJ29" s="82"/>
      <c r="KK29" s="82"/>
      <c r="KL29" s="82"/>
      <c r="KM29" s="82"/>
      <c r="KN29" s="82"/>
      <c r="KO29" s="82"/>
      <c r="KP29" s="70"/>
      <c r="KQ29" s="70"/>
      <c r="KR29" s="70"/>
      <c r="KS29" s="70"/>
      <c r="KT29" s="70"/>
      <c r="KU29" s="70"/>
      <c r="KV29" s="70"/>
      <c r="KW29" s="70"/>
      <c r="KX29" s="70"/>
      <c r="KY29" s="70"/>
      <c r="KZ29" s="70"/>
      <c r="LA29" s="70"/>
      <c r="LB29" s="70"/>
      <c r="LC29" s="70"/>
      <c r="LD29" s="70"/>
      <c r="LE29" s="70"/>
      <c r="LF29" s="70"/>
      <c r="LG29" s="70"/>
      <c r="LH29" s="70"/>
      <c r="LI29" s="70"/>
      <c r="LJ29" s="70"/>
      <c r="LK29" s="70"/>
      <c r="LL29" s="70"/>
      <c r="LM29" s="70"/>
      <c r="LN29" s="70"/>
      <c r="LO29" s="70"/>
      <c r="LP29" s="70"/>
      <c r="LQ29" s="70"/>
      <c r="LR29" s="70"/>
      <c r="LS29" s="70"/>
      <c r="LT29" s="70"/>
      <c r="LU29" s="70"/>
      <c r="LV29" s="70"/>
      <c r="LW29" s="70"/>
      <c r="LX29" s="70"/>
      <c r="LY29" s="70"/>
      <c r="LZ29" s="70"/>
      <c r="MA29" s="70"/>
      <c r="MB29" s="70"/>
      <c r="MC29" s="70"/>
      <c r="MD29" s="70"/>
      <c r="ME29" s="70"/>
      <c r="MF29" s="70"/>
      <c r="MG29" s="70"/>
      <c r="MH29" s="70"/>
      <c r="MI29" s="70"/>
      <c r="MJ29" s="70"/>
      <c r="MK29" s="70"/>
      <c r="ML29" s="70"/>
      <c r="MM29" s="70"/>
      <c r="MN29" s="70"/>
      <c r="MO29" s="70"/>
      <c r="MP29" s="70"/>
      <c r="MQ29" s="70"/>
      <c r="MR29" s="70"/>
      <c r="MS29" s="70"/>
      <c r="MT29" s="70"/>
      <c r="MU29" s="70"/>
      <c r="MV29" s="70"/>
      <c r="MW29" s="70"/>
      <c r="MX29" s="70"/>
      <c r="MY29" s="70"/>
      <c r="MZ29" s="70"/>
      <c r="NA29" s="70"/>
      <c r="NB29" s="70"/>
      <c r="NC29" s="70"/>
      <c r="ND29" s="70"/>
      <c r="NE29" s="70"/>
      <c r="NF29" s="70"/>
      <c r="NG29" s="70"/>
      <c r="NH29" s="70"/>
      <c r="NI29" s="70"/>
      <c r="NJ29" s="70"/>
      <c r="NK29" s="70"/>
      <c r="NL29" s="70"/>
      <c r="NM29" s="70"/>
      <c r="NN29" s="70"/>
      <c r="NO29" s="70"/>
      <c r="NP29" s="70"/>
      <c r="NQ29" s="70"/>
      <c r="NR29" s="70"/>
      <c r="NS29" s="70"/>
      <c r="NT29" s="70"/>
      <c r="NU29" s="70"/>
      <c r="NV29" s="70"/>
      <c r="NW29" s="70"/>
      <c r="NX29" s="70"/>
      <c r="NY29" s="70"/>
      <c r="NZ29" s="70"/>
      <c r="OA29" s="70"/>
      <c r="OB29" s="70"/>
      <c r="OC29" s="70"/>
      <c r="OD29" s="70"/>
      <c r="OE29" s="70"/>
      <c r="OF29" s="70"/>
      <c r="OG29" s="81"/>
      <c r="OH29" s="82"/>
      <c r="OI29" s="70"/>
      <c r="OJ29" s="70"/>
      <c r="OK29" s="70"/>
      <c r="OL29" s="70"/>
      <c r="OM29" s="70"/>
      <c r="ON29" s="70"/>
      <c r="OO29" s="70"/>
      <c r="OP29" s="70"/>
      <c r="OQ29" s="70"/>
      <c r="OR29" s="70"/>
      <c r="OS29" s="70"/>
      <c r="OT29" s="70"/>
      <c r="OU29" s="70"/>
    </row>
    <row r="30" spans="1:411" s="67" customFormat="1" ht="12.75">
      <c r="A30" s="67">
        <v>23</v>
      </c>
      <c r="B30" s="551" t="s">
        <v>623</v>
      </c>
      <c r="C30" s="558" t="s">
        <v>601</v>
      </c>
      <c r="D30" s="508">
        <v>4206</v>
      </c>
      <c r="E30" s="571" t="s">
        <v>2487</v>
      </c>
      <c r="F30" s="518"/>
      <c r="G30" s="518">
        <v>3691.67</v>
      </c>
      <c r="H30" s="912">
        <v>3505</v>
      </c>
      <c r="I30" s="633">
        <f t="shared" si="1"/>
        <v>4206</v>
      </c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>
        <v>1</v>
      </c>
      <c r="U30" s="82"/>
      <c r="V30" s="82"/>
      <c r="W30" s="82"/>
      <c r="X30" s="70"/>
      <c r="Y30" s="70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4"/>
      <c r="AK30" s="82"/>
      <c r="AL30" s="84"/>
      <c r="AM30" s="82"/>
      <c r="AN30" s="82"/>
      <c r="AO30" s="84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4"/>
      <c r="BL30" s="84"/>
      <c r="BM30" s="82"/>
      <c r="BN30" s="82"/>
      <c r="BO30" s="84"/>
      <c r="BP30" s="84"/>
      <c r="BQ30" s="82"/>
      <c r="BR30" s="82"/>
      <c r="BS30" s="82"/>
      <c r="BT30" s="82"/>
      <c r="BU30" s="84"/>
      <c r="BV30" s="84"/>
      <c r="BW30" s="84"/>
      <c r="BX30" s="84"/>
      <c r="BY30" s="82"/>
      <c r="BZ30" s="82"/>
      <c r="CA30" s="82"/>
      <c r="CB30" s="82"/>
      <c r="CC30" s="84"/>
      <c r="CD30" s="84"/>
      <c r="CE30" s="82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2"/>
      <c r="DB30" s="82"/>
      <c r="DC30" s="82"/>
      <c r="DD30" s="84"/>
      <c r="DE30" s="84"/>
      <c r="DF30" s="82"/>
      <c r="DG30" s="84"/>
      <c r="DH30" s="82"/>
      <c r="DI30" s="84"/>
      <c r="DJ30" s="84"/>
      <c r="DK30" s="82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2"/>
      <c r="ED30" s="84"/>
      <c r="EE30" s="70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  <c r="ER30" s="72"/>
      <c r="ES30" s="72"/>
      <c r="ET30" s="70"/>
      <c r="EU30" s="72"/>
      <c r="EV30" s="70"/>
      <c r="EW30" s="70"/>
      <c r="EX30" s="70"/>
      <c r="EY30" s="73"/>
      <c r="EZ30" s="73"/>
      <c r="FA30" s="73"/>
      <c r="FB30" s="74"/>
      <c r="FC30" s="75">
        <v>1</v>
      </c>
      <c r="FD30" s="75">
        <v>1</v>
      </c>
      <c r="FE30" s="75">
        <v>1</v>
      </c>
      <c r="FF30" s="75">
        <v>1</v>
      </c>
      <c r="FG30" s="75">
        <v>1</v>
      </c>
      <c r="FH30" s="75">
        <v>1</v>
      </c>
      <c r="FI30" s="75">
        <v>1</v>
      </c>
      <c r="FJ30" s="75">
        <v>1</v>
      </c>
      <c r="FK30" s="75"/>
      <c r="FL30" s="75"/>
      <c r="FM30" s="75"/>
      <c r="FN30" s="75"/>
      <c r="FO30" s="75"/>
      <c r="FP30" s="75"/>
      <c r="FQ30" s="75"/>
      <c r="FR30" s="74"/>
      <c r="FS30" s="74"/>
      <c r="FT30" s="74"/>
      <c r="FU30" s="74"/>
      <c r="FV30" s="74"/>
      <c r="FW30" s="74"/>
      <c r="FX30" s="76"/>
      <c r="FY30" s="76"/>
      <c r="FZ30" s="76"/>
      <c r="GA30" s="76"/>
      <c r="GB30" s="76"/>
      <c r="GC30" s="74"/>
      <c r="GD30" s="74"/>
      <c r="GE30" s="74"/>
      <c r="GF30" s="74"/>
      <c r="GG30" s="77"/>
      <c r="GH30" s="78"/>
      <c r="GI30" s="78"/>
      <c r="GJ30" s="74"/>
      <c r="GK30" s="79"/>
      <c r="GL30" s="85"/>
      <c r="GM30" s="85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70"/>
      <c r="GZ30" s="70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6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  <c r="IU30" s="82"/>
      <c r="IV30" s="82"/>
      <c r="IW30" s="82"/>
      <c r="IX30" s="82"/>
      <c r="IY30" s="82"/>
      <c r="IZ30" s="82"/>
      <c r="JA30" s="82"/>
      <c r="JB30" s="82"/>
      <c r="JC30" s="82"/>
      <c r="JD30" s="82"/>
      <c r="JE30" s="82"/>
      <c r="JF30" s="82"/>
      <c r="JG30" s="82"/>
      <c r="JH30" s="82"/>
      <c r="JI30" s="82"/>
      <c r="JJ30" s="82"/>
      <c r="JK30" s="82"/>
      <c r="JL30" s="82"/>
      <c r="JM30" s="82"/>
      <c r="JN30" s="82"/>
      <c r="JO30" s="82"/>
      <c r="JP30" s="82"/>
      <c r="JQ30" s="82"/>
      <c r="JR30" s="82"/>
      <c r="JS30" s="82"/>
      <c r="JT30" s="82"/>
      <c r="JU30" s="82"/>
      <c r="JV30" s="82"/>
      <c r="JW30" s="82"/>
      <c r="JX30" s="82"/>
      <c r="JY30" s="82"/>
      <c r="JZ30" s="82"/>
      <c r="KA30" s="82"/>
      <c r="KB30" s="82"/>
      <c r="KC30" s="82"/>
      <c r="KD30" s="82"/>
      <c r="KE30" s="82"/>
      <c r="KF30" s="82"/>
      <c r="KG30" s="82"/>
      <c r="KH30" s="82"/>
      <c r="KI30" s="82"/>
      <c r="KJ30" s="82"/>
      <c r="KK30" s="82"/>
      <c r="KL30" s="82"/>
      <c r="KM30" s="82"/>
      <c r="KN30" s="82"/>
      <c r="KO30" s="82"/>
      <c r="KP30" s="70"/>
      <c r="KQ30" s="70"/>
      <c r="KR30" s="70"/>
      <c r="KS30" s="70"/>
      <c r="KT30" s="70"/>
      <c r="KU30" s="70"/>
      <c r="KV30" s="70"/>
      <c r="KW30" s="70"/>
      <c r="KX30" s="70"/>
      <c r="KY30" s="70"/>
      <c r="KZ30" s="70"/>
      <c r="LA30" s="70"/>
      <c r="LB30" s="70"/>
      <c r="LC30" s="70"/>
      <c r="LD30" s="70"/>
      <c r="LE30" s="70"/>
      <c r="LF30" s="70"/>
      <c r="LG30" s="70"/>
      <c r="LH30" s="70"/>
      <c r="LI30" s="70"/>
      <c r="LJ30" s="70"/>
      <c r="LK30" s="70"/>
      <c r="LL30" s="70"/>
      <c r="LM30" s="70"/>
      <c r="LN30" s="70"/>
      <c r="LO30" s="70"/>
      <c r="LP30" s="70"/>
      <c r="LQ30" s="70"/>
      <c r="LR30" s="70"/>
      <c r="LS30" s="70"/>
      <c r="LT30" s="70"/>
      <c r="LU30" s="70"/>
      <c r="LV30" s="70"/>
      <c r="LW30" s="70"/>
      <c r="LX30" s="70"/>
      <c r="LY30" s="70"/>
      <c r="LZ30" s="70"/>
      <c r="MA30" s="70"/>
      <c r="MB30" s="70"/>
      <c r="MC30" s="70"/>
      <c r="MD30" s="70"/>
      <c r="ME30" s="70"/>
      <c r="MF30" s="70"/>
      <c r="MG30" s="70"/>
      <c r="MH30" s="70"/>
      <c r="MI30" s="70"/>
      <c r="MJ30" s="70"/>
      <c r="MK30" s="70"/>
      <c r="ML30" s="70"/>
      <c r="MM30" s="70"/>
      <c r="MN30" s="70"/>
      <c r="MO30" s="70"/>
      <c r="MP30" s="70"/>
      <c r="MQ30" s="70"/>
      <c r="MR30" s="70"/>
      <c r="MS30" s="70"/>
      <c r="MT30" s="70"/>
      <c r="MU30" s="70"/>
      <c r="MV30" s="70"/>
      <c r="MW30" s="70"/>
      <c r="MX30" s="70"/>
      <c r="MY30" s="70"/>
      <c r="MZ30" s="70"/>
      <c r="NA30" s="70"/>
      <c r="NB30" s="70"/>
      <c r="NC30" s="70"/>
      <c r="ND30" s="70"/>
      <c r="NE30" s="70"/>
      <c r="NF30" s="70"/>
      <c r="NG30" s="70"/>
      <c r="NH30" s="70"/>
      <c r="NI30" s="70"/>
      <c r="NJ30" s="70"/>
      <c r="NK30" s="70"/>
      <c r="NL30" s="70"/>
      <c r="NM30" s="70"/>
      <c r="NN30" s="70"/>
      <c r="NO30" s="70"/>
      <c r="NP30" s="70"/>
      <c r="NQ30" s="70"/>
      <c r="NR30" s="70"/>
      <c r="NS30" s="70"/>
      <c r="NT30" s="70"/>
      <c r="NU30" s="70"/>
      <c r="NV30" s="70"/>
      <c r="NW30" s="70"/>
      <c r="NX30" s="70"/>
      <c r="NY30" s="70"/>
      <c r="NZ30" s="70"/>
      <c r="OA30" s="70"/>
      <c r="OB30" s="70"/>
      <c r="OC30" s="70"/>
      <c r="OD30" s="70"/>
      <c r="OE30" s="70"/>
      <c r="OF30" s="70"/>
      <c r="OG30" s="81"/>
      <c r="OH30" s="82"/>
      <c r="OI30" s="70"/>
      <c r="OJ30" s="70"/>
      <c r="OK30" s="70"/>
      <c r="OL30" s="70"/>
      <c r="OM30" s="70"/>
      <c r="ON30" s="70"/>
      <c r="OO30" s="70"/>
      <c r="OP30" s="70"/>
      <c r="OQ30" s="70"/>
      <c r="OR30" s="70"/>
      <c r="OS30" s="70"/>
      <c r="OT30" s="70"/>
      <c r="OU30" s="70"/>
    </row>
    <row r="31" spans="1:411" s="67" customFormat="1">
      <c r="A31" s="67">
        <v>24</v>
      </c>
      <c r="B31" s="551" t="s">
        <v>624</v>
      </c>
      <c r="C31" s="558" t="s">
        <v>601</v>
      </c>
      <c r="D31" s="508">
        <v>4616</v>
      </c>
      <c r="E31" s="743"/>
      <c r="F31" s="518"/>
      <c r="G31" s="518">
        <v>6562.5</v>
      </c>
      <c r="H31" s="912">
        <v>4616</v>
      </c>
      <c r="I31" s="633">
        <f t="shared" si="1"/>
        <v>4616</v>
      </c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>
        <v>1</v>
      </c>
      <c r="V31" s="82"/>
      <c r="W31" s="82"/>
      <c r="X31" s="70"/>
      <c r="Y31" s="70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4"/>
      <c r="AK31" s="82"/>
      <c r="AL31" s="84"/>
      <c r="AM31" s="82"/>
      <c r="AN31" s="82"/>
      <c r="AO31" s="84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4"/>
      <c r="BL31" s="84"/>
      <c r="BM31" s="82"/>
      <c r="BN31" s="82"/>
      <c r="BO31" s="84"/>
      <c r="BP31" s="84"/>
      <c r="BQ31" s="82"/>
      <c r="BR31" s="82"/>
      <c r="BS31" s="82"/>
      <c r="BT31" s="82"/>
      <c r="BU31" s="84"/>
      <c r="BV31" s="84"/>
      <c r="BW31" s="84"/>
      <c r="BX31" s="84"/>
      <c r="BY31" s="82"/>
      <c r="BZ31" s="82"/>
      <c r="CA31" s="82"/>
      <c r="CB31" s="82"/>
      <c r="CC31" s="84"/>
      <c r="CD31" s="84"/>
      <c r="CE31" s="82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2"/>
      <c r="DB31" s="82"/>
      <c r="DC31" s="82"/>
      <c r="DD31" s="84"/>
      <c r="DE31" s="84"/>
      <c r="DF31" s="82"/>
      <c r="DG31" s="84"/>
      <c r="DH31" s="82"/>
      <c r="DI31" s="84"/>
      <c r="DJ31" s="84"/>
      <c r="DK31" s="82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2"/>
      <c r="ED31" s="84"/>
      <c r="EE31" s="70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  <c r="ER31" s="72"/>
      <c r="ES31" s="72"/>
      <c r="ET31" s="70"/>
      <c r="EU31" s="72"/>
      <c r="EV31" s="70"/>
      <c r="EW31" s="70"/>
      <c r="EX31" s="70"/>
      <c r="EY31" s="73"/>
      <c r="EZ31" s="73"/>
      <c r="FA31" s="73"/>
      <c r="FB31" s="74"/>
      <c r="FC31" s="75"/>
      <c r="FD31" s="75"/>
      <c r="FE31" s="75"/>
      <c r="FF31" s="75"/>
      <c r="FG31" s="75"/>
      <c r="FH31" s="75"/>
      <c r="FI31" s="75"/>
      <c r="FJ31" s="75"/>
      <c r="FK31" s="75">
        <v>1</v>
      </c>
      <c r="FL31" s="75">
        <v>1</v>
      </c>
      <c r="FM31" s="75">
        <v>1</v>
      </c>
      <c r="FN31" s="75">
        <v>1</v>
      </c>
      <c r="FO31" s="75">
        <v>1</v>
      </c>
      <c r="FP31" s="75">
        <v>1</v>
      </c>
      <c r="FQ31" s="75">
        <v>1</v>
      </c>
      <c r="FR31" s="75">
        <v>1</v>
      </c>
      <c r="FS31" s="75">
        <v>1</v>
      </c>
      <c r="FT31" s="75">
        <v>1</v>
      </c>
      <c r="FU31" s="75">
        <v>1</v>
      </c>
      <c r="FV31" s="75">
        <v>1</v>
      </c>
      <c r="FW31" s="75">
        <v>1</v>
      </c>
      <c r="FX31" s="75">
        <v>1</v>
      </c>
      <c r="FY31" s="75">
        <v>1</v>
      </c>
      <c r="FZ31" s="75">
        <v>1</v>
      </c>
      <c r="GA31" s="75">
        <v>1</v>
      </c>
      <c r="GB31" s="75">
        <v>1</v>
      </c>
      <c r="GC31" s="74"/>
      <c r="GD31" s="74"/>
      <c r="GE31" s="74"/>
      <c r="GF31" s="74"/>
      <c r="GG31" s="77"/>
      <c r="GH31" s="78"/>
      <c r="GI31" s="78"/>
      <c r="GJ31" s="74"/>
      <c r="GK31" s="79"/>
      <c r="GL31" s="85"/>
      <c r="GM31" s="85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70"/>
      <c r="GZ31" s="70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6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  <c r="IU31" s="82"/>
      <c r="IV31" s="82"/>
      <c r="IW31" s="82"/>
      <c r="IX31" s="82"/>
      <c r="IY31" s="82"/>
      <c r="IZ31" s="82"/>
      <c r="JA31" s="82"/>
      <c r="JB31" s="82"/>
      <c r="JC31" s="82"/>
      <c r="JD31" s="82"/>
      <c r="JE31" s="82"/>
      <c r="JF31" s="82"/>
      <c r="JG31" s="82"/>
      <c r="JH31" s="82"/>
      <c r="JI31" s="82"/>
      <c r="JJ31" s="82"/>
      <c r="JK31" s="82"/>
      <c r="JL31" s="82"/>
      <c r="JM31" s="82"/>
      <c r="JN31" s="82"/>
      <c r="JO31" s="82"/>
      <c r="JP31" s="82"/>
      <c r="JQ31" s="82"/>
      <c r="JR31" s="82"/>
      <c r="JS31" s="82"/>
      <c r="JT31" s="82"/>
      <c r="JU31" s="82"/>
      <c r="JV31" s="82"/>
      <c r="JW31" s="82"/>
      <c r="JX31" s="82"/>
      <c r="JY31" s="82"/>
      <c r="JZ31" s="82"/>
      <c r="KA31" s="82"/>
      <c r="KB31" s="82"/>
      <c r="KC31" s="82"/>
      <c r="KD31" s="82"/>
      <c r="KE31" s="82"/>
      <c r="KF31" s="82"/>
      <c r="KG31" s="82"/>
      <c r="KH31" s="82"/>
      <c r="KI31" s="82"/>
      <c r="KJ31" s="82"/>
      <c r="KK31" s="82"/>
      <c r="KL31" s="82"/>
      <c r="KM31" s="82"/>
      <c r="KN31" s="82"/>
      <c r="KO31" s="82"/>
      <c r="KP31" s="70"/>
      <c r="KQ31" s="70"/>
      <c r="KR31" s="70"/>
      <c r="KS31" s="70"/>
      <c r="KT31" s="70"/>
      <c r="KU31" s="70"/>
      <c r="KV31" s="70"/>
      <c r="KW31" s="70"/>
      <c r="KX31" s="70"/>
      <c r="KY31" s="70"/>
      <c r="KZ31" s="70"/>
      <c r="LA31" s="70"/>
      <c r="LB31" s="70"/>
      <c r="LC31" s="70"/>
      <c r="LD31" s="70"/>
      <c r="LE31" s="70"/>
      <c r="LF31" s="70"/>
      <c r="LG31" s="70"/>
      <c r="LH31" s="70"/>
      <c r="LI31" s="70"/>
      <c r="LJ31" s="70"/>
      <c r="LK31" s="70"/>
      <c r="LL31" s="70"/>
      <c r="LM31" s="70"/>
      <c r="LN31" s="70"/>
      <c r="LO31" s="70"/>
      <c r="LP31" s="70"/>
      <c r="LQ31" s="70"/>
      <c r="LR31" s="70"/>
      <c r="LS31" s="70"/>
      <c r="LT31" s="70"/>
      <c r="LU31" s="70"/>
      <c r="LV31" s="70"/>
      <c r="LW31" s="70"/>
      <c r="LX31" s="70"/>
      <c r="LY31" s="70"/>
      <c r="LZ31" s="70"/>
      <c r="MA31" s="70"/>
      <c r="MB31" s="70"/>
      <c r="MC31" s="70"/>
      <c r="MD31" s="70"/>
      <c r="ME31" s="70"/>
      <c r="MF31" s="70"/>
      <c r="MG31" s="70"/>
      <c r="MH31" s="70"/>
      <c r="MI31" s="70"/>
      <c r="MJ31" s="70"/>
      <c r="MK31" s="70"/>
      <c r="ML31" s="70"/>
      <c r="MM31" s="70"/>
      <c r="MN31" s="70"/>
      <c r="MO31" s="70"/>
      <c r="MP31" s="70"/>
      <c r="MQ31" s="70"/>
      <c r="MR31" s="70"/>
      <c r="MS31" s="70"/>
      <c r="MT31" s="70"/>
      <c r="MU31" s="70"/>
      <c r="MV31" s="70"/>
      <c r="MW31" s="70"/>
      <c r="MX31" s="70"/>
      <c r="MY31" s="70"/>
      <c r="MZ31" s="70"/>
      <c r="NA31" s="70"/>
      <c r="NB31" s="70"/>
      <c r="NC31" s="70"/>
      <c r="ND31" s="70"/>
      <c r="NE31" s="70"/>
      <c r="NF31" s="70"/>
      <c r="NG31" s="70"/>
      <c r="NH31" s="70"/>
      <c r="NI31" s="70"/>
      <c r="NJ31" s="70"/>
      <c r="NK31" s="70"/>
      <c r="NL31" s="70"/>
      <c r="NM31" s="70"/>
      <c r="NN31" s="70"/>
      <c r="NO31" s="70"/>
      <c r="NP31" s="70"/>
      <c r="NQ31" s="70"/>
      <c r="NR31" s="70"/>
      <c r="NS31" s="70"/>
      <c r="NT31" s="70"/>
      <c r="NU31" s="70"/>
      <c r="NV31" s="70"/>
      <c r="NW31" s="70"/>
      <c r="NX31" s="70"/>
      <c r="NY31" s="70"/>
      <c r="NZ31" s="70"/>
      <c r="OA31" s="70"/>
      <c r="OB31" s="70"/>
      <c r="OC31" s="70"/>
      <c r="OD31" s="70"/>
      <c r="OE31" s="70"/>
      <c r="OF31" s="70"/>
      <c r="OG31" s="81"/>
      <c r="OH31" s="82"/>
      <c r="OI31" s="70"/>
      <c r="OJ31" s="70"/>
      <c r="OK31" s="70"/>
      <c r="OL31" s="70"/>
      <c r="OM31" s="70"/>
      <c r="ON31" s="70"/>
      <c r="OO31" s="70"/>
      <c r="OP31" s="70"/>
      <c r="OQ31" s="70"/>
      <c r="OR31" s="70"/>
      <c r="OS31" s="70"/>
      <c r="OT31" s="70"/>
      <c r="OU31" s="70"/>
    </row>
    <row r="32" spans="1:411" s="67" customFormat="1">
      <c r="A32" s="67">
        <v>25</v>
      </c>
      <c r="B32" s="551" t="s">
        <v>625</v>
      </c>
      <c r="C32" s="558" t="s">
        <v>601</v>
      </c>
      <c r="D32" s="508">
        <v>8104</v>
      </c>
      <c r="E32" s="743" t="s">
        <v>2488</v>
      </c>
      <c r="F32" s="518"/>
      <c r="G32" s="518">
        <v>9162.5</v>
      </c>
      <c r="H32" s="912">
        <v>7327.08</v>
      </c>
      <c r="I32" s="633">
        <f t="shared" si="1"/>
        <v>8104</v>
      </c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>
        <v>1</v>
      </c>
      <c r="W32" s="82"/>
      <c r="X32" s="70"/>
      <c r="Y32" s="70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4"/>
      <c r="AK32" s="82"/>
      <c r="AL32" s="84"/>
      <c r="AM32" s="82"/>
      <c r="AN32" s="82"/>
      <c r="AO32" s="84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4"/>
      <c r="BL32" s="84"/>
      <c r="BM32" s="82"/>
      <c r="BN32" s="82"/>
      <c r="BO32" s="84"/>
      <c r="BP32" s="84"/>
      <c r="BQ32" s="82"/>
      <c r="BR32" s="82"/>
      <c r="BS32" s="82"/>
      <c r="BT32" s="82"/>
      <c r="BU32" s="84"/>
      <c r="BV32" s="84"/>
      <c r="BW32" s="84"/>
      <c r="BX32" s="84"/>
      <c r="BY32" s="82"/>
      <c r="BZ32" s="82"/>
      <c r="CA32" s="82"/>
      <c r="CB32" s="82"/>
      <c r="CC32" s="84"/>
      <c r="CD32" s="84"/>
      <c r="CE32" s="82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2"/>
      <c r="DB32" s="82"/>
      <c r="DC32" s="82"/>
      <c r="DD32" s="84"/>
      <c r="DE32" s="84"/>
      <c r="DF32" s="82"/>
      <c r="DG32" s="84"/>
      <c r="DH32" s="82"/>
      <c r="DI32" s="84"/>
      <c r="DJ32" s="84"/>
      <c r="DK32" s="82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2"/>
      <c r="ED32" s="84"/>
      <c r="EE32" s="70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  <c r="ER32" s="72"/>
      <c r="ES32" s="72"/>
      <c r="ET32" s="70"/>
      <c r="EU32" s="72"/>
      <c r="EV32" s="70"/>
      <c r="EW32" s="70"/>
      <c r="EX32" s="70"/>
      <c r="EY32" s="73"/>
      <c r="EZ32" s="73"/>
      <c r="FA32" s="73"/>
      <c r="FB32" s="74"/>
      <c r="FC32" s="75"/>
      <c r="FD32" s="75"/>
      <c r="FE32" s="75"/>
      <c r="FF32" s="75"/>
      <c r="FG32" s="75"/>
      <c r="FH32" s="75"/>
      <c r="FI32" s="75"/>
      <c r="FJ32" s="75"/>
      <c r="FK32" s="75"/>
      <c r="FL32" s="75"/>
      <c r="FM32" s="75"/>
      <c r="FN32" s="75"/>
      <c r="FO32" s="75"/>
      <c r="FP32" s="75"/>
      <c r="FQ32" s="75"/>
      <c r="FR32" s="74"/>
      <c r="FS32" s="74"/>
      <c r="FT32" s="74"/>
      <c r="FU32" s="74"/>
      <c r="FV32" s="74"/>
      <c r="FW32" s="74"/>
      <c r="FX32" s="76"/>
      <c r="FY32" s="76"/>
      <c r="FZ32" s="76"/>
      <c r="GA32" s="76"/>
      <c r="GB32" s="76"/>
      <c r="GC32" s="74">
        <v>1</v>
      </c>
      <c r="GD32" s="74">
        <v>1</v>
      </c>
      <c r="GE32" s="74">
        <v>1</v>
      </c>
      <c r="GF32" s="74">
        <v>1</v>
      </c>
      <c r="GG32" s="77"/>
      <c r="GH32" s="78"/>
      <c r="GI32" s="78"/>
      <c r="GJ32" s="74"/>
      <c r="GK32" s="79"/>
      <c r="GL32" s="85"/>
      <c r="GM32" s="85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70"/>
      <c r="GZ32" s="70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6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  <c r="IU32" s="82"/>
      <c r="IV32" s="82"/>
      <c r="IW32" s="82"/>
      <c r="IX32" s="82"/>
      <c r="IY32" s="82"/>
      <c r="IZ32" s="82"/>
      <c r="JA32" s="82"/>
      <c r="JB32" s="82"/>
      <c r="JC32" s="82"/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2"/>
      <c r="JV32" s="82"/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  <c r="KH32" s="82"/>
      <c r="KI32" s="82"/>
      <c r="KJ32" s="82"/>
      <c r="KK32" s="82"/>
      <c r="KL32" s="82"/>
      <c r="KM32" s="82"/>
      <c r="KN32" s="82"/>
      <c r="KO32" s="82"/>
      <c r="KP32" s="70"/>
      <c r="KQ32" s="70"/>
      <c r="KR32" s="70"/>
      <c r="KS32" s="70"/>
      <c r="KT32" s="70"/>
      <c r="KU32" s="70"/>
      <c r="KV32" s="70"/>
      <c r="KW32" s="70"/>
      <c r="KX32" s="70"/>
      <c r="KY32" s="70"/>
      <c r="KZ32" s="70"/>
      <c r="LA32" s="70"/>
      <c r="LB32" s="70"/>
      <c r="LC32" s="70"/>
      <c r="LD32" s="70"/>
      <c r="LE32" s="70"/>
      <c r="LF32" s="70"/>
      <c r="LG32" s="70"/>
      <c r="LH32" s="70"/>
      <c r="LI32" s="70"/>
      <c r="LJ32" s="70"/>
      <c r="LK32" s="70"/>
      <c r="LL32" s="70"/>
      <c r="LM32" s="70"/>
      <c r="LN32" s="70"/>
      <c r="LO32" s="70"/>
      <c r="LP32" s="70"/>
      <c r="LQ32" s="70"/>
      <c r="LR32" s="70"/>
      <c r="LS32" s="70"/>
      <c r="LT32" s="70"/>
      <c r="LU32" s="70"/>
      <c r="LV32" s="70"/>
      <c r="LW32" s="70"/>
      <c r="LX32" s="70"/>
      <c r="LY32" s="70"/>
      <c r="LZ32" s="70"/>
      <c r="MA32" s="70"/>
      <c r="MB32" s="70"/>
      <c r="MC32" s="70"/>
      <c r="MD32" s="70"/>
      <c r="ME32" s="70"/>
      <c r="MF32" s="70"/>
      <c r="MG32" s="70"/>
      <c r="MH32" s="70"/>
      <c r="MI32" s="70"/>
      <c r="MJ32" s="70"/>
      <c r="MK32" s="70"/>
      <c r="ML32" s="70"/>
      <c r="MM32" s="70"/>
      <c r="MN32" s="70"/>
      <c r="MO32" s="70"/>
      <c r="MP32" s="70"/>
      <c r="MQ32" s="70"/>
      <c r="MR32" s="70"/>
      <c r="MS32" s="70"/>
      <c r="MT32" s="70"/>
      <c r="MU32" s="70"/>
      <c r="MV32" s="70"/>
      <c r="MW32" s="70"/>
      <c r="MX32" s="70"/>
      <c r="MY32" s="70"/>
      <c r="MZ32" s="70"/>
      <c r="NA32" s="70"/>
      <c r="NB32" s="70"/>
      <c r="NC32" s="70"/>
      <c r="ND32" s="70"/>
      <c r="NE32" s="70"/>
      <c r="NF32" s="70"/>
      <c r="NG32" s="70"/>
      <c r="NH32" s="70"/>
      <c r="NI32" s="70"/>
      <c r="NJ32" s="70"/>
      <c r="NK32" s="70"/>
      <c r="NL32" s="70"/>
      <c r="NM32" s="70"/>
      <c r="NN32" s="70"/>
      <c r="NO32" s="70"/>
      <c r="NP32" s="70"/>
      <c r="NQ32" s="70"/>
      <c r="NR32" s="70"/>
      <c r="NS32" s="70"/>
      <c r="NT32" s="70"/>
      <c r="NU32" s="70"/>
      <c r="NV32" s="70"/>
      <c r="NW32" s="70"/>
      <c r="NX32" s="70"/>
      <c r="NY32" s="70"/>
      <c r="NZ32" s="70"/>
      <c r="OA32" s="70"/>
      <c r="OB32" s="70"/>
      <c r="OC32" s="70"/>
      <c r="OD32" s="70"/>
      <c r="OE32" s="70"/>
      <c r="OF32" s="70"/>
      <c r="OG32" s="81"/>
      <c r="OH32" s="82"/>
      <c r="OI32" s="70"/>
      <c r="OJ32" s="70"/>
      <c r="OK32" s="70"/>
      <c r="OL32" s="70"/>
      <c r="OM32" s="70"/>
      <c r="ON32" s="70"/>
      <c r="OO32" s="70"/>
      <c r="OP32" s="70"/>
      <c r="OQ32" s="70"/>
      <c r="OR32" s="70"/>
      <c r="OS32" s="70"/>
      <c r="OT32" s="70"/>
      <c r="OU32" s="70"/>
    </row>
    <row r="33" spans="1:411" s="67" customFormat="1" ht="12.75">
      <c r="A33" s="67">
        <v>26</v>
      </c>
      <c r="B33" s="551" t="s">
        <v>626</v>
      </c>
      <c r="C33" s="558" t="s">
        <v>601</v>
      </c>
      <c r="D33" s="508">
        <v>14966.5</v>
      </c>
      <c r="E33" s="571" t="s">
        <v>2489</v>
      </c>
      <c r="F33" s="518"/>
      <c r="G33" s="518">
        <v>12166.67</v>
      </c>
      <c r="H33" s="912">
        <v>12472.08</v>
      </c>
      <c r="I33" s="633">
        <f t="shared" si="1"/>
        <v>14966.5</v>
      </c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>
        <v>1</v>
      </c>
      <c r="X33" s="70"/>
      <c r="Y33" s="70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4"/>
      <c r="AK33" s="82"/>
      <c r="AL33" s="84"/>
      <c r="AM33" s="82"/>
      <c r="AN33" s="82"/>
      <c r="AO33" s="84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4"/>
      <c r="BL33" s="84"/>
      <c r="BM33" s="82"/>
      <c r="BN33" s="82"/>
      <c r="BO33" s="84"/>
      <c r="BP33" s="84"/>
      <c r="BQ33" s="82"/>
      <c r="BR33" s="82"/>
      <c r="BS33" s="82"/>
      <c r="BT33" s="82"/>
      <c r="BU33" s="84"/>
      <c r="BV33" s="84"/>
      <c r="BW33" s="84"/>
      <c r="BX33" s="84"/>
      <c r="BY33" s="82"/>
      <c r="BZ33" s="82"/>
      <c r="CA33" s="82"/>
      <c r="CB33" s="82"/>
      <c r="CC33" s="84"/>
      <c r="CD33" s="84"/>
      <c r="CE33" s="82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2"/>
      <c r="DB33" s="82"/>
      <c r="DC33" s="82"/>
      <c r="DD33" s="84"/>
      <c r="DE33" s="84"/>
      <c r="DF33" s="82"/>
      <c r="DG33" s="84"/>
      <c r="DH33" s="82"/>
      <c r="DI33" s="84"/>
      <c r="DJ33" s="84"/>
      <c r="DK33" s="82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2"/>
      <c r="ED33" s="84"/>
      <c r="EE33" s="70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  <c r="ER33" s="72"/>
      <c r="ES33" s="72"/>
      <c r="ET33" s="70"/>
      <c r="EU33" s="72"/>
      <c r="EV33" s="70"/>
      <c r="EW33" s="70"/>
      <c r="EX33" s="70"/>
      <c r="EY33" s="73"/>
      <c r="EZ33" s="73"/>
      <c r="FA33" s="73"/>
      <c r="FB33" s="74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4"/>
      <c r="FS33" s="74"/>
      <c r="FT33" s="74"/>
      <c r="FU33" s="74"/>
      <c r="FV33" s="74"/>
      <c r="FW33" s="74"/>
      <c r="FX33" s="76"/>
      <c r="FY33" s="76"/>
      <c r="FZ33" s="76"/>
      <c r="GA33" s="76"/>
      <c r="GB33" s="76"/>
      <c r="GC33" s="74"/>
      <c r="GD33" s="74"/>
      <c r="GE33" s="74"/>
      <c r="GF33" s="74"/>
      <c r="GG33" s="77"/>
      <c r="GH33" s="78"/>
      <c r="GI33" s="78"/>
      <c r="GJ33" s="74"/>
      <c r="GK33" s="79"/>
      <c r="GL33" s="85"/>
      <c r="GM33" s="85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70"/>
      <c r="GZ33" s="70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6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  <c r="IU33" s="82"/>
      <c r="IV33" s="82"/>
      <c r="IW33" s="82"/>
      <c r="IX33" s="82"/>
      <c r="IY33" s="82"/>
      <c r="IZ33" s="82"/>
      <c r="JA33" s="82"/>
      <c r="JB33" s="82"/>
      <c r="JC33" s="82"/>
      <c r="JD33" s="82"/>
      <c r="JE33" s="82"/>
      <c r="JF33" s="82"/>
      <c r="JG33" s="82"/>
      <c r="JH33" s="82"/>
      <c r="JI33" s="82"/>
      <c r="JJ33" s="82"/>
      <c r="JK33" s="82"/>
      <c r="JL33" s="82"/>
      <c r="JM33" s="82"/>
      <c r="JN33" s="82"/>
      <c r="JO33" s="82"/>
      <c r="JP33" s="82"/>
      <c r="JQ33" s="82"/>
      <c r="JR33" s="82"/>
      <c r="JS33" s="82"/>
      <c r="JT33" s="82"/>
      <c r="JU33" s="82"/>
      <c r="JV33" s="82"/>
      <c r="JW33" s="82"/>
      <c r="JX33" s="82"/>
      <c r="JY33" s="82"/>
      <c r="JZ33" s="82"/>
      <c r="KA33" s="82"/>
      <c r="KB33" s="82"/>
      <c r="KC33" s="82"/>
      <c r="KD33" s="82"/>
      <c r="KE33" s="82"/>
      <c r="KF33" s="82"/>
      <c r="KG33" s="82"/>
      <c r="KH33" s="82"/>
      <c r="KI33" s="82"/>
      <c r="KJ33" s="82"/>
      <c r="KK33" s="82"/>
      <c r="KL33" s="82"/>
      <c r="KM33" s="82"/>
      <c r="KN33" s="82"/>
      <c r="KO33" s="82"/>
      <c r="KP33" s="70"/>
      <c r="KQ33" s="70"/>
      <c r="KR33" s="70"/>
      <c r="KS33" s="70"/>
      <c r="KT33" s="70"/>
      <c r="KU33" s="70"/>
      <c r="KV33" s="70"/>
      <c r="KW33" s="70"/>
      <c r="KX33" s="70"/>
      <c r="KY33" s="70"/>
      <c r="KZ33" s="70"/>
      <c r="LA33" s="70"/>
      <c r="LB33" s="70"/>
      <c r="LC33" s="70"/>
      <c r="LD33" s="70"/>
      <c r="LE33" s="70"/>
      <c r="LF33" s="70"/>
      <c r="LG33" s="70"/>
      <c r="LH33" s="70"/>
      <c r="LI33" s="70"/>
      <c r="LJ33" s="70"/>
      <c r="LK33" s="70"/>
      <c r="LL33" s="70"/>
      <c r="LM33" s="70"/>
      <c r="LN33" s="70"/>
      <c r="LO33" s="70"/>
      <c r="LP33" s="70"/>
      <c r="LQ33" s="70"/>
      <c r="LR33" s="70"/>
      <c r="LS33" s="70"/>
      <c r="LT33" s="70"/>
      <c r="LU33" s="70"/>
      <c r="LV33" s="70"/>
      <c r="LW33" s="70"/>
      <c r="LX33" s="70"/>
      <c r="LY33" s="70"/>
      <c r="LZ33" s="70"/>
      <c r="MA33" s="70"/>
      <c r="MB33" s="70"/>
      <c r="MC33" s="70"/>
      <c r="MD33" s="70"/>
      <c r="ME33" s="70"/>
      <c r="MF33" s="70"/>
      <c r="MG33" s="70"/>
      <c r="MH33" s="70"/>
      <c r="MI33" s="70"/>
      <c r="MJ33" s="70"/>
      <c r="MK33" s="70"/>
      <c r="ML33" s="70"/>
      <c r="MM33" s="70"/>
      <c r="MN33" s="70"/>
      <c r="MO33" s="70"/>
      <c r="MP33" s="70"/>
      <c r="MQ33" s="70"/>
      <c r="MR33" s="70"/>
      <c r="MS33" s="70"/>
      <c r="MT33" s="70"/>
      <c r="MU33" s="70"/>
      <c r="MV33" s="70"/>
      <c r="MW33" s="70"/>
      <c r="MX33" s="70"/>
      <c r="MY33" s="70"/>
      <c r="MZ33" s="70"/>
      <c r="NA33" s="70"/>
      <c r="NB33" s="70"/>
      <c r="NC33" s="70"/>
      <c r="ND33" s="70"/>
      <c r="NE33" s="70"/>
      <c r="NF33" s="70"/>
      <c r="NG33" s="70"/>
      <c r="NH33" s="70"/>
      <c r="NI33" s="70"/>
      <c r="NJ33" s="70"/>
      <c r="NK33" s="70"/>
      <c r="NL33" s="70"/>
      <c r="NM33" s="70"/>
      <c r="NN33" s="70"/>
      <c r="NO33" s="70"/>
      <c r="NP33" s="70"/>
      <c r="NQ33" s="70"/>
      <c r="NR33" s="70"/>
      <c r="NS33" s="70"/>
      <c r="NT33" s="70"/>
      <c r="NU33" s="70"/>
      <c r="NV33" s="70"/>
      <c r="NW33" s="70"/>
      <c r="NX33" s="70"/>
      <c r="NY33" s="70"/>
      <c r="NZ33" s="70"/>
      <c r="OA33" s="70"/>
      <c r="OB33" s="70"/>
      <c r="OC33" s="70"/>
      <c r="OD33" s="70"/>
      <c r="OE33" s="70"/>
      <c r="OF33" s="70"/>
      <c r="OG33" s="81"/>
      <c r="OH33" s="82"/>
      <c r="OI33" s="70"/>
      <c r="OJ33" s="70"/>
      <c r="OK33" s="70"/>
      <c r="OL33" s="70"/>
      <c r="OM33" s="70"/>
      <c r="ON33" s="70"/>
      <c r="OO33" s="70"/>
      <c r="OP33" s="70"/>
      <c r="OQ33" s="70"/>
      <c r="OR33" s="70"/>
      <c r="OS33" s="70"/>
      <c r="OT33" s="70"/>
      <c r="OU33" s="70"/>
    </row>
    <row r="34" spans="1:411" s="67" customFormat="1" ht="12.75">
      <c r="A34" s="67">
        <v>27</v>
      </c>
      <c r="B34" s="551" t="s">
        <v>627</v>
      </c>
      <c r="C34" s="558" t="s">
        <v>601</v>
      </c>
      <c r="D34" s="508">
        <v>16825</v>
      </c>
      <c r="E34" s="571"/>
      <c r="F34" s="518"/>
      <c r="G34" s="518">
        <v>16825</v>
      </c>
      <c r="H34" s="912">
        <v>16825</v>
      </c>
      <c r="I34" s="633">
        <f t="shared" si="1"/>
        <v>16825</v>
      </c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70">
        <v>1</v>
      </c>
      <c r="Y34" s="70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4"/>
      <c r="AK34" s="82"/>
      <c r="AL34" s="84"/>
      <c r="AM34" s="82"/>
      <c r="AN34" s="82"/>
      <c r="AO34" s="84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4"/>
      <c r="BL34" s="84"/>
      <c r="BM34" s="82"/>
      <c r="BN34" s="82"/>
      <c r="BO34" s="84"/>
      <c r="BP34" s="84"/>
      <c r="BQ34" s="82"/>
      <c r="BR34" s="82"/>
      <c r="BS34" s="82"/>
      <c r="BT34" s="82"/>
      <c r="BU34" s="84"/>
      <c r="BV34" s="84"/>
      <c r="BW34" s="84"/>
      <c r="BX34" s="84"/>
      <c r="BY34" s="82"/>
      <c r="BZ34" s="82"/>
      <c r="CA34" s="82"/>
      <c r="CB34" s="82"/>
      <c r="CC34" s="84"/>
      <c r="CD34" s="84"/>
      <c r="CE34" s="82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2"/>
      <c r="DB34" s="82"/>
      <c r="DC34" s="82"/>
      <c r="DD34" s="84"/>
      <c r="DE34" s="84"/>
      <c r="DF34" s="82"/>
      <c r="DG34" s="84"/>
      <c r="DH34" s="82"/>
      <c r="DI34" s="84"/>
      <c r="DJ34" s="84"/>
      <c r="DK34" s="82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2"/>
      <c r="ED34" s="84"/>
      <c r="EE34" s="70"/>
      <c r="EF34" s="72"/>
      <c r="EG34" s="72"/>
      <c r="EH34" s="72"/>
      <c r="EI34" s="72"/>
      <c r="EJ34" s="72"/>
      <c r="EK34" s="72"/>
      <c r="EL34" s="72"/>
      <c r="EM34" s="72"/>
      <c r="EN34" s="72"/>
      <c r="EO34" s="72"/>
      <c r="EP34" s="72"/>
      <c r="EQ34" s="72"/>
      <c r="ER34" s="72"/>
      <c r="ES34" s="72"/>
      <c r="ET34" s="70"/>
      <c r="EU34" s="72"/>
      <c r="EV34" s="70"/>
      <c r="EW34" s="70"/>
      <c r="EX34" s="70"/>
      <c r="EY34" s="73"/>
      <c r="EZ34" s="73"/>
      <c r="FA34" s="73"/>
      <c r="FB34" s="74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4"/>
      <c r="FS34" s="74"/>
      <c r="FT34" s="74"/>
      <c r="FU34" s="74"/>
      <c r="FV34" s="74"/>
      <c r="FW34" s="74"/>
      <c r="FX34" s="76"/>
      <c r="FY34" s="76"/>
      <c r="FZ34" s="76"/>
      <c r="GA34" s="76"/>
      <c r="GB34" s="76"/>
      <c r="GC34" s="74"/>
      <c r="GD34" s="74"/>
      <c r="GE34" s="74"/>
      <c r="GF34" s="74"/>
      <c r="GG34" s="77"/>
      <c r="GH34" s="78"/>
      <c r="GI34" s="78"/>
      <c r="GJ34" s="74"/>
      <c r="GK34" s="79"/>
      <c r="GL34" s="85"/>
      <c r="GM34" s="85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70"/>
      <c r="GZ34" s="70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6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  <c r="IU34" s="82"/>
      <c r="IV34" s="82"/>
      <c r="IW34" s="82"/>
      <c r="IX34" s="82"/>
      <c r="IY34" s="82"/>
      <c r="IZ34" s="82"/>
      <c r="JA34" s="82"/>
      <c r="JB34" s="82"/>
      <c r="JC34" s="82"/>
      <c r="JD34" s="82"/>
      <c r="JE34" s="82"/>
      <c r="JF34" s="82"/>
      <c r="JG34" s="82"/>
      <c r="JH34" s="82"/>
      <c r="JI34" s="82"/>
      <c r="JJ34" s="82"/>
      <c r="JK34" s="82"/>
      <c r="JL34" s="82"/>
      <c r="JM34" s="82"/>
      <c r="JN34" s="82"/>
      <c r="JO34" s="82"/>
      <c r="JP34" s="82"/>
      <c r="JQ34" s="82"/>
      <c r="JR34" s="82"/>
      <c r="JS34" s="82"/>
      <c r="JT34" s="82"/>
      <c r="JU34" s="82"/>
      <c r="JV34" s="82"/>
      <c r="JW34" s="82"/>
      <c r="JX34" s="82"/>
      <c r="JY34" s="82"/>
      <c r="JZ34" s="82"/>
      <c r="KA34" s="82"/>
      <c r="KB34" s="82"/>
      <c r="KC34" s="82"/>
      <c r="KD34" s="82"/>
      <c r="KE34" s="82"/>
      <c r="KF34" s="82"/>
      <c r="KG34" s="82"/>
      <c r="KH34" s="82"/>
      <c r="KI34" s="82"/>
      <c r="KJ34" s="82"/>
      <c r="KK34" s="82"/>
      <c r="KL34" s="82"/>
      <c r="KM34" s="82"/>
      <c r="KN34" s="82"/>
      <c r="KO34" s="82"/>
      <c r="KP34" s="70"/>
      <c r="KQ34" s="70"/>
      <c r="KR34" s="70"/>
      <c r="KS34" s="70"/>
      <c r="KT34" s="70"/>
      <c r="KU34" s="70"/>
      <c r="KV34" s="70"/>
      <c r="KW34" s="70"/>
      <c r="KX34" s="70"/>
      <c r="KY34" s="70"/>
      <c r="KZ34" s="70"/>
      <c r="LA34" s="70"/>
      <c r="LB34" s="70"/>
      <c r="LC34" s="70"/>
      <c r="LD34" s="70"/>
      <c r="LE34" s="70"/>
      <c r="LF34" s="70"/>
      <c r="LG34" s="70"/>
      <c r="LH34" s="70"/>
      <c r="LI34" s="70"/>
      <c r="LJ34" s="70"/>
      <c r="LK34" s="70"/>
      <c r="LL34" s="70"/>
      <c r="LM34" s="70"/>
      <c r="LN34" s="70"/>
      <c r="LO34" s="70"/>
      <c r="LP34" s="70"/>
      <c r="LQ34" s="70"/>
      <c r="LR34" s="70"/>
      <c r="LS34" s="70"/>
      <c r="LT34" s="70"/>
      <c r="LU34" s="70"/>
      <c r="LV34" s="70"/>
      <c r="LW34" s="70"/>
      <c r="LX34" s="70"/>
      <c r="LY34" s="70"/>
      <c r="LZ34" s="70"/>
      <c r="MA34" s="70"/>
      <c r="MB34" s="70"/>
      <c r="MC34" s="70"/>
      <c r="MD34" s="70"/>
      <c r="ME34" s="70"/>
      <c r="MF34" s="70"/>
      <c r="MG34" s="70"/>
      <c r="MH34" s="70"/>
      <c r="MI34" s="70"/>
      <c r="MJ34" s="70"/>
      <c r="MK34" s="70"/>
      <c r="ML34" s="70"/>
      <c r="MM34" s="70"/>
      <c r="MN34" s="70"/>
      <c r="MO34" s="70"/>
      <c r="MP34" s="70"/>
      <c r="MQ34" s="70"/>
      <c r="MR34" s="70"/>
      <c r="MS34" s="70"/>
      <c r="MT34" s="70"/>
      <c r="MU34" s="70"/>
      <c r="MV34" s="70"/>
      <c r="MW34" s="70"/>
      <c r="MX34" s="70"/>
      <c r="MY34" s="70"/>
      <c r="MZ34" s="70"/>
      <c r="NA34" s="70"/>
      <c r="NB34" s="70"/>
      <c r="NC34" s="70"/>
      <c r="ND34" s="70"/>
      <c r="NE34" s="70"/>
      <c r="NF34" s="70"/>
      <c r="NG34" s="70"/>
      <c r="NH34" s="70"/>
      <c r="NI34" s="70"/>
      <c r="NJ34" s="70"/>
      <c r="NK34" s="70"/>
      <c r="NL34" s="70"/>
      <c r="NM34" s="70"/>
      <c r="NN34" s="70"/>
      <c r="NO34" s="70"/>
      <c r="NP34" s="70"/>
      <c r="NQ34" s="70"/>
      <c r="NR34" s="70"/>
      <c r="NS34" s="70"/>
      <c r="NT34" s="70"/>
      <c r="NU34" s="70"/>
      <c r="NV34" s="70"/>
      <c r="NW34" s="70"/>
      <c r="NX34" s="70"/>
      <c r="NY34" s="70"/>
      <c r="NZ34" s="70"/>
      <c r="OA34" s="70"/>
      <c r="OB34" s="70"/>
      <c r="OC34" s="70"/>
      <c r="OD34" s="70"/>
      <c r="OE34" s="70"/>
      <c r="OF34" s="70"/>
      <c r="OG34" s="81"/>
      <c r="OH34" s="82"/>
      <c r="OI34" s="70"/>
      <c r="OJ34" s="70"/>
      <c r="OK34" s="70"/>
      <c r="OL34" s="70"/>
      <c r="OM34" s="70"/>
      <c r="ON34" s="70"/>
      <c r="OO34" s="70"/>
      <c r="OP34" s="70"/>
      <c r="OQ34" s="70"/>
      <c r="OR34" s="70"/>
      <c r="OS34" s="70"/>
      <c r="OT34" s="70"/>
      <c r="OU34" s="70"/>
    </row>
    <row r="35" spans="1:411" s="67" customFormat="1" ht="12.75">
      <c r="A35" s="745">
        <v>28</v>
      </c>
      <c r="B35" s="746" t="s">
        <v>2449</v>
      </c>
      <c r="C35" s="747" t="s">
        <v>601</v>
      </c>
      <c r="D35" s="750">
        <v>26.67</v>
      </c>
      <c r="E35" s="749" t="s">
        <v>2490</v>
      </c>
      <c r="F35" s="820">
        <v>105</v>
      </c>
      <c r="G35" s="821">
        <v>21.67</v>
      </c>
      <c r="H35" s="821">
        <v>13.6</v>
      </c>
      <c r="I35" s="761">
        <f>MIN(D35,F35)</f>
        <v>26.67</v>
      </c>
      <c r="J35" s="68">
        <v>2</v>
      </c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>
        <v>2</v>
      </c>
      <c r="Z35" s="68">
        <v>2</v>
      </c>
      <c r="AA35" s="68">
        <v>2</v>
      </c>
      <c r="AB35" s="68">
        <v>2</v>
      </c>
      <c r="AC35" s="68">
        <v>2</v>
      </c>
      <c r="AD35" s="68">
        <v>2</v>
      </c>
      <c r="AE35" s="68">
        <v>2</v>
      </c>
      <c r="AF35" s="68">
        <v>2</v>
      </c>
      <c r="AG35" s="68">
        <v>2</v>
      </c>
      <c r="AH35" s="68">
        <v>2</v>
      </c>
      <c r="AI35" s="68">
        <v>2</v>
      </c>
      <c r="AJ35" s="68">
        <v>2</v>
      </c>
      <c r="AK35" s="68">
        <v>2</v>
      </c>
      <c r="AL35" s="68">
        <v>2</v>
      </c>
      <c r="AM35" s="68">
        <v>2</v>
      </c>
      <c r="AN35" s="68">
        <v>2</v>
      </c>
      <c r="AO35" s="68">
        <v>2</v>
      </c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71"/>
      <c r="BL35" s="71"/>
      <c r="BM35" s="68"/>
      <c r="BN35" s="68"/>
      <c r="BO35" s="71"/>
      <c r="BP35" s="71"/>
      <c r="BQ35" s="68"/>
      <c r="BR35" s="68"/>
      <c r="BS35" s="68"/>
      <c r="BT35" s="68"/>
      <c r="BU35" s="71"/>
      <c r="BV35" s="71"/>
      <c r="BW35" s="71"/>
      <c r="BX35" s="71"/>
      <c r="BY35" s="68"/>
      <c r="BZ35" s="68"/>
      <c r="CA35" s="68"/>
      <c r="CB35" s="68"/>
      <c r="CC35" s="71"/>
      <c r="CD35" s="71"/>
      <c r="CE35" s="68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68"/>
      <c r="DB35" s="68"/>
      <c r="DC35" s="68"/>
      <c r="DD35" s="71"/>
      <c r="DE35" s="71"/>
      <c r="DF35" s="68"/>
      <c r="DG35" s="71"/>
      <c r="DH35" s="68"/>
      <c r="DI35" s="71"/>
      <c r="DJ35" s="71"/>
      <c r="DK35" s="68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68"/>
      <c r="ED35" s="71"/>
      <c r="EE35" s="70"/>
      <c r="EF35" s="72"/>
      <c r="EG35" s="72"/>
      <c r="EH35" s="72"/>
      <c r="EI35" s="72"/>
      <c r="EJ35" s="72"/>
      <c r="EK35" s="72"/>
      <c r="EL35" s="72"/>
      <c r="EM35" s="72"/>
      <c r="EN35" s="72"/>
      <c r="EO35" s="72"/>
      <c r="EP35" s="72"/>
      <c r="EQ35" s="72"/>
      <c r="ER35" s="72"/>
      <c r="ES35" s="72"/>
      <c r="ET35" s="70"/>
      <c r="EU35" s="72"/>
      <c r="EV35" s="70"/>
      <c r="EW35" s="70"/>
      <c r="EX35" s="70"/>
      <c r="EY35" s="73"/>
      <c r="EZ35" s="73"/>
      <c r="FA35" s="73"/>
      <c r="FB35" s="74"/>
      <c r="FC35" s="75"/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75"/>
      <c r="FP35" s="75"/>
      <c r="FQ35" s="75"/>
      <c r="FR35" s="74"/>
      <c r="FS35" s="74"/>
      <c r="FT35" s="74"/>
      <c r="FU35" s="74"/>
      <c r="FV35" s="74"/>
      <c r="FW35" s="74"/>
      <c r="FX35" s="76"/>
      <c r="FY35" s="76"/>
      <c r="FZ35" s="76"/>
      <c r="GA35" s="76"/>
      <c r="GB35" s="76"/>
      <c r="GC35" s="74"/>
      <c r="GD35" s="74"/>
      <c r="GE35" s="74"/>
      <c r="GF35" s="74"/>
      <c r="GG35" s="77"/>
      <c r="GH35" s="78"/>
      <c r="GI35" s="78"/>
      <c r="GJ35" s="74"/>
      <c r="GK35" s="79"/>
      <c r="GL35" s="80"/>
      <c r="GM35" s="80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70"/>
      <c r="GZ35" s="70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9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  <c r="KH35" s="68"/>
      <c r="KI35" s="68"/>
      <c r="KJ35" s="68"/>
      <c r="KK35" s="68"/>
      <c r="KL35" s="68"/>
      <c r="KM35" s="68"/>
      <c r="KN35" s="68"/>
      <c r="KO35" s="68"/>
      <c r="KP35" s="70"/>
      <c r="KQ35" s="70"/>
      <c r="KR35" s="70"/>
      <c r="KS35" s="70"/>
      <c r="KT35" s="70"/>
      <c r="KU35" s="70"/>
      <c r="KV35" s="70"/>
      <c r="KW35" s="70"/>
      <c r="KX35" s="70"/>
      <c r="KY35" s="70"/>
      <c r="KZ35" s="70"/>
      <c r="LA35" s="70"/>
      <c r="LB35" s="70"/>
      <c r="LC35" s="70"/>
      <c r="LD35" s="70"/>
      <c r="LE35" s="70"/>
      <c r="LF35" s="70"/>
      <c r="LG35" s="70"/>
      <c r="LH35" s="70"/>
      <c r="LI35" s="70"/>
      <c r="LJ35" s="70"/>
      <c r="LK35" s="70"/>
      <c r="LL35" s="70"/>
      <c r="LM35" s="70"/>
      <c r="LN35" s="70"/>
      <c r="LO35" s="70"/>
      <c r="LP35" s="70"/>
      <c r="LQ35" s="70"/>
      <c r="LR35" s="70"/>
      <c r="LS35" s="70"/>
      <c r="LT35" s="70"/>
      <c r="LU35" s="70"/>
      <c r="LV35" s="70"/>
      <c r="LW35" s="70"/>
      <c r="LX35" s="70"/>
      <c r="LY35" s="70"/>
      <c r="LZ35" s="70"/>
      <c r="MA35" s="70"/>
      <c r="MB35" s="70"/>
      <c r="MC35" s="70"/>
      <c r="MD35" s="70"/>
      <c r="ME35" s="70"/>
      <c r="MF35" s="70"/>
      <c r="MG35" s="70"/>
      <c r="MH35" s="70"/>
      <c r="MI35" s="70"/>
      <c r="MJ35" s="70"/>
      <c r="MK35" s="70"/>
      <c r="ML35" s="70"/>
      <c r="MM35" s="70"/>
      <c r="MN35" s="70"/>
      <c r="MO35" s="70"/>
      <c r="MP35" s="70"/>
      <c r="MQ35" s="70"/>
      <c r="MR35" s="70"/>
      <c r="MS35" s="70"/>
      <c r="MT35" s="70"/>
      <c r="MU35" s="70"/>
      <c r="MV35" s="70"/>
      <c r="MW35" s="70"/>
      <c r="MX35" s="70"/>
      <c r="MY35" s="70"/>
      <c r="MZ35" s="70"/>
      <c r="NA35" s="70"/>
      <c r="NB35" s="70"/>
      <c r="NC35" s="70"/>
      <c r="ND35" s="70"/>
      <c r="NE35" s="70"/>
      <c r="NF35" s="70"/>
      <c r="NG35" s="70"/>
      <c r="NH35" s="70"/>
      <c r="NI35" s="70"/>
      <c r="NJ35" s="70"/>
      <c r="NK35" s="70"/>
      <c r="NL35" s="70"/>
      <c r="NM35" s="70"/>
      <c r="NN35" s="70"/>
      <c r="NO35" s="70"/>
      <c r="NP35" s="70"/>
      <c r="NQ35" s="70"/>
      <c r="NR35" s="70"/>
      <c r="NS35" s="70"/>
      <c r="NT35" s="70"/>
      <c r="NU35" s="70"/>
      <c r="NV35" s="70"/>
      <c r="NW35" s="70"/>
      <c r="NX35" s="70"/>
      <c r="NY35" s="70"/>
      <c r="NZ35" s="70"/>
      <c r="OA35" s="70"/>
      <c r="OB35" s="70"/>
      <c r="OC35" s="70"/>
      <c r="OD35" s="70"/>
      <c r="OE35" s="70"/>
      <c r="OF35" s="70"/>
      <c r="OG35" s="81"/>
      <c r="OH35" s="70"/>
      <c r="OI35" s="70"/>
      <c r="OJ35" s="70"/>
      <c r="OK35" s="70"/>
      <c r="OL35" s="70"/>
      <c r="OM35" s="70"/>
      <c r="ON35" s="70"/>
      <c r="OO35" s="70"/>
      <c r="OP35" s="70"/>
      <c r="OQ35" s="70"/>
      <c r="OR35" s="70"/>
      <c r="OS35" s="70"/>
      <c r="OT35" s="70"/>
      <c r="OU35" s="70"/>
    </row>
    <row r="36" spans="1:411" s="67" customFormat="1">
      <c r="A36" s="67">
        <v>29</v>
      </c>
      <c r="B36" s="550" t="s">
        <v>2450</v>
      </c>
      <c r="C36" s="558" t="s">
        <v>601</v>
      </c>
      <c r="D36" s="511">
        <f>37/1.23</f>
        <v>30.081300813008131</v>
      </c>
      <c r="E36" s="743" t="s">
        <v>2491</v>
      </c>
      <c r="F36" s="634"/>
      <c r="G36" s="634">
        <v>39.83</v>
      </c>
      <c r="H36" s="919">
        <v>37.5</v>
      </c>
      <c r="I36" s="633">
        <f>D36</f>
        <v>30.081300813008131</v>
      </c>
      <c r="J36" s="68"/>
      <c r="K36" s="68">
        <v>2</v>
      </c>
      <c r="L36" s="68">
        <v>2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70"/>
      <c r="Y36" s="70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71"/>
      <c r="AK36" s="68"/>
      <c r="AL36" s="71"/>
      <c r="AM36" s="68"/>
      <c r="AN36" s="68"/>
      <c r="AO36" s="71"/>
      <c r="AP36" s="68">
        <v>2</v>
      </c>
      <c r="AQ36" s="68">
        <v>2</v>
      </c>
      <c r="AR36" s="68">
        <v>2</v>
      </c>
      <c r="AS36" s="68">
        <v>2</v>
      </c>
      <c r="AT36" s="68">
        <v>2</v>
      </c>
      <c r="AU36" s="68">
        <v>2</v>
      </c>
      <c r="AV36" s="68">
        <v>2</v>
      </c>
      <c r="AW36" s="68">
        <v>2</v>
      </c>
      <c r="AX36" s="68">
        <v>2</v>
      </c>
      <c r="AY36" s="68">
        <v>2</v>
      </c>
      <c r="AZ36" s="68">
        <v>2</v>
      </c>
      <c r="BA36" s="68">
        <v>2</v>
      </c>
      <c r="BB36" s="68">
        <v>2</v>
      </c>
      <c r="BC36" s="68">
        <v>2</v>
      </c>
      <c r="BD36" s="68">
        <v>2</v>
      </c>
      <c r="BE36" s="68">
        <v>2</v>
      </c>
      <c r="BF36" s="68">
        <v>2</v>
      </c>
      <c r="BG36" s="68">
        <v>2</v>
      </c>
      <c r="BH36" s="68">
        <v>2</v>
      </c>
      <c r="BI36" s="68">
        <v>2</v>
      </c>
      <c r="BJ36" s="68">
        <v>2</v>
      </c>
      <c r="BK36" s="71">
        <v>2</v>
      </c>
      <c r="BL36" s="71">
        <v>2</v>
      </c>
      <c r="BM36" s="68">
        <v>2</v>
      </c>
      <c r="BN36" s="68">
        <v>2</v>
      </c>
      <c r="BO36" s="71">
        <v>2</v>
      </c>
      <c r="BP36" s="71">
        <v>2</v>
      </c>
      <c r="BQ36" s="68">
        <v>2</v>
      </c>
      <c r="BR36" s="68">
        <v>2</v>
      </c>
      <c r="BS36" s="68">
        <v>2</v>
      </c>
      <c r="BT36" s="68">
        <v>2</v>
      </c>
      <c r="BU36" s="71">
        <v>2</v>
      </c>
      <c r="BV36" s="71">
        <v>2</v>
      </c>
      <c r="BW36" s="71"/>
      <c r="BX36" s="71"/>
      <c r="BY36" s="68"/>
      <c r="BZ36" s="68"/>
      <c r="CA36" s="68"/>
      <c r="CB36" s="68"/>
      <c r="CC36" s="71"/>
      <c r="CD36" s="71"/>
      <c r="CE36" s="68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68"/>
      <c r="DB36" s="68"/>
      <c r="DC36" s="68"/>
      <c r="DD36" s="71"/>
      <c r="DE36" s="71"/>
      <c r="DF36" s="68"/>
      <c r="DG36" s="71"/>
      <c r="DH36" s="68"/>
      <c r="DI36" s="71"/>
      <c r="DJ36" s="71"/>
      <c r="DK36" s="68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68"/>
      <c r="ED36" s="71"/>
      <c r="EE36" s="70"/>
      <c r="EF36" s="72"/>
      <c r="EG36" s="72"/>
      <c r="EH36" s="72"/>
      <c r="EI36" s="72"/>
      <c r="EJ36" s="72"/>
      <c r="EK36" s="72"/>
      <c r="EL36" s="72"/>
      <c r="EM36" s="72"/>
      <c r="EN36" s="72"/>
      <c r="EO36" s="72"/>
      <c r="EP36" s="72"/>
      <c r="EQ36" s="72"/>
      <c r="ER36" s="72"/>
      <c r="ES36" s="72"/>
      <c r="ET36" s="70"/>
      <c r="EU36" s="72"/>
      <c r="EV36" s="70"/>
      <c r="EW36" s="70"/>
      <c r="EX36" s="70"/>
      <c r="EY36" s="73"/>
      <c r="EZ36" s="73"/>
      <c r="FA36" s="73"/>
      <c r="FB36" s="74"/>
      <c r="FC36" s="75"/>
      <c r="FD36" s="75"/>
      <c r="FE36" s="75"/>
      <c r="FF36" s="75"/>
      <c r="FG36" s="75"/>
      <c r="FH36" s="75"/>
      <c r="FI36" s="75"/>
      <c r="FJ36" s="75"/>
      <c r="FK36" s="75"/>
      <c r="FL36" s="75"/>
      <c r="FM36" s="75"/>
      <c r="FN36" s="75"/>
      <c r="FO36" s="75"/>
      <c r="FP36" s="75"/>
      <c r="FQ36" s="75"/>
      <c r="FR36" s="74"/>
      <c r="FS36" s="74"/>
      <c r="FT36" s="74"/>
      <c r="FU36" s="74"/>
      <c r="FV36" s="74"/>
      <c r="FW36" s="74"/>
      <c r="FX36" s="76"/>
      <c r="FY36" s="76"/>
      <c r="FZ36" s="76"/>
      <c r="GA36" s="76"/>
      <c r="GB36" s="76"/>
      <c r="GC36" s="74"/>
      <c r="GD36" s="74"/>
      <c r="GE36" s="74"/>
      <c r="GF36" s="74"/>
      <c r="GG36" s="77"/>
      <c r="GH36" s="78"/>
      <c r="GI36" s="78"/>
      <c r="GJ36" s="74"/>
      <c r="GK36" s="79"/>
      <c r="GL36" s="80"/>
      <c r="GM36" s="80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70"/>
      <c r="GZ36" s="70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9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  <c r="IU36" s="68"/>
      <c r="IV36" s="68"/>
      <c r="IW36" s="68"/>
      <c r="IX36" s="68"/>
      <c r="IY36" s="68"/>
      <c r="IZ36" s="68"/>
      <c r="JA36" s="68"/>
      <c r="JB36" s="68"/>
      <c r="JC36" s="68"/>
      <c r="JD36" s="68"/>
      <c r="JE36" s="68"/>
      <c r="JF36" s="68"/>
      <c r="JG36" s="68"/>
      <c r="JH36" s="68"/>
      <c r="JI36" s="68"/>
      <c r="JJ36" s="68"/>
      <c r="JK36" s="68"/>
      <c r="JL36" s="68"/>
      <c r="JM36" s="68"/>
      <c r="JN36" s="68"/>
      <c r="JO36" s="68"/>
      <c r="JP36" s="68"/>
      <c r="JQ36" s="68"/>
      <c r="JR36" s="68"/>
      <c r="JS36" s="68"/>
      <c r="JT36" s="68"/>
      <c r="JU36" s="68"/>
      <c r="JV36" s="68"/>
      <c r="JW36" s="68"/>
      <c r="JX36" s="68"/>
      <c r="JY36" s="68"/>
      <c r="JZ36" s="68"/>
      <c r="KA36" s="68"/>
      <c r="KB36" s="68"/>
      <c r="KC36" s="68"/>
      <c r="KD36" s="68"/>
      <c r="KE36" s="68"/>
      <c r="KF36" s="68"/>
      <c r="KG36" s="68"/>
      <c r="KH36" s="68"/>
      <c r="KI36" s="68"/>
      <c r="KJ36" s="68"/>
      <c r="KK36" s="68"/>
      <c r="KL36" s="68"/>
      <c r="KM36" s="68"/>
      <c r="KN36" s="68"/>
      <c r="KO36" s="68"/>
      <c r="KP36" s="70"/>
      <c r="KQ36" s="70"/>
      <c r="KR36" s="70"/>
      <c r="KS36" s="70"/>
      <c r="KT36" s="70"/>
      <c r="KU36" s="70"/>
      <c r="KV36" s="70"/>
      <c r="KW36" s="70"/>
      <c r="KX36" s="70"/>
      <c r="KY36" s="70"/>
      <c r="KZ36" s="70"/>
      <c r="LA36" s="70"/>
      <c r="LB36" s="70"/>
      <c r="LC36" s="70"/>
      <c r="LD36" s="70"/>
      <c r="LE36" s="70"/>
      <c r="LF36" s="70"/>
      <c r="LG36" s="70"/>
      <c r="LH36" s="70"/>
      <c r="LI36" s="70"/>
      <c r="LJ36" s="70"/>
      <c r="LK36" s="70"/>
      <c r="LL36" s="70"/>
      <c r="LM36" s="70"/>
      <c r="LN36" s="70"/>
      <c r="LO36" s="70"/>
      <c r="LP36" s="70"/>
      <c r="LQ36" s="70"/>
      <c r="LR36" s="70"/>
      <c r="LS36" s="70"/>
      <c r="LT36" s="70"/>
      <c r="LU36" s="70"/>
      <c r="LV36" s="70"/>
      <c r="LW36" s="70"/>
      <c r="LX36" s="70"/>
      <c r="LY36" s="70"/>
      <c r="LZ36" s="70"/>
      <c r="MA36" s="70"/>
      <c r="MB36" s="70"/>
      <c r="MC36" s="70"/>
      <c r="MD36" s="70"/>
      <c r="ME36" s="70"/>
      <c r="MF36" s="70"/>
      <c r="MG36" s="70"/>
      <c r="MH36" s="70"/>
      <c r="MI36" s="70"/>
      <c r="MJ36" s="70"/>
      <c r="MK36" s="70"/>
      <c r="ML36" s="70"/>
      <c r="MM36" s="70"/>
      <c r="MN36" s="70"/>
      <c r="MO36" s="70"/>
      <c r="MP36" s="70"/>
      <c r="MQ36" s="70"/>
      <c r="MR36" s="70"/>
      <c r="MS36" s="70"/>
      <c r="MT36" s="70"/>
      <c r="MU36" s="70"/>
      <c r="MV36" s="70"/>
      <c r="MW36" s="70"/>
      <c r="MX36" s="70"/>
      <c r="MY36" s="70"/>
      <c r="MZ36" s="70"/>
      <c r="NA36" s="70"/>
      <c r="NB36" s="70"/>
      <c r="NC36" s="70"/>
      <c r="ND36" s="70"/>
      <c r="NE36" s="70"/>
      <c r="NF36" s="70"/>
      <c r="NG36" s="70"/>
      <c r="NH36" s="70"/>
      <c r="NI36" s="70"/>
      <c r="NJ36" s="70"/>
      <c r="NK36" s="70"/>
      <c r="NL36" s="70"/>
      <c r="NM36" s="70"/>
      <c r="NN36" s="70"/>
      <c r="NO36" s="70"/>
      <c r="NP36" s="70"/>
      <c r="NQ36" s="70"/>
      <c r="NR36" s="70"/>
      <c r="NS36" s="70"/>
      <c r="NT36" s="70"/>
      <c r="NU36" s="70"/>
      <c r="NV36" s="70"/>
      <c r="NW36" s="70"/>
      <c r="NX36" s="70"/>
      <c r="NY36" s="70"/>
      <c r="NZ36" s="70"/>
      <c r="OA36" s="70"/>
      <c r="OB36" s="70"/>
      <c r="OC36" s="70"/>
      <c r="OD36" s="70"/>
      <c r="OE36" s="70"/>
      <c r="OF36" s="70"/>
      <c r="OG36" s="81"/>
      <c r="OH36" s="70"/>
      <c r="OI36" s="70"/>
      <c r="OJ36" s="70"/>
      <c r="OK36" s="70"/>
      <c r="OL36" s="70"/>
      <c r="OM36" s="70"/>
      <c r="ON36" s="70"/>
      <c r="OO36" s="70"/>
      <c r="OP36" s="70"/>
      <c r="OQ36" s="70"/>
      <c r="OR36" s="70"/>
      <c r="OS36" s="70"/>
      <c r="OT36" s="70"/>
      <c r="OU36" s="70"/>
    </row>
    <row r="37" spans="1:411" s="67" customFormat="1" ht="12.75">
      <c r="A37" s="67">
        <v>30</v>
      </c>
      <c r="B37" s="550" t="s">
        <v>2451</v>
      </c>
      <c r="C37" s="558" t="s">
        <v>601</v>
      </c>
      <c r="D37" s="511">
        <v>70.42</v>
      </c>
      <c r="E37" s="571" t="s">
        <v>2492</v>
      </c>
      <c r="F37" s="634"/>
      <c r="G37" s="634">
        <v>61.92</v>
      </c>
      <c r="H37" s="919">
        <v>70.42</v>
      </c>
      <c r="I37" s="633">
        <f>D37</f>
        <v>70.42</v>
      </c>
      <c r="J37" s="68"/>
      <c r="K37" s="68"/>
      <c r="L37" s="68"/>
      <c r="M37" s="68">
        <v>2</v>
      </c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70"/>
      <c r="Y37" s="70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71"/>
      <c r="AK37" s="68"/>
      <c r="AL37" s="71"/>
      <c r="AM37" s="68"/>
      <c r="AN37" s="68"/>
      <c r="AO37" s="71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71"/>
      <c r="BL37" s="71"/>
      <c r="BM37" s="68"/>
      <c r="BN37" s="68"/>
      <c r="BO37" s="71"/>
      <c r="BP37" s="71"/>
      <c r="BQ37" s="68"/>
      <c r="BR37" s="68"/>
      <c r="BS37" s="68"/>
      <c r="BT37" s="68"/>
      <c r="BU37" s="71"/>
      <c r="BV37" s="71"/>
      <c r="BW37" s="71">
        <v>2</v>
      </c>
      <c r="BX37" s="71">
        <v>2</v>
      </c>
      <c r="BY37" s="68">
        <v>2</v>
      </c>
      <c r="BZ37" s="68">
        <v>2</v>
      </c>
      <c r="CA37" s="68">
        <v>2</v>
      </c>
      <c r="CB37" s="68">
        <v>2</v>
      </c>
      <c r="CC37" s="68">
        <v>2</v>
      </c>
      <c r="CD37" s="68">
        <v>2</v>
      </c>
      <c r="CE37" s="68">
        <v>2</v>
      </c>
      <c r="CF37" s="68">
        <v>2</v>
      </c>
      <c r="CG37" s="68">
        <v>2</v>
      </c>
      <c r="CH37" s="68">
        <v>2</v>
      </c>
      <c r="CI37" s="68">
        <v>2</v>
      </c>
      <c r="CJ37" s="68">
        <v>2</v>
      </c>
      <c r="CK37" s="68">
        <v>2</v>
      </c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71"/>
      <c r="DE37" s="71"/>
      <c r="DF37" s="68"/>
      <c r="DG37" s="71"/>
      <c r="DH37" s="68"/>
      <c r="DI37" s="71"/>
      <c r="DJ37" s="71"/>
      <c r="DK37" s="68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68"/>
      <c r="ED37" s="71"/>
      <c r="EE37" s="70"/>
      <c r="EF37" s="72"/>
      <c r="EG37" s="72"/>
      <c r="EH37" s="72"/>
      <c r="EI37" s="72"/>
      <c r="EJ37" s="72"/>
      <c r="EK37" s="72"/>
      <c r="EL37" s="72"/>
      <c r="EM37" s="72"/>
      <c r="EN37" s="72"/>
      <c r="EO37" s="72"/>
      <c r="EP37" s="72"/>
      <c r="EQ37" s="72"/>
      <c r="ER37" s="72"/>
      <c r="ES37" s="72"/>
      <c r="ET37" s="70"/>
      <c r="EU37" s="72"/>
      <c r="EV37" s="70"/>
      <c r="EW37" s="70"/>
      <c r="EX37" s="70"/>
      <c r="EY37" s="73"/>
      <c r="EZ37" s="73"/>
      <c r="FA37" s="73"/>
      <c r="FB37" s="74"/>
      <c r="FC37" s="75"/>
      <c r="FD37" s="75"/>
      <c r="FE37" s="75"/>
      <c r="FF37" s="75"/>
      <c r="FG37" s="75"/>
      <c r="FH37" s="75"/>
      <c r="FI37" s="75"/>
      <c r="FJ37" s="75"/>
      <c r="FK37" s="75"/>
      <c r="FL37" s="75"/>
      <c r="FM37" s="75"/>
      <c r="FN37" s="75"/>
      <c r="FO37" s="75"/>
      <c r="FP37" s="75"/>
      <c r="FQ37" s="75"/>
      <c r="FR37" s="74"/>
      <c r="FS37" s="74"/>
      <c r="FT37" s="74"/>
      <c r="FU37" s="74"/>
      <c r="FV37" s="74"/>
      <c r="FW37" s="74"/>
      <c r="FX37" s="76"/>
      <c r="FY37" s="76"/>
      <c r="FZ37" s="76"/>
      <c r="GA37" s="76"/>
      <c r="GB37" s="76"/>
      <c r="GC37" s="74"/>
      <c r="GD37" s="74"/>
      <c r="GE37" s="74"/>
      <c r="GF37" s="74"/>
      <c r="GG37" s="77"/>
      <c r="GH37" s="78"/>
      <c r="GI37" s="78"/>
      <c r="GJ37" s="74"/>
      <c r="GK37" s="79"/>
      <c r="GL37" s="80"/>
      <c r="GM37" s="80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70"/>
      <c r="GZ37" s="70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9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  <c r="IU37" s="68"/>
      <c r="IV37" s="68"/>
      <c r="IW37" s="68"/>
      <c r="IX37" s="68"/>
      <c r="IY37" s="68"/>
      <c r="IZ37" s="68"/>
      <c r="JA37" s="68"/>
      <c r="JB37" s="68"/>
      <c r="JC37" s="68"/>
      <c r="JD37" s="68"/>
      <c r="JE37" s="68"/>
      <c r="JF37" s="68"/>
      <c r="JG37" s="68"/>
      <c r="JH37" s="68"/>
      <c r="JI37" s="68"/>
      <c r="JJ37" s="68"/>
      <c r="JK37" s="68"/>
      <c r="JL37" s="68"/>
      <c r="JM37" s="68"/>
      <c r="JN37" s="68"/>
      <c r="JO37" s="68"/>
      <c r="JP37" s="68"/>
      <c r="JQ37" s="68"/>
      <c r="JR37" s="68"/>
      <c r="JS37" s="68"/>
      <c r="JT37" s="68"/>
      <c r="JU37" s="68"/>
      <c r="JV37" s="68"/>
      <c r="JW37" s="68"/>
      <c r="JX37" s="68"/>
      <c r="JY37" s="68"/>
      <c r="JZ37" s="68"/>
      <c r="KA37" s="68"/>
      <c r="KB37" s="68"/>
      <c r="KC37" s="68"/>
      <c r="KD37" s="68"/>
      <c r="KE37" s="68"/>
      <c r="KF37" s="68"/>
      <c r="KG37" s="68"/>
      <c r="KH37" s="68"/>
      <c r="KI37" s="68"/>
      <c r="KJ37" s="68"/>
      <c r="KK37" s="68"/>
      <c r="KL37" s="68"/>
      <c r="KM37" s="68"/>
      <c r="KN37" s="68"/>
      <c r="KO37" s="68"/>
      <c r="KP37" s="70"/>
      <c r="KQ37" s="70"/>
      <c r="KR37" s="70"/>
      <c r="KS37" s="70"/>
      <c r="KT37" s="70"/>
      <c r="KU37" s="70"/>
      <c r="KV37" s="70"/>
      <c r="KW37" s="70"/>
      <c r="KX37" s="70"/>
      <c r="KY37" s="70"/>
      <c r="KZ37" s="70"/>
      <c r="LA37" s="70"/>
      <c r="LB37" s="70"/>
      <c r="LC37" s="70"/>
      <c r="LD37" s="70"/>
      <c r="LE37" s="70"/>
      <c r="LF37" s="70"/>
      <c r="LG37" s="70"/>
      <c r="LH37" s="70"/>
      <c r="LI37" s="70"/>
      <c r="LJ37" s="70"/>
      <c r="LK37" s="70"/>
      <c r="LL37" s="70"/>
      <c r="LM37" s="70"/>
      <c r="LN37" s="70"/>
      <c r="LO37" s="70"/>
      <c r="LP37" s="70"/>
      <c r="LQ37" s="70"/>
      <c r="LR37" s="70"/>
      <c r="LS37" s="70"/>
      <c r="LT37" s="70"/>
      <c r="LU37" s="70"/>
      <c r="LV37" s="70"/>
      <c r="LW37" s="70"/>
      <c r="LX37" s="70"/>
      <c r="LY37" s="70"/>
      <c r="LZ37" s="70"/>
      <c r="MA37" s="70"/>
      <c r="MB37" s="70"/>
      <c r="MC37" s="70"/>
      <c r="MD37" s="70"/>
      <c r="ME37" s="70"/>
      <c r="MF37" s="70"/>
      <c r="MG37" s="70"/>
      <c r="MH37" s="70"/>
      <c r="MI37" s="70"/>
      <c r="MJ37" s="70"/>
      <c r="MK37" s="70"/>
      <c r="ML37" s="70"/>
      <c r="MM37" s="70"/>
      <c r="MN37" s="70"/>
      <c r="MO37" s="70"/>
      <c r="MP37" s="70"/>
      <c r="MQ37" s="70"/>
      <c r="MR37" s="70"/>
      <c r="MS37" s="70"/>
      <c r="MT37" s="70"/>
      <c r="MU37" s="70"/>
      <c r="MV37" s="70"/>
      <c r="MW37" s="70"/>
      <c r="MX37" s="70"/>
      <c r="MY37" s="70"/>
      <c r="MZ37" s="70"/>
      <c r="NA37" s="70"/>
      <c r="NB37" s="70"/>
      <c r="NC37" s="70"/>
      <c r="ND37" s="70"/>
      <c r="NE37" s="70"/>
      <c r="NF37" s="70"/>
      <c r="NG37" s="70"/>
      <c r="NH37" s="70"/>
      <c r="NI37" s="70"/>
      <c r="NJ37" s="70"/>
      <c r="NK37" s="70"/>
      <c r="NL37" s="70"/>
      <c r="NM37" s="70"/>
      <c r="NN37" s="70"/>
      <c r="NO37" s="70"/>
      <c r="NP37" s="70"/>
      <c r="NQ37" s="70"/>
      <c r="NR37" s="70"/>
      <c r="NS37" s="70"/>
      <c r="NT37" s="70"/>
      <c r="NU37" s="70"/>
      <c r="NV37" s="70"/>
      <c r="NW37" s="70"/>
      <c r="NX37" s="70"/>
      <c r="NY37" s="70"/>
      <c r="NZ37" s="70"/>
      <c r="OA37" s="70"/>
      <c r="OB37" s="70"/>
      <c r="OC37" s="70"/>
      <c r="OD37" s="70"/>
      <c r="OE37" s="70"/>
      <c r="OF37" s="70"/>
      <c r="OG37" s="81"/>
      <c r="OH37" s="70"/>
      <c r="OI37" s="70"/>
      <c r="OJ37" s="70"/>
      <c r="OK37" s="70"/>
      <c r="OL37" s="70"/>
      <c r="OM37" s="70"/>
      <c r="ON37" s="70"/>
      <c r="OO37" s="70"/>
      <c r="OP37" s="70"/>
      <c r="OQ37" s="70"/>
      <c r="OR37" s="70"/>
      <c r="OS37" s="70"/>
      <c r="OT37" s="70"/>
      <c r="OU37" s="70"/>
    </row>
    <row r="38" spans="1:411" s="67" customFormat="1" ht="12.75">
      <c r="A38" s="67">
        <v>31</v>
      </c>
      <c r="B38" s="550" t="s">
        <v>2452</v>
      </c>
      <c r="C38" s="558" t="s">
        <v>601</v>
      </c>
      <c r="D38" s="511">
        <v>80</v>
      </c>
      <c r="E38" s="571" t="s">
        <v>2493</v>
      </c>
      <c r="F38" s="634"/>
      <c r="G38" s="634">
        <v>76.67</v>
      </c>
      <c r="H38" s="919">
        <v>80</v>
      </c>
      <c r="I38" s="633">
        <f>D38</f>
        <v>80</v>
      </c>
      <c r="J38" s="68"/>
      <c r="K38" s="68"/>
      <c r="L38" s="68"/>
      <c r="M38" s="68"/>
      <c r="N38" s="68">
        <v>2</v>
      </c>
      <c r="O38" s="68"/>
      <c r="P38" s="68"/>
      <c r="Q38" s="68"/>
      <c r="R38" s="68"/>
      <c r="S38" s="68"/>
      <c r="T38" s="68"/>
      <c r="U38" s="68"/>
      <c r="V38" s="68"/>
      <c r="W38" s="68"/>
      <c r="X38" s="70"/>
      <c r="Y38" s="70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71"/>
      <c r="AK38" s="68"/>
      <c r="AL38" s="71"/>
      <c r="AM38" s="68"/>
      <c r="AN38" s="68"/>
      <c r="AO38" s="71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71"/>
      <c r="BL38" s="71"/>
      <c r="BM38" s="68"/>
      <c r="BN38" s="68"/>
      <c r="BO38" s="71"/>
      <c r="BP38" s="71"/>
      <c r="BQ38" s="68"/>
      <c r="BR38" s="68"/>
      <c r="BS38" s="68"/>
      <c r="BT38" s="68"/>
      <c r="BU38" s="71"/>
      <c r="BV38" s="71"/>
      <c r="BW38" s="71"/>
      <c r="BX38" s="71"/>
      <c r="BY38" s="68"/>
      <c r="BZ38" s="68"/>
      <c r="CA38" s="68"/>
      <c r="CB38" s="68"/>
      <c r="CC38" s="71"/>
      <c r="CD38" s="71"/>
      <c r="CE38" s="68"/>
      <c r="CF38" s="71"/>
      <c r="CG38" s="71"/>
      <c r="CH38" s="71"/>
      <c r="CI38" s="71"/>
      <c r="CJ38" s="71"/>
      <c r="CK38" s="71"/>
      <c r="CL38" s="71">
        <v>2</v>
      </c>
      <c r="CM38" s="71">
        <v>2</v>
      </c>
      <c r="CN38" s="71">
        <v>2</v>
      </c>
      <c r="CO38" s="71">
        <v>2</v>
      </c>
      <c r="CP38" s="71">
        <v>2</v>
      </c>
      <c r="CQ38" s="71">
        <v>2</v>
      </c>
      <c r="CR38" s="71">
        <v>2</v>
      </c>
      <c r="CS38" s="71">
        <v>2</v>
      </c>
      <c r="CT38" s="71">
        <v>2</v>
      </c>
      <c r="CU38" s="71">
        <v>2</v>
      </c>
      <c r="CV38" s="71">
        <v>2</v>
      </c>
      <c r="CW38" s="71">
        <v>2</v>
      </c>
      <c r="CX38" s="71">
        <v>2</v>
      </c>
      <c r="CY38" s="71">
        <v>2</v>
      </c>
      <c r="CZ38" s="71"/>
      <c r="DA38" s="68"/>
      <c r="DB38" s="68"/>
      <c r="DC38" s="68"/>
      <c r="DD38" s="71"/>
      <c r="DE38" s="71"/>
      <c r="DF38" s="68"/>
      <c r="DG38" s="71"/>
      <c r="DH38" s="68"/>
      <c r="DI38" s="71"/>
      <c r="DJ38" s="71"/>
      <c r="DK38" s="68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68"/>
      <c r="ED38" s="71"/>
      <c r="EE38" s="70"/>
      <c r="EF38" s="72"/>
      <c r="EG38" s="72"/>
      <c r="EH38" s="72"/>
      <c r="EI38" s="72"/>
      <c r="EJ38" s="72"/>
      <c r="EK38" s="72"/>
      <c r="EL38" s="72"/>
      <c r="EM38" s="72"/>
      <c r="EN38" s="72"/>
      <c r="EO38" s="72"/>
      <c r="EP38" s="72"/>
      <c r="EQ38" s="72"/>
      <c r="ER38" s="72"/>
      <c r="ES38" s="72"/>
      <c r="ET38" s="70"/>
      <c r="EU38" s="72"/>
      <c r="EV38" s="70"/>
      <c r="EW38" s="70"/>
      <c r="EX38" s="70"/>
      <c r="EY38" s="73"/>
      <c r="EZ38" s="73"/>
      <c r="FA38" s="73"/>
      <c r="FB38" s="74"/>
      <c r="FC38" s="75"/>
      <c r="FD38" s="75"/>
      <c r="FE38" s="75"/>
      <c r="FF38" s="75"/>
      <c r="FG38" s="75"/>
      <c r="FH38" s="75"/>
      <c r="FI38" s="75"/>
      <c r="FJ38" s="75"/>
      <c r="FK38" s="75"/>
      <c r="FL38" s="75"/>
      <c r="FM38" s="75"/>
      <c r="FN38" s="75"/>
      <c r="FO38" s="75"/>
      <c r="FP38" s="75"/>
      <c r="FQ38" s="75"/>
      <c r="FR38" s="74"/>
      <c r="FS38" s="74"/>
      <c r="FT38" s="74"/>
      <c r="FU38" s="74"/>
      <c r="FV38" s="74"/>
      <c r="FW38" s="74"/>
      <c r="FX38" s="76"/>
      <c r="FY38" s="76"/>
      <c r="FZ38" s="76"/>
      <c r="GA38" s="76"/>
      <c r="GB38" s="76"/>
      <c r="GC38" s="74"/>
      <c r="GD38" s="74"/>
      <c r="GE38" s="74"/>
      <c r="GF38" s="74"/>
      <c r="GG38" s="77"/>
      <c r="GH38" s="78"/>
      <c r="GI38" s="78"/>
      <c r="GJ38" s="74"/>
      <c r="GK38" s="79"/>
      <c r="GL38" s="80"/>
      <c r="GM38" s="80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70"/>
      <c r="GZ38" s="70"/>
      <c r="HA38" s="68"/>
      <c r="HB38" s="68"/>
      <c r="HC38" s="68"/>
      <c r="HD38" s="68"/>
      <c r="HE38" s="68"/>
      <c r="HF38" s="68"/>
      <c r="HG38" s="68"/>
      <c r="HH38" s="68"/>
      <c r="HI38" s="68"/>
      <c r="HJ38" s="68"/>
      <c r="HK38" s="68"/>
      <c r="HL38" s="68"/>
      <c r="HM38" s="68"/>
      <c r="HN38" s="68"/>
      <c r="HO38" s="68"/>
      <c r="HP38" s="68"/>
      <c r="HQ38" s="69"/>
      <c r="HR38" s="68"/>
      <c r="HS38" s="68"/>
      <c r="HT38" s="68"/>
      <c r="HU38" s="68"/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/>
      <c r="IM38" s="68"/>
      <c r="IN38" s="68"/>
      <c r="IO38" s="68"/>
      <c r="IP38" s="68"/>
      <c r="IQ38" s="68"/>
      <c r="IR38" s="68"/>
      <c r="IS38" s="68"/>
      <c r="IT38" s="68"/>
      <c r="IU38" s="68"/>
      <c r="IV38" s="68"/>
      <c r="IW38" s="68"/>
      <c r="IX38" s="68"/>
      <c r="IY38" s="68"/>
      <c r="IZ38" s="68"/>
      <c r="JA38" s="68"/>
      <c r="JB38" s="68"/>
      <c r="JC38" s="68"/>
      <c r="JD38" s="68"/>
      <c r="JE38" s="68"/>
      <c r="JF38" s="68"/>
      <c r="JG38" s="68"/>
      <c r="JH38" s="68"/>
      <c r="JI38" s="68"/>
      <c r="JJ38" s="68"/>
      <c r="JK38" s="68"/>
      <c r="JL38" s="68"/>
      <c r="JM38" s="68"/>
      <c r="JN38" s="68"/>
      <c r="JO38" s="68"/>
      <c r="JP38" s="68"/>
      <c r="JQ38" s="68"/>
      <c r="JR38" s="68"/>
      <c r="JS38" s="68"/>
      <c r="JT38" s="68"/>
      <c r="JU38" s="68"/>
      <c r="JV38" s="68"/>
      <c r="JW38" s="68"/>
      <c r="JX38" s="68"/>
      <c r="JY38" s="68"/>
      <c r="JZ38" s="68"/>
      <c r="KA38" s="68"/>
      <c r="KB38" s="68"/>
      <c r="KC38" s="68"/>
      <c r="KD38" s="68"/>
      <c r="KE38" s="68"/>
      <c r="KF38" s="68"/>
      <c r="KG38" s="68"/>
      <c r="KH38" s="68"/>
      <c r="KI38" s="68"/>
      <c r="KJ38" s="68"/>
      <c r="KK38" s="68"/>
      <c r="KL38" s="68"/>
      <c r="KM38" s="68"/>
      <c r="KN38" s="68"/>
      <c r="KO38" s="68"/>
      <c r="KP38" s="70"/>
      <c r="KQ38" s="70"/>
      <c r="KR38" s="70"/>
      <c r="KS38" s="70"/>
      <c r="KT38" s="70"/>
      <c r="KU38" s="70"/>
      <c r="KV38" s="70"/>
      <c r="KW38" s="70"/>
      <c r="KX38" s="70"/>
      <c r="KY38" s="70"/>
      <c r="KZ38" s="70"/>
      <c r="LA38" s="70"/>
      <c r="LB38" s="70"/>
      <c r="LC38" s="70"/>
      <c r="LD38" s="70"/>
      <c r="LE38" s="70"/>
      <c r="LF38" s="70"/>
      <c r="LG38" s="70"/>
      <c r="LH38" s="70"/>
      <c r="LI38" s="70"/>
      <c r="LJ38" s="70"/>
      <c r="LK38" s="70"/>
      <c r="LL38" s="70"/>
      <c r="LM38" s="70"/>
      <c r="LN38" s="70"/>
      <c r="LO38" s="70"/>
      <c r="LP38" s="70"/>
      <c r="LQ38" s="70"/>
      <c r="LR38" s="70"/>
      <c r="LS38" s="70"/>
      <c r="LT38" s="70"/>
      <c r="LU38" s="70"/>
      <c r="LV38" s="70"/>
      <c r="LW38" s="70"/>
      <c r="LX38" s="70"/>
      <c r="LY38" s="70"/>
      <c r="LZ38" s="70"/>
      <c r="MA38" s="70"/>
      <c r="MB38" s="70"/>
      <c r="MC38" s="70"/>
      <c r="MD38" s="70"/>
      <c r="ME38" s="70"/>
      <c r="MF38" s="70"/>
      <c r="MG38" s="70"/>
      <c r="MH38" s="70"/>
      <c r="MI38" s="70"/>
      <c r="MJ38" s="70"/>
      <c r="MK38" s="70"/>
      <c r="ML38" s="70"/>
      <c r="MM38" s="70"/>
      <c r="MN38" s="70"/>
      <c r="MO38" s="70"/>
      <c r="MP38" s="70"/>
      <c r="MQ38" s="70"/>
      <c r="MR38" s="70"/>
      <c r="MS38" s="70"/>
      <c r="MT38" s="70"/>
      <c r="MU38" s="70"/>
      <c r="MV38" s="70"/>
      <c r="MW38" s="70"/>
      <c r="MX38" s="70"/>
      <c r="MY38" s="70"/>
      <c r="MZ38" s="70"/>
      <c r="NA38" s="70"/>
      <c r="NB38" s="70"/>
      <c r="NC38" s="70"/>
      <c r="ND38" s="70"/>
      <c r="NE38" s="70"/>
      <c r="NF38" s="70"/>
      <c r="NG38" s="70"/>
      <c r="NH38" s="70"/>
      <c r="NI38" s="70"/>
      <c r="NJ38" s="70"/>
      <c r="NK38" s="70"/>
      <c r="NL38" s="70"/>
      <c r="NM38" s="70"/>
      <c r="NN38" s="70"/>
      <c r="NO38" s="70"/>
      <c r="NP38" s="70"/>
      <c r="NQ38" s="70"/>
      <c r="NR38" s="70"/>
      <c r="NS38" s="70"/>
      <c r="NT38" s="70"/>
      <c r="NU38" s="70"/>
      <c r="NV38" s="70"/>
      <c r="NW38" s="70"/>
      <c r="NX38" s="70"/>
      <c r="NY38" s="70"/>
      <c r="NZ38" s="70"/>
      <c r="OA38" s="70"/>
      <c r="OB38" s="70"/>
      <c r="OC38" s="70"/>
      <c r="OD38" s="70"/>
      <c r="OE38" s="70"/>
      <c r="OF38" s="70"/>
      <c r="OG38" s="81"/>
      <c r="OH38" s="70"/>
      <c r="OI38" s="70"/>
      <c r="OJ38" s="70"/>
      <c r="OK38" s="70"/>
      <c r="OL38" s="70"/>
      <c r="OM38" s="70"/>
      <c r="ON38" s="70"/>
      <c r="OO38" s="70"/>
      <c r="OP38" s="70"/>
      <c r="OQ38" s="70"/>
      <c r="OR38" s="70"/>
      <c r="OS38" s="70"/>
      <c r="OT38" s="70"/>
      <c r="OU38" s="70"/>
    </row>
    <row r="39" spans="1:411" s="67" customFormat="1">
      <c r="A39" s="67">
        <v>32</v>
      </c>
      <c r="B39" s="550" t="s">
        <v>2453</v>
      </c>
      <c r="C39" s="558" t="s">
        <v>601</v>
      </c>
      <c r="D39" s="511">
        <f>129.5/1.2</f>
        <v>107.91666666666667</v>
      </c>
      <c r="E39" s="743" t="s">
        <v>2720</v>
      </c>
      <c r="F39" s="634"/>
      <c r="G39" s="634">
        <v>122.83</v>
      </c>
      <c r="H39" s="919">
        <v>100.83</v>
      </c>
      <c r="I39" s="633">
        <f>D39</f>
        <v>107.91666666666667</v>
      </c>
      <c r="J39" s="68"/>
      <c r="K39" s="68"/>
      <c r="L39" s="68"/>
      <c r="M39" s="68"/>
      <c r="N39" s="68"/>
      <c r="O39" s="68">
        <v>2</v>
      </c>
      <c r="P39" s="68"/>
      <c r="Q39" s="68"/>
      <c r="R39" s="68"/>
      <c r="S39" s="68"/>
      <c r="T39" s="68"/>
      <c r="U39" s="68"/>
      <c r="V39" s="68"/>
      <c r="W39" s="68"/>
      <c r="X39" s="70"/>
      <c r="Y39" s="70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71"/>
      <c r="AK39" s="68"/>
      <c r="AL39" s="71"/>
      <c r="AM39" s="68"/>
      <c r="AN39" s="68"/>
      <c r="AO39" s="71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71"/>
      <c r="BL39" s="71"/>
      <c r="BM39" s="68"/>
      <c r="BN39" s="68"/>
      <c r="BO39" s="71"/>
      <c r="BP39" s="71"/>
      <c r="BQ39" s="68"/>
      <c r="BR39" s="68"/>
      <c r="BS39" s="68"/>
      <c r="BT39" s="68"/>
      <c r="BU39" s="71"/>
      <c r="BV39" s="71"/>
      <c r="BW39" s="71"/>
      <c r="BX39" s="71"/>
      <c r="BY39" s="68"/>
      <c r="BZ39" s="68"/>
      <c r="CA39" s="68"/>
      <c r="CB39" s="68"/>
      <c r="CC39" s="71"/>
      <c r="CD39" s="71"/>
      <c r="CE39" s="68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>
        <v>2</v>
      </c>
      <c r="DA39" s="68">
        <v>2</v>
      </c>
      <c r="DB39" s="68">
        <v>2</v>
      </c>
      <c r="DC39" s="68">
        <v>2</v>
      </c>
      <c r="DD39" s="68">
        <v>2</v>
      </c>
      <c r="DE39" s="68">
        <v>2</v>
      </c>
      <c r="DF39" s="68">
        <v>2</v>
      </c>
      <c r="DG39" s="68">
        <v>2</v>
      </c>
      <c r="DH39" s="68">
        <v>2</v>
      </c>
      <c r="DI39" s="68">
        <v>2</v>
      </c>
      <c r="DJ39" s="68">
        <v>2</v>
      </c>
      <c r="DK39" s="68">
        <v>2</v>
      </c>
      <c r="DL39" s="68">
        <v>2</v>
      </c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8"/>
      <c r="DY39" s="68">
        <v>2</v>
      </c>
      <c r="DZ39" s="68">
        <v>2</v>
      </c>
      <c r="EA39" s="68">
        <v>2</v>
      </c>
      <c r="EB39" s="68">
        <v>2</v>
      </c>
      <c r="EC39" s="68">
        <v>2</v>
      </c>
      <c r="ED39" s="68">
        <v>2</v>
      </c>
      <c r="EE39" s="68">
        <v>2</v>
      </c>
      <c r="EF39" s="68">
        <v>2</v>
      </c>
      <c r="EG39" s="68">
        <v>2</v>
      </c>
      <c r="EH39" s="68">
        <v>2</v>
      </c>
      <c r="EI39" s="68">
        <v>2</v>
      </c>
      <c r="EJ39" s="68">
        <v>2</v>
      </c>
      <c r="EK39" s="68">
        <v>2</v>
      </c>
      <c r="EL39" s="68">
        <v>2</v>
      </c>
      <c r="EM39" s="68">
        <v>2</v>
      </c>
      <c r="EN39" s="68">
        <v>2</v>
      </c>
      <c r="EO39" s="68">
        <v>2</v>
      </c>
      <c r="EP39" s="68">
        <v>2</v>
      </c>
      <c r="EQ39" s="68">
        <v>2</v>
      </c>
      <c r="ER39" s="68">
        <v>2</v>
      </c>
      <c r="ES39" s="68">
        <v>2</v>
      </c>
      <c r="ET39" s="68">
        <v>2</v>
      </c>
      <c r="EU39" s="68">
        <v>2</v>
      </c>
      <c r="EV39" s="68">
        <v>2</v>
      </c>
      <c r="EW39" s="68">
        <v>2</v>
      </c>
      <c r="EX39" s="68">
        <v>2</v>
      </c>
      <c r="EY39" s="68">
        <v>2</v>
      </c>
      <c r="EZ39" s="68">
        <v>2</v>
      </c>
      <c r="FA39" s="68">
        <v>2</v>
      </c>
      <c r="FB39" s="68">
        <v>2</v>
      </c>
      <c r="FC39" s="68">
        <v>2</v>
      </c>
      <c r="FD39" s="68">
        <v>2</v>
      </c>
      <c r="FE39" s="68">
        <v>2</v>
      </c>
      <c r="FF39" s="68">
        <v>2</v>
      </c>
      <c r="FG39" s="68">
        <v>2</v>
      </c>
      <c r="FH39" s="68">
        <v>2</v>
      </c>
      <c r="FI39" s="68">
        <v>2</v>
      </c>
      <c r="FJ39" s="68">
        <v>2</v>
      </c>
      <c r="FK39" s="68">
        <v>2</v>
      </c>
      <c r="FL39" s="68">
        <v>2</v>
      </c>
      <c r="FM39" s="68">
        <v>2</v>
      </c>
      <c r="FN39" s="68">
        <v>2</v>
      </c>
      <c r="FO39" s="68">
        <v>2</v>
      </c>
      <c r="FP39" s="68">
        <v>2</v>
      </c>
      <c r="FQ39" s="68">
        <v>2</v>
      </c>
      <c r="FR39" s="68">
        <v>2</v>
      </c>
      <c r="FS39" s="68">
        <v>2</v>
      </c>
      <c r="FT39" s="68">
        <v>2</v>
      </c>
      <c r="FU39" s="68">
        <v>2</v>
      </c>
      <c r="FV39" s="68">
        <v>2</v>
      </c>
      <c r="FW39" s="68">
        <v>2</v>
      </c>
      <c r="FX39" s="91"/>
      <c r="FY39" s="91"/>
      <c r="FZ39" s="91"/>
      <c r="GA39" s="91"/>
      <c r="GB39" s="91"/>
      <c r="GC39" s="68">
        <v>2</v>
      </c>
      <c r="GD39" s="68">
        <v>2</v>
      </c>
      <c r="GE39" s="68">
        <v>2</v>
      </c>
      <c r="GF39" s="68">
        <v>2</v>
      </c>
      <c r="GG39" s="92"/>
      <c r="GH39" s="78"/>
      <c r="GI39" s="78"/>
      <c r="GJ39" s="74"/>
      <c r="GK39" s="79"/>
      <c r="GL39" s="80"/>
      <c r="GM39" s="80"/>
      <c r="GN39" s="68"/>
      <c r="GO39" s="68"/>
      <c r="GP39" s="68"/>
      <c r="GQ39" s="68"/>
      <c r="GR39" s="68"/>
      <c r="GS39" s="68"/>
      <c r="GT39" s="68"/>
      <c r="GU39" s="68"/>
      <c r="GV39" s="68"/>
      <c r="GW39" s="68"/>
      <c r="GX39" s="68"/>
      <c r="GY39" s="70"/>
      <c r="GZ39" s="70"/>
      <c r="HA39" s="68"/>
      <c r="HB39" s="68"/>
      <c r="HC39" s="68"/>
      <c r="HD39" s="68"/>
      <c r="HE39" s="68"/>
      <c r="HF39" s="68"/>
      <c r="HG39" s="68"/>
      <c r="HH39" s="68"/>
      <c r="HI39" s="68"/>
      <c r="HJ39" s="68"/>
      <c r="HK39" s="68"/>
      <c r="HL39" s="68"/>
      <c r="HM39" s="68"/>
      <c r="HN39" s="68"/>
      <c r="HO39" s="68"/>
      <c r="HP39" s="68"/>
      <c r="HQ39" s="69"/>
      <c r="HR39" s="68"/>
      <c r="HS39" s="68"/>
      <c r="HT39" s="68"/>
      <c r="HU39" s="68"/>
      <c r="HV39" s="68"/>
      <c r="HW39" s="68"/>
      <c r="HX39" s="68"/>
      <c r="HY39" s="68"/>
      <c r="HZ39" s="68"/>
      <c r="IA39" s="68"/>
      <c r="IB39" s="68"/>
      <c r="IC39" s="68"/>
      <c r="ID39" s="68"/>
      <c r="IE39" s="68"/>
      <c r="IF39" s="68"/>
      <c r="IG39" s="68"/>
      <c r="IH39" s="68"/>
      <c r="II39" s="68"/>
      <c r="IJ39" s="68"/>
      <c r="IK39" s="68"/>
      <c r="IL39" s="68"/>
      <c r="IM39" s="68"/>
      <c r="IN39" s="68"/>
      <c r="IO39" s="68"/>
      <c r="IP39" s="68"/>
      <c r="IQ39" s="68"/>
      <c r="IR39" s="68"/>
      <c r="IS39" s="68"/>
      <c r="IT39" s="68"/>
      <c r="IU39" s="68"/>
      <c r="IV39" s="68"/>
      <c r="IW39" s="68"/>
      <c r="IX39" s="68"/>
      <c r="IY39" s="68"/>
      <c r="IZ39" s="68"/>
      <c r="JA39" s="68"/>
      <c r="JB39" s="68"/>
      <c r="JC39" s="68"/>
      <c r="JD39" s="68"/>
      <c r="JE39" s="68"/>
      <c r="JF39" s="68"/>
      <c r="JG39" s="68"/>
      <c r="JH39" s="68"/>
      <c r="JI39" s="68"/>
      <c r="JJ39" s="68"/>
      <c r="JK39" s="68"/>
      <c r="JL39" s="68"/>
      <c r="JM39" s="68"/>
      <c r="JN39" s="68"/>
      <c r="JO39" s="68"/>
      <c r="JP39" s="68"/>
      <c r="JQ39" s="68"/>
      <c r="JR39" s="68"/>
      <c r="JS39" s="68"/>
      <c r="JT39" s="68"/>
      <c r="JU39" s="68"/>
      <c r="JV39" s="68"/>
      <c r="JW39" s="68"/>
      <c r="JX39" s="68"/>
      <c r="JY39" s="68"/>
      <c r="JZ39" s="68"/>
      <c r="KA39" s="68"/>
      <c r="KB39" s="68"/>
      <c r="KC39" s="68"/>
      <c r="KD39" s="68"/>
      <c r="KE39" s="68"/>
      <c r="KF39" s="68"/>
      <c r="KG39" s="68"/>
      <c r="KH39" s="68"/>
      <c r="KI39" s="68"/>
      <c r="KJ39" s="68"/>
      <c r="KK39" s="68"/>
      <c r="KL39" s="68"/>
      <c r="KM39" s="68"/>
      <c r="KN39" s="68"/>
      <c r="KO39" s="68"/>
      <c r="KP39" s="70"/>
      <c r="KQ39" s="70"/>
      <c r="KR39" s="70"/>
      <c r="KS39" s="70"/>
      <c r="KT39" s="70"/>
      <c r="KU39" s="70"/>
      <c r="KV39" s="70"/>
      <c r="KW39" s="70"/>
      <c r="KX39" s="70"/>
      <c r="KY39" s="70"/>
      <c r="KZ39" s="70"/>
      <c r="LA39" s="70"/>
      <c r="LB39" s="70"/>
      <c r="LC39" s="70"/>
      <c r="LD39" s="70"/>
      <c r="LE39" s="70"/>
      <c r="LF39" s="70"/>
      <c r="LG39" s="70"/>
      <c r="LH39" s="70"/>
      <c r="LI39" s="70"/>
      <c r="LJ39" s="70"/>
      <c r="LK39" s="70"/>
      <c r="LL39" s="70"/>
      <c r="LM39" s="70"/>
      <c r="LN39" s="70"/>
      <c r="LO39" s="70"/>
      <c r="LP39" s="70"/>
      <c r="LQ39" s="70"/>
      <c r="LR39" s="70"/>
      <c r="LS39" s="70"/>
      <c r="LT39" s="70"/>
      <c r="LU39" s="70"/>
      <c r="LV39" s="70"/>
      <c r="LW39" s="70"/>
      <c r="LX39" s="70"/>
      <c r="LY39" s="70"/>
      <c r="LZ39" s="70"/>
      <c r="MA39" s="70"/>
      <c r="MB39" s="70"/>
      <c r="MC39" s="70"/>
      <c r="MD39" s="70"/>
      <c r="ME39" s="70"/>
      <c r="MF39" s="70"/>
      <c r="MG39" s="70"/>
      <c r="MH39" s="70"/>
      <c r="MI39" s="70"/>
      <c r="MJ39" s="70"/>
      <c r="MK39" s="70"/>
      <c r="ML39" s="70"/>
      <c r="MM39" s="70"/>
      <c r="MN39" s="70"/>
      <c r="MO39" s="70"/>
      <c r="MP39" s="70"/>
      <c r="MQ39" s="70"/>
      <c r="MR39" s="70"/>
      <c r="MS39" s="70"/>
      <c r="MT39" s="70"/>
      <c r="MU39" s="70"/>
      <c r="MV39" s="70"/>
      <c r="MW39" s="70"/>
      <c r="MX39" s="70"/>
      <c r="MY39" s="70"/>
      <c r="MZ39" s="70"/>
      <c r="NA39" s="70"/>
      <c r="NB39" s="70"/>
      <c r="NC39" s="70"/>
      <c r="ND39" s="70"/>
      <c r="NE39" s="70"/>
      <c r="NF39" s="70"/>
      <c r="NG39" s="70"/>
      <c r="NH39" s="70"/>
      <c r="NI39" s="70"/>
      <c r="NJ39" s="70"/>
      <c r="NK39" s="70"/>
      <c r="NL39" s="70"/>
      <c r="NM39" s="70"/>
      <c r="NN39" s="70"/>
      <c r="NO39" s="70"/>
      <c r="NP39" s="70"/>
      <c r="NQ39" s="70"/>
      <c r="NR39" s="70"/>
      <c r="NS39" s="70"/>
      <c r="NT39" s="70"/>
      <c r="NU39" s="70"/>
      <c r="NV39" s="70"/>
      <c r="NW39" s="70"/>
      <c r="NX39" s="70"/>
      <c r="NY39" s="70"/>
      <c r="NZ39" s="70"/>
      <c r="OA39" s="70"/>
      <c r="OB39" s="70"/>
      <c r="OC39" s="70"/>
      <c r="OD39" s="70"/>
      <c r="OE39" s="70"/>
      <c r="OF39" s="70"/>
      <c r="OG39" s="81"/>
      <c r="OH39" s="70"/>
      <c r="OI39" s="70"/>
      <c r="OJ39" s="70"/>
      <c r="OK39" s="70"/>
      <c r="OL39" s="70"/>
      <c r="OM39" s="70"/>
      <c r="ON39" s="70"/>
      <c r="OO39" s="70"/>
      <c r="OP39" s="70"/>
      <c r="OQ39" s="70"/>
      <c r="OR39" s="70"/>
      <c r="OS39" s="70"/>
      <c r="OT39" s="70"/>
      <c r="OU39" s="70"/>
    </row>
    <row r="40" spans="1:411" s="67" customFormat="1" ht="12.75">
      <c r="A40" s="745">
        <v>33</v>
      </c>
      <c r="B40" s="751" t="s">
        <v>628</v>
      </c>
      <c r="C40" s="752" t="s">
        <v>601</v>
      </c>
      <c r="D40" s="748">
        <v>3.75</v>
      </c>
      <c r="E40" s="749" t="s">
        <v>2600</v>
      </c>
      <c r="F40" s="820">
        <v>3.38</v>
      </c>
      <c r="G40" s="820">
        <v>2.75</v>
      </c>
      <c r="H40" s="820">
        <v>3.38</v>
      </c>
      <c r="I40" s="761">
        <f>MIN(D40,F40)</f>
        <v>3.38</v>
      </c>
      <c r="J40" s="68">
        <v>1</v>
      </c>
      <c r="K40" s="68">
        <v>1</v>
      </c>
      <c r="L40" s="68">
        <v>1</v>
      </c>
      <c r="M40" s="68">
        <v>1</v>
      </c>
      <c r="N40" s="68">
        <v>1</v>
      </c>
      <c r="O40" s="68">
        <v>1</v>
      </c>
      <c r="P40" s="68">
        <v>1</v>
      </c>
      <c r="Q40" s="68">
        <v>1</v>
      </c>
      <c r="R40" s="68">
        <v>1</v>
      </c>
      <c r="S40" s="68">
        <v>1</v>
      </c>
      <c r="T40" s="68">
        <v>1</v>
      </c>
      <c r="U40" s="68">
        <v>1</v>
      </c>
      <c r="V40" s="68">
        <v>1</v>
      </c>
      <c r="W40" s="68">
        <v>1</v>
      </c>
      <c r="X40" s="70">
        <v>1</v>
      </c>
      <c r="Y40" s="68">
        <v>1</v>
      </c>
      <c r="Z40" s="68">
        <v>1</v>
      </c>
      <c r="AA40" s="68">
        <v>1</v>
      </c>
      <c r="AB40" s="68">
        <v>1</v>
      </c>
      <c r="AC40" s="68">
        <v>1</v>
      </c>
      <c r="AD40" s="68">
        <v>1</v>
      </c>
      <c r="AE40" s="68">
        <v>1</v>
      </c>
      <c r="AF40" s="68">
        <v>1</v>
      </c>
      <c r="AG40" s="68">
        <v>1</v>
      </c>
      <c r="AH40" s="68">
        <v>1</v>
      </c>
      <c r="AI40" s="68">
        <v>1</v>
      </c>
      <c r="AJ40" s="68">
        <v>1</v>
      </c>
      <c r="AK40" s="68">
        <v>1</v>
      </c>
      <c r="AL40" s="68">
        <v>1</v>
      </c>
      <c r="AM40" s="68">
        <v>1</v>
      </c>
      <c r="AN40" s="68">
        <v>1</v>
      </c>
      <c r="AO40" s="68">
        <v>1</v>
      </c>
      <c r="AP40" s="68">
        <v>1</v>
      </c>
      <c r="AQ40" s="68">
        <v>1</v>
      </c>
      <c r="AR40" s="68">
        <v>1</v>
      </c>
      <c r="AS40" s="68">
        <v>1</v>
      </c>
      <c r="AT40" s="68">
        <v>1</v>
      </c>
      <c r="AU40" s="68">
        <v>1</v>
      </c>
      <c r="AV40" s="68">
        <v>1</v>
      </c>
      <c r="AW40" s="68">
        <v>1</v>
      </c>
      <c r="AX40" s="68">
        <v>1</v>
      </c>
      <c r="AY40" s="68">
        <v>1</v>
      </c>
      <c r="AZ40" s="68">
        <v>1</v>
      </c>
      <c r="BA40" s="68">
        <v>1</v>
      </c>
      <c r="BB40" s="68">
        <v>1</v>
      </c>
      <c r="BC40" s="68">
        <v>1</v>
      </c>
      <c r="BD40" s="68">
        <v>1</v>
      </c>
      <c r="BE40" s="68">
        <v>1</v>
      </c>
      <c r="BF40" s="68">
        <v>1</v>
      </c>
      <c r="BG40" s="68">
        <v>1</v>
      </c>
      <c r="BH40" s="68">
        <v>1</v>
      </c>
      <c r="BI40" s="68">
        <v>1</v>
      </c>
      <c r="BJ40" s="68">
        <v>1</v>
      </c>
      <c r="BK40" s="68">
        <v>1</v>
      </c>
      <c r="BL40" s="68">
        <v>1</v>
      </c>
      <c r="BM40" s="68">
        <v>1</v>
      </c>
      <c r="BN40" s="68">
        <v>1</v>
      </c>
      <c r="BO40" s="68">
        <v>1</v>
      </c>
      <c r="BP40" s="68">
        <v>1</v>
      </c>
      <c r="BQ40" s="68">
        <v>1</v>
      </c>
      <c r="BR40" s="68">
        <v>1</v>
      </c>
      <c r="BS40" s="68">
        <v>1</v>
      </c>
      <c r="BT40" s="68">
        <v>1</v>
      </c>
      <c r="BU40" s="68">
        <v>1</v>
      </c>
      <c r="BV40" s="68">
        <v>1</v>
      </c>
      <c r="BW40" s="68">
        <v>1</v>
      </c>
      <c r="BX40" s="68">
        <v>1</v>
      </c>
      <c r="BY40" s="68">
        <v>1</v>
      </c>
      <c r="BZ40" s="68">
        <v>1</v>
      </c>
      <c r="CA40" s="68">
        <v>1</v>
      </c>
      <c r="CB40" s="68">
        <v>1</v>
      </c>
      <c r="CC40" s="68">
        <v>1</v>
      </c>
      <c r="CD40" s="68">
        <v>1</v>
      </c>
      <c r="CE40" s="68">
        <v>1</v>
      </c>
      <c r="CF40" s="68">
        <v>1</v>
      </c>
      <c r="CG40" s="68">
        <v>1</v>
      </c>
      <c r="CH40" s="68">
        <v>1</v>
      </c>
      <c r="CI40" s="68">
        <v>1</v>
      </c>
      <c r="CJ40" s="68">
        <v>1</v>
      </c>
      <c r="CK40" s="68">
        <v>1</v>
      </c>
      <c r="CL40" s="68">
        <v>1</v>
      </c>
      <c r="CM40" s="68">
        <v>1</v>
      </c>
      <c r="CN40" s="68">
        <v>1</v>
      </c>
      <c r="CO40" s="68">
        <v>1</v>
      </c>
      <c r="CP40" s="68">
        <v>1</v>
      </c>
      <c r="CQ40" s="68">
        <v>1</v>
      </c>
      <c r="CR40" s="68">
        <v>1</v>
      </c>
      <c r="CS40" s="68">
        <v>1</v>
      </c>
      <c r="CT40" s="68">
        <v>1</v>
      </c>
      <c r="CU40" s="68">
        <v>1</v>
      </c>
      <c r="CV40" s="68">
        <v>1</v>
      </c>
      <c r="CW40" s="68">
        <v>1</v>
      </c>
      <c r="CX40" s="68">
        <v>1</v>
      </c>
      <c r="CY40" s="68">
        <v>1</v>
      </c>
      <c r="CZ40" s="68">
        <v>1</v>
      </c>
      <c r="DA40" s="68">
        <v>1</v>
      </c>
      <c r="DB40" s="68">
        <v>1</v>
      </c>
      <c r="DC40" s="68">
        <v>1</v>
      </c>
      <c r="DD40" s="68">
        <v>1</v>
      </c>
      <c r="DE40" s="68">
        <v>1</v>
      </c>
      <c r="DF40" s="68">
        <v>1</v>
      </c>
      <c r="DG40" s="68">
        <v>1</v>
      </c>
      <c r="DH40" s="68">
        <v>1</v>
      </c>
      <c r="DI40" s="68">
        <v>1</v>
      </c>
      <c r="DJ40" s="68">
        <v>1</v>
      </c>
      <c r="DK40" s="68">
        <v>1</v>
      </c>
      <c r="DL40" s="68">
        <v>1</v>
      </c>
      <c r="DM40" s="68">
        <v>1</v>
      </c>
      <c r="DN40" s="68">
        <v>1</v>
      </c>
      <c r="DO40" s="68">
        <v>1</v>
      </c>
      <c r="DP40" s="68">
        <v>1</v>
      </c>
      <c r="DQ40" s="68">
        <v>1</v>
      </c>
      <c r="DR40" s="68">
        <v>1</v>
      </c>
      <c r="DS40" s="68">
        <v>1</v>
      </c>
      <c r="DT40" s="68">
        <v>1</v>
      </c>
      <c r="DU40" s="68">
        <v>1</v>
      </c>
      <c r="DV40" s="68">
        <v>1</v>
      </c>
      <c r="DW40" s="68">
        <v>1</v>
      </c>
      <c r="DX40" s="68">
        <v>1</v>
      </c>
      <c r="DY40" s="68">
        <v>1</v>
      </c>
      <c r="DZ40" s="68">
        <v>1</v>
      </c>
      <c r="EA40" s="68">
        <v>1</v>
      </c>
      <c r="EB40" s="68">
        <v>1</v>
      </c>
      <c r="EC40" s="68">
        <v>1</v>
      </c>
      <c r="ED40" s="68">
        <v>1</v>
      </c>
      <c r="EE40" s="68">
        <v>1</v>
      </c>
      <c r="EF40" s="68">
        <v>1</v>
      </c>
      <c r="EG40" s="68">
        <v>1</v>
      </c>
      <c r="EH40" s="68">
        <v>1</v>
      </c>
      <c r="EI40" s="68">
        <v>1</v>
      </c>
      <c r="EJ40" s="68">
        <v>1</v>
      </c>
      <c r="EK40" s="68">
        <v>1</v>
      </c>
      <c r="EL40" s="68">
        <v>1</v>
      </c>
      <c r="EM40" s="68">
        <v>1</v>
      </c>
      <c r="EN40" s="68">
        <v>1</v>
      </c>
      <c r="EO40" s="68">
        <v>1</v>
      </c>
      <c r="EP40" s="68">
        <v>1</v>
      </c>
      <c r="EQ40" s="68">
        <v>1</v>
      </c>
      <c r="ER40" s="68">
        <v>1</v>
      </c>
      <c r="ES40" s="68">
        <v>1</v>
      </c>
      <c r="ET40" s="68">
        <v>1</v>
      </c>
      <c r="EU40" s="68">
        <v>1</v>
      </c>
      <c r="EV40" s="68">
        <v>1</v>
      </c>
      <c r="EW40" s="68">
        <v>1</v>
      </c>
      <c r="EX40" s="68">
        <v>1</v>
      </c>
      <c r="EY40" s="68">
        <v>1</v>
      </c>
      <c r="EZ40" s="68">
        <v>1</v>
      </c>
      <c r="FA40" s="68">
        <v>1</v>
      </c>
      <c r="FB40" s="68">
        <v>1</v>
      </c>
      <c r="FC40" s="68">
        <v>1</v>
      </c>
      <c r="FD40" s="68">
        <v>1</v>
      </c>
      <c r="FE40" s="68">
        <v>1</v>
      </c>
      <c r="FF40" s="68">
        <v>1</v>
      </c>
      <c r="FG40" s="68">
        <v>1</v>
      </c>
      <c r="FH40" s="68">
        <v>1</v>
      </c>
      <c r="FI40" s="68">
        <v>1</v>
      </c>
      <c r="FJ40" s="68">
        <v>1</v>
      </c>
      <c r="FK40" s="68">
        <v>1</v>
      </c>
      <c r="FL40" s="68">
        <v>1</v>
      </c>
      <c r="FM40" s="68">
        <v>1</v>
      </c>
      <c r="FN40" s="68">
        <v>1</v>
      </c>
      <c r="FO40" s="68">
        <v>1</v>
      </c>
      <c r="FP40" s="68">
        <v>1</v>
      </c>
      <c r="FQ40" s="68">
        <v>1</v>
      </c>
      <c r="FR40" s="68">
        <v>1</v>
      </c>
      <c r="FS40" s="68">
        <v>1</v>
      </c>
      <c r="FT40" s="68">
        <v>1</v>
      </c>
      <c r="FU40" s="68">
        <v>1</v>
      </c>
      <c r="FV40" s="68">
        <v>1</v>
      </c>
      <c r="FW40" s="68">
        <v>1</v>
      </c>
      <c r="FX40" s="68">
        <v>1</v>
      </c>
      <c r="FY40" s="68">
        <v>1</v>
      </c>
      <c r="FZ40" s="68">
        <v>1</v>
      </c>
      <c r="GA40" s="68">
        <v>1</v>
      </c>
      <c r="GB40" s="68">
        <v>1</v>
      </c>
      <c r="GC40" s="68">
        <v>1</v>
      </c>
      <c r="GD40" s="68">
        <v>1</v>
      </c>
      <c r="GE40" s="68">
        <v>1</v>
      </c>
      <c r="GF40" s="68">
        <v>1</v>
      </c>
      <c r="GG40" s="77"/>
      <c r="GH40" s="78"/>
      <c r="GI40" s="78"/>
      <c r="GJ40" s="74"/>
      <c r="GK40" s="79"/>
      <c r="GL40" s="68">
        <v>1</v>
      </c>
      <c r="GM40" s="68">
        <v>1</v>
      </c>
      <c r="GN40" s="68">
        <v>1</v>
      </c>
      <c r="GO40" s="68">
        <v>1</v>
      </c>
      <c r="GP40" s="68">
        <v>1</v>
      </c>
      <c r="GQ40" s="68">
        <v>1</v>
      </c>
      <c r="GR40" s="68">
        <v>1</v>
      </c>
      <c r="GS40" s="68">
        <v>1</v>
      </c>
      <c r="GT40" s="68">
        <v>1</v>
      </c>
      <c r="GU40" s="68">
        <v>1</v>
      </c>
      <c r="GV40" s="68">
        <v>1</v>
      </c>
      <c r="GW40" s="68">
        <v>1</v>
      </c>
      <c r="GX40" s="68">
        <v>1</v>
      </c>
      <c r="GY40" s="70">
        <v>1</v>
      </c>
      <c r="GZ40" s="68">
        <v>1</v>
      </c>
      <c r="HA40" s="68">
        <v>1</v>
      </c>
      <c r="HB40" s="68">
        <v>1</v>
      </c>
      <c r="HC40" s="68">
        <v>1</v>
      </c>
      <c r="HD40" s="68">
        <v>1</v>
      </c>
      <c r="HE40" s="68">
        <v>1</v>
      </c>
      <c r="HF40" s="68">
        <v>1</v>
      </c>
      <c r="HG40" s="68">
        <v>1</v>
      </c>
      <c r="HH40" s="68">
        <v>1</v>
      </c>
      <c r="HI40" s="68">
        <v>1</v>
      </c>
      <c r="HJ40" s="68">
        <v>1</v>
      </c>
      <c r="HK40" s="68">
        <v>1</v>
      </c>
      <c r="HL40" s="68">
        <v>1</v>
      </c>
      <c r="HM40" s="68">
        <v>1</v>
      </c>
      <c r="HN40" s="68">
        <v>1</v>
      </c>
      <c r="HO40" s="68">
        <v>1</v>
      </c>
      <c r="HP40" s="68">
        <v>1</v>
      </c>
      <c r="HQ40" s="69">
        <v>1</v>
      </c>
      <c r="HR40" s="68">
        <v>1</v>
      </c>
      <c r="HS40" s="68">
        <v>1</v>
      </c>
      <c r="HT40" s="68">
        <v>1</v>
      </c>
      <c r="HU40" s="68">
        <v>1</v>
      </c>
      <c r="HV40" s="68">
        <v>1</v>
      </c>
      <c r="HW40" s="68">
        <v>1</v>
      </c>
      <c r="HX40" s="68">
        <v>1</v>
      </c>
      <c r="HY40" s="68">
        <v>1</v>
      </c>
      <c r="HZ40" s="68">
        <v>1</v>
      </c>
      <c r="IA40" s="68">
        <v>1</v>
      </c>
      <c r="IB40" s="68">
        <v>1</v>
      </c>
      <c r="IC40" s="68">
        <v>1</v>
      </c>
      <c r="ID40" s="68">
        <v>1</v>
      </c>
      <c r="IE40" s="68">
        <v>1</v>
      </c>
      <c r="IF40" s="68">
        <v>1</v>
      </c>
      <c r="IG40" s="68">
        <v>1</v>
      </c>
      <c r="IH40" s="68">
        <v>1</v>
      </c>
      <c r="II40" s="68">
        <v>1</v>
      </c>
      <c r="IJ40" s="68">
        <v>1</v>
      </c>
      <c r="IK40" s="68">
        <v>1</v>
      </c>
      <c r="IL40" s="68">
        <v>1</v>
      </c>
      <c r="IM40" s="68">
        <v>1</v>
      </c>
      <c r="IN40" s="68">
        <v>1</v>
      </c>
      <c r="IO40" s="68">
        <v>1</v>
      </c>
      <c r="IP40" s="68">
        <v>1</v>
      </c>
      <c r="IQ40" s="68">
        <v>1</v>
      </c>
      <c r="IR40" s="68">
        <v>1</v>
      </c>
      <c r="IS40" s="68">
        <v>1</v>
      </c>
      <c r="IT40" s="68">
        <v>1</v>
      </c>
      <c r="IU40" s="68">
        <v>1</v>
      </c>
      <c r="IV40" s="68">
        <v>1</v>
      </c>
      <c r="IW40" s="68">
        <v>1</v>
      </c>
      <c r="IX40" s="68">
        <v>1</v>
      </c>
      <c r="IY40" s="68">
        <v>1</v>
      </c>
      <c r="IZ40" s="68">
        <v>1</v>
      </c>
      <c r="JA40" s="68">
        <v>1</v>
      </c>
      <c r="JB40" s="68">
        <v>1</v>
      </c>
      <c r="JC40" s="68">
        <v>1</v>
      </c>
      <c r="JD40" s="68">
        <v>1</v>
      </c>
      <c r="JE40" s="68">
        <v>1</v>
      </c>
      <c r="JF40" s="68">
        <v>1</v>
      </c>
      <c r="JG40" s="68">
        <v>1</v>
      </c>
      <c r="JH40" s="68">
        <v>1</v>
      </c>
      <c r="JI40" s="68">
        <v>1</v>
      </c>
      <c r="JJ40" s="68">
        <v>1</v>
      </c>
      <c r="JK40" s="68">
        <v>1</v>
      </c>
      <c r="JL40" s="68">
        <v>1</v>
      </c>
      <c r="JM40" s="68">
        <v>1</v>
      </c>
      <c r="JN40" s="68">
        <v>1</v>
      </c>
      <c r="JO40" s="68">
        <v>1</v>
      </c>
      <c r="JP40" s="68">
        <v>1</v>
      </c>
      <c r="JQ40" s="68">
        <v>1</v>
      </c>
      <c r="JR40" s="68">
        <v>1</v>
      </c>
      <c r="JS40" s="68">
        <v>1</v>
      </c>
      <c r="JT40" s="68">
        <v>1</v>
      </c>
      <c r="JU40" s="68">
        <v>1</v>
      </c>
      <c r="JV40" s="68">
        <v>1</v>
      </c>
      <c r="JW40" s="68">
        <v>1</v>
      </c>
      <c r="JX40" s="68">
        <v>1</v>
      </c>
      <c r="JY40" s="68">
        <v>1</v>
      </c>
      <c r="JZ40" s="68">
        <v>1</v>
      </c>
      <c r="KA40" s="68">
        <v>1</v>
      </c>
      <c r="KB40" s="68">
        <v>1</v>
      </c>
      <c r="KC40" s="68">
        <v>1</v>
      </c>
      <c r="KD40" s="68">
        <v>1</v>
      </c>
      <c r="KE40" s="68">
        <v>1</v>
      </c>
      <c r="KF40" s="68">
        <v>1</v>
      </c>
      <c r="KG40" s="68">
        <v>1</v>
      </c>
      <c r="KH40" s="68">
        <v>1</v>
      </c>
      <c r="KI40" s="68">
        <v>1</v>
      </c>
      <c r="KJ40" s="68">
        <v>1</v>
      </c>
      <c r="KK40" s="68">
        <v>1</v>
      </c>
      <c r="KL40" s="68">
        <v>1</v>
      </c>
      <c r="KM40" s="68">
        <v>1</v>
      </c>
      <c r="KN40" s="68">
        <v>1</v>
      </c>
      <c r="KO40" s="68">
        <v>1</v>
      </c>
      <c r="KP40" s="68">
        <v>1</v>
      </c>
      <c r="KQ40" s="68">
        <v>1</v>
      </c>
      <c r="KR40" s="68">
        <v>1</v>
      </c>
      <c r="KS40" s="68">
        <v>1</v>
      </c>
      <c r="KT40" s="68">
        <v>1</v>
      </c>
      <c r="KU40" s="68">
        <v>1</v>
      </c>
      <c r="KV40" s="68">
        <v>1</v>
      </c>
      <c r="KW40" s="68">
        <v>1</v>
      </c>
      <c r="KX40" s="68">
        <v>1</v>
      </c>
      <c r="KY40" s="68">
        <v>1</v>
      </c>
      <c r="KZ40" s="68">
        <v>1</v>
      </c>
      <c r="LA40" s="68">
        <v>1</v>
      </c>
      <c r="LB40" s="68">
        <v>1</v>
      </c>
      <c r="LC40" s="68">
        <v>1</v>
      </c>
      <c r="LD40" s="68">
        <v>1</v>
      </c>
      <c r="LE40" s="68">
        <v>1</v>
      </c>
      <c r="LF40" s="68">
        <v>1</v>
      </c>
      <c r="LG40" s="68">
        <v>1</v>
      </c>
      <c r="LH40" s="68">
        <v>1</v>
      </c>
      <c r="LI40" s="68">
        <v>1</v>
      </c>
      <c r="LJ40" s="68">
        <v>1</v>
      </c>
      <c r="LK40" s="68">
        <v>1</v>
      </c>
      <c r="LL40" s="68">
        <v>1</v>
      </c>
      <c r="LM40" s="68">
        <v>1</v>
      </c>
      <c r="LN40" s="68">
        <v>1</v>
      </c>
      <c r="LO40" s="68">
        <v>1</v>
      </c>
      <c r="LP40" s="68">
        <v>1</v>
      </c>
      <c r="LQ40" s="68">
        <v>1</v>
      </c>
      <c r="LR40" s="68">
        <v>1</v>
      </c>
      <c r="LS40" s="68">
        <v>1</v>
      </c>
      <c r="LT40" s="68">
        <v>1</v>
      </c>
      <c r="LU40" s="68">
        <v>1</v>
      </c>
      <c r="LV40" s="68">
        <v>1</v>
      </c>
      <c r="LW40" s="68">
        <v>1</v>
      </c>
      <c r="LX40" s="68">
        <v>1</v>
      </c>
      <c r="LY40" s="68">
        <v>1</v>
      </c>
      <c r="LZ40" s="68">
        <v>1</v>
      </c>
      <c r="MA40" s="68">
        <v>1</v>
      </c>
      <c r="MB40" s="68">
        <v>1</v>
      </c>
      <c r="MC40" s="68">
        <v>1</v>
      </c>
      <c r="MD40" s="68">
        <v>1</v>
      </c>
      <c r="ME40" s="68">
        <v>1</v>
      </c>
      <c r="MF40" s="68">
        <v>1</v>
      </c>
      <c r="MG40" s="68">
        <v>1</v>
      </c>
      <c r="MH40" s="68">
        <v>1</v>
      </c>
      <c r="MI40" s="68">
        <v>1</v>
      </c>
      <c r="MJ40" s="68">
        <v>1</v>
      </c>
      <c r="MK40" s="68">
        <v>1</v>
      </c>
      <c r="ML40" s="68">
        <v>1</v>
      </c>
      <c r="MM40" s="68">
        <v>1</v>
      </c>
      <c r="MN40" s="68">
        <v>1</v>
      </c>
      <c r="MO40" s="68">
        <v>1</v>
      </c>
      <c r="MP40" s="68">
        <v>1</v>
      </c>
      <c r="MQ40" s="68">
        <v>1</v>
      </c>
      <c r="MR40" s="70"/>
      <c r="MS40" s="70">
        <v>2</v>
      </c>
      <c r="MT40" s="70">
        <v>2</v>
      </c>
      <c r="MU40" s="70">
        <v>2</v>
      </c>
      <c r="MV40" s="70">
        <v>2</v>
      </c>
      <c r="MW40" s="70">
        <v>2</v>
      </c>
      <c r="MX40" s="70">
        <v>1</v>
      </c>
      <c r="MY40" s="70">
        <v>1</v>
      </c>
      <c r="MZ40" s="70">
        <v>1</v>
      </c>
      <c r="NA40" s="70">
        <v>1</v>
      </c>
      <c r="NB40" s="70">
        <v>1</v>
      </c>
      <c r="NC40" s="70">
        <v>1</v>
      </c>
      <c r="ND40" s="70">
        <v>1</v>
      </c>
      <c r="NE40" s="70">
        <v>1</v>
      </c>
      <c r="NF40" s="70">
        <v>1</v>
      </c>
      <c r="NG40" s="70">
        <v>1</v>
      </c>
      <c r="NH40" s="70">
        <v>1</v>
      </c>
      <c r="NI40" s="70">
        <v>1</v>
      </c>
      <c r="NJ40" s="70"/>
      <c r="NK40" s="70">
        <v>1</v>
      </c>
      <c r="NL40" s="70">
        <v>1</v>
      </c>
      <c r="NM40" s="70">
        <v>1</v>
      </c>
      <c r="NN40" s="70">
        <v>1</v>
      </c>
      <c r="NO40" s="70">
        <v>1</v>
      </c>
      <c r="NP40" s="70">
        <v>1</v>
      </c>
      <c r="NQ40" s="70">
        <v>1</v>
      </c>
      <c r="NR40" s="70">
        <v>1</v>
      </c>
      <c r="NS40" s="70">
        <v>1</v>
      </c>
      <c r="NT40" s="70">
        <v>1</v>
      </c>
      <c r="NU40" s="70">
        <v>1</v>
      </c>
      <c r="NV40" s="70">
        <v>2</v>
      </c>
      <c r="NW40" s="70">
        <v>2</v>
      </c>
      <c r="NX40" s="70">
        <v>2</v>
      </c>
      <c r="NY40" s="70">
        <v>2</v>
      </c>
      <c r="NZ40" s="70">
        <v>2</v>
      </c>
      <c r="OA40" s="70">
        <v>2</v>
      </c>
      <c r="OB40" s="70">
        <v>2</v>
      </c>
      <c r="OC40" s="70">
        <v>2</v>
      </c>
      <c r="OD40" s="70">
        <v>2</v>
      </c>
      <c r="OE40" s="70">
        <v>2</v>
      </c>
      <c r="OF40" s="70">
        <v>2</v>
      </c>
      <c r="OG40" s="81">
        <v>2</v>
      </c>
      <c r="OH40" s="68">
        <v>2</v>
      </c>
      <c r="OI40" s="70">
        <v>1</v>
      </c>
      <c r="OJ40" s="70">
        <v>1</v>
      </c>
      <c r="OK40" s="70">
        <v>1</v>
      </c>
      <c r="OL40" s="70">
        <v>1</v>
      </c>
      <c r="OM40" s="70">
        <v>1</v>
      </c>
      <c r="ON40" s="70">
        <v>1</v>
      </c>
      <c r="OO40" s="70">
        <v>1</v>
      </c>
      <c r="OP40" s="70">
        <v>1</v>
      </c>
      <c r="OQ40" s="70">
        <v>1</v>
      </c>
      <c r="OR40" s="70">
        <v>1</v>
      </c>
      <c r="OS40" s="70">
        <v>1</v>
      </c>
      <c r="OT40" s="70">
        <v>1</v>
      </c>
      <c r="OU40" s="70"/>
    </row>
    <row r="41" spans="1:411" s="67" customFormat="1">
      <c r="A41" s="745">
        <v>34</v>
      </c>
      <c r="B41" s="751" t="s">
        <v>629</v>
      </c>
      <c r="C41" s="752" t="s">
        <v>630</v>
      </c>
      <c r="D41" s="748">
        <f>429/250/1.2</f>
        <v>1.43</v>
      </c>
      <c r="E41" s="826" t="s">
        <v>2494</v>
      </c>
      <c r="F41" s="820">
        <v>0.83</v>
      </c>
      <c r="G41" s="820">
        <v>2.08</v>
      </c>
      <c r="H41" s="820">
        <v>0.83</v>
      </c>
      <c r="I41" s="761">
        <f>MIN(D41,F41)</f>
        <v>0.83</v>
      </c>
      <c r="J41" s="68">
        <v>0.8</v>
      </c>
      <c r="K41" s="68">
        <v>0.8</v>
      </c>
      <c r="L41" s="68">
        <v>0.8</v>
      </c>
      <c r="M41" s="68">
        <v>1.02</v>
      </c>
      <c r="N41" s="68">
        <v>1.6</v>
      </c>
      <c r="O41" s="68">
        <v>1.6</v>
      </c>
      <c r="P41" s="68">
        <v>1.7</v>
      </c>
      <c r="Q41" s="68">
        <v>1.7</v>
      </c>
      <c r="R41" s="68">
        <v>1.7</v>
      </c>
      <c r="S41" s="68">
        <v>1.8</v>
      </c>
      <c r="T41" s="68">
        <v>1.8</v>
      </c>
      <c r="U41" s="68">
        <v>1.8</v>
      </c>
      <c r="V41" s="68">
        <v>1.85</v>
      </c>
      <c r="W41" s="68">
        <v>1.95</v>
      </c>
      <c r="X41" s="68">
        <v>2.35</v>
      </c>
      <c r="Y41" s="68">
        <v>0.8</v>
      </c>
      <c r="Z41" s="68">
        <v>0.8</v>
      </c>
      <c r="AA41" s="68">
        <v>0.8</v>
      </c>
      <c r="AB41" s="68">
        <v>0.8</v>
      </c>
      <c r="AC41" s="68">
        <v>0.8</v>
      </c>
      <c r="AD41" s="68">
        <v>0.8</v>
      </c>
      <c r="AE41" s="68">
        <v>0.8</v>
      </c>
      <c r="AF41" s="68">
        <v>0.8</v>
      </c>
      <c r="AG41" s="68">
        <v>0.8</v>
      </c>
      <c r="AH41" s="68">
        <v>0.8</v>
      </c>
      <c r="AI41" s="68">
        <v>0.8</v>
      </c>
      <c r="AJ41" s="68">
        <v>0.8</v>
      </c>
      <c r="AK41" s="68">
        <v>0.8</v>
      </c>
      <c r="AL41" s="68">
        <v>0.8</v>
      </c>
      <c r="AM41" s="68">
        <v>0.8</v>
      </c>
      <c r="AN41" s="68">
        <v>0.8</v>
      </c>
      <c r="AO41" s="68">
        <v>0.8</v>
      </c>
      <c r="AP41" s="68">
        <v>1</v>
      </c>
      <c r="AQ41" s="68">
        <v>1</v>
      </c>
      <c r="AR41" s="68">
        <v>1</v>
      </c>
      <c r="AS41" s="68">
        <v>1</v>
      </c>
      <c r="AT41" s="68">
        <v>1</v>
      </c>
      <c r="AU41" s="68">
        <v>1</v>
      </c>
      <c r="AV41" s="68">
        <v>1</v>
      </c>
      <c r="AW41" s="68">
        <v>1</v>
      </c>
      <c r="AX41" s="68">
        <v>1</v>
      </c>
      <c r="AY41" s="68">
        <v>1</v>
      </c>
      <c r="AZ41" s="68">
        <v>1</v>
      </c>
      <c r="BA41" s="68">
        <v>1</v>
      </c>
      <c r="BB41" s="68">
        <v>1</v>
      </c>
      <c r="BC41" s="68">
        <v>1</v>
      </c>
      <c r="BD41" s="68">
        <v>1</v>
      </c>
      <c r="BE41" s="68">
        <v>1</v>
      </c>
      <c r="BF41" s="68">
        <v>1</v>
      </c>
      <c r="BG41" s="68">
        <v>1</v>
      </c>
      <c r="BH41" s="68">
        <v>1</v>
      </c>
      <c r="BI41" s="68">
        <v>1</v>
      </c>
      <c r="BJ41" s="68">
        <v>1</v>
      </c>
      <c r="BK41" s="68">
        <v>1</v>
      </c>
      <c r="BL41" s="68">
        <v>1</v>
      </c>
      <c r="BM41" s="68">
        <v>1</v>
      </c>
      <c r="BN41" s="68">
        <v>1</v>
      </c>
      <c r="BO41" s="68">
        <v>1</v>
      </c>
      <c r="BP41" s="68">
        <v>1</v>
      </c>
      <c r="BQ41" s="68">
        <v>1</v>
      </c>
      <c r="BR41" s="68">
        <v>1</v>
      </c>
      <c r="BS41" s="68">
        <v>1</v>
      </c>
      <c r="BT41" s="68">
        <v>1</v>
      </c>
      <c r="BU41" s="68">
        <v>1</v>
      </c>
      <c r="BV41" s="68">
        <v>1</v>
      </c>
      <c r="BW41" s="68">
        <v>1.02</v>
      </c>
      <c r="BX41" s="68">
        <v>1.02</v>
      </c>
      <c r="BY41" s="68">
        <v>1.02</v>
      </c>
      <c r="BZ41" s="68">
        <v>1.02</v>
      </c>
      <c r="CA41" s="68">
        <v>1.02</v>
      </c>
      <c r="CB41" s="68">
        <v>1.02</v>
      </c>
      <c r="CC41" s="68">
        <v>1.02</v>
      </c>
      <c r="CD41" s="68">
        <v>1.02</v>
      </c>
      <c r="CE41" s="68">
        <v>1.02</v>
      </c>
      <c r="CF41" s="68">
        <v>1.02</v>
      </c>
      <c r="CG41" s="68">
        <v>1.02</v>
      </c>
      <c r="CH41" s="68">
        <v>1.02</v>
      </c>
      <c r="CI41" s="68">
        <v>1.02</v>
      </c>
      <c r="CJ41" s="68">
        <v>1.02</v>
      </c>
      <c r="CK41" s="68">
        <v>1.02</v>
      </c>
      <c r="CL41" s="68">
        <v>1.2749999999999999</v>
      </c>
      <c r="CM41" s="68">
        <v>1.2749999999999999</v>
      </c>
      <c r="CN41" s="68">
        <v>1.2749999999999999</v>
      </c>
      <c r="CO41" s="68">
        <v>1.2749999999999999</v>
      </c>
      <c r="CP41" s="68">
        <v>1.2749999999999999</v>
      </c>
      <c r="CQ41" s="68">
        <v>1.2749999999999999</v>
      </c>
      <c r="CR41" s="68">
        <v>1.2749999999999999</v>
      </c>
      <c r="CS41" s="68">
        <v>1.2749999999999999</v>
      </c>
      <c r="CT41" s="68">
        <v>1.2749999999999999</v>
      </c>
      <c r="CU41" s="68">
        <v>1.2749999999999999</v>
      </c>
      <c r="CV41" s="68">
        <v>1.2749999999999999</v>
      </c>
      <c r="CW41" s="68">
        <v>1.2749999999999999</v>
      </c>
      <c r="CX41" s="68">
        <v>1.2749999999999999</v>
      </c>
      <c r="CY41" s="68">
        <v>1.2749999999999999</v>
      </c>
      <c r="CZ41" s="68">
        <v>1.4</v>
      </c>
      <c r="DA41" s="68">
        <v>1.4</v>
      </c>
      <c r="DB41" s="68">
        <v>1.4</v>
      </c>
      <c r="DC41" s="68">
        <v>1.4</v>
      </c>
      <c r="DD41" s="68">
        <v>1.4</v>
      </c>
      <c r="DE41" s="68">
        <v>1.4</v>
      </c>
      <c r="DF41" s="68">
        <v>1.4</v>
      </c>
      <c r="DG41" s="68">
        <v>1.4</v>
      </c>
      <c r="DH41" s="68">
        <v>1.4</v>
      </c>
      <c r="DI41" s="68">
        <v>1.4</v>
      </c>
      <c r="DJ41" s="68">
        <v>1.4</v>
      </c>
      <c r="DK41" s="68">
        <v>1.4</v>
      </c>
      <c r="DL41" s="68">
        <v>1.4</v>
      </c>
      <c r="DM41" s="68">
        <v>1.7</v>
      </c>
      <c r="DN41" s="68">
        <v>1.7</v>
      </c>
      <c r="DO41" s="68">
        <v>1.7</v>
      </c>
      <c r="DP41" s="68">
        <v>1.7</v>
      </c>
      <c r="DQ41" s="68">
        <v>1.7</v>
      </c>
      <c r="DR41" s="68">
        <v>1.7</v>
      </c>
      <c r="DS41" s="68">
        <v>1.7</v>
      </c>
      <c r="DT41" s="68">
        <v>1.7</v>
      </c>
      <c r="DU41" s="68">
        <v>1.7</v>
      </c>
      <c r="DV41" s="68">
        <v>1.7</v>
      </c>
      <c r="DW41" s="68">
        <v>1.7</v>
      </c>
      <c r="DX41" s="68">
        <v>1.7</v>
      </c>
      <c r="DY41" s="68">
        <v>1.7</v>
      </c>
      <c r="DZ41" s="68">
        <v>1.7</v>
      </c>
      <c r="EA41" s="68">
        <v>1.7</v>
      </c>
      <c r="EB41" s="68">
        <v>1.7</v>
      </c>
      <c r="EC41" s="68">
        <v>1.7</v>
      </c>
      <c r="ED41" s="68">
        <v>1.7</v>
      </c>
      <c r="EE41" s="68">
        <v>1.7</v>
      </c>
      <c r="EF41" s="68">
        <v>1.7</v>
      </c>
      <c r="EG41" s="68">
        <v>1.7</v>
      </c>
      <c r="EH41" s="68">
        <v>1.7</v>
      </c>
      <c r="EI41" s="68">
        <v>1.7</v>
      </c>
      <c r="EJ41" s="68">
        <v>1.7</v>
      </c>
      <c r="EK41" s="68">
        <v>1.7</v>
      </c>
      <c r="EL41" s="68">
        <v>1.7</v>
      </c>
      <c r="EM41" s="68">
        <v>1.7</v>
      </c>
      <c r="EN41" s="68">
        <v>1.7</v>
      </c>
      <c r="EO41" s="68">
        <v>1.7</v>
      </c>
      <c r="EP41" s="68">
        <v>1.7</v>
      </c>
      <c r="EQ41" s="68">
        <v>1.7</v>
      </c>
      <c r="ER41" s="68">
        <v>1.7</v>
      </c>
      <c r="ES41" s="68">
        <v>1.7</v>
      </c>
      <c r="ET41" s="68">
        <v>1.8</v>
      </c>
      <c r="EU41" s="68">
        <v>1.8</v>
      </c>
      <c r="EV41" s="68">
        <v>1.8</v>
      </c>
      <c r="EW41" s="68">
        <v>1.8</v>
      </c>
      <c r="EX41" s="68">
        <v>1.8</v>
      </c>
      <c r="EY41" s="68">
        <v>1.8</v>
      </c>
      <c r="EZ41" s="68">
        <v>1.8</v>
      </c>
      <c r="FA41" s="68">
        <v>1.8</v>
      </c>
      <c r="FB41" s="68">
        <v>1.8</v>
      </c>
      <c r="FC41" s="68">
        <v>1.8</v>
      </c>
      <c r="FD41" s="68">
        <v>1.8</v>
      </c>
      <c r="FE41" s="68">
        <v>1.8</v>
      </c>
      <c r="FF41" s="68">
        <v>1.8</v>
      </c>
      <c r="FG41" s="68">
        <v>1.8</v>
      </c>
      <c r="FH41" s="68">
        <v>1.8</v>
      </c>
      <c r="FI41" s="68">
        <v>1.8</v>
      </c>
      <c r="FJ41" s="68">
        <v>1.8</v>
      </c>
      <c r="FK41" s="68">
        <v>1.8</v>
      </c>
      <c r="FL41" s="68">
        <v>1.8</v>
      </c>
      <c r="FM41" s="68">
        <v>1.8</v>
      </c>
      <c r="FN41" s="68">
        <v>1.8</v>
      </c>
      <c r="FO41" s="68">
        <v>1.8</v>
      </c>
      <c r="FP41" s="68">
        <v>1.8</v>
      </c>
      <c r="FQ41" s="68">
        <v>1.8</v>
      </c>
      <c r="FR41" s="68">
        <v>1.8</v>
      </c>
      <c r="FS41" s="68">
        <v>1.8</v>
      </c>
      <c r="FT41" s="68">
        <v>1.8</v>
      </c>
      <c r="FU41" s="68">
        <v>1.8</v>
      </c>
      <c r="FV41" s="68">
        <v>1.8</v>
      </c>
      <c r="FW41" s="68">
        <v>1.8</v>
      </c>
      <c r="FX41" s="68">
        <v>1.85</v>
      </c>
      <c r="FY41" s="68">
        <v>1.85</v>
      </c>
      <c r="FZ41" s="68">
        <v>1.85</v>
      </c>
      <c r="GA41" s="68">
        <v>1.85</v>
      </c>
      <c r="GB41" s="68">
        <v>1.85</v>
      </c>
      <c r="GC41" s="68">
        <v>1.85</v>
      </c>
      <c r="GD41" s="68">
        <v>1.85</v>
      </c>
      <c r="GE41" s="68">
        <v>1.85</v>
      </c>
      <c r="GF41" s="68">
        <v>1.85</v>
      </c>
      <c r="GG41" s="92"/>
      <c r="GH41" s="78"/>
      <c r="GI41" s="78"/>
      <c r="GJ41" s="74"/>
      <c r="GK41" s="79"/>
      <c r="GL41" s="68">
        <v>0.8</v>
      </c>
      <c r="GM41" s="68">
        <v>0.8</v>
      </c>
      <c r="GN41" s="68">
        <v>1.02</v>
      </c>
      <c r="GO41" s="68">
        <v>1.6</v>
      </c>
      <c r="GP41" s="68">
        <v>1.6</v>
      </c>
      <c r="GQ41" s="68">
        <v>1.7</v>
      </c>
      <c r="GR41" s="68">
        <v>1.7</v>
      </c>
      <c r="GS41" s="68">
        <v>1.7</v>
      </c>
      <c r="GT41" s="68">
        <v>1.8</v>
      </c>
      <c r="GU41" s="68">
        <v>1.8</v>
      </c>
      <c r="GV41" s="68">
        <v>1.8</v>
      </c>
      <c r="GW41" s="68">
        <v>1.85</v>
      </c>
      <c r="GX41" s="68">
        <v>1.95</v>
      </c>
      <c r="GY41" s="70">
        <v>2.35</v>
      </c>
      <c r="GZ41" s="68">
        <v>0.8</v>
      </c>
      <c r="HA41" s="68">
        <v>0.8</v>
      </c>
      <c r="HB41" s="68">
        <v>0.8</v>
      </c>
      <c r="HC41" s="68">
        <v>0.8</v>
      </c>
      <c r="HD41" s="68">
        <v>0.8</v>
      </c>
      <c r="HE41" s="68">
        <v>0.8</v>
      </c>
      <c r="HF41" s="68">
        <v>0.8</v>
      </c>
      <c r="HG41" s="68">
        <v>0.8</v>
      </c>
      <c r="HH41" s="68">
        <v>0.8</v>
      </c>
      <c r="HI41" s="68">
        <v>0.8</v>
      </c>
      <c r="HJ41" s="68">
        <v>0.8</v>
      </c>
      <c r="HK41" s="68">
        <v>0.8</v>
      </c>
      <c r="HL41" s="68">
        <v>0.8</v>
      </c>
      <c r="HM41" s="68">
        <v>0.8</v>
      </c>
      <c r="HN41" s="68">
        <v>0.8</v>
      </c>
      <c r="HO41" s="68">
        <v>0.8</v>
      </c>
      <c r="HP41" s="68">
        <v>0.8</v>
      </c>
      <c r="HQ41" s="69">
        <v>1</v>
      </c>
      <c r="HR41" s="68">
        <v>1</v>
      </c>
      <c r="HS41" s="68">
        <v>1</v>
      </c>
      <c r="HT41" s="68">
        <v>1</v>
      </c>
      <c r="HU41" s="68">
        <v>1</v>
      </c>
      <c r="HV41" s="68">
        <v>1</v>
      </c>
      <c r="HW41" s="68">
        <v>1</v>
      </c>
      <c r="HX41" s="68">
        <v>1</v>
      </c>
      <c r="HY41" s="68">
        <v>1</v>
      </c>
      <c r="HZ41" s="68">
        <v>1</v>
      </c>
      <c r="IA41" s="68">
        <v>1</v>
      </c>
      <c r="IB41" s="68">
        <v>1</v>
      </c>
      <c r="IC41" s="68">
        <v>1</v>
      </c>
      <c r="ID41" s="68">
        <v>1</v>
      </c>
      <c r="IE41" s="68">
        <v>1</v>
      </c>
      <c r="IF41" s="68">
        <v>1</v>
      </c>
      <c r="IG41" s="68">
        <v>1</v>
      </c>
      <c r="IH41" s="68">
        <v>1.02</v>
      </c>
      <c r="II41" s="68">
        <v>1.02</v>
      </c>
      <c r="IJ41" s="68">
        <v>1.02</v>
      </c>
      <c r="IK41" s="68">
        <v>1.02</v>
      </c>
      <c r="IL41" s="68">
        <v>1.02</v>
      </c>
      <c r="IM41" s="68">
        <v>1.02</v>
      </c>
      <c r="IN41" s="68">
        <v>1.02</v>
      </c>
      <c r="IO41" s="68">
        <v>1.02</v>
      </c>
      <c r="IP41" s="68">
        <v>1.02</v>
      </c>
      <c r="IQ41" s="68">
        <v>1.02</v>
      </c>
      <c r="IR41" s="68">
        <v>1.02</v>
      </c>
      <c r="IS41" s="68">
        <v>1.02</v>
      </c>
      <c r="IT41" s="68">
        <v>1.02</v>
      </c>
      <c r="IU41" s="68">
        <v>1.02</v>
      </c>
      <c r="IV41" s="68">
        <v>1.02</v>
      </c>
      <c r="IW41" s="68">
        <v>1.2749999999999999</v>
      </c>
      <c r="IX41" s="68">
        <v>1.2749999999999999</v>
      </c>
      <c r="IY41" s="68">
        <v>1.2749999999999999</v>
      </c>
      <c r="IZ41" s="68">
        <v>1.2749999999999999</v>
      </c>
      <c r="JA41" s="68">
        <v>1.2749999999999999</v>
      </c>
      <c r="JB41" s="68">
        <v>1.2749999999999999</v>
      </c>
      <c r="JC41" s="68">
        <v>1.2749999999999999</v>
      </c>
      <c r="JD41" s="68">
        <v>1.2749999999999999</v>
      </c>
      <c r="JE41" s="68">
        <v>1.2749999999999999</v>
      </c>
      <c r="JF41" s="68">
        <v>1.2749999999999999</v>
      </c>
      <c r="JG41" s="68">
        <v>1.2749999999999999</v>
      </c>
      <c r="JH41" s="68">
        <v>1.2749999999999999</v>
      </c>
      <c r="JI41" s="68">
        <v>1.2749999999999999</v>
      </c>
      <c r="JJ41" s="68">
        <v>1.2749999999999999</v>
      </c>
      <c r="JK41" s="68">
        <v>1.4</v>
      </c>
      <c r="JL41" s="68">
        <v>1.4</v>
      </c>
      <c r="JM41" s="68">
        <v>1.4</v>
      </c>
      <c r="JN41" s="68">
        <v>1.4</v>
      </c>
      <c r="JO41" s="68">
        <v>1.4</v>
      </c>
      <c r="JP41" s="68">
        <v>1.4</v>
      </c>
      <c r="JQ41" s="68">
        <v>1.4</v>
      </c>
      <c r="JR41" s="68">
        <v>1.4</v>
      </c>
      <c r="JS41" s="68">
        <v>1.4</v>
      </c>
      <c r="JT41" s="68">
        <v>1.4</v>
      </c>
      <c r="JU41" s="68">
        <v>1.4</v>
      </c>
      <c r="JV41" s="68">
        <v>1.4</v>
      </c>
      <c r="JW41" s="68">
        <v>1.4</v>
      </c>
      <c r="JX41" s="68">
        <v>1.7</v>
      </c>
      <c r="JY41" s="68">
        <v>1.7</v>
      </c>
      <c r="JZ41" s="68">
        <v>1.7</v>
      </c>
      <c r="KA41" s="68">
        <v>1.7</v>
      </c>
      <c r="KB41" s="68">
        <v>1.7</v>
      </c>
      <c r="KC41" s="68">
        <v>1.7</v>
      </c>
      <c r="KD41" s="68">
        <v>1.7</v>
      </c>
      <c r="KE41" s="68">
        <v>1.7</v>
      </c>
      <c r="KF41" s="68">
        <v>1.7</v>
      </c>
      <c r="KG41" s="68">
        <v>1.7</v>
      </c>
      <c r="KH41" s="68">
        <v>1.7</v>
      </c>
      <c r="KI41" s="68">
        <v>1.7</v>
      </c>
      <c r="KJ41" s="68">
        <v>1.7</v>
      </c>
      <c r="KK41" s="68">
        <v>1.7</v>
      </c>
      <c r="KL41" s="68">
        <v>1.7</v>
      </c>
      <c r="KM41" s="68">
        <v>1.7</v>
      </c>
      <c r="KN41" s="68">
        <v>1.7</v>
      </c>
      <c r="KO41" s="68">
        <v>1.7</v>
      </c>
      <c r="KP41" s="68">
        <v>1.7</v>
      </c>
      <c r="KQ41" s="68">
        <v>1.7</v>
      </c>
      <c r="KR41" s="68">
        <v>1.7</v>
      </c>
      <c r="KS41" s="68">
        <v>1.7</v>
      </c>
      <c r="KT41" s="68">
        <v>1.7</v>
      </c>
      <c r="KU41" s="68">
        <v>1.7</v>
      </c>
      <c r="KV41" s="68">
        <v>1.7</v>
      </c>
      <c r="KW41" s="68">
        <v>1.7</v>
      </c>
      <c r="KX41" s="68">
        <v>1.7</v>
      </c>
      <c r="KY41" s="68">
        <v>1.7</v>
      </c>
      <c r="KZ41" s="68">
        <v>1.7</v>
      </c>
      <c r="LA41" s="68">
        <v>1.7</v>
      </c>
      <c r="LB41" s="68">
        <v>1.7</v>
      </c>
      <c r="LC41" s="68">
        <v>1.7</v>
      </c>
      <c r="LD41" s="68">
        <v>1.7</v>
      </c>
      <c r="LE41" s="68">
        <v>1.8</v>
      </c>
      <c r="LF41" s="68">
        <v>1.8</v>
      </c>
      <c r="LG41" s="68">
        <v>1.8</v>
      </c>
      <c r="LH41" s="68">
        <v>1.8</v>
      </c>
      <c r="LI41" s="68">
        <v>1.8</v>
      </c>
      <c r="LJ41" s="68">
        <v>1.8</v>
      </c>
      <c r="LK41" s="68">
        <v>1.8</v>
      </c>
      <c r="LL41" s="68">
        <v>1.8</v>
      </c>
      <c r="LM41" s="68">
        <v>1.8</v>
      </c>
      <c r="LN41" s="68">
        <v>1.8</v>
      </c>
      <c r="LO41" s="68">
        <v>1.8</v>
      </c>
      <c r="LP41" s="68">
        <v>1.8</v>
      </c>
      <c r="LQ41" s="68">
        <v>1.8</v>
      </c>
      <c r="LR41" s="68">
        <v>1.8</v>
      </c>
      <c r="LS41" s="68">
        <v>1.8</v>
      </c>
      <c r="LT41" s="68">
        <v>1.8</v>
      </c>
      <c r="LU41" s="68">
        <v>1.8</v>
      </c>
      <c r="LV41" s="68">
        <v>1.8</v>
      </c>
      <c r="LW41" s="68">
        <v>1.8</v>
      </c>
      <c r="LX41" s="68">
        <v>1.8</v>
      </c>
      <c r="LY41" s="68">
        <v>1.8</v>
      </c>
      <c r="LZ41" s="68">
        <v>1.8</v>
      </c>
      <c r="MA41" s="68">
        <v>1.8</v>
      </c>
      <c r="MB41" s="68">
        <v>1.8</v>
      </c>
      <c r="MC41" s="68">
        <v>1.8</v>
      </c>
      <c r="MD41" s="68">
        <v>1.8</v>
      </c>
      <c r="ME41" s="68">
        <v>1.8</v>
      </c>
      <c r="MF41" s="68">
        <v>1.8</v>
      </c>
      <c r="MG41" s="68">
        <v>1.8</v>
      </c>
      <c r="MH41" s="68">
        <v>1.8</v>
      </c>
      <c r="MI41" s="68">
        <v>1.85</v>
      </c>
      <c r="MJ41" s="68">
        <v>1.85</v>
      </c>
      <c r="MK41" s="68">
        <v>1.85</v>
      </c>
      <c r="ML41" s="68">
        <v>1.85</v>
      </c>
      <c r="MM41" s="68">
        <v>1.85</v>
      </c>
      <c r="MN41" s="68">
        <v>1.85</v>
      </c>
      <c r="MO41" s="68">
        <v>1.85</v>
      </c>
      <c r="MP41" s="68">
        <v>1.85</v>
      </c>
      <c r="MQ41" s="68">
        <v>1.85</v>
      </c>
      <c r="MR41" s="70"/>
      <c r="MS41" s="68">
        <v>1.6</v>
      </c>
      <c r="MT41" s="70">
        <v>2</v>
      </c>
      <c r="MU41" s="68">
        <f>1.7*2</f>
        <v>3.4</v>
      </c>
      <c r="MV41" s="68">
        <f>1.85*2</f>
        <v>3.7</v>
      </c>
      <c r="MW41" s="68">
        <f>2.35*2</f>
        <v>4.7</v>
      </c>
      <c r="MX41" s="70">
        <v>2.35</v>
      </c>
      <c r="MY41" s="68">
        <v>0.8</v>
      </c>
      <c r="MZ41" s="70">
        <v>1</v>
      </c>
      <c r="NA41" s="68">
        <v>1.7</v>
      </c>
      <c r="NB41" s="68">
        <v>2.35</v>
      </c>
      <c r="NC41" s="68">
        <v>0.8</v>
      </c>
      <c r="ND41" s="68">
        <v>2.35</v>
      </c>
      <c r="NE41" s="68">
        <v>0.8</v>
      </c>
      <c r="NF41" s="70">
        <v>1</v>
      </c>
      <c r="NG41" s="68">
        <f>1.7</f>
        <v>1.7</v>
      </c>
      <c r="NH41" s="68">
        <f>1.85</f>
        <v>1.85</v>
      </c>
      <c r="NI41" s="68">
        <f>2.35</f>
        <v>2.35</v>
      </c>
      <c r="NJ41" s="70"/>
      <c r="NK41" s="70">
        <v>1</v>
      </c>
      <c r="NL41" s="70">
        <v>1</v>
      </c>
      <c r="NM41" s="70">
        <v>1</v>
      </c>
      <c r="NN41" s="70">
        <v>1</v>
      </c>
      <c r="NO41" s="70">
        <v>1</v>
      </c>
      <c r="NP41" s="70">
        <v>1</v>
      </c>
      <c r="NQ41" s="68">
        <v>1.7</v>
      </c>
      <c r="NR41" s="68">
        <v>1.7</v>
      </c>
      <c r="NS41" s="68">
        <v>1.7</v>
      </c>
      <c r="NT41" s="68">
        <v>1.8</v>
      </c>
      <c r="NU41" s="68">
        <v>1.85</v>
      </c>
      <c r="NV41" s="70">
        <v>1.5</v>
      </c>
      <c r="NW41" s="70">
        <v>1.5</v>
      </c>
      <c r="NX41" s="70">
        <v>1.5</v>
      </c>
      <c r="NY41" s="70">
        <v>1.5</v>
      </c>
      <c r="NZ41" s="70">
        <v>1.5</v>
      </c>
      <c r="OA41" s="70">
        <v>1.5</v>
      </c>
      <c r="OB41" s="68">
        <f>1.7*2</f>
        <v>3.4</v>
      </c>
      <c r="OC41" s="68">
        <f>1.7*2</f>
        <v>3.4</v>
      </c>
      <c r="OD41" s="68">
        <f>1.7*2</f>
        <v>3.4</v>
      </c>
      <c r="OE41" s="68">
        <f>1.8*2</f>
        <v>3.6</v>
      </c>
      <c r="OF41" s="68">
        <f>1.85*2</f>
        <v>3.7</v>
      </c>
      <c r="OG41" s="81">
        <v>1.6</v>
      </c>
      <c r="OH41" s="93">
        <v>1.6</v>
      </c>
      <c r="OI41" s="93">
        <v>1</v>
      </c>
      <c r="OJ41" s="70">
        <v>1</v>
      </c>
      <c r="OK41" s="70">
        <v>1</v>
      </c>
      <c r="OL41" s="70">
        <v>1</v>
      </c>
      <c r="OM41" s="70">
        <v>1</v>
      </c>
      <c r="ON41" s="70">
        <v>1</v>
      </c>
      <c r="OO41" s="70">
        <v>1</v>
      </c>
      <c r="OP41" s="68">
        <v>1.7</v>
      </c>
      <c r="OQ41" s="68">
        <v>1.7</v>
      </c>
      <c r="OR41" s="68">
        <v>1.7</v>
      </c>
      <c r="OS41" s="68">
        <v>1.8</v>
      </c>
      <c r="OT41" s="68">
        <v>1.85</v>
      </c>
      <c r="OU41" s="70"/>
    </row>
    <row r="42" spans="1:411" s="67" customFormat="1">
      <c r="A42" s="745">
        <v>35</v>
      </c>
      <c r="B42" s="751" t="s">
        <v>631</v>
      </c>
      <c r="C42" s="752" t="s">
        <v>632</v>
      </c>
      <c r="D42" s="748">
        <f>505/1.2</f>
        <v>420.83333333333337</v>
      </c>
      <c r="E42" s="826" t="s">
        <v>2495</v>
      </c>
      <c r="F42" s="820">
        <v>340</v>
      </c>
      <c r="G42" s="820">
        <v>441.67</v>
      </c>
      <c r="H42" s="820">
        <v>305</v>
      </c>
      <c r="I42" s="761">
        <f>MIN(D42,F42)</f>
        <v>340</v>
      </c>
      <c r="J42" s="82">
        <v>4.0000000000000001E-3</v>
      </c>
      <c r="K42" s="82">
        <v>4.0000000000000001E-3</v>
      </c>
      <c r="L42" s="82">
        <v>4.0000000000000001E-3</v>
      </c>
      <c r="M42" s="82">
        <v>4.0000000000000001E-3</v>
      </c>
      <c r="N42" s="82">
        <v>4.0000000000000001E-3</v>
      </c>
      <c r="O42" s="82">
        <v>4.0000000000000001E-3</v>
      </c>
      <c r="P42" s="82">
        <v>4.0000000000000001E-3</v>
      </c>
      <c r="Q42" s="82">
        <v>4.0000000000000001E-3</v>
      </c>
      <c r="R42" s="82">
        <v>4.0000000000000001E-3</v>
      </c>
      <c r="S42" s="82">
        <v>4.0000000000000001E-3</v>
      </c>
      <c r="T42" s="82">
        <v>4.0000000000000001E-3</v>
      </c>
      <c r="U42" s="82">
        <v>4.0000000000000001E-3</v>
      </c>
      <c r="V42" s="82">
        <v>4.0000000000000001E-3</v>
      </c>
      <c r="W42" s="82">
        <v>4.0000000000000001E-3</v>
      </c>
      <c r="X42" s="82">
        <v>4.0000000000000001E-3</v>
      </c>
      <c r="Y42" s="82">
        <v>4.0000000000000001E-3</v>
      </c>
      <c r="Z42" s="82">
        <v>4.0000000000000001E-3</v>
      </c>
      <c r="AA42" s="82">
        <v>4.0000000000000001E-3</v>
      </c>
      <c r="AB42" s="82">
        <v>4.0000000000000001E-3</v>
      </c>
      <c r="AC42" s="82">
        <v>4.0000000000000001E-3</v>
      </c>
      <c r="AD42" s="82">
        <v>4.0000000000000001E-3</v>
      </c>
      <c r="AE42" s="82">
        <v>4.0000000000000001E-3</v>
      </c>
      <c r="AF42" s="82">
        <v>4.0000000000000001E-3</v>
      </c>
      <c r="AG42" s="82">
        <v>4.0000000000000001E-3</v>
      </c>
      <c r="AH42" s="82">
        <v>4.0000000000000001E-3</v>
      </c>
      <c r="AI42" s="82">
        <v>4.0000000000000001E-3</v>
      </c>
      <c r="AJ42" s="82">
        <v>4.0000000000000001E-3</v>
      </c>
      <c r="AK42" s="82">
        <v>4.0000000000000001E-3</v>
      </c>
      <c r="AL42" s="82">
        <v>4.0000000000000001E-3</v>
      </c>
      <c r="AM42" s="82">
        <v>4.0000000000000001E-3</v>
      </c>
      <c r="AN42" s="82">
        <v>4.0000000000000001E-3</v>
      </c>
      <c r="AO42" s="82">
        <v>4.0000000000000001E-3</v>
      </c>
      <c r="AP42" s="82">
        <v>4.0000000000000001E-3</v>
      </c>
      <c r="AQ42" s="82">
        <v>4.0000000000000001E-3</v>
      </c>
      <c r="AR42" s="82">
        <v>4.0000000000000001E-3</v>
      </c>
      <c r="AS42" s="82">
        <v>4.0000000000000001E-3</v>
      </c>
      <c r="AT42" s="82">
        <v>4.0000000000000001E-3</v>
      </c>
      <c r="AU42" s="82">
        <v>4.0000000000000001E-3</v>
      </c>
      <c r="AV42" s="82">
        <v>4.0000000000000001E-3</v>
      </c>
      <c r="AW42" s="82">
        <v>4.0000000000000001E-3</v>
      </c>
      <c r="AX42" s="82">
        <v>4.0000000000000001E-3</v>
      </c>
      <c r="AY42" s="82">
        <v>4.0000000000000001E-3</v>
      </c>
      <c r="AZ42" s="82">
        <v>4.0000000000000001E-3</v>
      </c>
      <c r="BA42" s="82">
        <v>4.0000000000000001E-3</v>
      </c>
      <c r="BB42" s="82">
        <v>4.0000000000000001E-3</v>
      </c>
      <c r="BC42" s="82">
        <v>4.0000000000000001E-3</v>
      </c>
      <c r="BD42" s="82">
        <v>4.0000000000000001E-3</v>
      </c>
      <c r="BE42" s="82">
        <v>4.0000000000000001E-3</v>
      </c>
      <c r="BF42" s="82">
        <v>4.0000000000000001E-3</v>
      </c>
      <c r="BG42" s="82">
        <v>4.0000000000000001E-3</v>
      </c>
      <c r="BH42" s="82">
        <v>4.0000000000000001E-3</v>
      </c>
      <c r="BI42" s="82">
        <v>4.0000000000000001E-3</v>
      </c>
      <c r="BJ42" s="82">
        <v>4.0000000000000001E-3</v>
      </c>
      <c r="BK42" s="82">
        <v>4.0000000000000001E-3</v>
      </c>
      <c r="BL42" s="82">
        <v>4.0000000000000001E-3</v>
      </c>
      <c r="BM42" s="82">
        <v>4.0000000000000001E-3</v>
      </c>
      <c r="BN42" s="82">
        <v>4.0000000000000001E-3</v>
      </c>
      <c r="BO42" s="82">
        <v>4.0000000000000001E-3</v>
      </c>
      <c r="BP42" s="82">
        <v>4.0000000000000001E-3</v>
      </c>
      <c r="BQ42" s="82">
        <v>4.0000000000000001E-3</v>
      </c>
      <c r="BR42" s="82">
        <v>4.0000000000000001E-3</v>
      </c>
      <c r="BS42" s="82">
        <v>4.0000000000000001E-3</v>
      </c>
      <c r="BT42" s="82">
        <v>4.0000000000000001E-3</v>
      </c>
      <c r="BU42" s="82">
        <v>4.0000000000000001E-3</v>
      </c>
      <c r="BV42" s="82">
        <v>4.0000000000000001E-3</v>
      </c>
      <c r="BW42" s="82">
        <v>4.0000000000000001E-3</v>
      </c>
      <c r="BX42" s="82">
        <v>4.0000000000000001E-3</v>
      </c>
      <c r="BY42" s="82">
        <v>4.0000000000000001E-3</v>
      </c>
      <c r="BZ42" s="82">
        <v>4.0000000000000001E-3</v>
      </c>
      <c r="CA42" s="82">
        <v>4.0000000000000001E-3</v>
      </c>
      <c r="CB42" s="82">
        <v>4.0000000000000001E-3</v>
      </c>
      <c r="CC42" s="82">
        <v>4.0000000000000001E-3</v>
      </c>
      <c r="CD42" s="82">
        <v>4.0000000000000001E-3</v>
      </c>
      <c r="CE42" s="82">
        <v>4.0000000000000001E-3</v>
      </c>
      <c r="CF42" s="82">
        <v>4.0000000000000001E-3</v>
      </c>
      <c r="CG42" s="82">
        <v>4.0000000000000001E-3</v>
      </c>
      <c r="CH42" s="82">
        <v>4.0000000000000001E-3</v>
      </c>
      <c r="CI42" s="82">
        <v>4.0000000000000001E-3</v>
      </c>
      <c r="CJ42" s="82">
        <v>4.0000000000000001E-3</v>
      </c>
      <c r="CK42" s="82">
        <v>4.0000000000000001E-3</v>
      </c>
      <c r="CL42" s="82">
        <v>4.0000000000000001E-3</v>
      </c>
      <c r="CM42" s="82">
        <v>4.0000000000000001E-3</v>
      </c>
      <c r="CN42" s="82">
        <v>4.0000000000000001E-3</v>
      </c>
      <c r="CO42" s="82">
        <v>4.0000000000000001E-3</v>
      </c>
      <c r="CP42" s="82">
        <v>4.0000000000000001E-3</v>
      </c>
      <c r="CQ42" s="82">
        <v>4.0000000000000001E-3</v>
      </c>
      <c r="CR42" s="82">
        <v>4.0000000000000001E-3</v>
      </c>
      <c r="CS42" s="82">
        <v>4.0000000000000001E-3</v>
      </c>
      <c r="CT42" s="82">
        <v>4.0000000000000001E-3</v>
      </c>
      <c r="CU42" s="82">
        <v>4.0000000000000001E-3</v>
      </c>
      <c r="CV42" s="82">
        <v>4.0000000000000001E-3</v>
      </c>
      <c r="CW42" s="82">
        <v>4.0000000000000001E-3</v>
      </c>
      <c r="CX42" s="82">
        <v>4.0000000000000001E-3</v>
      </c>
      <c r="CY42" s="82">
        <v>4.0000000000000001E-3</v>
      </c>
      <c r="CZ42" s="82">
        <v>4.0000000000000001E-3</v>
      </c>
      <c r="DA42" s="82">
        <v>4.0000000000000001E-3</v>
      </c>
      <c r="DB42" s="82">
        <v>4.0000000000000001E-3</v>
      </c>
      <c r="DC42" s="82">
        <v>4.0000000000000001E-3</v>
      </c>
      <c r="DD42" s="82">
        <v>4.0000000000000001E-3</v>
      </c>
      <c r="DE42" s="82">
        <v>4.0000000000000001E-3</v>
      </c>
      <c r="DF42" s="82">
        <v>4.0000000000000001E-3</v>
      </c>
      <c r="DG42" s="82">
        <v>4.0000000000000001E-3</v>
      </c>
      <c r="DH42" s="82">
        <v>4.0000000000000001E-3</v>
      </c>
      <c r="DI42" s="82">
        <v>4.0000000000000001E-3</v>
      </c>
      <c r="DJ42" s="82">
        <v>4.0000000000000001E-3</v>
      </c>
      <c r="DK42" s="82">
        <v>4.0000000000000001E-3</v>
      </c>
      <c r="DL42" s="82">
        <v>4.0000000000000001E-3</v>
      </c>
      <c r="DM42" s="82"/>
      <c r="DN42" s="82"/>
      <c r="DO42" s="82"/>
      <c r="DP42" s="82"/>
      <c r="DQ42" s="82"/>
      <c r="DR42" s="82"/>
      <c r="DS42" s="82"/>
      <c r="DT42" s="82"/>
      <c r="DU42" s="82"/>
      <c r="DV42" s="82"/>
      <c r="DW42" s="82"/>
      <c r="DX42" s="82"/>
      <c r="DY42" s="82"/>
      <c r="DZ42" s="82"/>
      <c r="EA42" s="82"/>
      <c r="EB42" s="82"/>
      <c r="EC42" s="82"/>
      <c r="ED42" s="82"/>
      <c r="EE42" s="82"/>
      <c r="EF42" s="82"/>
      <c r="EG42" s="82"/>
      <c r="EH42" s="82"/>
      <c r="EI42" s="82"/>
      <c r="EJ42" s="82"/>
      <c r="EK42" s="82"/>
      <c r="EL42" s="82"/>
      <c r="EM42" s="82"/>
      <c r="EN42" s="82"/>
      <c r="EO42" s="82"/>
      <c r="EP42" s="82"/>
      <c r="EQ42" s="82"/>
      <c r="ER42" s="82"/>
      <c r="ES42" s="82"/>
      <c r="ET42" s="82"/>
      <c r="EU42" s="82"/>
      <c r="EV42" s="82"/>
      <c r="EW42" s="82"/>
      <c r="EX42" s="82"/>
      <c r="EY42" s="82"/>
      <c r="EZ42" s="82"/>
      <c r="FA42" s="82"/>
      <c r="FB42" s="82"/>
      <c r="FC42" s="82"/>
      <c r="FD42" s="82"/>
      <c r="FE42" s="82"/>
      <c r="FF42" s="82"/>
      <c r="FG42" s="82"/>
      <c r="FH42" s="82"/>
      <c r="FI42" s="82"/>
      <c r="FJ42" s="82"/>
      <c r="FK42" s="82"/>
      <c r="FL42" s="82"/>
      <c r="FM42" s="82"/>
      <c r="FN42" s="82"/>
      <c r="FO42" s="82"/>
      <c r="FP42" s="82"/>
      <c r="FQ42" s="82"/>
      <c r="FR42" s="82"/>
      <c r="FS42" s="82"/>
      <c r="FT42" s="82"/>
      <c r="FU42" s="82"/>
      <c r="FV42" s="82"/>
      <c r="FW42" s="82"/>
      <c r="FX42" s="94"/>
      <c r="FY42" s="94"/>
      <c r="FZ42" s="94"/>
      <c r="GA42" s="94"/>
      <c r="GB42" s="94"/>
      <c r="GC42" s="82"/>
      <c r="GD42" s="82"/>
      <c r="GE42" s="82"/>
      <c r="GF42" s="82"/>
      <c r="GG42" s="95"/>
      <c r="GH42" s="96"/>
      <c r="GI42" s="96"/>
      <c r="GJ42" s="97"/>
      <c r="GK42" s="98"/>
      <c r="GL42" s="82">
        <v>4.0000000000000001E-3</v>
      </c>
      <c r="GM42" s="82">
        <v>4.0000000000000001E-3</v>
      </c>
      <c r="GN42" s="82">
        <v>4.0000000000000001E-3</v>
      </c>
      <c r="GO42" s="82">
        <v>4.0000000000000001E-3</v>
      </c>
      <c r="GP42" s="82">
        <v>4.0000000000000001E-3</v>
      </c>
      <c r="GQ42" s="82">
        <v>4.0000000000000001E-3</v>
      </c>
      <c r="GR42" s="82">
        <v>4.0000000000000001E-3</v>
      </c>
      <c r="GS42" s="82">
        <v>4.0000000000000001E-3</v>
      </c>
      <c r="GT42" s="82">
        <v>4.0000000000000001E-3</v>
      </c>
      <c r="GU42" s="82">
        <v>4.0000000000000001E-3</v>
      </c>
      <c r="GV42" s="82">
        <v>4.0000000000000001E-3</v>
      </c>
      <c r="GW42" s="82">
        <v>4.0000000000000001E-3</v>
      </c>
      <c r="GX42" s="82">
        <v>4.0000000000000001E-3</v>
      </c>
      <c r="GY42" s="82">
        <v>4.0000000000000001E-3</v>
      </c>
      <c r="GZ42" s="82">
        <v>4.0000000000000001E-3</v>
      </c>
      <c r="HA42" s="82">
        <v>4.0000000000000001E-3</v>
      </c>
      <c r="HB42" s="82">
        <v>4.0000000000000001E-3</v>
      </c>
      <c r="HC42" s="82">
        <v>4.0000000000000001E-3</v>
      </c>
      <c r="HD42" s="82">
        <v>4.0000000000000001E-3</v>
      </c>
      <c r="HE42" s="82">
        <v>4.0000000000000001E-3</v>
      </c>
      <c r="HF42" s="82">
        <v>4.0000000000000001E-3</v>
      </c>
      <c r="HG42" s="82">
        <v>4.0000000000000001E-3</v>
      </c>
      <c r="HH42" s="82">
        <v>4.0000000000000001E-3</v>
      </c>
      <c r="HI42" s="82">
        <v>4.0000000000000001E-3</v>
      </c>
      <c r="HJ42" s="82">
        <v>4.0000000000000001E-3</v>
      </c>
      <c r="HK42" s="82">
        <v>4.0000000000000001E-3</v>
      </c>
      <c r="HL42" s="82">
        <v>4.0000000000000001E-3</v>
      </c>
      <c r="HM42" s="82">
        <v>4.0000000000000001E-3</v>
      </c>
      <c r="HN42" s="82">
        <v>4.0000000000000001E-3</v>
      </c>
      <c r="HO42" s="82">
        <v>4.0000000000000001E-3</v>
      </c>
      <c r="HP42" s="82">
        <v>4.0000000000000001E-3</v>
      </c>
      <c r="HQ42" s="86">
        <v>4.0000000000000001E-3</v>
      </c>
      <c r="HR42" s="82">
        <v>4.0000000000000001E-3</v>
      </c>
      <c r="HS42" s="82">
        <v>4.0000000000000001E-3</v>
      </c>
      <c r="HT42" s="82">
        <v>4.0000000000000001E-3</v>
      </c>
      <c r="HU42" s="82">
        <v>4.0000000000000001E-3</v>
      </c>
      <c r="HV42" s="82">
        <v>4.0000000000000001E-3</v>
      </c>
      <c r="HW42" s="82">
        <v>4.0000000000000001E-3</v>
      </c>
      <c r="HX42" s="82">
        <v>4.0000000000000001E-3</v>
      </c>
      <c r="HY42" s="82">
        <v>4.0000000000000001E-3</v>
      </c>
      <c r="HZ42" s="82">
        <v>4.0000000000000001E-3</v>
      </c>
      <c r="IA42" s="82">
        <v>4.0000000000000001E-3</v>
      </c>
      <c r="IB42" s="82">
        <v>4.0000000000000001E-3</v>
      </c>
      <c r="IC42" s="82">
        <v>4.0000000000000001E-3</v>
      </c>
      <c r="ID42" s="82">
        <v>4.0000000000000001E-3</v>
      </c>
      <c r="IE42" s="82">
        <v>4.0000000000000001E-3</v>
      </c>
      <c r="IF42" s="82">
        <v>4.0000000000000001E-3</v>
      </c>
      <c r="IG42" s="82">
        <v>4.0000000000000001E-3</v>
      </c>
      <c r="IH42" s="82">
        <v>4.0000000000000001E-3</v>
      </c>
      <c r="II42" s="82">
        <v>4.0000000000000001E-3</v>
      </c>
      <c r="IJ42" s="82">
        <v>4.0000000000000001E-3</v>
      </c>
      <c r="IK42" s="82">
        <v>4.0000000000000001E-3</v>
      </c>
      <c r="IL42" s="82">
        <v>4.0000000000000001E-3</v>
      </c>
      <c r="IM42" s="82">
        <v>4.0000000000000001E-3</v>
      </c>
      <c r="IN42" s="82">
        <v>4.0000000000000001E-3</v>
      </c>
      <c r="IO42" s="82">
        <v>4.0000000000000001E-3</v>
      </c>
      <c r="IP42" s="82">
        <v>4.0000000000000001E-3</v>
      </c>
      <c r="IQ42" s="82">
        <v>4.0000000000000001E-3</v>
      </c>
      <c r="IR42" s="82">
        <v>4.0000000000000001E-3</v>
      </c>
      <c r="IS42" s="82">
        <v>4.0000000000000001E-3</v>
      </c>
      <c r="IT42" s="82">
        <v>4.0000000000000001E-3</v>
      </c>
      <c r="IU42" s="82">
        <v>4.0000000000000001E-3</v>
      </c>
      <c r="IV42" s="82">
        <v>4.0000000000000001E-3</v>
      </c>
      <c r="IW42" s="82">
        <v>4.0000000000000001E-3</v>
      </c>
      <c r="IX42" s="82">
        <v>4.0000000000000001E-3</v>
      </c>
      <c r="IY42" s="82">
        <v>4.0000000000000001E-3</v>
      </c>
      <c r="IZ42" s="82">
        <v>4.0000000000000001E-3</v>
      </c>
      <c r="JA42" s="82">
        <v>4.0000000000000001E-3</v>
      </c>
      <c r="JB42" s="82">
        <v>4.0000000000000001E-3</v>
      </c>
      <c r="JC42" s="82">
        <v>4.0000000000000001E-3</v>
      </c>
      <c r="JD42" s="82">
        <v>4.0000000000000001E-3</v>
      </c>
      <c r="JE42" s="82">
        <v>4.0000000000000001E-3</v>
      </c>
      <c r="JF42" s="82">
        <v>4.0000000000000001E-3</v>
      </c>
      <c r="JG42" s="82">
        <v>4.0000000000000001E-3</v>
      </c>
      <c r="JH42" s="82">
        <v>4.0000000000000001E-3</v>
      </c>
      <c r="JI42" s="82">
        <v>4.0000000000000001E-3</v>
      </c>
      <c r="JJ42" s="82">
        <v>4.0000000000000001E-3</v>
      </c>
      <c r="JK42" s="82">
        <v>4.0000000000000001E-3</v>
      </c>
      <c r="JL42" s="82">
        <v>4.0000000000000001E-3</v>
      </c>
      <c r="JM42" s="82">
        <v>4.0000000000000001E-3</v>
      </c>
      <c r="JN42" s="82">
        <v>4.0000000000000001E-3</v>
      </c>
      <c r="JO42" s="82">
        <v>4.0000000000000001E-3</v>
      </c>
      <c r="JP42" s="82">
        <v>4.0000000000000001E-3</v>
      </c>
      <c r="JQ42" s="82">
        <v>4.0000000000000001E-3</v>
      </c>
      <c r="JR42" s="82">
        <v>4.0000000000000001E-3</v>
      </c>
      <c r="JS42" s="82">
        <v>4.0000000000000001E-3</v>
      </c>
      <c r="JT42" s="82">
        <v>4.0000000000000001E-3</v>
      </c>
      <c r="JU42" s="82">
        <v>4.0000000000000001E-3</v>
      </c>
      <c r="JV42" s="82">
        <v>4.0000000000000001E-3</v>
      </c>
      <c r="JW42" s="82">
        <v>4.0000000000000001E-3</v>
      </c>
      <c r="JX42" s="82"/>
      <c r="JY42" s="82"/>
      <c r="JZ42" s="82"/>
      <c r="KA42" s="82"/>
      <c r="KB42" s="82"/>
      <c r="KC42" s="82"/>
      <c r="KD42" s="82"/>
      <c r="KE42" s="82"/>
      <c r="KF42" s="82"/>
      <c r="KG42" s="82"/>
      <c r="KH42" s="82"/>
      <c r="KI42" s="82"/>
      <c r="KJ42" s="82"/>
      <c r="KK42" s="82"/>
      <c r="KL42" s="82"/>
      <c r="KM42" s="82"/>
      <c r="KN42" s="82"/>
      <c r="KO42" s="82"/>
      <c r="KP42" s="82"/>
      <c r="KQ42" s="82"/>
      <c r="KR42" s="82"/>
      <c r="KS42" s="82"/>
      <c r="KT42" s="82"/>
      <c r="KU42" s="82"/>
      <c r="KV42" s="82"/>
      <c r="KW42" s="82"/>
      <c r="KX42" s="82"/>
      <c r="KY42" s="82"/>
      <c r="KZ42" s="82"/>
      <c r="LA42" s="82"/>
      <c r="LB42" s="82"/>
      <c r="LC42" s="82"/>
      <c r="LD42" s="82"/>
      <c r="LE42" s="82"/>
      <c r="LF42" s="82"/>
      <c r="LG42" s="82"/>
      <c r="LH42" s="82"/>
      <c r="LI42" s="82"/>
      <c r="LJ42" s="82"/>
      <c r="LK42" s="82"/>
      <c r="LL42" s="82"/>
      <c r="LM42" s="82"/>
      <c r="LN42" s="82"/>
      <c r="LO42" s="82"/>
      <c r="LP42" s="82"/>
      <c r="LQ42" s="82"/>
      <c r="LR42" s="82"/>
      <c r="LS42" s="82"/>
      <c r="LT42" s="82"/>
      <c r="LU42" s="82"/>
      <c r="LV42" s="82"/>
      <c r="LW42" s="82"/>
      <c r="LX42" s="82"/>
      <c r="LY42" s="82"/>
      <c r="LZ42" s="82"/>
      <c r="MA42" s="82"/>
      <c r="MB42" s="82"/>
      <c r="MC42" s="82"/>
      <c r="MD42" s="82"/>
      <c r="ME42" s="82"/>
      <c r="MF42" s="82"/>
      <c r="MG42" s="82"/>
      <c r="MH42" s="82"/>
      <c r="MI42" s="94"/>
      <c r="MJ42" s="94"/>
      <c r="MK42" s="94"/>
      <c r="ML42" s="94"/>
      <c r="MM42" s="94"/>
      <c r="MN42" s="82"/>
      <c r="MO42" s="82"/>
      <c r="MP42" s="82"/>
      <c r="MQ42" s="82"/>
      <c r="MR42" s="82"/>
      <c r="MS42" s="82">
        <v>8.0000000000000002E-3</v>
      </c>
      <c r="MT42" s="82">
        <v>8.0000000000000002E-3</v>
      </c>
      <c r="MU42" s="82"/>
      <c r="MV42" s="82"/>
      <c r="MW42" s="82"/>
      <c r="MX42" s="70">
        <v>4.0000000000000001E-3</v>
      </c>
      <c r="MY42" s="82">
        <v>4.0000000000000001E-3</v>
      </c>
      <c r="MZ42" s="82">
        <v>4.0000000000000001E-3</v>
      </c>
      <c r="NA42" s="82">
        <v>4.0000000000000001E-3</v>
      </c>
      <c r="NB42" s="82">
        <v>4.0000000000000001E-3</v>
      </c>
      <c r="NC42" s="82">
        <v>4.0000000000000001E-3</v>
      </c>
      <c r="ND42" s="82">
        <v>4.0000000000000001E-3</v>
      </c>
      <c r="NE42" s="82">
        <v>4.0000000000000001E-3</v>
      </c>
      <c r="NF42" s="82">
        <v>4.0000000000000001E-3</v>
      </c>
      <c r="NG42" s="82"/>
      <c r="NH42" s="82"/>
      <c r="NI42" s="82"/>
      <c r="NJ42" s="82"/>
      <c r="NK42" s="82">
        <v>4.0000000000000001E-3</v>
      </c>
      <c r="NL42" s="82">
        <v>5.0000000000000001E-3</v>
      </c>
      <c r="NM42" s="82">
        <v>6.0000000000000001E-3</v>
      </c>
      <c r="NN42" s="82">
        <v>8.0000000000000002E-3</v>
      </c>
      <c r="NO42" s="82">
        <v>8.9999999999999993E-3</v>
      </c>
      <c r="NP42" s="82">
        <v>0.01</v>
      </c>
      <c r="NQ42" s="82"/>
      <c r="NR42" s="82"/>
      <c r="NS42" s="82"/>
      <c r="NT42" s="82"/>
      <c r="NU42" s="82"/>
      <c r="NV42" s="82">
        <v>4.0000000000000001E-3</v>
      </c>
      <c r="NW42" s="82">
        <v>5.0000000000000001E-3</v>
      </c>
      <c r="NX42" s="82">
        <v>6.0000000000000001E-3</v>
      </c>
      <c r="NY42" s="82">
        <v>8.0000000000000002E-3</v>
      </c>
      <c r="NZ42" s="82">
        <v>8.9999999999999993E-3</v>
      </c>
      <c r="OA42" s="82">
        <v>0.01</v>
      </c>
      <c r="OB42" s="82"/>
      <c r="OC42" s="82"/>
      <c r="OD42" s="82"/>
      <c r="OE42" s="82"/>
      <c r="OF42" s="82"/>
      <c r="OG42" s="82">
        <v>4.0000000000000001E-3</v>
      </c>
      <c r="OH42" s="82">
        <v>4.0000000000000001E-3</v>
      </c>
      <c r="OI42" s="82">
        <v>4.0000000000000001E-3</v>
      </c>
      <c r="OJ42" s="70"/>
      <c r="OK42" s="70"/>
      <c r="OL42" s="70"/>
      <c r="OM42" s="70"/>
      <c r="ON42" s="70"/>
      <c r="OO42" s="70"/>
      <c r="OP42" s="70"/>
      <c r="OQ42" s="70"/>
      <c r="OR42" s="70"/>
      <c r="OS42" s="70"/>
      <c r="OT42" s="70"/>
      <c r="OU42" s="70"/>
    </row>
    <row r="43" spans="1:411" s="67" customFormat="1" ht="12.75">
      <c r="A43" s="745">
        <v>36</v>
      </c>
      <c r="B43" s="751" t="s">
        <v>2601</v>
      </c>
      <c r="C43" s="752" t="s">
        <v>633</v>
      </c>
      <c r="D43" s="748">
        <v>1.3</v>
      </c>
      <c r="E43" s="749"/>
      <c r="F43" s="820">
        <v>0.4</v>
      </c>
      <c r="G43" s="820">
        <v>1.3</v>
      </c>
      <c r="H43" s="820">
        <v>0.4</v>
      </c>
      <c r="I43" s="761">
        <f>MIN(D43,F43)</f>
        <v>0.4</v>
      </c>
      <c r="J43" s="82">
        <v>1</v>
      </c>
      <c r="K43" s="82">
        <v>1</v>
      </c>
      <c r="L43" s="82">
        <v>1</v>
      </c>
      <c r="M43" s="82">
        <v>1</v>
      </c>
      <c r="N43" s="82">
        <v>1</v>
      </c>
      <c r="O43" s="82">
        <v>1</v>
      </c>
      <c r="P43" s="82">
        <v>1</v>
      </c>
      <c r="Q43" s="82">
        <v>1</v>
      </c>
      <c r="R43" s="82">
        <v>1</v>
      </c>
      <c r="S43" s="82">
        <v>1</v>
      </c>
      <c r="T43" s="82">
        <v>1</v>
      </c>
      <c r="U43" s="82">
        <v>1</v>
      </c>
      <c r="V43" s="82">
        <v>1</v>
      </c>
      <c r="W43" s="82">
        <v>1</v>
      </c>
      <c r="X43" s="82">
        <v>1</v>
      </c>
      <c r="Y43" s="82">
        <v>1</v>
      </c>
      <c r="Z43" s="82">
        <v>1</v>
      </c>
      <c r="AA43" s="82">
        <v>1</v>
      </c>
      <c r="AB43" s="82">
        <v>1</v>
      </c>
      <c r="AC43" s="82">
        <v>1</v>
      </c>
      <c r="AD43" s="82">
        <v>1</v>
      </c>
      <c r="AE43" s="82">
        <v>1</v>
      </c>
      <c r="AF43" s="82">
        <v>1</v>
      </c>
      <c r="AG43" s="82">
        <v>1</v>
      </c>
      <c r="AH43" s="82">
        <v>1</v>
      </c>
      <c r="AI43" s="82">
        <v>1</v>
      </c>
      <c r="AJ43" s="82">
        <v>1</v>
      </c>
      <c r="AK43" s="82">
        <v>1</v>
      </c>
      <c r="AL43" s="82">
        <v>1</v>
      </c>
      <c r="AM43" s="82">
        <v>1</v>
      </c>
      <c r="AN43" s="82">
        <v>1</v>
      </c>
      <c r="AO43" s="82">
        <v>1</v>
      </c>
      <c r="AP43" s="82">
        <v>1</v>
      </c>
      <c r="AQ43" s="82">
        <v>1</v>
      </c>
      <c r="AR43" s="82">
        <v>1</v>
      </c>
      <c r="AS43" s="82">
        <v>1</v>
      </c>
      <c r="AT43" s="82">
        <v>1</v>
      </c>
      <c r="AU43" s="82">
        <v>1</v>
      </c>
      <c r="AV43" s="82">
        <v>1</v>
      </c>
      <c r="AW43" s="82">
        <v>1</v>
      </c>
      <c r="AX43" s="82">
        <v>1</v>
      </c>
      <c r="AY43" s="82">
        <v>1</v>
      </c>
      <c r="AZ43" s="82">
        <v>1</v>
      </c>
      <c r="BA43" s="82">
        <v>1</v>
      </c>
      <c r="BB43" s="82">
        <v>1</v>
      </c>
      <c r="BC43" s="82">
        <v>1</v>
      </c>
      <c r="BD43" s="82">
        <v>1</v>
      </c>
      <c r="BE43" s="82">
        <v>1</v>
      </c>
      <c r="BF43" s="82">
        <v>1</v>
      </c>
      <c r="BG43" s="82">
        <v>1</v>
      </c>
      <c r="BH43" s="82">
        <v>1</v>
      </c>
      <c r="BI43" s="82">
        <v>1</v>
      </c>
      <c r="BJ43" s="82">
        <v>1</v>
      </c>
      <c r="BK43" s="82">
        <v>1</v>
      </c>
      <c r="BL43" s="82">
        <v>1</v>
      </c>
      <c r="BM43" s="82">
        <v>1</v>
      </c>
      <c r="BN43" s="82">
        <v>1</v>
      </c>
      <c r="BO43" s="82">
        <v>1</v>
      </c>
      <c r="BP43" s="82">
        <v>1</v>
      </c>
      <c r="BQ43" s="82">
        <v>1</v>
      </c>
      <c r="BR43" s="82">
        <v>1</v>
      </c>
      <c r="BS43" s="82">
        <v>1</v>
      </c>
      <c r="BT43" s="82">
        <v>1</v>
      </c>
      <c r="BU43" s="82">
        <v>1</v>
      </c>
      <c r="BV43" s="82">
        <v>1</v>
      </c>
      <c r="BW43" s="82">
        <v>1</v>
      </c>
      <c r="BX43" s="82">
        <v>1</v>
      </c>
      <c r="BY43" s="82">
        <v>1</v>
      </c>
      <c r="BZ43" s="82">
        <v>1</v>
      </c>
      <c r="CA43" s="82">
        <v>1</v>
      </c>
      <c r="CB43" s="82">
        <v>1</v>
      </c>
      <c r="CC43" s="82">
        <v>1</v>
      </c>
      <c r="CD43" s="82">
        <v>1</v>
      </c>
      <c r="CE43" s="82">
        <v>1</v>
      </c>
      <c r="CF43" s="82">
        <v>1</v>
      </c>
      <c r="CG43" s="82">
        <v>1</v>
      </c>
      <c r="CH43" s="82">
        <v>1</v>
      </c>
      <c r="CI43" s="82">
        <v>1</v>
      </c>
      <c r="CJ43" s="82">
        <v>1</v>
      </c>
      <c r="CK43" s="82">
        <v>1</v>
      </c>
      <c r="CL43" s="82">
        <v>1</v>
      </c>
      <c r="CM43" s="82">
        <v>1</v>
      </c>
      <c r="CN43" s="82">
        <v>1</v>
      </c>
      <c r="CO43" s="82">
        <v>1</v>
      </c>
      <c r="CP43" s="82">
        <v>1</v>
      </c>
      <c r="CQ43" s="82">
        <v>1</v>
      </c>
      <c r="CR43" s="82">
        <v>1</v>
      </c>
      <c r="CS43" s="82">
        <v>1</v>
      </c>
      <c r="CT43" s="82">
        <v>1</v>
      </c>
      <c r="CU43" s="82">
        <v>1</v>
      </c>
      <c r="CV43" s="82">
        <v>1</v>
      </c>
      <c r="CW43" s="82">
        <v>1</v>
      </c>
      <c r="CX43" s="82">
        <v>1</v>
      </c>
      <c r="CY43" s="82">
        <v>1</v>
      </c>
      <c r="CZ43" s="82">
        <v>1</v>
      </c>
      <c r="DA43" s="82">
        <v>1</v>
      </c>
      <c r="DB43" s="82">
        <v>1</v>
      </c>
      <c r="DC43" s="82">
        <v>1</v>
      </c>
      <c r="DD43" s="82">
        <v>1</v>
      </c>
      <c r="DE43" s="82">
        <v>1</v>
      </c>
      <c r="DF43" s="82">
        <v>1</v>
      </c>
      <c r="DG43" s="82">
        <v>1</v>
      </c>
      <c r="DH43" s="82">
        <v>1</v>
      </c>
      <c r="DI43" s="82">
        <v>1</v>
      </c>
      <c r="DJ43" s="82">
        <v>1</v>
      </c>
      <c r="DK43" s="82">
        <v>1</v>
      </c>
      <c r="DL43" s="82">
        <v>1</v>
      </c>
      <c r="DM43" s="82"/>
      <c r="DN43" s="82"/>
      <c r="DO43" s="82"/>
      <c r="DP43" s="82"/>
      <c r="DQ43" s="82"/>
      <c r="DR43" s="82"/>
      <c r="DS43" s="82"/>
      <c r="DT43" s="82"/>
      <c r="DU43" s="82"/>
      <c r="DV43" s="82"/>
      <c r="DW43" s="82"/>
      <c r="DX43" s="82"/>
      <c r="DY43" s="82"/>
      <c r="DZ43" s="82"/>
      <c r="EA43" s="82"/>
      <c r="EB43" s="82"/>
      <c r="EC43" s="82"/>
      <c r="ED43" s="82"/>
      <c r="EE43" s="82"/>
      <c r="EF43" s="82"/>
      <c r="EG43" s="82"/>
      <c r="EH43" s="82"/>
      <c r="EI43" s="82"/>
      <c r="EJ43" s="82"/>
      <c r="EK43" s="82"/>
      <c r="EL43" s="82"/>
      <c r="EM43" s="82"/>
      <c r="EN43" s="82"/>
      <c r="EO43" s="82"/>
      <c r="EP43" s="82"/>
      <c r="EQ43" s="82"/>
      <c r="ER43" s="82"/>
      <c r="ES43" s="82"/>
      <c r="ET43" s="82"/>
      <c r="EU43" s="82"/>
      <c r="EV43" s="82"/>
      <c r="EW43" s="82"/>
      <c r="EX43" s="82"/>
      <c r="EY43" s="82"/>
      <c r="EZ43" s="82"/>
      <c r="FA43" s="82"/>
      <c r="FB43" s="82"/>
      <c r="FC43" s="82"/>
      <c r="FD43" s="82"/>
      <c r="FE43" s="82"/>
      <c r="FF43" s="82"/>
      <c r="FG43" s="82"/>
      <c r="FH43" s="82"/>
      <c r="FI43" s="82"/>
      <c r="FJ43" s="82"/>
      <c r="FK43" s="82"/>
      <c r="FL43" s="82"/>
      <c r="FM43" s="82"/>
      <c r="FN43" s="82"/>
      <c r="FO43" s="82"/>
      <c r="FP43" s="82"/>
      <c r="FQ43" s="82"/>
      <c r="FR43" s="82"/>
      <c r="FS43" s="82"/>
      <c r="FT43" s="82"/>
      <c r="FU43" s="82"/>
      <c r="FV43" s="82"/>
      <c r="FW43" s="82"/>
      <c r="FX43" s="94"/>
      <c r="FY43" s="94"/>
      <c r="FZ43" s="94"/>
      <c r="GA43" s="94"/>
      <c r="GB43" s="94"/>
      <c r="GC43" s="82"/>
      <c r="GD43" s="82"/>
      <c r="GE43" s="82"/>
      <c r="GF43" s="82"/>
      <c r="GG43" s="95"/>
      <c r="GH43" s="96"/>
      <c r="GI43" s="96"/>
      <c r="GJ43" s="97"/>
      <c r="GK43" s="98"/>
      <c r="GL43" s="82">
        <v>1</v>
      </c>
      <c r="GM43" s="82">
        <v>1</v>
      </c>
      <c r="GN43" s="82">
        <v>1</v>
      </c>
      <c r="GO43" s="82">
        <v>1</v>
      </c>
      <c r="GP43" s="82">
        <v>1</v>
      </c>
      <c r="GQ43" s="82">
        <v>1</v>
      </c>
      <c r="GR43" s="82">
        <v>1</v>
      </c>
      <c r="GS43" s="82">
        <v>1</v>
      </c>
      <c r="GT43" s="82">
        <v>1</v>
      </c>
      <c r="GU43" s="82">
        <v>1</v>
      </c>
      <c r="GV43" s="82">
        <v>1</v>
      </c>
      <c r="GW43" s="82">
        <v>1</v>
      </c>
      <c r="GX43" s="82">
        <v>1</v>
      </c>
      <c r="GY43" s="82">
        <v>1</v>
      </c>
      <c r="GZ43" s="82">
        <v>1</v>
      </c>
      <c r="HA43" s="82">
        <v>1</v>
      </c>
      <c r="HB43" s="82">
        <v>1</v>
      </c>
      <c r="HC43" s="82">
        <v>1</v>
      </c>
      <c r="HD43" s="82">
        <v>1</v>
      </c>
      <c r="HE43" s="82">
        <v>1</v>
      </c>
      <c r="HF43" s="82">
        <v>1</v>
      </c>
      <c r="HG43" s="82">
        <v>1</v>
      </c>
      <c r="HH43" s="82">
        <v>1</v>
      </c>
      <c r="HI43" s="82">
        <v>1</v>
      </c>
      <c r="HJ43" s="82">
        <v>1</v>
      </c>
      <c r="HK43" s="82">
        <v>1</v>
      </c>
      <c r="HL43" s="82">
        <v>1</v>
      </c>
      <c r="HM43" s="82">
        <v>1</v>
      </c>
      <c r="HN43" s="82">
        <v>1</v>
      </c>
      <c r="HO43" s="82">
        <v>1</v>
      </c>
      <c r="HP43" s="82">
        <v>1</v>
      </c>
      <c r="HQ43" s="86">
        <v>1</v>
      </c>
      <c r="HR43" s="82">
        <v>1</v>
      </c>
      <c r="HS43" s="82">
        <v>1</v>
      </c>
      <c r="HT43" s="82">
        <v>1</v>
      </c>
      <c r="HU43" s="82">
        <v>1</v>
      </c>
      <c r="HV43" s="82">
        <v>1</v>
      </c>
      <c r="HW43" s="82">
        <v>1</v>
      </c>
      <c r="HX43" s="82">
        <v>1</v>
      </c>
      <c r="HY43" s="82">
        <v>1</v>
      </c>
      <c r="HZ43" s="82">
        <v>1</v>
      </c>
      <c r="IA43" s="82">
        <v>1</v>
      </c>
      <c r="IB43" s="82">
        <v>1</v>
      </c>
      <c r="IC43" s="82">
        <v>1</v>
      </c>
      <c r="ID43" s="82">
        <v>1</v>
      </c>
      <c r="IE43" s="82">
        <v>1</v>
      </c>
      <c r="IF43" s="82">
        <v>1</v>
      </c>
      <c r="IG43" s="82">
        <v>1</v>
      </c>
      <c r="IH43" s="82">
        <v>1</v>
      </c>
      <c r="II43" s="82">
        <v>1</v>
      </c>
      <c r="IJ43" s="82">
        <v>1</v>
      </c>
      <c r="IK43" s="82">
        <v>1</v>
      </c>
      <c r="IL43" s="82">
        <v>1</v>
      </c>
      <c r="IM43" s="82">
        <v>1</v>
      </c>
      <c r="IN43" s="82">
        <v>1</v>
      </c>
      <c r="IO43" s="82">
        <v>1</v>
      </c>
      <c r="IP43" s="82">
        <v>1</v>
      </c>
      <c r="IQ43" s="82">
        <v>1</v>
      </c>
      <c r="IR43" s="82">
        <v>1</v>
      </c>
      <c r="IS43" s="82">
        <v>1</v>
      </c>
      <c r="IT43" s="82">
        <v>1</v>
      </c>
      <c r="IU43" s="82">
        <v>1</v>
      </c>
      <c r="IV43" s="82">
        <v>1</v>
      </c>
      <c r="IW43" s="82">
        <v>1</v>
      </c>
      <c r="IX43" s="82">
        <v>1</v>
      </c>
      <c r="IY43" s="82">
        <v>1</v>
      </c>
      <c r="IZ43" s="82">
        <v>1</v>
      </c>
      <c r="JA43" s="82">
        <v>1</v>
      </c>
      <c r="JB43" s="82">
        <v>1</v>
      </c>
      <c r="JC43" s="82">
        <v>1</v>
      </c>
      <c r="JD43" s="82">
        <v>1</v>
      </c>
      <c r="JE43" s="82">
        <v>1</v>
      </c>
      <c r="JF43" s="82">
        <v>1</v>
      </c>
      <c r="JG43" s="82">
        <v>1</v>
      </c>
      <c r="JH43" s="82">
        <v>1</v>
      </c>
      <c r="JI43" s="82">
        <v>1</v>
      </c>
      <c r="JJ43" s="82">
        <v>1</v>
      </c>
      <c r="JK43" s="82">
        <v>1</v>
      </c>
      <c r="JL43" s="82">
        <v>1</v>
      </c>
      <c r="JM43" s="82">
        <v>1</v>
      </c>
      <c r="JN43" s="82">
        <v>1</v>
      </c>
      <c r="JO43" s="82">
        <v>1</v>
      </c>
      <c r="JP43" s="82">
        <v>1</v>
      </c>
      <c r="JQ43" s="82">
        <v>1</v>
      </c>
      <c r="JR43" s="82">
        <v>1</v>
      </c>
      <c r="JS43" s="82">
        <v>1</v>
      </c>
      <c r="JT43" s="82">
        <v>1</v>
      </c>
      <c r="JU43" s="82">
        <v>1</v>
      </c>
      <c r="JV43" s="82">
        <v>1</v>
      </c>
      <c r="JW43" s="82">
        <v>1</v>
      </c>
      <c r="JX43" s="82"/>
      <c r="JY43" s="82"/>
      <c r="JZ43" s="82"/>
      <c r="KA43" s="82"/>
      <c r="KB43" s="82"/>
      <c r="KC43" s="82"/>
      <c r="KD43" s="82"/>
      <c r="KE43" s="82"/>
      <c r="KF43" s="82"/>
      <c r="KG43" s="82"/>
      <c r="KH43" s="82"/>
      <c r="KI43" s="82"/>
      <c r="KJ43" s="82"/>
      <c r="KK43" s="82"/>
      <c r="KL43" s="82"/>
      <c r="KM43" s="82"/>
      <c r="KN43" s="82"/>
      <c r="KO43" s="82"/>
      <c r="KP43" s="82"/>
      <c r="KQ43" s="82"/>
      <c r="KR43" s="82"/>
      <c r="KS43" s="82"/>
      <c r="KT43" s="82"/>
      <c r="KU43" s="82"/>
      <c r="KV43" s="82"/>
      <c r="KW43" s="82"/>
      <c r="KX43" s="82"/>
      <c r="KY43" s="82"/>
      <c r="KZ43" s="82"/>
      <c r="LA43" s="82"/>
      <c r="LB43" s="82"/>
      <c r="LC43" s="82"/>
      <c r="LD43" s="82"/>
      <c r="LE43" s="82"/>
      <c r="LF43" s="82"/>
      <c r="LG43" s="82"/>
      <c r="LH43" s="82"/>
      <c r="LI43" s="82"/>
      <c r="LJ43" s="82"/>
      <c r="LK43" s="82"/>
      <c r="LL43" s="82"/>
      <c r="LM43" s="82"/>
      <c r="LN43" s="82"/>
      <c r="LO43" s="82"/>
      <c r="LP43" s="82"/>
      <c r="LQ43" s="82"/>
      <c r="LR43" s="82"/>
      <c r="LS43" s="82"/>
      <c r="LT43" s="82"/>
      <c r="LU43" s="82"/>
      <c r="LV43" s="82"/>
      <c r="LW43" s="82"/>
      <c r="LX43" s="82"/>
      <c r="LY43" s="82"/>
      <c r="LZ43" s="82"/>
      <c r="MA43" s="82"/>
      <c r="MB43" s="82"/>
      <c r="MC43" s="82"/>
      <c r="MD43" s="82"/>
      <c r="ME43" s="82"/>
      <c r="MF43" s="82"/>
      <c r="MG43" s="82"/>
      <c r="MH43" s="82"/>
      <c r="MI43" s="94"/>
      <c r="MJ43" s="94"/>
      <c r="MK43" s="94"/>
      <c r="ML43" s="94"/>
      <c r="MM43" s="94"/>
      <c r="MN43" s="82"/>
      <c r="MO43" s="82"/>
      <c r="MP43" s="82"/>
      <c r="MQ43" s="82"/>
      <c r="MR43" s="82"/>
      <c r="MS43" s="82">
        <v>1</v>
      </c>
      <c r="MT43" s="82">
        <v>1</v>
      </c>
      <c r="MU43" s="82"/>
      <c r="MV43" s="82"/>
      <c r="MW43" s="82"/>
      <c r="MX43" s="70"/>
      <c r="MY43" s="82">
        <v>1</v>
      </c>
      <c r="MZ43" s="82">
        <v>1</v>
      </c>
      <c r="NA43" s="82">
        <v>1</v>
      </c>
      <c r="NB43" s="82">
        <v>1</v>
      </c>
      <c r="NC43" s="82">
        <v>1</v>
      </c>
      <c r="ND43" s="82"/>
      <c r="NE43" s="82">
        <v>1</v>
      </c>
      <c r="NF43" s="82">
        <v>1</v>
      </c>
      <c r="NG43" s="82"/>
      <c r="NH43" s="82"/>
      <c r="NI43" s="82"/>
      <c r="NJ43" s="82"/>
      <c r="NK43" s="82">
        <v>1</v>
      </c>
      <c r="NL43" s="82">
        <v>1</v>
      </c>
      <c r="NM43" s="82">
        <v>1</v>
      </c>
      <c r="NN43" s="82">
        <v>1</v>
      </c>
      <c r="NO43" s="82">
        <v>1</v>
      </c>
      <c r="NP43" s="82">
        <v>1</v>
      </c>
      <c r="NQ43" s="82"/>
      <c r="NR43" s="82"/>
      <c r="NS43" s="82"/>
      <c r="NT43" s="82"/>
      <c r="NU43" s="82"/>
      <c r="NV43" s="82">
        <v>1</v>
      </c>
      <c r="NW43" s="82">
        <v>1</v>
      </c>
      <c r="NX43" s="82">
        <v>1</v>
      </c>
      <c r="NY43" s="82">
        <v>1</v>
      </c>
      <c r="NZ43" s="82">
        <v>1</v>
      </c>
      <c r="OA43" s="82">
        <v>1</v>
      </c>
      <c r="OB43" s="82"/>
      <c r="OC43" s="82"/>
      <c r="OD43" s="82"/>
      <c r="OE43" s="82"/>
      <c r="OF43" s="82"/>
      <c r="OG43" s="82">
        <v>1</v>
      </c>
      <c r="OH43" s="82">
        <v>1</v>
      </c>
      <c r="OI43" s="82">
        <v>1</v>
      </c>
      <c r="OJ43" s="70"/>
      <c r="OK43" s="70"/>
      <c r="OL43" s="70"/>
      <c r="OM43" s="70"/>
      <c r="ON43" s="70"/>
      <c r="OO43" s="70"/>
      <c r="OP43" s="70"/>
      <c r="OQ43" s="70"/>
      <c r="OR43" s="70"/>
      <c r="OS43" s="70"/>
      <c r="OT43" s="70"/>
      <c r="OU43" s="70"/>
    </row>
    <row r="44" spans="1:411" s="67" customFormat="1" ht="12.75">
      <c r="A44" s="745">
        <v>37</v>
      </c>
      <c r="B44" s="751" t="s">
        <v>634</v>
      </c>
      <c r="C44" s="752" t="s">
        <v>632</v>
      </c>
      <c r="D44" s="748">
        <v>83</v>
      </c>
      <c r="E44" s="749" t="s">
        <v>2496</v>
      </c>
      <c r="F44" s="820">
        <v>87</v>
      </c>
      <c r="G44" s="820">
        <v>74.17</v>
      </c>
      <c r="H44" s="820">
        <v>70.400000000000006</v>
      </c>
      <c r="I44" s="761">
        <f>MIN(D44,F44)</f>
        <v>83</v>
      </c>
      <c r="J44" s="68">
        <v>2.1000000000000001E-2</v>
      </c>
      <c r="K44" s="68">
        <v>2.1000000000000001E-2</v>
      </c>
      <c r="L44" s="68">
        <v>2.1000000000000001E-2</v>
      </c>
      <c r="M44" s="68">
        <v>2.1000000000000001E-2</v>
      </c>
      <c r="N44" s="68">
        <v>0.1</v>
      </c>
      <c r="O44" s="68">
        <v>0.1</v>
      </c>
      <c r="P44" s="68">
        <v>0.1</v>
      </c>
      <c r="Q44" s="68">
        <v>0.13200000000000001</v>
      </c>
      <c r="R44" s="68">
        <v>0.157</v>
      </c>
      <c r="S44" s="68">
        <v>0.19</v>
      </c>
      <c r="T44" s="68">
        <v>0.23499999999999999</v>
      </c>
      <c r="U44" s="68">
        <v>0.28999999999999998</v>
      </c>
      <c r="V44" s="68">
        <v>0.4</v>
      </c>
      <c r="W44" s="68">
        <v>0.5</v>
      </c>
      <c r="X44" s="68">
        <v>0.59</v>
      </c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71"/>
      <c r="AK44" s="68"/>
      <c r="AL44" s="71"/>
      <c r="AM44" s="68"/>
      <c r="AN44" s="68"/>
      <c r="AO44" s="71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71"/>
      <c r="BL44" s="71"/>
      <c r="BM44" s="68"/>
      <c r="BN44" s="68"/>
      <c r="BO44" s="71"/>
      <c r="BP44" s="71"/>
      <c r="BQ44" s="68"/>
      <c r="BR44" s="68"/>
      <c r="BS44" s="68"/>
      <c r="BT44" s="68"/>
      <c r="BU44" s="71"/>
      <c r="BV44" s="71"/>
      <c r="BW44" s="71"/>
      <c r="BX44" s="71"/>
      <c r="BY44" s="68"/>
      <c r="BZ44" s="68"/>
      <c r="CA44" s="68"/>
      <c r="CB44" s="68"/>
      <c r="CC44" s="71"/>
      <c r="CD44" s="71"/>
      <c r="CE44" s="68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68"/>
      <c r="DB44" s="68"/>
      <c r="DC44" s="68"/>
      <c r="DD44" s="71"/>
      <c r="DE44" s="71"/>
      <c r="DF44" s="68"/>
      <c r="DG44" s="71"/>
      <c r="DH44" s="68"/>
      <c r="DI44" s="71"/>
      <c r="DJ44" s="71"/>
      <c r="DK44" s="68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68"/>
      <c r="ED44" s="71"/>
      <c r="EE44" s="68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68"/>
      <c r="EU44" s="71"/>
      <c r="EV44" s="68"/>
      <c r="EW44" s="68"/>
      <c r="EX44" s="68"/>
      <c r="EY44" s="99"/>
      <c r="EZ44" s="99"/>
      <c r="FA44" s="99"/>
      <c r="FB44" s="100"/>
      <c r="FC44" s="101"/>
      <c r="FD44" s="101"/>
      <c r="FE44" s="101"/>
      <c r="FF44" s="101"/>
      <c r="FG44" s="101"/>
      <c r="FH44" s="101"/>
      <c r="FI44" s="101"/>
      <c r="FJ44" s="101"/>
      <c r="FK44" s="101"/>
      <c r="FL44" s="101"/>
      <c r="FM44" s="101"/>
      <c r="FN44" s="101"/>
      <c r="FO44" s="101"/>
      <c r="FP44" s="101"/>
      <c r="FQ44" s="101"/>
      <c r="FR44" s="100"/>
      <c r="FS44" s="100"/>
      <c r="FT44" s="100"/>
      <c r="FU44" s="100"/>
      <c r="FV44" s="100"/>
      <c r="FW44" s="100"/>
      <c r="FX44" s="102"/>
      <c r="FY44" s="102"/>
      <c r="FZ44" s="102"/>
      <c r="GA44" s="102"/>
      <c r="GB44" s="102"/>
      <c r="GC44" s="100"/>
      <c r="GD44" s="100"/>
      <c r="GE44" s="100"/>
      <c r="GF44" s="100"/>
      <c r="GG44" s="92"/>
      <c r="GH44" s="103"/>
      <c r="GI44" s="103"/>
      <c r="GJ44" s="100"/>
      <c r="GK44" s="104"/>
      <c r="GL44" s="80">
        <v>2.1000000000000001E-2</v>
      </c>
      <c r="GM44" s="105">
        <v>2.1000000000000001E-2</v>
      </c>
      <c r="GN44" s="70">
        <v>2.1000000000000001E-2</v>
      </c>
      <c r="GO44" s="70">
        <v>0.1</v>
      </c>
      <c r="GP44" s="70">
        <v>0.1</v>
      </c>
      <c r="GQ44" s="70">
        <v>0.1</v>
      </c>
      <c r="GR44" s="70">
        <v>0.13200000000000001</v>
      </c>
      <c r="GS44" s="70">
        <v>0.157</v>
      </c>
      <c r="GT44" s="70">
        <v>0.19</v>
      </c>
      <c r="GU44" s="70">
        <v>0.23499999999999999</v>
      </c>
      <c r="GV44" s="70">
        <v>0.28999999999999998</v>
      </c>
      <c r="GW44" s="70">
        <v>0.4</v>
      </c>
      <c r="GX44" s="70">
        <v>0.5</v>
      </c>
      <c r="GY44" s="70">
        <v>0.59</v>
      </c>
      <c r="GZ44" s="68"/>
      <c r="HA44" s="68"/>
      <c r="HB44" s="68"/>
      <c r="HC44" s="68"/>
      <c r="HD44" s="68"/>
      <c r="HE44" s="68"/>
      <c r="HF44" s="68"/>
      <c r="HG44" s="68"/>
      <c r="HH44" s="68"/>
      <c r="HI44" s="68"/>
      <c r="HJ44" s="68"/>
      <c r="HK44" s="68"/>
      <c r="HL44" s="68"/>
      <c r="HM44" s="68"/>
      <c r="HN44" s="68"/>
      <c r="HO44" s="68"/>
      <c r="HP44" s="68"/>
      <c r="HQ44" s="69"/>
      <c r="HR44" s="68"/>
      <c r="HS44" s="68"/>
      <c r="HT44" s="68"/>
      <c r="HU44" s="68"/>
      <c r="HV44" s="68"/>
      <c r="HW44" s="68"/>
      <c r="HX44" s="68"/>
      <c r="HY44" s="68"/>
      <c r="HZ44" s="68"/>
      <c r="IA44" s="68"/>
      <c r="IB44" s="68"/>
      <c r="IC44" s="68"/>
      <c r="ID44" s="68"/>
      <c r="IE44" s="68"/>
      <c r="IF44" s="68"/>
      <c r="IG44" s="68"/>
      <c r="IH44" s="68"/>
      <c r="II44" s="68"/>
      <c r="IJ44" s="68"/>
      <c r="IK44" s="68"/>
      <c r="IL44" s="68"/>
      <c r="IM44" s="68"/>
      <c r="IN44" s="68"/>
      <c r="IO44" s="68"/>
      <c r="IP44" s="68"/>
      <c r="IQ44" s="68"/>
      <c r="IR44" s="68"/>
      <c r="IS44" s="68"/>
      <c r="IT44" s="68"/>
      <c r="IU44" s="68"/>
      <c r="IV44" s="68"/>
      <c r="IW44" s="68"/>
      <c r="IX44" s="68"/>
      <c r="IY44" s="68"/>
      <c r="IZ44" s="68"/>
      <c r="JA44" s="68"/>
      <c r="JB44" s="68"/>
      <c r="JC44" s="68"/>
      <c r="JD44" s="68"/>
      <c r="JE44" s="68"/>
      <c r="JF44" s="68"/>
      <c r="JG44" s="68"/>
      <c r="JH44" s="68"/>
      <c r="JI44" s="68"/>
      <c r="JJ44" s="68"/>
      <c r="JK44" s="68"/>
      <c r="JL44" s="68"/>
      <c r="JM44" s="68"/>
      <c r="JN44" s="68"/>
      <c r="JO44" s="68"/>
      <c r="JP44" s="68"/>
      <c r="JQ44" s="68"/>
      <c r="JR44" s="68"/>
      <c r="JS44" s="68"/>
      <c r="JT44" s="68"/>
      <c r="JU44" s="68"/>
      <c r="JV44" s="68"/>
      <c r="JW44" s="68"/>
      <c r="JX44" s="68"/>
      <c r="JY44" s="68"/>
      <c r="JZ44" s="68"/>
      <c r="KA44" s="68"/>
      <c r="KB44" s="68"/>
      <c r="KC44" s="68"/>
      <c r="KD44" s="68"/>
      <c r="KE44" s="68"/>
      <c r="KF44" s="68"/>
      <c r="KG44" s="68"/>
      <c r="KH44" s="68"/>
      <c r="KI44" s="68"/>
      <c r="KJ44" s="68"/>
      <c r="KK44" s="68"/>
      <c r="KL44" s="68"/>
      <c r="KM44" s="68"/>
      <c r="KN44" s="68"/>
      <c r="KO44" s="68"/>
      <c r="KP44" s="68"/>
      <c r="KQ44" s="68"/>
      <c r="KR44" s="68"/>
      <c r="KS44" s="68"/>
      <c r="KT44" s="68"/>
      <c r="KU44" s="68"/>
      <c r="KV44" s="68"/>
      <c r="KW44" s="68"/>
      <c r="KX44" s="68"/>
      <c r="KY44" s="68"/>
      <c r="KZ44" s="68"/>
      <c r="LA44" s="68"/>
      <c r="LB44" s="68"/>
      <c r="LC44" s="68"/>
      <c r="LD44" s="68"/>
      <c r="LE44" s="68"/>
      <c r="LF44" s="68"/>
      <c r="LG44" s="68"/>
      <c r="LH44" s="68"/>
      <c r="LI44" s="68"/>
      <c r="LJ44" s="68"/>
      <c r="LK44" s="68"/>
      <c r="LL44" s="68"/>
      <c r="LM44" s="68"/>
      <c r="LN44" s="68"/>
      <c r="LO44" s="68"/>
      <c r="LP44" s="68"/>
      <c r="LQ44" s="68"/>
      <c r="LR44" s="68"/>
      <c r="LS44" s="68"/>
      <c r="LT44" s="68"/>
      <c r="LU44" s="68"/>
      <c r="LV44" s="68"/>
      <c r="LW44" s="68"/>
      <c r="LX44" s="68"/>
      <c r="LY44" s="68"/>
      <c r="LZ44" s="68"/>
      <c r="MA44" s="68"/>
      <c r="MB44" s="68"/>
      <c r="MC44" s="68"/>
      <c r="MD44" s="68"/>
      <c r="ME44" s="68"/>
      <c r="MF44" s="68"/>
      <c r="MG44" s="68"/>
      <c r="MH44" s="68"/>
      <c r="MI44" s="68"/>
      <c r="MJ44" s="68"/>
      <c r="MK44" s="68"/>
      <c r="ML44" s="68"/>
      <c r="MM44" s="68"/>
      <c r="MN44" s="68"/>
      <c r="MO44" s="68"/>
      <c r="MP44" s="68"/>
      <c r="MQ44" s="68"/>
      <c r="MR44" s="68"/>
      <c r="MS44" s="68"/>
      <c r="MT44" s="68"/>
      <c r="MU44" s="68"/>
      <c r="MV44" s="68"/>
      <c r="MW44" s="70"/>
      <c r="MX44" s="70"/>
      <c r="MY44" s="70"/>
      <c r="MZ44" s="70"/>
      <c r="NA44" s="70"/>
      <c r="NB44" s="70"/>
      <c r="NC44" s="70">
        <v>0.1</v>
      </c>
      <c r="ND44" s="70"/>
      <c r="NE44" s="70"/>
      <c r="NF44" s="70"/>
      <c r="NG44" s="70"/>
      <c r="NH44" s="70"/>
      <c r="NI44" s="70"/>
      <c r="NJ44" s="70"/>
      <c r="NK44" s="70"/>
      <c r="NL44" s="70"/>
      <c r="NM44" s="70"/>
      <c r="NN44" s="70"/>
      <c r="NO44" s="70"/>
      <c r="NP44" s="70"/>
      <c r="NQ44" s="70"/>
      <c r="NR44" s="70"/>
      <c r="NS44" s="70"/>
      <c r="NT44" s="70"/>
      <c r="NU44" s="70"/>
      <c r="NV44" s="70"/>
      <c r="NW44" s="70"/>
      <c r="NX44" s="70"/>
      <c r="NY44" s="70"/>
      <c r="NZ44" s="70"/>
      <c r="OA44" s="70"/>
      <c r="OB44" s="70"/>
      <c r="OC44" s="70"/>
      <c r="OD44" s="70"/>
      <c r="OE44" s="70"/>
      <c r="OF44" s="70"/>
      <c r="OG44" s="81"/>
      <c r="OH44" s="70"/>
      <c r="OI44" s="70"/>
      <c r="OJ44" s="70"/>
      <c r="OK44" s="70"/>
      <c r="OL44" s="70"/>
      <c r="OM44" s="70"/>
      <c r="ON44" s="70"/>
      <c r="OO44" s="70"/>
      <c r="OP44" s="70"/>
      <c r="OQ44" s="70"/>
      <c r="OR44" s="70"/>
      <c r="OS44" s="70"/>
      <c r="OT44" s="70"/>
      <c r="OU44" s="70"/>
    </row>
    <row r="45" spans="1:411" s="703" customFormat="1" ht="12.75">
      <c r="A45" s="703">
        <v>38</v>
      </c>
      <c r="B45" s="552" t="s">
        <v>635</v>
      </c>
      <c r="C45" s="559" t="s">
        <v>636</v>
      </c>
      <c r="D45" s="508">
        <v>13.1</v>
      </c>
      <c r="E45" s="571"/>
      <c r="F45" s="518"/>
      <c r="G45" s="518">
        <v>28</v>
      </c>
      <c r="H45" s="912">
        <v>28</v>
      </c>
      <c r="I45" s="633">
        <f>D45</f>
        <v>13.1</v>
      </c>
      <c r="J45" s="704">
        <v>2.302</v>
      </c>
      <c r="K45" s="704">
        <v>2.302</v>
      </c>
      <c r="L45" s="704">
        <v>2.302</v>
      </c>
      <c r="M45" s="704">
        <v>2.302</v>
      </c>
      <c r="N45" s="704">
        <v>2.302</v>
      </c>
      <c r="O45" s="704">
        <v>2.302</v>
      </c>
      <c r="P45" s="704">
        <v>3.07</v>
      </c>
      <c r="Q45" s="704">
        <v>3.07</v>
      </c>
      <c r="R45" s="704">
        <v>3.6</v>
      </c>
      <c r="S45" s="704">
        <v>4.34</v>
      </c>
      <c r="T45" s="704">
        <v>24.56</v>
      </c>
      <c r="U45" s="704">
        <v>25.36</v>
      </c>
      <c r="V45" s="704">
        <v>34.76</v>
      </c>
      <c r="W45" s="704">
        <v>43.64</v>
      </c>
      <c r="X45" s="704">
        <v>51.72</v>
      </c>
      <c r="Y45" s="704"/>
      <c r="Z45" s="704"/>
      <c r="AA45" s="704"/>
      <c r="AB45" s="704"/>
      <c r="AC45" s="704"/>
      <c r="AD45" s="704"/>
      <c r="AE45" s="704"/>
      <c r="AF45" s="704"/>
      <c r="AG45" s="704"/>
      <c r="AH45" s="704"/>
      <c r="AI45" s="704"/>
      <c r="AJ45" s="704"/>
      <c r="AK45" s="704"/>
      <c r="AL45" s="704"/>
      <c r="AM45" s="704"/>
      <c r="AN45" s="704"/>
      <c r="AO45" s="704"/>
      <c r="AP45" s="704"/>
      <c r="AQ45" s="704"/>
      <c r="AR45" s="704"/>
      <c r="AS45" s="704"/>
      <c r="AT45" s="704"/>
      <c r="AU45" s="704"/>
      <c r="AV45" s="704"/>
      <c r="AW45" s="704"/>
      <c r="AX45" s="704"/>
      <c r="AY45" s="704"/>
      <c r="AZ45" s="704"/>
      <c r="BA45" s="704"/>
      <c r="BB45" s="704"/>
      <c r="BC45" s="704"/>
      <c r="BD45" s="704"/>
      <c r="BE45" s="704"/>
      <c r="BF45" s="704"/>
      <c r="BG45" s="704"/>
      <c r="BH45" s="704"/>
      <c r="BI45" s="704"/>
      <c r="BJ45" s="704"/>
      <c r="BK45" s="704"/>
      <c r="BL45" s="704"/>
      <c r="BM45" s="704"/>
      <c r="BN45" s="704"/>
      <c r="BO45" s="704"/>
      <c r="BP45" s="704"/>
      <c r="BQ45" s="704"/>
      <c r="BR45" s="704"/>
      <c r="BS45" s="704"/>
      <c r="BT45" s="704"/>
      <c r="BU45" s="704"/>
      <c r="BV45" s="704"/>
      <c r="BW45" s="704"/>
      <c r="BX45" s="704"/>
      <c r="BY45" s="704"/>
      <c r="BZ45" s="704"/>
      <c r="CA45" s="704"/>
      <c r="CB45" s="704"/>
      <c r="CC45" s="704"/>
      <c r="CD45" s="704"/>
      <c r="CE45" s="704"/>
      <c r="CF45" s="704"/>
      <c r="CG45" s="704"/>
      <c r="CH45" s="704"/>
      <c r="CI45" s="704"/>
      <c r="CJ45" s="704"/>
      <c r="CK45" s="704"/>
      <c r="CL45" s="704"/>
      <c r="CM45" s="704"/>
      <c r="CN45" s="704"/>
      <c r="CO45" s="704"/>
      <c r="CP45" s="704"/>
      <c r="CQ45" s="704"/>
      <c r="CR45" s="704"/>
      <c r="CS45" s="704"/>
      <c r="CT45" s="704"/>
      <c r="CU45" s="704"/>
      <c r="CV45" s="704"/>
      <c r="CW45" s="704"/>
      <c r="CX45" s="704"/>
      <c r="CY45" s="704"/>
      <c r="CZ45" s="704"/>
      <c r="DA45" s="704"/>
      <c r="DB45" s="704"/>
      <c r="DC45" s="704"/>
      <c r="DD45" s="704"/>
      <c r="DE45" s="704"/>
      <c r="DF45" s="704"/>
      <c r="DG45" s="704"/>
      <c r="DH45" s="704"/>
      <c r="DI45" s="704"/>
      <c r="DJ45" s="704"/>
      <c r="DK45" s="704"/>
      <c r="DL45" s="704"/>
      <c r="DM45" s="704"/>
      <c r="DN45" s="704"/>
      <c r="DO45" s="704"/>
      <c r="DP45" s="704"/>
      <c r="DQ45" s="704"/>
      <c r="DR45" s="704"/>
      <c r="DS45" s="704"/>
      <c r="DT45" s="704"/>
      <c r="DU45" s="704"/>
      <c r="DV45" s="704"/>
      <c r="DW45" s="704"/>
      <c r="DX45" s="704"/>
      <c r="DY45" s="704"/>
      <c r="DZ45" s="704"/>
      <c r="EA45" s="704"/>
      <c r="EB45" s="704"/>
      <c r="EC45" s="704"/>
      <c r="ED45" s="704"/>
      <c r="EE45" s="704"/>
      <c r="EF45" s="704"/>
      <c r="EG45" s="704"/>
      <c r="EH45" s="704"/>
      <c r="EI45" s="704"/>
      <c r="EJ45" s="704"/>
      <c r="EK45" s="704"/>
      <c r="EL45" s="704"/>
      <c r="EM45" s="704"/>
      <c r="EN45" s="704"/>
      <c r="EO45" s="704"/>
      <c r="EP45" s="704"/>
      <c r="EQ45" s="704"/>
      <c r="ER45" s="704"/>
      <c r="ES45" s="704"/>
      <c r="ET45" s="704"/>
      <c r="EU45" s="704"/>
      <c r="EV45" s="704"/>
      <c r="EW45" s="704"/>
      <c r="EX45" s="704"/>
      <c r="EY45" s="705"/>
      <c r="EZ45" s="705"/>
      <c r="FA45" s="705"/>
      <c r="FB45" s="706"/>
      <c r="FC45" s="706"/>
      <c r="FD45" s="706"/>
      <c r="FE45" s="706"/>
      <c r="FF45" s="706"/>
      <c r="FG45" s="706"/>
      <c r="FH45" s="706"/>
      <c r="FI45" s="706"/>
      <c r="FJ45" s="706"/>
      <c r="FK45" s="706"/>
      <c r="FL45" s="706"/>
      <c r="FM45" s="706"/>
      <c r="FN45" s="706"/>
      <c r="FO45" s="706"/>
      <c r="FP45" s="706"/>
      <c r="FQ45" s="706"/>
      <c r="FR45" s="706"/>
      <c r="FS45" s="706"/>
      <c r="FT45" s="706"/>
      <c r="FU45" s="706"/>
      <c r="FV45" s="706"/>
      <c r="FW45" s="706"/>
      <c r="FX45" s="706"/>
      <c r="FY45" s="706"/>
      <c r="FZ45" s="706"/>
      <c r="GA45" s="706"/>
      <c r="GB45" s="706"/>
      <c r="GC45" s="706"/>
      <c r="GD45" s="706"/>
      <c r="GE45" s="706"/>
      <c r="GF45" s="706"/>
      <c r="GG45" s="707"/>
      <c r="GH45" s="708"/>
      <c r="GI45" s="708"/>
      <c r="GJ45" s="706"/>
      <c r="GK45" s="709"/>
      <c r="GL45" s="710">
        <v>2.2999999999999998</v>
      </c>
      <c r="GM45" s="711">
        <v>2.2999999999999998</v>
      </c>
      <c r="GN45" s="712">
        <v>2.2999999999999998</v>
      </c>
      <c r="GO45" s="712">
        <v>2.2999999999999998</v>
      </c>
      <c r="GP45" s="712">
        <v>2.2999999999999998</v>
      </c>
      <c r="GQ45" s="712">
        <v>3.07</v>
      </c>
      <c r="GR45" s="712">
        <v>3.07</v>
      </c>
      <c r="GS45" s="712">
        <v>3.6</v>
      </c>
      <c r="GT45" s="712">
        <v>4.34</v>
      </c>
      <c r="GU45" s="712">
        <v>6.14</v>
      </c>
      <c r="GV45" s="712">
        <v>6.34</v>
      </c>
      <c r="GW45" s="712">
        <v>8.69</v>
      </c>
      <c r="GX45" s="712">
        <v>10.91</v>
      </c>
      <c r="GY45" s="712">
        <v>12.93</v>
      </c>
      <c r="GZ45" s="712"/>
      <c r="HA45" s="704"/>
      <c r="HB45" s="704"/>
      <c r="HC45" s="704"/>
      <c r="HD45" s="704"/>
      <c r="HE45" s="704"/>
      <c r="HF45" s="704"/>
      <c r="HG45" s="704"/>
      <c r="HH45" s="704"/>
      <c r="HI45" s="704"/>
      <c r="HJ45" s="704"/>
      <c r="HK45" s="704"/>
      <c r="HL45" s="704"/>
      <c r="HM45" s="704"/>
      <c r="HN45" s="704"/>
      <c r="HO45" s="704"/>
      <c r="HP45" s="704"/>
      <c r="HQ45" s="704"/>
      <c r="HR45" s="704"/>
      <c r="HS45" s="704"/>
      <c r="HT45" s="704"/>
      <c r="HU45" s="704"/>
      <c r="HV45" s="704"/>
      <c r="HW45" s="704"/>
      <c r="HX45" s="704"/>
      <c r="HY45" s="704"/>
      <c r="HZ45" s="704"/>
      <c r="IA45" s="704"/>
      <c r="IB45" s="704"/>
      <c r="IC45" s="704"/>
      <c r="ID45" s="704"/>
      <c r="IE45" s="704"/>
      <c r="IF45" s="704"/>
      <c r="IG45" s="704"/>
      <c r="IH45" s="704"/>
      <c r="II45" s="704"/>
      <c r="IJ45" s="704"/>
      <c r="IK45" s="704"/>
      <c r="IL45" s="704"/>
      <c r="IM45" s="704"/>
      <c r="IN45" s="704"/>
      <c r="IO45" s="704"/>
      <c r="IP45" s="704"/>
      <c r="IQ45" s="704"/>
      <c r="IR45" s="704"/>
      <c r="IS45" s="704"/>
      <c r="IT45" s="704"/>
      <c r="IU45" s="704"/>
      <c r="IV45" s="704"/>
      <c r="IW45" s="704"/>
      <c r="IX45" s="704"/>
      <c r="IY45" s="704"/>
      <c r="IZ45" s="704"/>
      <c r="JA45" s="704"/>
      <c r="JB45" s="704"/>
      <c r="JC45" s="704"/>
      <c r="JD45" s="704"/>
      <c r="JE45" s="704"/>
      <c r="JF45" s="704"/>
      <c r="JG45" s="704"/>
      <c r="JH45" s="704"/>
      <c r="JI45" s="704"/>
      <c r="JJ45" s="704"/>
      <c r="JK45" s="704"/>
      <c r="JL45" s="704"/>
      <c r="JM45" s="704"/>
      <c r="JN45" s="704"/>
      <c r="JO45" s="704"/>
      <c r="JP45" s="704"/>
      <c r="JQ45" s="704"/>
      <c r="JR45" s="704"/>
      <c r="JS45" s="704"/>
      <c r="JT45" s="704"/>
      <c r="JU45" s="704"/>
      <c r="JV45" s="704"/>
      <c r="JW45" s="704"/>
      <c r="JX45" s="704"/>
      <c r="JY45" s="704"/>
      <c r="JZ45" s="704"/>
      <c r="KA45" s="704"/>
      <c r="KB45" s="704"/>
      <c r="KC45" s="704"/>
      <c r="KD45" s="704"/>
      <c r="KE45" s="704"/>
      <c r="KF45" s="704"/>
      <c r="KG45" s="704"/>
      <c r="KH45" s="704"/>
      <c r="KI45" s="704"/>
      <c r="KJ45" s="704"/>
      <c r="KK45" s="704"/>
      <c r="KL45" s="704"/>
      <c r="KM45" s="704"/>
      <c r="KN45" s="704"/>
      <c r="KO45" s="704"/>
      <c r="KP45" s="704"/>
      <c r="KQ45" s="704"/>
      <c r="KR45" s="704"/>
      <c r="KS45" s="704"/>
      <c r="KT45" s="704"/>
      <c r="KU45" s="704"/>
      <c r="KV45" s="704"/>
      <c r="KW45" s="704"/>
      <c r="KX45" s="704"/>
      <c r="KY45" s="704"/>
      <c r="KZ45" s="704"/>
      <c r="LA45" s="704"/>
      <c r="LB45" s="704"/>
      <c r="LC45" s="704"/>
      <c r="LD45" s="704"/>
      <c r="LE45" s="704"/>
      <c r="LF45" s="704"/>
      <c r="LG45" s="704"/>
      <c r="LH45" s="704"/>
      <c r="LI45" s="704"/>
      <c r="LJ45" s="704"/>
      <c r="LK45" s="704"/>
      <c r="LL45" s="704"/>
      <c r="LM45" s="704"/>
      <c r="LN45" s="704"/>
      <c r="LO45" s="704"/>
      <c r="LP45" s="704"/>
      <c r="LQ45" s="704"/>
      <c r="LR45" s="704"/>
      <c r="LS45" s="704"/>
      <c r="LT45" s="704"/>
      <c r="LU45" s="704"/>
      <c r="LV45" s="704"/>
      <c r="LW45" s="704"/>
      <c r="LX45" s="704"/>
      <c r="LY45" s="704"/>
      <c r="LZ45" s="704"/>
      <c r="MA45" s="704"/>
      <c r="MB45" s="704"/>
      <c r="MC45" s="704"/>
      <c r="MD45" s="704"/>
      <c r="ME45" s="704"/>
      <c r="MF45" s="704"/>
      <c r="MG45" s="704"/>
      <c r="MH45" s="704"/>
      <c r="MI45" s="704"/>
      <c r="MJ45" s="704"/>
      <c r="MK45" s="704"/>
      <c r="ML45" s="704"/>
      <c r="MM45" s="704"/>
      <c r="MN45" s="704"/>
      <c r="MO45" s="704"/>
      <c r="MP45" s="704"/>
      <c r="MQ45" s="704"/>
      <c r="MR45" s="704"/>
      <c r="MS45" s="704"/>
      <c r="MT45" s="704"/>
      <c r="MU45" s="704"/>
      <c r="MV45" s="704"/>
      <c r="MW45" s="712"/>
      <c r="MX45" s="712"/>
      <c r="MY45" s="712"/>
      <c r="MZ45" s="712"/>
      <c r="NA45" s="712"/>
      <c r="NB45" s="712"/>
      <c r="NC45" s="712"/>
      <c r="ND45" s="712"/>
      <c r="NE45" s="712"/>
      <c r="NF45" s="712"/>
      <c r="NG45" s="712"/>
      <c r="NH45" s="712"/>
      <c r="NI45" s="712"/>
      <c r="NJ45" s="712"/>
      <c r="NK45" s="712"/>
      <c r="NL45" s="712"/>
      <c r="NM45" s="712"/>
      <c r="NN45" s="712"/>
      <c r="NO45" s="712"/>
      <c r="NP45" s="712"/>
      <c r="NQ45" s="712"/>
      <c r="NR45" s="712"/>
      <c r="NS45" s="712"/>
      <c r="NT45" s="712"/>
      <c r="NU45" s="712"/>
      <c r="NV45" s="712"/>
      <c r="NW45" s="712"/>
      <c r="NX45" s="712"/>
      <c r="NY45" s="712"/>
      <c r="NZ45" s="712"/>
      <c r="OA45" s="712"/>
      <c r="OB45" s="712"/>
      <c r="OC45" s="712"/>
      <c r="OD45" s="712"/>
      <c r="OE45" s="712"/>
      <c r="OF45" s="712"/>
      <c r="OG45" s="713"/>
      <c r="OH45" s="712"/>
      <c r="OI45" s="712"/>
      <c r="OJ45" s="712"/>
      <c r="OK45" s="712"/>
      <c r="OL45" s="712"/>
      <c r="OM45" s="712"/>
      <c r="ON45" s="712"/>
      <c r="OO45" s="712"/>
      <c r="OP45" s="712"/>
      <c r="OQ45" s="712"/>
      <c r="OR45" s="712"/>
      <c r="OS45" s="712"/>
      <c r="OT45" s="712"/>
      <c r="OU45" s="712"/>
    </row>
    <row r="46" spans="1:411" s="703" customFormat="1" ht="12.75">
      <c r="A46" s="703">
        <v>39</v>
      </c>
      <c r="B46" s="552" t="s">
        <v>637</v>
      </c>
      <c r="C46" s="559" t="s">
        <v>636</v>
      </c>
      <c r="D46" s="508">
        <v>150</v>
      </c>
      <c r="E46" s="571"/>
      <c r="F46" s="518"/>
      <c r="G46" s="518">
        <v>150</v>
      </c>
      <c r="H46" s="912">
        <v>150</v>
      </c>
      <c r="I46" s="633">
        <f>D46</f>
        <v>150</v>
      </c>
      <c r="J46" s="508">
        <v>6.02</v>
      </c>
      <c r="K46" s="508">
        <v>6.02</v>
      </c>
      <c r="L46" s="508">
        <v>6.02</v>
      </c>
      <c r="M46" s="508">
        <v>6.02</v>
      </c>
      <c r="N46" s="508">
        <v>6.02</v>
      </c>
      <c r="O46" s="508">
        <v>6.02</v>
      </c>
      <c r="P46" s="508">
        <v>8.02</v>
      </c>
      <c r="Q46" s="508">
        <v>8.02</v>
      </c>
      <c r="R46" s="508">
        <v>9.39</v>
      </c>
      <c r="S46" s="508">
        <v>11.35</v>
      </c>
      <c r="T46" s="508">
        <v>16.05</v>
      </c>
      <c r="U46" s="508">
        <v>16.57</v>
      </c>
      <c r="V46" s="508">
        <v>22.7</v>
      </c>
      <c r="W46" s="508">
        <v>28.5</v>
      </c>
      <c r="X46" s="508">
        <v>33.78</v>
      </c>
      <c r="Y46" s="508"/>
      <c r="Z46" s="508"/>
      <c r="AA46" s="508"/>
      <c r="AB46" s="508"/>
      <c r="AC46" s="508"/>
      <c r="AD46" s="508"/>
      <c r="AE46" s="508"/>
      <c r="AF46" s="508"/>
      <c r="AG46" s="508"/>
      <c r="AH46" s="508"/>
      <c r="AI46" s="508"/>
      <c r="AJ46" s="508"/>
      <c r="AK46" s="508"/>
      <c r="AL46" s="508"/>
      <c r="AM46" s="508"/>
      <c r="AN46" s="508"/>
      <c r="AO46" s="508"/>
      <c r="AP46" s="508"/>
      <c r="AQ46" s="508"/>
      <c r="AR46" s="508"/>
      <c r="AS46" s="508"/>
      <c r="AT46" s="508"/>
      <c r="AU46" s="508"/>
      <c r="AV46" s="508"/>
      <c r="AW46" s="508"/>
      <c r="AX46" s="508"/>
      <c r="AY46" s="508"/>
      <c r="AZ46" s="508"/>
      <c r="BA46" s="508"/>
      <c r="BB46" s="508"/>
      <c r="BC46" s="508"/>
      <c r="BD46" s="508"/>
      <c r="BE46" s="508"/>
      <c r="BF46" s="508"/>
      <c r="BG46" s="508"/>
      <c r="BH46" s="508"/>
      <c r="BI46" s="508"/>
      <c r="BJ46" s="508"/>
      <c r="BK46" s="508"/>
      <c r="BL46" s="508"/>
      <c r="BM46" s="508"/>
      <c r="BN46" s="508"/>
      <c r="BO46" s="508"/>
      <c r="BP46" s="508"/>
      <c r="BQ46" s="508"/>
      <c r="BR46" s="508"/>
      <c r="BS46" s="508"/>
      <c r="BT46" s="508"/>
      <c r="BU46" s="508"/>
      <c r="BV46" s="508"/>
      <c r="BW46" s="508"/>
      <c r="BX46" s="508"/>
      <c r="BY46" s="508"/>
      <c r="BZ46" s="508"/>
      <c r="CA46" s="508"/>
      <c r="CB46" s="508"/>
      <c r="CC46" s="508"/>
      <c r="CD46" s="508"/>
      <c r="CE46" s="508"/>
      <c r="CF46" s="508"/>
      <c r="CG46" s="508"/>
      <c r="CH46" s="508"/>
      <c r="CI46" s="508"/>
      <c r="CJ46" s="508"/>
      <c r="CK46" s="508"/>
      <c r="CL46" s="508"/>
      <c r="CM46" s="508"/>
      <c r="CN46" s="508"/>
      <c r="CO46" s="508"/>
      <c r="CP46" s="508"/>
      <c r="CQ46" s="508"/>
      <c r="CR46" s="508"/>
      <c r="CS46" s="508"/>
      <c r="CT46" s="508"/>
      <c r="CU46" s="508"/>
      <c r="CV46" s="508"/>
      <c r="CW46" s="508"/>
      <c r="CX46" s="508"/>
      <c r="CY46" s="508"/>
      <c r="CZ46" s="508"/>
      <c r="DA46" s="508"/>
      <c r="DB46" s="508"/>
      <c r="DC46" s="508"/>
      <c r="DD46" s="508"/>
      <c r="DE46" s="508"/>
      <c r="DF46" s="508"/>
      <c r="DG46" s="508"/>
      <c r="DH46" s="508"/>
      <c r="DI46" s="508"/>
      <c r="DJ46" s="508"/>
      <c r="DK46" s="508"/>
      <c r="DL46" s="508"/>
      <c r="DM46" s="508"/>
      <c r="DN46" s="508"/>
      <c r="DO46" s="508"/>
      <c r="DP46" s="508"/>
      <c r="DQ46" s="508"/>
      <c r="DR46" s="508"/>
      <c r="DS46" s="508"/>
      <c r="DT46" s="508"/>
      <c r="DU46" s="508"/>
      <c r="DV46" s="508"/>
      <c r="DW46" s="508"/>
      <c r="DX46" s="508"/>
      <c r="DY46" s="508"/>
      <c r="DZ46" s="508"/>
      <c r="EA46" s="508"/>
      <c r="EB46" s="508"/>
      <c r="EC46" s="508"/>
      <c r="ED46" s="508"/>
      <c r="EE46" s="508"/>
      <c r="EF46" s="508"/>
      <c r="EG46" s="508"/>
      <c r="EH46" s="508"/>
      <c r="EI46" s="508"/>
      <c r="EJ46" s="508"/>
      <c r="EK46" s="508"/>
      <c r="EL46" s="508"/>
      <c r="EM46" s="508"/>
      <c r="EN46" s="508"/>
      <c r="EO46" s="508"/>
      <c r="EP46" s="508"/>
      <c r="EQ46" s="508"/>
      <c r="ER46" s="508"/>
      <c r="ES46" s="508"/>
      <c r="ET46" s="508"/>
      <c r="EU46" s="508"/>
      <c r="EV46" s="508"/>
      <c r="EW46" s="508"/>
      <c r="EX46" s="508"/>
      <c r="EY46" s="714"/>
      <c r="EZ46" s="714"/>
      <c r="FA46" s="714"/>
      <c r="FB46" s="715"/>
      <c r="FC46" s="715"/>
      <c r="FD46" s="715"/>
      <c r="FE46" s="715"/>
      <c r="FF46" s="715"/>
      <c r="FG46" s="715"/>
      <c r="FH46" s="715"/>
      <c r="FI46" s="715"/>
      <c r="FJ46" s="715"/>
      <c r="FK46" s="715"/>
      <c r="FL46" s="715"/>
      <c r="FM46" s="715"/>
      <c r="FN46" s="715"/>
      <c r="FO46" s="715"/>
      <c r="FP46" s="715"/>
      <c r="FQ46" s="715"/>
      <c r="FR46" s="715"/>
      <c r="FS46" s="715"/>
      <c r="FT46" s="715"/>
      <c r="FU46" s="715"/>
      <c r="FV46" s="715"/>
      <c r="FW46" s="715"/>
      <c r="FX46" s="715"/>
      <c r="FY46" s="715"/>
      <c r="FZ46" s="715"/>
      <c r="GA46" s="715"/>
      <c r="GB46" s="715"/>
      <c r="GC46" s="715"/>
      <c r="GD46" s="715"/>
      <c r="GE46" s="715"/>
      <c r="GF46" s="715"/>
      <c r="GG46" s="716"/>
      <c r="GH46" s="717"/>
      <c r="GI46" s="717"/>
      <c r="GJ46" s="715"/>
      <c r="GK46" s="718"/>
      <c r="GL46" s="719">
        <v>6.02</v>
      </c>
      <c r="GM46" s="711">
        <v>6.02</v>
      </c>
      <c r="GN46" s="712">
        <v>6.02</v>
      </c>
      <c r="GO46" s="712">
        <v>6.02</v>
      </c>
      <c r="GP46" s="712">
        <v>6.02</v>
      </c>
      <c r="GQ46" s="712">
        <v>8.02</v>
      </c>
      <c r="GR46" s="712">
        <v>8.02</v>
      </c>
      <c r="GS46" s="712">
        <v>9.39</v>
      </c>
      <c r="GT46" s="712">
        <v>11.35</v>
      </c>
      <c r="GU46" s="712">
        <v>16.05</v>
      </c>
      <c r="GV46" s="712">
        <v>16.57</v>
      </c>
      <c r="GW46" s="712">
        <v>22.7</v>
      </c>
      <c r="GX46" s="712">
        <v>28.5</v>
      </c>
      <c r="GY46" s="712">
        <v>33.78</v>
      </c>
      <c r="GZ46" s="712"/>
      <c r="HA46" s="508"/>
      <c r="HB46" s="508"/>
      <c r="HC46" s="508"/>
      <c r="HD46" s="508"/>
      <c r="HE46" s="508"/>
      <c r="HF46" s="508"/>
      <c r="HG46" s="508"/>
      <c r="HH46" s="508"/>
      <c r="HI46" s="508"/>
      <c r="HJ46" s="508"/>
      <c r="HK46" s="508"/>
      <c r="HL46" s="508"/>
      <c r="HM46" s="508"/>
      <c r="HN46" s="508"/>
      <c r="HO46" s="508"/>
      <c r="HP46" s="508"/>
      <c r="HQ46" s="508"/>
      <c r="HR46" s="508"/>
      <c r="HS46" s="508"/>
      <c r="HT46" s="508"/>
      <c r="HU46" s="508"/>
      <c r="HV46" s="508"/>
      <c r="HW46" s="508"/>
      <c r="HX46" s="508"/>
      <c r="HY46" s="508"/>
      <c r="HZ46" s="508"/>
      <c r="IA46" s="508"/>
      <c r="IB46" s="508"/>
      <c r="IC46" s="508"/>
      <c r="ID46" s="508"/>
      <c r="IE46" s="508"/>
      <c r="IF46" s="508"/>
      <c r="IG46" s="508"/>
      <c r="IH46" s="508"/>
      <c r="II46" s="508"/>
      <c r="IJ46" s="508"/>
      <c r="IK46" s="508"/>
      <c r="IL46" s="508"/>
      <c r="IM46" s="508"/>
      <c r="IN46" s="508"/>
      <c r="IO46" s="508"/>
      <c r="IP46" s="508"/>
      <c r="IQ46" s="508"/>
      <c r="IR46" s="508"/>
      <c r="IS46" s="508"/>
      <c r="IT46" s="508"/>
      <c r="IU46" s="508"/>
      <c r="IV46" s="508"/>
      <c r="IW46" s="508"/>
      <c r="IX46" s="508"/>
      <c r="IY46" s="508"/>
      <c r="IZ46" s="508"/>
      <c r="JA46" s="508"/>
      <c r="JB46" s="508"/>
      <c r="JC46" s="508"/>
      <c r="JD46" s="508"/>
      <c r="JE46" s="508"/>
      <c r="JF46" s="508"/>
      <c r="JG46" s="508"/>
      <c r="JH46" s="508"/>
      <c r="JI46" s="508"/>
      <c r="JJ46" s="508"/>
      <c r="JK46" s="508"/>
      <c r="JL46" s="508"/>
      <c r="JM46" s="508"/>
      <c r="JN46" s="508"/>
      <c r="JO46" s="508"/>
      <c r="JP46" s="508"/>
      <c r="JQ46" s="508"/>
      <c r="JR46" s="508"/>
      <c r="JS46" s="508"/>
      <c r="JT46" s="508"/>
      <c r="JU46" s="508"/>
      <c r="JV46" s="508"/>
      <c r="JW46" s="508"/>
      <c r="JX46" s="508"/>
      <c r="JY46" s="508"/>
      <c r="JZ46" s="508"/>
      <c r="KA46" s="508"/>
      <c r="KB46" s="508"/>
      <c r="KC46" s="508"/>
      <c r="KD46" s="508"/>
      <c r="KE46" s="508"/>
      <c r="KF46" s="508"/>
      <c r="KG46" s="508"/>
      <c r="KH46" s="508"/>
      <c r="KI46" s="508"/>
      <c r="KJ46" s="508"/>
      <c r="KK46" s="508"/>
      <c r="KL46" s="508"/>
      <c r="KM46" s="508"/>
      <c r="KN46" s="508"/>
      <c r="KO46" s="508"/>
      <c r="KP46" s="508"/>
      <c r="KQ46" s="508"/>
      <c r="KR46" s="508"/>
      <c r="KS46" s="508"/>
      <c r="KT46" s="508"/>
      <c r="KU46" s="508"/>
      <c r="KV46" s="508"/>
      <c r="KW46" s="508"/>
      <c r="KX46" s="508"/>
      <c r="KY46" s="508"/>
      <c r="KZ46" s="508"/>
      <c r="LA46" s="508"/>
      <c r="LB46" s="508"/>
      <c r="LC46" s="508"/>
      <c r="LD46" s="508"/>
      <c r="LE46" s="508"/>
      <c r="LF46" s="508"/>
      <c r="LG46" s="508"/>
      <c r="LH46" s="508"/>
      <c r="LI46" s="508"/>
      <c r="LJ46" s="508"/>
      <c r="LK46" s="508"/>
      <c r="LL46" s="508"/>
      <c r="LM46" s="508"/>
      <c r="LN46" s="508"/>
      <c r="LO46" s="508"/>
      <c r="LP46" s="508"/>
      <c r="LQ46" s="508"/>
      <c r="LR46" s="508"/>
      <c r="LS46" s="508"/>
      <c r="LT46" s="508"/>
      <c r="LU46" s="508"/>
      <c r="LV46" s="508"/>
      <c r="LW46" s="508"/>
      <c r="LX46" s="508"/>
      <c r="LY46" s="508"/>
      <c r="LZ46" s="508"/>
      <c r="MA46" s="508"/>
      <c r="MB46" s="508"/>
      <c r="MC46" s="508"/>
      <c r="MD46" s="508"/>
      <c r="ME46" s="508"/>
      <c r="MF46" s="508"/>
      <c r="MG46" s="508"/>
      <c r="MH46" s="508"/>
      <c r="MI46" s="508"/>
      <c r="MJ46" s="508"/>
      <c r="MK46" s="508"/>
      <c r="ML46" s="508"/>
      <c r="MM46" s="508"/>
      <c r="MN46" s="508"/>
      <c r="MO46" s="508"/>
      <c r="MP46" s="508"/>
      <c r="MQ46" s="508"/>
      <c r="MR46" s="508"/>
      <c r="MS46" s="508"/>
      <c r="MT46" s="508"/>
      <c r="MU46" s="508"/>
      <c r="MV46" s="508"/>
      <c r="MW46" s="712"/>
      <c r="MX46" s="712"/>
      <c r="MY46" s="712"/>
      <c r="MZ46" s="712"/>
      <c r="NA46" s="712"/>
      <c r="NB46" s="712"/>
      <c r="NC46" s="712"/>
      <c r="ND46" s="712"/>
      <c r="NE46" s="712"/>
      <c r="NF46" s="712"/>
      <c r="NG46" s="712"/>
      <c r="NH46" s="712"/>
      <c r="NI46" s="712"/>
      <c r="NJ46" s="712"/>
      <c r="NK46" s="712"/>
      <c r="NL46" s="712"/>
      <c r="NM46" s="712"/>
      <c r="NN46" s="712"/>
      <c r="NO46" s="712"/>
      <c r="NP46" s="712"/>
      <c r="NQ46" s="712"/>
      <c r="NR46" s="712"/>
      <c r="NS46" s="712"/>
      <c r="NT46" s="712"/>
      <c r="NU46" s="712"/>
      <c r="NV46" s="712"/>
      <c r="NW46" s="712"/>
      <c r="NX46" s="712"/>
      <c r="NY46" s="712"/>
      <c r="NZ46" s="712"/>
      <c r="OA46" s="712"/>
      <c r="OB46" s="712"/>
      <c r="OC46" s="712"/>
      <c r="OD46" s="712"/>
      <c r="OE46" s="712"/>
      <c r="OF46" s="712"/>
      <c r="OG46" s="713"/>
      <c r="OH46" s="712"/>
      <c r="OI46" s="712"/>
      <c r="OJ46" s="712"/>
      <c r="OK46" s="712"/>
      <c r="OL46" s="712"/>
      <c r="OM46" s="712"/>
      <c r="ON46" s="712"/>
      <c r="OO46" s="712"/>
      <c r="OP46" s="712"/>
      <c r="OQ46" s="712"/>
      <c r="OR46" s="712"/>
      <c r="OS46" s="712"/>
      <c r="OT46" s="712"/>
      <c r="OU46" s="712"/>
    </row>
    <row r="47" spans="1:411" s="67" customFormat="1" ht="12.75">
      <c r="A47" s="745">
        <v>40</v>
      </c>
      <c r="B47" s="753" t="s">
        <v>638</v>
      </c>
      <c r="C47" s="752" t="s">
        <v>601</v>
      </c>
      <c r="D47" s="750">
        <v>10</v>
      </c>
      <c r="E47" s="749" t="s">
        <v>2497</v>
      </c>
      <c r="F47" s="820">
        <v>12</v>
      </c>
      <c r="G47" s="821">
        <v>7.08</v>
      </c>
      <c r="H47" s="821">
        <v>10</v>
      </c>
      <c r="I47" s="761">
        <f>MIN(D47,F47)</f>
        <v>10</v>
      </c>
      <c r="J47" s="68">
        <v>2</v>
      </c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70"/>
      <c r="Y47" s="68">
        <v>2</v>
      </c>
      <c r="Z47" s="68">
        <v>2</v>
      </c>
      <c r="AA47" s="68">
        <v>2</v>
      </c>
      <c r="AB47" s="68">
        <v>2</v>
      </c>
      <c r="AC47" s="68">
        <v>2</v>
      </c>
      <c r="AD47" s="68">
        <v>2</v>
      </c>
      <c r="AE47" s="68">
        <v>2</v>
      </c>
      <c r="AF47" s="68">
        <v>2</v>
      </c>
      <c r="AG47" s="68">
        <v>2</v>
      </c>
      <c r="AH47" s="68">
        <v>2</v>
      </c>
      <c r="AI47" s="68">
        <v>2</v>
      </c>
      <c r="AJ47" s="68">
        <v>2</v>
      </c>
      <c r="AK47" s="68">
        <v>2</v>
      </c>
      <c r="AL47" s="68">
        <v>2</v>
      </c>
      <c r="AM47" s="68">
        <v>2</v>
      </c>
      <c r="AN47" s="68">
        <v>2</v>
      </c>
      <c r="AO47" s="68">
        <v>2</v>
      </c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71"/>
      <c r="BL47" s="71"/>
      <c r="BM47" s="68"/>
      <c r="BN47" s="68"/>
      <c r="BO47" s="71"/>
      <c r="BP47" s="71"/>
      <c r="BQ47" s="68"/>
      <c r="BR47" s="68"/>
      <c r="BS47" s="68"/>
      <c r="BT47" s="68"/>
      <c r="BU47" s="71"/>
      <c r="BV47" s="71"/>
      <c r="BW47" s="71"/>
      <c r="BX47" s="71"/>
      <c r="BY47" s="68"/>
      <c r="BZ47" s="68"/>
      <c r="CA47" s="68"/>
      <c r="CB47" s="68"/>
      <c r="CC47" s="71"/>
      <c r="CD47" s="71"/>
      <c r="CE47" s="68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68"/>
      <c r="DB47" s="68"/>
      <c r="DC47" s="68"/>
      <c r="DD47" s="71"/>
      <c r="DE47" s="71"/>
      <c r="DF47" s="68"/>
      <c r="DG47" s="71"/>
      <c r="DH47" s="68"/>
      <c r="DI47" s="71"/>
      <c r="DJ47" s="71"/>
      <c r="DK47" s="68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68"/>
      <c r="ED47" s="71"/>
      <c r="EE47" s="70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0"/>
      <c r="EU47" s="72"/>
      <c r="EV47" s="70"/>
      <c r="EW47" s="70"/>
      <c r="EX47" s="70"/>
      <c r="EY47" s="73"/>
      <c r="EZ47" s="73"/>
      <c r="FA47" s="73"/>
      <c r="FB47" s="74"/>
      <c r="FC47" s="75"/>
      <c r="FD47" s="75"/>
      <c r="FE47" s="75"/>
      <c r="FF47" s="75"/>
      <c r="FG47" s="75"/>
      <c r="FH47" s="75"/>
      <c r="FI47" s="75"/>
      <c r="FJ47" s="75"/>
      <c r="FK47" s="75"/>
      <c r="FL47" s="75"/>
      <c r="FM47" s="75"/>
      <c r="FN47" s="75"/>
      <c r="FO47" s="75"/>
      <c r="FP47" s="75"/>
      <c r="FQ47" s="75"/>
      <c r="FR47" s="74"/>
      <c r="FS47" s="74"/>
      <c r="FT47" s="74"/>
      <c r="FU47" s="74"/>
      <c r="FV47" s="74"/>
      <c r="FW47" s="74"/>
      <c r="FX47" s="76"/>
      <c r="FY47" s="76"/>
      <c r="FZ47" s="76"/>
      <c r="GA47" s="76"/>
      <c r="GB47" s="76"/>
      <c r="GC47" s="74"/>
      <c r="GD47" s="74"/>
      <c r="GE47" s="74"/>
      <c r="GF47" s="74"/>
      <c r="GG47" s="77"/>
      <c r="GH47" s="78"/>
      <c r="GI47" s="78"/>
      <c r="GJ47" s="74"/>
      <c r="GK47" s="79"/>
      <c r="GL47" s="80"/>
      <c r="GM47" s="105"/>
      <c r="GN47" s="70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68"/>
      <c r="HB47" s="68"/>
      <c r="HC47" s="68"/>
      <c r="HD47" s="68"/>
      <c r="HE47" s="68"/>
      <c r="HF47" s="68"/>
      <c r="HG47" s="68"/>
      <c r="HH47" s="68"/>
      <c r="HI47" s="68"/>
      <c r="HJ47" s="68"/>
      <c r="HK47" s="68"/>
      <c r="HL47" s="68"/>
      <c r="HM47" s="68"/>
      <c r="HN47" s="68"/>
      <c r="HO47" s="68"/>
      <c r="HP47" s="68"/>
      <c r="HQ47" s="69"/>
      <c r="HR47" s="68"/>
      <c r="HS47" s="68"/>
      <c r="HT47" s="68"/>
      <c r="HU47" s="68"/>
      <c r="HV47" s="68"/>
      <c r="HW47" s="68"/>
      <c r="HX47" s="68"/>
      <c r="HY47" s="68"/>
      <c r="HZ47" s="68"/>
      <c r="IA47" s="68"/>
      <c r="IB47" s="68"/>
      <c r="IC47" s="68"/>
      <c r="ID47" s="68"/>
      <c r="IE47" s="68"/>
      <c r="IF47" s="68"/>
      <c r="IG47" s="68"/>
      <c r="IH47" s="68"/>
      <c r="II47" s="68"/>
      <c r="IJ47" s="68"/>
      <c r="IK47" s="68"/>
      <c r="IL47" s="68"/>
      <c r="IM47" s="68"/>
      <c r="IN47" s="68"/>
      <c r="IO47" s="68"/>
      <c r="IP47" s="68"/>
      <c r="IQ47" s="68"/>
      <c r="IR47" s="68"/>
      <c r="IS47" s="68"/>
      <c r="IT47" s="68"/>
      <c r="IU47" s="68"/>
      <c r="IV47" s="68"/>
      <c r="IW47" s="68"/>
      <c r="IX47" s="68"/>
      <c r="IY47" s="68"/>
      <c r="IZ47" s="68"/>
      <c r="JA47" s="68"/>
      <c r="JB47" s="68"/>
      <c r="JC47" s="68"/>
      <c r="JD47" s="68"/>
      <c r="JE47" s="68"/>
      <c r="JF47" s="68"/>
      <c r="JG47" s="68"/>
      <c r="JH47" s="68"/>
      <c r="JI47" s="68"/>
      <c r="JJ47" s="68"/>
      <c r="JK47" s="68"/>
      <c r="JL47" s="68"/>
      <c r="JM47" s="68"/>
      <c r="JN47" s="68"/>
      <c r="JO47" s="68"/>
      <c r="JP47" s="68"/>
      <c r="JQ47" s="68"/>
      <c r="JR47" s="68"/>
      <c r="JS47" s="68"/>
      <c r="JT47" s="68"/>
      <c r="JU47" s="68"/>
      <c r="JV47" s="68"/>
      <c r="JW47" s="68"/>
      <c r="JX47" s="68"/>
      <c r="JY47" s="68"/>
      <c r="JZ47" s="68"/>
      <c r="KA47" s="68"/>
      <c r="KB47" s="68"/>
      <c r="KC47" s="68"/>
      <c r="KD47" s="68"/>
      <c r="KE47" s="68"/>
      <c r="KF47" s="68"/>
      <c r="KG47" s="68"/>
      <c r="KH47" s="68"/>
      <c r="KI47" s="68"/>
      <c r="KJ47" s="68"/>
      <c r="KK47" s="68"/>
      <c r="KL47" s="68"/>
      <c r="KM47" s="68"/>
      <c r="KN47" s="68"/>
      <c r="KO47" s="68"/>
      <c r="KP47" s="70"/>
      <c r="KQ47" s="70"/>
      <c r="KR47" s="70"/>
      <c r="KS47" s="70"/>
      <c r="KT47" s="70"/>
      <c r="KU47" s="70"/>
      <c r="KV47" s="70"/>
      <c r="KW47" s="70"/>
      <c r="KX47" s="70"/>
      <c r="KY47" s="70"/>
      <c r="KZ47" s="70"/>
      <c r="LA47" s="70"/>
      <c r="LB47" s="70"/>
      <c r="LC47" s="70"/>
      <c r="LD47" s="70"/>
      <c r="LE47" s="70"/>
      <c r="LF47" s="70"/>
      <c r="LG47" s="70"/>
      <c r="LH47" s="70"/>
      <c r="LI47" s="70"/>
      <c r="LJ47" s="70"/>
      <c r="LK47" s="70"/>
      <c r="LL47" s="70"/>
      <c r="LM47" s="70"/>
      <c r="LN47" s="70"/>
      <c r="LO47" s="70"/>
      <c r="LP47" s="70"/>
      <c r="LQ47" s="70"/>
      <c r="LR47" s="70"/>
      <c r="LS47" s="70"/>
      <c r="LT47" s="70"/>
      <c r="LU47" s="70"/>
      <c r="LV47" s="70"/>
      <c r="LW47" s="70"/>
      <c r="LX47" s="70"/>
      <c r="LY47" s="70"/>
      <c r="LZ47" s="70"/>
      <c r="MA47" s="70"/>
      <c r="MB47" s="70"/>
      <c r="MC47" s="70"/>
      <c r="MD47" s="70"/>
      <c r="ME47" s="70"/>
      <c r="MF47" s="70"/>
      <c r="MG47" s="70"/>
      <c r="MH47" s="70"/>
      <c r="MI47" s="70"/>
      <c r="MJ47" s="70"/>
      <c r="MK47" s="70"/>
      <c r="ML47" s="70"/>
      <c r="MM47" s="70"/>
      <c r="MN47" s="70"/>
      <c r="MO47" s="70"/>
      <c r="MP47" s="70"/>
      <c r="MQ47" s="70"/>
      <c r="MR47" s="70"/>
      <c r="MS47" s="70"/>
      <c r="MT47" s="70"/>
      <c r="MU47" s="70"/>
      <c r="MV47" s="70"/>
      <c r="MW47" s="70"/>
      <c r="MX47" s="70"/>
      <c r="MY47" s="70"/>
      <c r="MZ47" s="70"/>
      <c r="NA47" s="70"/>
      <c r="NB47" s="70"/>
      <c r="NC47" s="70"/>
      <c r="ND47" s="70"/>
      <c r="NE47" s="70"/>
      <c r="NF47" s="70"/>
      <c r="NG47" s="70"/>
      <c r="NH47" s="70"/>
      <c r="NI47" s="70"/>
      <c r="NJ47" s="70"/>
      <c r="NK47" s="70"/>
      <c r="NL47" s="70"/>
      <c r="NM47" s="70"/>
      <c r="NN47" s="70"/>
      <c r="NO47" s="70"/>
      <c r="NP47" s="70"/>
      <c r="NQ47" s="70"/>
      <c r="NR47" s="70"/>
      <c r="NS47" s="70"/>
      <c r="NT47" s="70"/>
      <c r="NU47" s="70"/>
      <c r="NV47" s="70"/>
      <c r="NW47" s="70"/>
      <c r="NX47" s="70"/>
      <c r="NY47" s="70"/>
      <c r="NZ47" s="70"/>
      <c r="OA47" s="70"/>
      <c r="OB47" s="70"/>
      <c r="OC47" s="70"/>
      <c r="OD47" s="70"/>
      <c r="OE47" s="70"/>
      <c r="OF47" s="70"/>
      <c r="OG47" s="81"/>
      <c r="OH47" s="70"/>
      <c r="OI47" s="70"/>
      <c r="OJ47" s="70"/>
      <c r="OK47" s="70"/>
      <c r="OL47" s="70"/>
      <c r="OM47" s="70"/>
      <c r="ON47" s="70"/>
      <c r="OO47" s="70"/>
      <c r="OP47" s="70"/>
      <c r="OQ47" s="70"/>
      <c r="OR47" s="70"/>
      <c r="OS47" s="70"/>
      <c r="OT47" s="70"/>
      <c r="OU47" s="70"/>
    </row>
    <row r="48" spans="1:411" s="67" customFormat="1" ht="12.75">
      <c r="A48" s="67">
        <v>41</v>
      </c>
      <c r="B48" s="553" t="s">
        <v>639</v>
      </c>
      <c r="C48" s="559" t="s">
        <v>601</v>
      </c>
      <c r="D48" s="511">
        <v>20.83</v>
      </c>
      <c r="E48" s="571" t="s">
        <v>2498</v>
      </c>
      <c r="F48" s="634"/>
      <c r="G48" s="634">
        <v>12.5</v>
      </c>
      <c r="H48" s="919">
        <v>16.350000000000001</v>
      </c>
      <c r="I48" s="633">
        <f>D48</f>
        <v>20.83</v>
      </c>
      <c r="J48" s="68"/>
      <c r="K48" s="68">
        <v>2</v>
      </c>
      <c r="L48" s="68">
        <v>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70"/>
      <c r="Y48" s="70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71"/>
      <c r="AK48" s="68"/>
      <c r="AL48" s="71"/>
      <c r="AM48" s="68"/>
      <c r="AN48" s="68"/>
      <c r="AO48" s="71"/>
      <c r="AP48" s="68">
        <v>2</v>
      </c>
      <c r="AQ48" s="68">
        <v>2</v>
      </c>
      <c r="AR48" s="68">
        <v>2</v>
      </c>
      <c r="AS48" s="68">
        <v>2</v>
      </c>
      <c r="AT48" s="68">
        <v>2</v>
      </c>
      <c r="AU48" s="68">
        <v>2</v>
      </c>
      <c r="AV48" s="68">
        <v>2</v>
      </c>
      <c r="AW48" s="68">
        <v>2</v>
      </c>
      <c r="AX48" s="68">
        <v>2</v>
      </c>
      <c r="AY48" s="68">
        <v>2</v>
      </c>
      <c r="AZ48" s="68">
        <v>2</v>
      </c>
      <c r="BA48" s="68">
        <v>2</v>
      </c>
      <c r="BB48" s="68">
        <v>2</v>
      </c>
      <c r="BC48" s="68">
        <v>2</v>
      </c>
      <c r="BD48" s="68">
        <v>2</v>
      </c>
      <c r="BE48" s="68">
        <v>2</v>
      </c>
      <c r="BF48" s="68">
        <v>2</v>
      </c>
      <c r="BG48" s="68">
        <v>2</v>
      </c>
      <c r="BH48" s="68">
        <v>2</v>
      </c>
      <c r="BI48" s="68">
        <v>2</v>
      </c>
      <c r="BJ48" s="68">
        <v>2</v>
      </c>
      <c r="BK48" s="68">
        <v>2</v>
      </c>
      <c r="BL48" s="68">
        <v>2</v>
      </c>
      <c r="BM48" s="68">
        <v>2</v>
      </c>
      <c r="BN48" s="68">
        <v>2</v>
      </c>
      <c r="BO48" s="68">
        <v>2</v>
      </c>
      <c r="BP48" s="68">
        <v>2</v>
      </c>
      <c r="BQ48" s="68">
        <v>2</v>
      </c>
      <c r="BR48" s="68">
        <v>2</v>
      </c>
      <c r="BS48" s="68">
        <v>2</v>
      </c>
      <c r="BT48" s="68">
        <v>2</v>
      </c>
      <c r="BU48" s="68">
        <v>2</v>
      </c>
      <c r="BV48" s="68">
        <v>2</v>
      </c>
      <c r="BW48" s="68">
        <v>2</v>
      </c>
      <c r="BX48" s="68">
        <v>2</v>
      </c>
      <c r="BY48" s="68"/>
      <c r="BZ48" s="68"/>
      <c r="CA48" s="68"/>
      <c r="CB48" s="68"/>
      <c r="CC48" s="71"/>
      <c r="CD48" s="71"/>
      <c r="CE48" s="68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68"/>
      <c r="DB48" s="68"/>
      <c r="DC48" s="68"/>
      <c r="DD48" s="71"/>
      <c r="DE48" s="71"/>
      <c r="DF48" s="68"/>
      <c r="DG48" s="71"/>
      <c r="DH48" s="68"/>
      <c r="DI48" s="71"/>
      <c r="DJ48" s="71"/>
      <c r="DK48" s="68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68"/>
      <c r="ED48" s="71"/>
      <c r="EE48" s="70"/>
      <c r="EF48" s="72"/>
      <c r="EG48" s="72"/>
      <c r="EH48" s="72"/>
      <c r="EI48" s="72"/>
      <c r="EJ48" s="72"/>
      <c r="EK48" s="72"/>
      <c r="EL48" s="72"/>
      <c r="EM48" s="72"/>
      <c r="EN48" s="72"/>
      <c r="EO48" s="72"/>
      <c r="EP48" s="72"/>
      <c r="EQ48" s="72"/>
      <c r="ER48" s="72"/>
      <c r="ES48" s="72"/>
      <c r="ET48" s="70"/>
      <c r="EU48" s="72"/>
      <c r="EV48" s="70"/>
      <c r="EW48" s="70"/>
      <c r="EX48" s="70"/>
      <c r="EY48" s="73"/>
      <c r="EZ48" s="73"/>
      <c r="FA48" s="73"/>
      <c r="FB48" s="74"/>
      <c r="FC48" s="75"/>
      <c r="FD48" s="75"/>
      <c r="FE48" s="75"/>
      <c r="FF48" s="75"/>
      <c r="FG48" s="75"/>
      <c r="FH48" s="75"/>
      <c r="FI48" s="75"/>
      <c r="FJ48" s="75"/>
      <c r="FK48" s="75"/>
      <c r="FL48" s="75"/>
      <c r="FM48" s="75"/>
      <c r="FN48" s="75"/>
      <c r="FO48" s="75"/>
      <c r="FP48" s="75"/>
      <c r="FQ48" s="75"/>
      <c r="FR48" s="74"/>
      <c r="FS48" s="74"/>
      <c r="FT48" s="74"/>
      <c r="FU48" s="74"/>
      <c r="FV48" s="74"/>
      <c r="FW48" s="74"/>
      <c r="FX48" s="76"/>
      <c r="FY48" s="76"/>
      <c r="FZ48" s="76"/>
      <c r="GA48" s="76"/>
      <c r="GB48" s="76"/>
      <c r="GC48" s="74"/>
      <c r="GD48" s="74"/>
      <c r="GE48" s="74"/>
      <c r="GF48" s="74"/>
      <c r="GG48" s="77"/>
      <c r="GH48" s="78"/>
      <c r="GI48" s="78"/>
      <c r="GJ48" s="74"/>
      <c r="GK48" s="79"/>
      <c r="GL48" s="80"/>
      <c r="GM48" s="105"/>
      <c r="GN48" s="70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68"/>
      <c r="HB48" s="68"/>
      <c r="HC48" s="68"/>
      <c r="HD48" s="68"/>
      <c r="HE48" s="68"/>
      <c r="HF48" s="68"/>
      <c r="HG48" s="68"/>
      <c r="HH48" s="68"/>
      <c r="HI48" s="68"/>
      <c r="HJ48" s="68"/>
      <c r="HK48" s="68"/>
      <c r="HL48" s="68"/>
      <c r="HM48" s="68"/>
      <c r="HN48" s="68"/>
      <c r="HO48" s="68"/>
      <c r="HP48" s="68"/>
      <c r="HQ48" s="69"/>
      <c r="HR48" s="68"/>
      <c r="HS48" s="68"/>
      <c r="HT48" s="68"/>
      <c r="HU48" s="68"/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/>
      <c r="IM48" s="68"/>
      <c r="IN48" s="68"/>
      <c r="IO48" s="68"/>
      <c r="IP48" s="68"/>
      <c r="IQ48" s="68"/>
      <c r="IR48" s="68"/>
      <c r="IS48" s="68"/>
      <c r="IT48" s="68"/>
      <c r="IU48" s="68"/>
      <c r="IV48" s="68"/>
      <c r="IW48" s="68"/>
      <c r="IX48" s="68"/>
      <c r="IY48" s="68"/>
      <c r="IZ48" s="68"/>
      <c r="JA48" s="68"/>
      <c r="JB48" s="68"/>
      <c r="JC48" s="68"/>
      <c r="JD48" s="68"/>
      <c r="JE48" s="68"/>
      <c r="JF48" s="68"/>
      <c r="JG48" s="68"/>
      <c r="JH48" s="68"/>
      <c r="JI48" s="68"/>
      <c r="JJ48" s="68"/>
      <c r="JK48" s="68"/>
      <c r="JL48" s="68"/>
      <c r="JM48" s="68"/>
      <c r="JN48" s="68"/>
      <c r="JO48" s="68"/>
      <c r="JP48" s="68"/>
      <c r="JQ48" s="68"/>
      <c r="JR48" s="68"/>
      <c r="JS48" s="68"/>
      <c r="JT48" s="68"/>
      <c r="JU48" s="68"/>
      <c r="JV48" s="68"/>
      <c r="JW48" s="68"/>
      <c r="JX48" s="68"/>
      <c r="JY48" s="68"/>
      <c r="JZ48" s="68"/>
      <c r="KA48" s="68"/>
      <c r="KB48" s="68"/>
      <c r="KC48" s="68"/>
      <c r="KD48" s="68"/>
      <c r="KE48" s="68"/>
      <c r="KF48" s="68"/>
      <c r="KG48" s="68"/>
      <c r="KH48" s="68"/>
      <c r="KI48" s="68"/>
      <c r="KJ48" s="68"/>
      <c r="KK48" s="68"/>
      <c r="KL48" s="68"/>
      <c r="KM48" s="68"/>
      <c r="KN48" s="68"/>
      <c r="KO48" s="68"/>
      <c r="KP48" s="70"/>
      <c r="KQ48" s="70"/>
      <c r="KR48" s="70"/>
      <c r="KS48" s="70"/>
      <c r="KT48" s="70"/>
      <c r="KU48" s="70"/>
      <c r="KV48" s="70"/>
      <c r="KW48" s="70"/>
      <c r="KX48" s="70"/>
      <c r="KY48" s="70"/>
      <c r="KZ48" s="70"/>
      <c r="LA48" s="70"/>
      <c r="LB48" s="70"/>
      <c r="LC48" s="70"/>
      <c r="LD48" s="70"/>
      <c r="LE48" s="70"/>
      <c r="LF48" s="70"/>
      <c r="LG48" s="70"/>
      <c r="LH48" s="70"/>
      <c r="LI48" s="70"/>
      <c r="LJ48" s="70"/>
      <c r="LK48" s="70"/>
      <c r="LL48" s="70"/>
      <c r="LM48" s="70"/>
      <c r="LN48" s="70"/>
      <c r="LO48" s="70"/>
      <c r="LP48" s="70"/>
      <c r="LQ48" s="70"/>
      <c r="LR48" s="70"/>
      <c r="LS48" s="70"/>
      <c r="LT48" s="70"/>
      <c r="LU48" s="70"/>
      <c r="LV48" s="70"/>
      <c r="LW48" s="70"/>
      <c r="LX48" s="70"/>
      <c r="LY48" s="70"/>
      <c r="LZ48" s="70"/>
      <c r="MA48" s="70"/>
      <c r="MB48" s="70"/>
      <c r="MC48" s="70"/>
      <c r="MD48" s="70"/>
      <c r="ME48" s="70"/>
      <c r="MF48" s="70"/>
      <c r="MG48" s="70"/>
      <c r="MH48" s="70"/>
      <c r="MI48" s="70"/>
      <c r="MJ48" s="70"/>
      <c r="MK48" s="70"/>
      <c r="ML48" s="70"/>
      <c r="MM48" s="70"/>
      <c r="MN48" s="70"/>
      <c r="MO48" s="70"/>
      <c r="MP48" s="70"/>
      <c r="MQ48" s="70"/>
      <c r="MR48" s="70"/>
      <c r="MS48" s="70"/>
      <c r="MT48" s="70"/>
      <c r="MU48" s="70"/>
      <c r="MV48" s="70"/>
      <c r="MW48" s="70"/>
      <c r="MX48" s="70"/>
      <c r="MY48" s="70"/>
      <c r="MZ48" s="70"/>
      <c r="NA48" s="70"/>
      <c r="NB48" s="70"/>
      <c r="NC48" s="70"/>
      <c r="ND48" s="70"/>
      <c r="NE48" s="70"/>
      <c r="NF48" s="70"/>
      <c r="NG48" s="70"/>
      <c r="NH48" s="70"/>
      <c r="NI48" s="70"/>
      <c r="NJ48" s="70"/>
      <c r="NK48" s="70"/>
      <c r="NL48" s="70"/>
      <c r="NM48" s="70"/>
      <c r="NN48" s="70"/>
      <c r="NO48" s="70"/>
      <c r="NP48" s="70"/>
      <c r="NQ48" s="70"/>
      <c r="NR48" s="70"/>
      <c r="NS48" s="70"/>
      <c r="NT48" s="70"/>
      <c r="NU48" s="70"/>
      <c r="NV48" s="70"/>
      <c r="NW48" s="70"/>
      <c r="NX48" s="70"/>
      <c r="NY48" s="70"/>
      <c r="NZ48" s="70"/>
      <c r="OA48" s="70"/>
      <c r="OB48" s="70"/>
      <c r="OC48" s="70"/>
      <c r="OD48" s="70"/>
      <c r="OE48" s="70"/>
      <c r="OF48" s="70"/>
      <c r="OG48" s="81"/>
      <c r="OH48" s="70"/>
      <c r="OI48" s="70"/>
      <c r="OJ48" s="70"/>
      <c r="OK48" s="70"/>
      <c r="OL48" s="70"/>
      <c r="OM48" s="70"/>
      <c r="ON48" s="70"/>
      <c r="OO48" s="70"/>
      <c r="OP48" s="70"/>
      <c r="OQ48" s="70"/>
      <c r="OR48" s="70"/>
      <c r="OS48" s="70"/>
      <c r="OT48" s="70"/>
      <c r="OU48" s="70"/>
    </row>
    <row r="49" spans="1:411" s="67" customFormat="1" ht="12.75">
      <c r="A49" s="67">
        <v>42</v>
      </c>
      <c r="B49" s="553" t="s">
        <v>640</v>
      </c>
      <c r="C49" s="559" t="s">
        <v>601</v>
      </c>
      <c r="D49" s="511">
        <v>24.17</v>
      </c>
      <c r="E49" s="571" t="s">
        <v>2499</v>
      </c>
      <c r="F49" s="634"/>
      <c r="G49" s="634">
        <v>17.5</v>
      </c>
      <c r="H49" s="919">
        <v>24.17</v>
      </c>
      <c r="I49" s="633">
        <f>D49</f>
        <v>24.17</v>
      </c>
      <c r="J49" s="70"/>
      <c r="K49" s="70"/>
      <c r="L49" s="70"/>
      <c r="M49" s="70">
        <v>2</v>
      </c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2"/>
      <c r="AK49" s="70"/>
      <c r="AL49" s="72"/>
      <c r="AM49" s="70"/>
      <c r="AN49" s="70"/>
      <c r="AO49" s="72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2"/>
      <c r="BL49" s="72"/>
      <c r="BM49" s="70"/>
      <c r="BN49" s="70"/>
      <c r="BO49" s="72"/>
      <c r="BP49" s="72"/>
      <c r="BQ49" s="70"/>
      <c r="BR49" s="70"/>
      <c r="BS49" s="70"/>
      <c r="BT49" s="70"/>
      <c r="BU49" s="72"/>
      <c r="BV49" s="72"/>
      <c r="BW49" s="72"/>
      <c r="BX49" s="72"/>
      <c r="BY49" s="70">
        <v>2</v>
      </c>
      <c r="BZ49" s="70">
        <v>2</v>
      </c>
      <c r="CA49" s="70">
        <v>2</v>
      </c>
      <c r="CB49" s="70">
        <v>2</v>
      </c>
      <c r="CC49" s="70">
        <v>2</v>
      </c>
      <c r="CD49" s="70">
        <v>2</v>
      </c>
      <c r="CE49" s="70">
        <v>2</v>
      </c>
      <c r="CF49" s="70">
        <v>2</v>
      </c>
      <c r="CG49" s="70">
        <v>2</v>
      </c>
      <c r="CH49" s="70">
        <v>2</v>
      </c>
      <c r="CI49" s="70">
        <v>2</v>
      </c>
      <c r="CJ49" s="70">
        <v>2</v>
      </c>
      <c r="CK49" s="70">
        <v>2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2"/>
      <c r="DE49" s="72"/>
      <c r="DF49" s="70"/>
      <c r="DG49" s="72"/>
      <c r="DH49" s="70"/>
      <c r="DI49" s="72"/>
      <c r="DJ49" s="72"/>
      <c r="DK49" s="70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0"/>
      <c r="ED49" s="72"/>
      <c r="EE49" s="70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0"/>
      <c r="EU49" s="72"/>
      <c r="EV49" s="70"/>
      <c r="EW49" s="70"/>
      <c r="EX49" s="70"/>
      <c r="EY49" s="73"/>
      <c r="EZ49" s="73"/>
      <c r="FA49" s="73"/>
      <c r="FB49" s="74"/>
      <c r="FC49" s="75"/>
      <c r="FD49" s="75"/>
      <c r="FE49" s="75"/>
      <c r="FF49" s="75"/>
      <c r="FG49" s="75"/>
      <c r="FH49" s="75"/>
      <c r="FI49" s="75"/>
      <c r="FJ49" s="75"/>
      <c r="FK49" s="75"/>
      <c r="FL49" s="75"/>
      <c r="FM49" s="75"/>
      <c r="FN49" s="75"/>
      <c r="FO49" s="75"/>
      <c r="FP49" s="75"/>
      <c r="FQ49" s="75"/>
      <c r="FR49" s="74"/>
      <c r="FS49" s="74"/>
      <c r="FT49" s="74"/>
      <c r="FU49" s="74"/>
      <c r="FV49" s="74"/>
      <c r="FW49" s="74"/>
      <c r="FX49" s="76"/>
      <c r="FY49" s="76"/>
      <c r="FZ49" s="76"/>
      <c r="GA49" s="76"/>
      <c r="GB49" s="76"/>
      <c r="GC49" s="74"/>
      <c r="GD49" s="74"/>
      <c r="GE49" s="74"/>
      <c r="GF49" s="74"/>
      <c r="GG49" s="77"/>
      <c r="GH49" s="78"/>
      <c r="GI49" s="78"/>
      <c r="GJ49" s="74"/>
      <c r="GK49" s="79"/>
      <c r="GL49" s="105"/>
      <c r="GM49" s="105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106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70"/>
      <c r="IV49" s="70"/>
      <c r="IW49" s="70"/>
      <c r="IX49" s="70"/>
      <c r="IY49" s="70"/>
      <c r="IZ49" s="70"/>
      <c r="JA49" s="70"/>
      <c r="JB49" s="70"/>
      <c r="JC49" s="70"/>
      <c r="JD49" s="70"/>
      <c r="JE49" s="70"/>
      <c r="JF49" s="70"/>
      <c r="JG49" s="70"/>
      <c r="JH49" s="70"/>
      <c r="JI49" s="70"/>
      <c r="JJ49" s="70"/>
      <c r="JK49" s="70"/>
      <c r="JL49" s="70"/>
      <c r="JM49" s="70"/>
      <c r="JN49" s="70"/>
      <c r="JO49" s="70"/>
      <c r="JP49" s="70"/>
      <c r="JQ49" s="70"/>
      <c r="JR49" s="70"/>
      <c r="JS49" s="70"/>
      <c r="JT49" s="70"/>
      <c r="JU49" s="70"/>
      <c r="JV49" s="70"/>
      <c r="JW49" s="70"/>
      <c r="JX49" s="70"/>
      <c r="JY49" s="70"/>
      <c r="JZ49" s="70"/>
      <c r="KA49" s="70"/>
      <c r="KB49" s="70"/>
      <c r="KC49" s="70"/>
      <c r="KD49" s="70"/>
      <c r="KE49" s="70"/>
      <c r="KF49" s="70"/>
      <c r="KG49" s="70"/>
      <c r="KH49" s="70"/>
      <c r="KI49" s="70"/>
      <c r="KJ49" s="70"/>
      <c r="KK49" s="70"/>
      <c r="KL49" s="70"/>
      <c r="KM49" s="70"/>
      <c r="KN49" s="70"/>
      <c r="KO49" s="70"/>
      <c r="KP49" s="70"/>
      <c r="KQ49" s="70"/>
      <c r="KR49" s="70"/>
      <c r="KS49" s="70"/>
      <c r="KT49" s="70"/>
      <c r="KU49" s="70"/>
      <c r="KV49" s="70"/>
      <c r="KW49" s="70"/>
      <c r="KX49" s="70"/>
      <c r="KY49" s="70"/>
      <c r="KZ49" s="70"/>
      <c r="LA49" s="70"/>
      <c r="LB49" s="70"/>
      <c r="LC49" s="70"/>
      <c r="LD49" s="70"/>
      <c r="LE49" s="70"/>
      <c r="LF49" s="70"/>
      <c r="LG49" s="70"/>
      <c r="LH49" s="70"/>
      <c r="LI49" s="70"/>
      <c r="LJ49" s="70"/>
      <c r="LK49" s="70"/>
      <c r="LL49" s="70"/>
      <c r="LM49" s="70"/>
      <c r="LN49" s="70"/>
      <c r="LO49" s="70"/>
      <c r="LP49" s="70"/>
      <c r="LQ49" s="70"/>
      <c r="LR49" s="70"/>
      <c r="LS49" s="70"/>
      <c r="LT49" s="70"/>
      <c r="LU49" s="70"/>
      <c r="LV49" s="70"/>
      <c r="LW49" s="70"/>
      <c r="LX49" s="70"/>
      <c r="LY49" s="70"/>
      <c r="LZ49" s="70"/>
      <c r="MA49" s="70"/>
      <c r="MB49" s="70"/>
      <c r="MC49" s="70"/>
      <c r="MD49" s="70"/>
      <c r="ME49" s="70"/>
      <c r="MF49" s="70"/>
      <c r="MG49" s="70"/>
      <c r="MH49" s="70"/>
      <c r="MI49" s="70"/>
      <c r="MJ49" s="70"/>
      <c r="MK49" s="70"/>
      <c r="ML49" s="70"/>
      <c r="MM49" s="70"/>
      <c r="MN49" s="70"/>
      <c r="MO49" s="70"/>
      <c r="MP49" s="70"/>
      <c r="MQ49" s="70"/>
      <c r="MR49" s="70"/>
      <c r="MS49" s="70"/>
      <c r="MT49" s="70"/>
      <c r="MU49" s="70"/>
      <c r="MV49" s="70"/>
      <c r="MW49" s="70"/>
      <c r="MX49" s="70"/>
      <c r="MY49" s="70"/>
      <c r="MZ49" s="70"/>
      <c r="NA49" s="70"/>
      <c r="NB49" s="70"/>
      <c r="NC49" s="70"/>
      <c r="ND49" s="70"/>
      <c r="NE49" s="70"/>
      <c r="NF49" s="70"/>
      <c r="NG49" s="70"/>
      <c r="NH49" s="70"/>
      <c r="NI49" s="70"/>
      <c r="NJ49" s="70"/>
      <c r="NK49" s="70"/>
      <c r="NL49" s="70"/>
      <c r="NM49" s="70"/>
      <c r="NN49" s="70"/>
      <c r="NO49" s="70"/>
      <c r="NP49" s="70"/>
      <c r="NQ49" s="70"/>
      <c r="NR49" s="70"/>
      <c r="NS49" s="70"/>
      <c r="NT49" s="70"/>
      <c r="NU49" s="70"/>
      <c r="NV49" s="70"/>
      <c r="NW49" s="70"/>
      <c r="NX49" s="70"/>
      <c r="NY49" s="70"/>
      <c r="NZ49" s="70"/>
      <c r="OA49" s="70"/>
      <c r="OB49" s="70"/>
      <c r="OC49" s="70"/>
      <c r="OD49" s="70"/>
      <c r="OE49" s="70"/>
      <c r="OF49" s="70"/>
      <c r="OG49" s="81"/>
      <c r="OH49" s="70"/>
      <c r="OI49" s="70"/>
      <c r="OJ49" s="70"/>
      <c r="OK49" s="70"/>
      <c r="OL49" s="70"/>
      <c r="OM49" s="70"/>
      <c r="ON49" s="70"/>
      <c r="OO49" s="70"/>
      <c r="OP49" s="70"/>
      <c r="OQ49" s="70"/>
      <c r="OR49" s="70"/>
      <c r="OS49" s="70"/>
      <c r="OT49" s="70"/>
      <c r="OU49" s="70"/>
    </row>
    <row r="50" spans="1:411" s="67" customFormat="1" ht="12.75">
      <c r="A50" s="67">
        <v>43</v>
      </c>
      <c r="B50" s="553" t="s">
        <v>641</v>
      </c>
      <c r="C50" s="559" t="s">
        <v>601</v>
      </c>
      <c r="D50" s="511">
        <v>48.58</v>
      </c>
      <c r="E50" s="571" t="s">
        <v>2500</v>
      </c>
      <c r="F50" s="634"/>
      <c r="G50" s="634">
        <v>25</v>
      </c>
      <c r="H50" s="919">
        <v>48.58</v>
      </c>
      <c r="I50" s="633">
        <f>D50</f>
        <v>48.58</v>
      </c>
      <c r="J50" s="70"/>
      <c r="K50" s="70"/>
      <c r="L50" s="70"/>
      <c r="M50" s="70"/>
      <c r="N50" s="70">
        <v>2</v>
      </c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2"/>
      <c r="AK50" s="70"/>
      <c r="AL50" s="72"/>
      <c r="AM50" s="70"/>
      <c r="AN50" s="70"/>
      <c r="AO50" s="72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2"/>
      <c r="BL50" s="72"/>
      <c r="BM50" s="70"/>
      <c r="BN50" s="70"/>
      <c r="BO50" s="72"/>
      <c r="BP50" s="72"/>
      <c r="BQ50" s="70"/>
      <c r="BR50" s="70"/>
      <c r="BS50" s="70"/>
      <c r="BT50" s="70"/>
      <c r="BU50" s="72"/>
      <c r="BV50" s="72"/>
      <c r="BW50" s="72"/>
      <c r="BX50" s="72"/>
      <c r="BY50" s="70"/>
      <c r="BZ50" s="70"/>
      <c r="CA50" s="70"/>
      <c r="CB50" s="70"/>
      <c r="CC50" s="72"/>
      <c r="CD50" s="72"/>
      <c r="CE50" s="70"/>
      <c r="CF50" s="72"/>
      <c r="CG50" s="72"/>
      <c r="CH50" s="72"/>
      <c r="CI50" s="72"/>
      <c r="CJ50" s="72"/>
      <c r="CK50" s="72"/>
      <c r="CL50" s="72">
        <v>2</v>
      </c>
      <c r="CM50" s="72">
        <v>2</v>
      </c>
      <c r="CN50" s="72">
        <v>2</v>
      </c>
      <c r="CO50" s="72">
        <v>2</v>
      </c>
      <c r="CP50" s="72">
        <v>2</v>
      </c>
      <c r="CQ50" s="72">
        <v>2</v>
      </c>
      <c r="CR50" s="72">
        <v>2</v>
      </c>
      <c r="CS50" s="72">
        <v>2</v>
      </c>
      <c r="CT50" s="72">
        <v>2</v>
      </c>
      <c r="CU50" s="72">
        <v>2</v>
      </c>
      <c r="CV50" s="72">
        <v>2</v>
      </c>
      <c r="CW50" s="72">
        <v>2</v>
      </c>
      <c r="CX50" s="72">
        <v>2</v>
      </c>
      <c r="CY50" s="72">
        <v>2</v>
      </c>
      <c r="CZ50" s="72"/>
      <c r="DA50" s="70"/>
      <c r="DB50" s="70"/>
      <c r="DC50" s="70"/>
      <c r="DD50" s="72"/>
      <c r="DE50" s="72"/>
      <c r="DF50" s="70"/>
      <c r="DG50" s="72"/>
      <c r="DH50" s="70"/>
      <c r="DI50" s="72"/>
      <c r="DJ50" s="72"/>
      <c r="DK50" s="70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0"/>
      <c r="ED50" s="72"/>
      <c r="EE50" s="70"/>
      <c r="EF50" s="72"/>
      <c r="EG50" s="72"/>
      <c r="EH50" s="72"/>
      <c r="EI50" s="72"/>
      <c r="EJ50" s="72"/>
      <c r="EK50" s="72"/>
      <c r="EL50" s="72"/>
      <c r="EM50" s="72"/>
      <c r="EN50" s="72"/>
      <c r="EO50" s="72"/>
      <c r="EP50" s="72"/>
      <c r="EQ50" s="72"/>
      <c r="ER50" s="72"/>
      <c r="ES50" s="72"/>
      <c r="ET50" s="70"/>
      <c r="EU50" s="72"/>
      <c r="EV50" s="70"/>
      <c r="EW50" s="70"/>
      <c r="EX50" s="70"/>
      <c r="EY50" s="73"/>
      <c r="EZ50" s="73"/>
      <c r="FA50" s="73"/>
      <c r="FB50" s="74"/>
      <c r="FC50" s="75"/>
      <c r="FD50" s="75"/>
      <c r="FE50" s="75"/>
      <c r="FF50" s="75"/>
      <c r="FG50" s="75"/>
      <c r="FH50" s="75"/>
      <c r="FI50" s="75"/>
      <c r="FJ50" s="75"/>
      <c r="FK50" s="75"/>
      <c r="FL50" s="75"/>
      <c r="FM50" s="75"/>
      <c r="FN50" s="75"/>
      <c r="FO50" s="75"/>
      <c r="FP50" s="75"/>
      <c r="FQ50" s="75"/>
      <c r="FR50" s="74"/>
      <c r="FS50" s="74"/>
      <c r="FT50" s="74"/>
      <c r="FU50" s="74"/>
      <c r="FV50" s="74"/>
      <c r="FW50" s="74"/>
      <c r="FX50" s="76"/>
      <c r="FY50" s="76"/>
      <c r="FZ50" s="76"/>
      <c r="GA50" s="76"/>
      <c r="GB50" s="76"/>
      <c r="GC50" s="74"/>
      <c r="GD50" s="74"/>
      <c r="GE50" s="74"/>
      <c r="GF50" s="74"/>
      <c r="GG50" s="77"/>
      <c r="GH50" s="78"/>
      <c r="GI50" s="78"/>
      <c r="GJ50" s="74"/>
      <c r="GK50" s="79"/>
      <c r="GL50" s="105"/>
      <c r="GM50" s="105"/>
      <c r="GN50" s="70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70"/>
      <c r="HC50" s="70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106"/>
      <c r="HR50" s="70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70"/>
      <c r="IG50" s="70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70"/>
      <c r="IV50" s="70"/>
      <c r="IW50" s="70"/>
      <c r="IX50" s="70"/>
      <c r="IY50" s="70"/>
      <c r="IZ50" s="70"/>
      <c r="JA50" s="70"/>
      <c r="JB50" s="70"/>
      <c r="JC50" s="70"/>
      <c r="JD50" s="70"/>
      <c r="JE50" s="70"/>
      <c r="JF50" s="70"/>
      <c r="JG50" s="70"/>
      <c r="JH50" s="70"/>
      <c r="JI50" s="70"/>
      <c r="JJ50" s="70"/>
      <c r="JK50" s="70"/>
      <c r="JL50" s="70"/>
      <c r="JM50" s="70"/>
      <c r="JN50" s="70"/>
      <c r="JO50" s="70"/>
      <c r="JP50" s="70"/>
      <c r="JQ50" s="70"/>
      <c r="JR50" s="70"/>
      <c r="JS50" s="70"/>
      <c r="JT50" s="70"/>
      <c r="JU50" s="70"/>
      <c r="JV50" s="70"/>
      <c r="JW50" s="70"/>
      <c r="JX50" s="70"/>
      <c r="JY50" s="70"/>
      <c r="JZ50" s="70"/>
      <c r="KA50" s="70"/>
      <c r="KB50" s="70"/>
      <c r="KC50" s="70"/>
      <c r="KD50" s="70"/>
      <c r="KE50" s="70"/>
      <c r="KF50" s="70"/>
      <c r="KG50" s="70"/>
      <c r="KH50" s="70"/>
      <c r="KI50" s="70"/>
      <c r="KJ50" s="70"/>
      <c r="KK50" s="70"/>
      <c r="KL50" s="70"/>
      <c r="KM50" s="70"/>
      <c r="KN50" s="70"/>
      <c r="KO50" s="70"/>
      <c r="KP50" s="70"/>
      <c r="KQ50" s="70"/>
      <c r="KR50" s="70"/>
      <c r="KS50" s="70"/>
      <c r="KT50" s="70"/>
      <c r="KU50" s="70"/>
      <c r="KV50" s="70"/>
      <c r="KW50" s="70"/>
      <c r="KX50" s="70"/>
      <c r="KY50" s="70"/>
      <c r="KZ50" s="70"/>
      <c r="LA50" s="70"/>
      <c r="LB50" s="70"/>
      <c r="LC50" s="70"/>
      <c r="LD50" s="70"/>
      <c r="LE50" s="70"/>
      <c r="LF50" s="70"/>
      <c r="LG50" s="70"/>
      <c r="LH50" s="70"/>
      <c r="LI50" s="70"/>
      <c r="LJ50" s="70"/>
      <c r="LK50" s="70"/>
      <c r="LL50" s="70"/>
      <c r="LM50" s="70"/>
      <c r="LN50" s="70"/>
      <c r="LO50" s="70"/>
      <c r="LP50" s="70"/>
      <c r="LQ50" s="70"/>
      <c r="LR50" s="70"/>
      <c r="LS50" s="70"/>
      <c r="LT50" s="70"/>
      <c r="LU50" s="70"/>
      <c r="LV50" s="70"/>
      <c r="LW50" s="70"/>
      <c r="LX50" s="70"/>
      <c r="LY50" s="70"/>
      <c r="LZ50" s="70"/>
      <c r="MA50" s="70"/>
      <c r="MB50" s="70"/>
      <c r="MC50" s="70"/>
      <c r="MD50" s="70"/>
      <c r="ME50" s="70"/>
      <c r="MF50" s="70"/>
      <c r="MG50" s="70"/>
      <c r="MH50" s="70"/>
      <c r="MI50" s="70"/>
      <c r="MJ50" s="70"/>
      <c r="MK50" s="70"/>
      <c r="ML50" s="70"/>
      <c r="MM50" s="70"/>
      <c r="MN50" s="70"/>
      <c r="MO50" s="70"/>
      <c r="MP50" s="70"/>
      <c r="MQ50" s="70"/>
      <c r="MR50" s="70"/>
      <c r="MS50" s="70"/>
      <c r="MT50" s="70"/>
      <c r="MU50" s="70"/>
      <c r="MV50" s="70"/>
      <c r="MW50" s="70"/>
      <c r="MX50" s="70"/>
      <c r="MY50" s="70"/>
      <c r="MZ50" s="70"/>
      <c r="NA50" s="70"/>
      <c r="NB50" s="70"/>
      <c r="NC50" s="70"/>
      <c r="ND50" s="70"/>
      <c r="NE50" s="70"/>
      <c r="NF50" s="70"/>
      <c r="NG50" s="70"/>
      <c r="NH50" s="70"/>
      <c r="NI50" s="70"/>
      <c r="NJ50" s="70"/>
      <c r="NK50" s="70"/>
      <c r="NL50" s="70"/>
      <c r="NM50" s="70"/>
      <c r="NN50" s="70"/>
      <c r="NO50" s="70"/>
      <c r="NP50" s="70"/>
      <c r="NQ50" s="70"/>
      <c r="NR50" s="70"/>
      <c r="NS50" s="70"/>
      <c r="NT50" s="70"/>
      <c r="NU50" s="70"/>
      <c r="NV50" s="70"/>
      <c r="NW50" s="70"/>
      <c r="NX50" s="70"/>
      <c r="NY50" s="70"/>
      <c r="NZ50" s="70"/>
      <c r="OA50" s="70"/>
      <c r="OB50" s="70"/>
      <c r="OC50" s="70"/>
      <c r="OD50" s="70"/>
      <c r="OE50" s="70"/>
      <c r="OF50" s="70"/>
      <c r="OG50" s="81"/>
      <c r="OH50" s="70"/>
      <c r="OI50" s="70"/>
      <c r="OJ50" s="70"/>
      <c r="OK50" s="70"/>
      <c r="OL50" s="70"/>
      <c r="OM50" s="70"/>
      <c r="ON50" s="70"/>
      <c r="OO50" s="70"/>
      <c r="OP50" s="70"/>
      <c r="OQ50" s="70"/>
      <c r="OR50" s="70"/>
      <c r="OS50" s="70"/>
      <c r="OT50" s="70"/>
      <c r="OU50" s="70"/>
    </row>
    <row r="51" spans="1:411" s="67" customFormat="1" ht="12.75">
      <c r="A51" s="67">
        <v>44</v>
      </c>
      <c r="B51" s="553" t="s">
        <v>642</v>
      </c>
      <c r="C51" s="559" t="s">
        <v>601</v>
      </c>
      <c r="D51" s="511">
        <v>65.42</v>
      </c>
      <c r="E51" s="571" t="s">
        <v>2501</v>
      </c>
      <c r="F51" s="634"/>
      <c r="G51" s="634">
        <v>33.33</v>
      </c>
      <c r="H51" s="919">
        <v>65.42</v>
      </c>
      <c r="I51" s="633">
        <f>D51</f>
        <v>65.42</v>
      </c>
      <c r="J51" s="70"/>
      <c r="K51" s="70"/>
      <c r="L51" s="70"/>
      <c r="M51" s="70"/>
      <c r="N51" s="70"/>
      <c r="O51" s="70">
        <v>2</v>
      </c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2"/>
      <c r="AK51" s="70"/>
      <c r="AL51" s="72"/>
      <c r="AM51" s="70"/>
      <c r="AN51" s="70"/>
      <c r="AO51" s="72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2"/>
      <c r="BL51" s="72"/>
      <c r="BM51" s="70"/>
      <c r="BN51" s="70"/>
      <c r="BO51" s="72"/>
      <c r="BP51" s="72"/>
      <c r="BQ51" s="70"/>
      <c r="BR51" s="70"/>
      <c r="BS51" s="70"/>
      <c r="BT51" s="70"/>
      <c r="BU51" s="72"/>
      <c r="BV51" s="72"/>
      <c r="BW51" s="72"/>
      <c r="BX51" s="72"/>
      <c r="BY51" s="70"/>
      <c r="BZ51" s="70"/>
      <c r="CA51" s="70"/>
      <c r="CB51" s="70"/>
      <c r="CC51" s="72"/>
      <c r="CD51" s="72"/>
      <c r="CE51" s="70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>
        <v>2</v>
      </c>
      <c r="DA51" s="70">
        <v>2</v>
      </c>
      <c r="DB51" s="70">
        <v>2</v>
      </c>
      <c r="DC51" s="70">
        <v>2</v>
      </c>
      <c r="DD51" s="70">
        <v>2</v>
      </c>
      <c r="DE51" s="70">
        <v>2</v>
      </c>
      <c r="DF51" s="70">
        <v>2</v>
      </c>
      <c r="DG51" s="70">
        <v>2</v>
      </c>
      <c r="DH51" s="70">
        <v>2</v>
      </c>
      <c r="DI51" s="70">
        <v>2</v>
      </c>
      <c r="DJ51" s="70">
        <v>2</v>
      </c>
      <c r="DK51" s="70">
        <v>2</v>
      </c>
      <c r="DL51" s="70">
        <v>2</v>
      </c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2"/>
      <c r="DZ51" s="72"/>
      <c r="EA51" s="72"/>
      <c r="EB51" s="72"/>
      <c r="EC51" s="70"/>
      <c r="ED51" s="72"/>
      <c r="EE51" s="70"/>
      <c r="EF51" s="72"/>
      <c r="EG51" s="72"/>
      <c r="EH51" s="72"/>
      <c r="EI51" s="72"/>
      <c r="EJ51" s="72"/>
      <c r="EK51" s="72"/>
      <c r="EL51" s="72"/>
      <c r="EM51" s="72"/>
      <c r="EN51" s="72"/>
      <c r="EO51" s="72"/>
      <c r="EP51" s="72"/>
      <c r="EQ51" s="72"/>
      <c r="ER51" s="72"/>
      <c r="ES51" s="72"/>
      <c r="ET51" s="70"/>
      <c r="EU51" s="72"/>
      <c r="EV51" s="70"/>
      <c r="EW51" s="70"/>
      <c r="EX51" s="70"/>
      <c r="EY51" s="73"/>
      <c r="EZ51" s="73"/>
      <c r="FA51" s="73"/>
      <c r="FB51" s="74"/>
      <c r="FC51" s="75"/>
      <c r="FD51" s="75"/>
      <c r="FE51" s="75"/>
      <c r="FF51" s="75"/>
      <c r="FG51" s="75"/>
      <c r="FH51" s="75"/>
      <c r="FI51" s="75"/>
      <c r="FJ51" s="75"/>
      <c r="FK51" s="75"/>
      <c r="FL51" s="75"/>
      <c r="FM51" s="75"/>
      <c r="FN51" s="75"/>
      <c r="FO51" s="75"/>
      <c r="FP51" s="75"/>
      <c r="FQ51" s="75"/>
      <c r="FR51" s="74"/>
      <c r="FS51" s="74"/>
      <c r="FT51" s="74"/>
      <c r="FU51" s="74"/>
      <c r="FV51" s="74"/>
      <c r="FW51" s="74"/>
      <c r="FX51" s="76"/>
      <c r="FY51" s="76"/>
      <c r="FZ51" s="76"/>
      <c r="GA51" s="76"/>
      <c r="GB51" s="76"/>
      <c r="GC51" s="74"/>
      <c r="GD51" s="74"/>
      <c r="GE51" s="74"/>
      <c r="GF51" s="74"/>
      <c r="GG51" s="77"/>
      <c r="GH51" s="78"/>
      <c r="GI51" s="78"/>
      <c r="GJ51" s="74"/>
      <c r="GK51" s="79"/>
      <c r="GL51" s="105"/>
      <c r="GM51" s="105"/>
      <c r="GN51" s="70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70"/>
      <c r="HC51" s="70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106"/>
      <c r="HR51" s="70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70"/>
      <c r="IG51" s="70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70"/>
      <c r="IV51" s="70"/>
      <c r="IW51" s="70"/>
      <c r="IX51" s="70"/>
      <c r="IY51" s="70"/>
      <c r="IZ51" s="70"/>
      <c r="JA51" s="70"/>
      <c r="JB51" s="70"/>
      <c r="JC51" s="70"/>
      <c r="JD51" s="70"/>
      <c r="JE51" s="70"/>
      <c r="JF51" s="70"/>
      <c r="JG51" s="70"/>
      <c r="JH51" s="70"/>
      <c r="JI51" s="70"/>
      <c r="JJ51" s="70"/>
      <c r="JK51" s="70"/>
      <c r="JL51" s="70"/>
      <c r="JM51" s="70"/>
      <c r="JN51" s="70"/>
      <c r="JO51" s="70"/>
      <c r="JP51" s="70"/>
      <c r="JQ51" s="70"/>
      <c r="JR51" s="70"/>
      <c r="JS51" s="70"/>
      <c r="JT51" s="70"/>
      <c r="JU51" s="70"/>
      <c r="JV51" s="70"/>
      <c r="JW51" s="70"/>
      <c r="JX51" s="70"/>
      <c r="JY51" s="70"/>
      <c r="JZ51" s="70"/>
      <c r="KA51" s="70"/>
      <c r="KB51" s="70"/>
      <c r="KC51" s="70"/>
      <c r="KD51" s="70"/>
      <c r="KE51" s="70"/>
      <c r="KF51" s="70"/>
      <c r="KG51" s="70"/>
      <c r="KH51" s="70"/>
      <c r="KI51" s="70"/>
      <c r="KJ51" s="70"/>
      <c r="KK51" s="70"/>
      <c r="KL51" s="70"/>
      <c r="KM51" s="70"/>
      <c r="KN51" s="70"/>
      <c r="KO51" s="70"/>
      <c r="KP51" s="70"/>
      <c r="KQ51" s="70"/>
      <c r="KR51" s="70"/>
      <c r="KS51" s="70"/>
      <c r="KT51" s="70"/>
      <c r="KU51" s="70"/>
      <c r="KV51" s="70"/>
      <c r="KW51" s="70"/>
      <c r="KX51" s="70"/>
      <c r="KY51" s="70"/>
      <c r="KZ51" s="70"/>
      <c r="LA51" s="70"/>
      <c r="LB51" s="70"/>
      <c r="LC51" s="70"/>
      <c r="LD51" s="70"/>
      <c r="LE51" s="70"/>
      <c r="LF51" s="70"/>
      <c r="LG51" s="70"/>
      <c r="LH51" s="70"/>
      <c r="LI51" s="70"/>
      <c r="LJ51" s="70"/>
      <c r="LK51" s="70"/>
      <c r="LL51" s="70"/>
      <c r="LM51" s="70"/>
      <c r="LN51" s="70"/>
      <c r="LO51" s="70"/>
      <c r="LP51" s="70"/>
      <c r="LQ51" s="70"/>
      <c r="LR51" s="70"/>
      <c r="LS51" s="70"/>
      <c r="LT51" s="70"/>
      <c r="LU51" s="70"/>
      <c r="LV51" s="70"/>
      <c r="LW51" s="70"/>
      <c r="LX51" s="70"/>
      <c r="LY51" s="70"/>
      <c r="LZ51" s="70"/>
      <c r="MA51" s="70"/>
      <c r="MB51" s="70"/>
      <c r="MC51" s="70"/>
      <c r="MD51" s="70"/>
      <c r="ME51" s="70"/>
      <c r="MF51" s="70"/>
      <c r="MG51" s="70"/>
      <c r="MH51" s="70"/>
      <c r="MI51" s="70"/>
      <c r="MJ51" s="70"/>
      <c r="MK51" s="70"/>
      <c r="ML51" s="70"/>
      <c r="MM51" s="70"/>
      <c r="MN51" s="70"/>
      <c r="MO51" s="70"/>
      <c r="MP51" s="70"/>
      <c r="MQ51" s="70"/>
      <c r="MR51" s="70"/>
      <c r="MS51" s="70"/>
      <c r="MT51" s="70"/>
      <c r="MU51" s="70"/>
      <c r="MV51" s="70"/>
      <c r="MW51" s="70"/>
      <c r="MX51" s="70"/>
      <c r="MY51" s="70"/>
      <c r="MZ51" s="70"/>
      <c r="NA51" s="70"/>
      <c r="NB51" s="70"/>
      <c r="NC51" s="70"/>
      <c r="ND51" s="70"/>
      <c r="NE51" s="70"/>
      <c r="NF51" s="70"/>
      <c r="NG51" s="70"/>
      <c r="NH51" s="70"/>
      <c r="NI51" s="70"/>
      <c r="NJ51" s="70"/>
      <c r="NK51" s="70"/>
      <c r="NL51" s="70"/>
      <c r="NM51" s="70"/>
      <c r="NN51" s="70"/>
      <c r="NO51" s="70"/>
      <c r="NP51" s="70"/>
      <c r="NQ51" s="70"/>
      <c r="NR51" s="70"/>
      <c r="NS51" s="70"/>
      <c r="NT51" s="70"/>
      <c r="NU51" s="70"/>
      <c r="NV51" s="70"/>
      <c r="NW51" s="70"/>
      <c r="NX51" s="70"/>
      <c r="NY51" s="70"/>
      <c r="NZ51" s="70"/>
      <c r="OA51" s="70"/>
      <c r="OB51" s="70"/>
      <c r="OC51" s="70"/>
      <c r="OD51" s="70"/>
      <c r="OE51" s="70"/>
      <c r="OF51" s="70"/>
      <c r="OG51" s="81"/>
      <c r="OH51" s="70"/>
      <c r="OI51" s="70"/>
      <c r="OJ51" s="70"/>
      <c r="OK51" s="70"/>
      <c r="OL51" s="70"/>
      <c r="OM51" s="70"/>
      <c r="ON51" s="70"/>
      <c r="OO51" s="70"/>
      <c r="OP51" s="70"/>
      <c r="OQ51" s="70"/>
      <c r="OR51" s="70"/>
      <c r="OS51" s="70"/>
      <c r="OT51" s="70"/>
      <c r="OU51" s="70"/>
    </row>
    <row r="52" spans="1:411" s="67" customFormat="1" ht="12.75">
      <c r="A52" s="745">
        <v>45</v>
      </c>
      <c r="B52" s="746" t="s">
        <v>643</v>
      </c>
      <c r="C52" s="752" t="s">
        <v>601</v>
      </c>
      <c r="D52" s="750">
        <v>151.88</v>
      </c>
      <c r="E52" s="749" t="s">
        <v>2502</v>
      </c>
      <c r="F52" s="820">
        <v>110</v>
      </c>
      <c r="G52" s="821">
        <v>129.16999999999999</v>
      </c>
      <c r="H52" s="821">
        <v>88</v>
      </c>
      <c r="I52" s="761">
        <f>MIN(D52,F52)</f>
        <v>110</v>
      </c>
      <c r="J52" s="70">
        <v>2</v>
      </c>
      <c r="K52" s="107"/>
      <c r="L52" s="107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>
        <v>2</v>
      </c>
      <c r="Z52" s="70">
        <v>2</v>
      </c>
      <c r="AA52" s="70">
        <v>2</v>
      </c>
      <c r="AB52" s="70">
        <v>2</v>
      </c>
      <c r="AC52" s="70">
        <v>2</v>
      </c>
      <c r="AD52" s="70">
        <v>2</v>
      </c>
      <c r="AE52" s="70">
        <v>2</v>
      </c>
      <c r="AF52" s="70">
        <v>2</v>
      </c>
      <c r="AG52" s="70">
        <v>2</v>
      </c>
      <c r="AH52" s="70">
        <v>2</v>
      </c>
      <c r="AI52" s="70">
        <v>2</v>
      </c>
      <c r="AJ52" s="70">
        <v>2</v>
      </c>
      <c r="AK52" s="70">
        <v>2</v>
      </c>
      <c r="AL52" s="70">
        <v>2</v>
      </c>
      <c r="AM52" s="70">
        <v>2</v>
      </c>
      <c r="AN52" s="70">
        <v>2</v>
      </c>
      <c r="AO52" s="70">
        <v>2</v>
      </c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2"/>
      <c r="BL52" s="72"/>
      <c r="BM52" s="70"/>
      <c r="BN52" s="70"/>
      <c r="BO52" s="72"/>
      <c r="BP52" s="72"/>
      <c r="BQ52" s="70"/>
      <c r="BR52" s="70"/>
      <c r="BS52" s="70"/>
      <c r="BT52" s="70"/>
      <c r="BU52" s="72"/>
      <c r="BV52" s="72"/>
      <c r="BW52" s="72"/>
      <c r="BX52" s="72"/>
      <c r="BY52" s="70"/>
      <c r="BZ52" s="70"/>
      <c r="CA52" s="70"/>
      <c r="CB52" s="70"/>
      <c r="CC52" s="72"/>
      <c r="CD52" s="72"/>
      <c r="CE52" s="70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0"/>
      <c r="DB52" s="70"/>
      <c r="DC52" s="70"/>
      <c r="DD52" s="72"/>
      <c r="DE52" s="72"/>
      <c r="DF52" s="70"/>
      <c r="DG52" s="72"/>
      <c r="DH52" s="70"/>
      <c r="DI52" s="72"/>
      <c r="DJ52" s="72"/>
      <c r="DK52" s="70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0"/>
      <c r="ED52" s="72"/>
      <c r="EE52" s="70"/>
      <c r="EF52" s="72"/>
      <c r="EG52" s="72"/>
      <c r="EH52" s="72"/>
      <c r="EI52" s="72"/>
      <c r="EJ52" s="72"/>
      <c r="EK52" s="72"/>
      <c r="EL52" s="72"/>
      <c r="EM52" s="72"/>
      <c r="EN52" s="72"/>
      <c r="EO52" s="72"/>
      <c r="EP52" s="72"/>
      <c r="EQ52" s="72"/>
      <c r="ER52" s="72"/>
      <c r="ES52" s="72"/>
      <c r="ET52" s="70"/>
      <c r="EU52" s="72"/>
      <c r="EV52" s="70"/>
      <c r="EW52" s="70"/>
      <c r="EX52" s="70"/>
      <c r="EY52" s="73"/>
      <c r="EZ52" s="73"/>
      <c r="FA52" s="73"/>
      <c r="FB52" s="74"/>
      <c r="FC52" s="75"/>
      <c r="FD52" s="75"/>
      <c r="FE52" s="75"/>
      <c r="FF52" s="75"/>
      <c r="FG52" s="75"/>
      <c r="FH52" s="75"/>
      <c r="FI52" s="75"/>
      <c r="FJ52" s="75"/>
      <c r="FK52" s="75"/>
      <c r="FL52" s="75"/>
      <c r="FM52" s="75"/>
      <c r="FN52" s="75"/>
      <c r="FO52" s="75"/>
      <c r="FP52" s="75"/>
      <c r="FQ52" s="75"/>
      <c r="FR52" s="74"/>
      <c r="FS52" s="74"/>
      <c r="FT52" s="74"/>
      <c r="FU52" s="74"/>
      <c r="FV52" s="74"/>
      <c r="FW52" s="74"/>
      <c r="FX52" s="76"/>
      <c r="FY52" s="76"/>
      <c r="FZ52" s="76"/>
      <c r="GA52" s="76"/>
      <c r="GB52" s="76"/>
      <c r="GC52" s="74"/>
      <c r="GD52" s="74"/>
      <c r="GE52" s="74"/>
      <c r="GF52" s="74"/>
      <c r="GG52" s="77"/>
      <c r="GH52" s="78"/>
      <c r="GI52" s="78"/>
      <c r="GJ52" s="74"/>
      <c r="GK52" s="79"/>
      <c r="GL52" s="105"/>
      <c r="GM52" s="105"/>
      <c r="GN52" s="70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70"/>
      <c r="HC52" s="70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106"/>
      <c r="HR52" s="70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70"/>
      <c r="IG52" s="70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70"/>
      <c r="IV52" s="70"/>
      <c r="IW52" s="70"/>
      <c r="IX52" s="70"/>
      <c r="IY52" s="70"/>
      <c r="IZ52" s="70"/>
      <c r="JA52" s="70"/>
      <c r="JB52" s="70"/>
      <c r="JC52" s="70"/>
      <c r="JD52" s="70"/>
      <c r="JE52" s="70"/>
      <c r="JF52" s="70"/>
      <c r="JG52" s="70"/>
      <c r="JH52" s="70"/>
      <c r="JI52" s="70"/>
      <c r="JJ52" s="70"/>
      <c r="JK52" s="70"/>
      <c r="JL52" s="70"/>
      <c r="JM52" s="70"/>
      <c r="JN52" s="70"/>
      <c r="JO52" s="70"/>
      <c r="JP52" s="70"/>
      <c r="JQ52" s="70"/>
      <c r="JR52" s="70"/>
      <c r="JS52" s="70"/>
      <c r="JT52" s="70"/>
      <c r="JU52" s="70"/>
      <c r="JV52" s="70"/>
      <c r="JW52" s="70"/>
      <c r="JX52" s="70"/>
      <c r="JY52" s="70"/>
      <c r="JZ52" s="70"/>
      <c r="KA52" s="70"/>
      <c r="KB52" s="70"/>
      <c r="KC52" s="70"/>
      <c r="KD52" s="70"/>
      <c r="KE52" s="70"/>
      <c r="KF52" s="70"/>
      <c r="KG52" s="70"/>
      <c r="KH52" s="70"/>
      <c r="KI52" s="70"/>
      <c r="KJ52" s="70"/>
      <c r="KK52" s="70"/>
      <c r="KL52" s="70"/>
      <c r="KM52" s="70"/>
      <c r="KN52" s="70"/>
      <c r="KO52" s="70"/>
      <c r="KP52" s="70"/>
      <c r="KQ52" s="70"/>
      <c r="KR52" s="70"/>
      <c r="KS52" s="70"/>
      <c r="KT52" s="70"/>
      <c r="KU52" s="70"/>
      <c r="KV52" s="70"/>
      <c r="KW52" s="70"/>
      <c r="KX52" s="70"/>
      <c r="KY52" s="70"/>
      <c r="KZ52" s="70"/>
      <c r="LA52" s="70"/>
      <c r="LB52" s="70"/>
      <c r="LC52" s="70"/>
      <c r="LD52" s="70"/>
      <c r="LE52" s="70"/>
      <c r="LF52" s="70"/>
      <c r="LG52" s="70"/>
      <c r="LH52" s="70"/>
      <c r="LI52" s="70"/>
      <c r="LJ52" s="70"/>
      <c r="LK52" s="70"/>
      <c r="LL52" s="70"/>
      <c r="LM52" s="70"/>
      <c r="LN52" s="70"/>
      <c r="LO52" s="70"/>
      <c r="LP52" s="70"/>
      <c r="LQ52" s="70"/>
      <c r="LR52" s="70"/>
      <c r="LS52" s="70"/>
      <c r="LT52" s="70"/>
      <c r="LU52" s="70"/>
      <c r="LV52" s="70"/>
      <c r="LW52" s="70"/>
      <c r="LX52" s="70"/>
      <c r="LY52" s="70"/>
      <c r="LZ52" s="70"/>
      <c r="MA52" s="70"/>
      <c r="MB52" s="70"/>
      <c r="MC52" s="70"/>
      <c r="MD52" s="70"/>
      <c r="ME52" s="70"/>
      <c r="MF52" s="70"/>
      <c r="MG52" s="70"/>
      <c r="MH52" s="70"/>
      <c r="MI52" s="70"/>
      <c r="MJ52" s="70"/>
      <c r="MK52" s="70"/>
      <c r="ML52" s="70"/>
      <c r="MM52" s="70"/>
      <c r="MN52" s="70"/>
      <c r="MO52" s="70"/>
      <c r="MP52" s="70"/>
      <c r="MQ52" s="70"/>
      <c r="MR52" s="70"/>
      <c r="MS52" s="70"/>
      <c r="MT52" s="70"/>
      <c r="MU52" s="70"/>
      <c r="MV52" s="70"/>
      <c r="MW52" s="70"/>
      <c r="MX52" s="70"/>
      <c r="MY52" s="70"/>
      <c r="MZ52" s="70"/>
      <c r="NA52" s="70"/>
      <c r="NB52" s="70"/>
      <c r="NC52" s="70"/>
      <c r="ND52" s="70"/>
      <c r="NE52" s="70"/>
      <c r="NF52" s="70"/>
      <c r="NG52" s="70"/>
      <c r="NH52" s="70"/>
      <c r="NI52" s="70"/>
      <c r="NJ52" s="70"/>
      <c r="NK52" s="70"/>
      <c r="NL52" s="70"/>
      <c r="NM52" s="70"/>
      <c r="NN52" s="70"/>
      <c r="NO52" s="70"/>
      <c r="NP52" s="70"/>
      <c r="NQ52" s="70"/>
      <c r="NR52" s="70"/>
      <c r="NS52" s="70"/>
      <c r="NT52" s="70"/>
      <c r="NU52" s="70"/>
      <c r="NV52" s="70"/>
      <c r="NW52" s="70"/>
      <c r="NX52" s="70"/>
      <c r="NY52" s="70"/>
      <c r="NZ52" s="70"/>
      <c r="OA52" s="70"/>
      <c r="OB52" s="70"/>
      <c r="OC52" s="70"/>
      <c r="OD52" s="70"/>
      <c r="OE52" s="70"/>
      <c r="OF52" s="70"/>
      <c r="OG52" s="81"/>
      <c r="OH52" s="70"/>
      <c r="OI52" s="70"/>
      <c r="OJ52" s="70"/>
      <c r="OK52" s="70"/>
      <c r="OL52" s="70"/>
      <c r="OM52" s="70"/>
      <c r="ON52" s="70"/>
      <c r="OO52" s="70"/>
      <c r="OP52" s="70"/>
      <c r="OQ52" s="70"/>
      <c r="OR52" s="70"/>
      <c r="OS52" s="70"/>
      <c r="OT52" s="70"/>
      <c r="OU52" s="70"/>
    </row>
    <row r="53" spans="1:411" s="67" customFormat="1">
      <c r="A53" s="745">
        <v>46</v>
      </c>
      <c r="B53" s="746" t="s">
        <v>644</v>
      </c>
      <c r="C53" s="752" t="s">
        <v>601</v>
      </c>
      <c r="D53" s="750">
        <f>287/1.2</f>
        <v>239.16666666666669</v>
      </c>
      <c r="E53" s="826" t="s">
        <v>2503</v>
      </c>
      <c r="F53" s="820">
        <v>239</v>
      </c>
      <c r="G53" s="821">
        <v>226.67</v>
      </c>
      <c r="H53" s="821">
        <v>137.96</v>
      </c>
      <c r="I53" s="761">
        <f>MIN(D53,F53)</f>
        <v>239</v>
      </c>
      <c r="J53" s="70"/>
      <c r="K53" s="107">
        <v>2</v>
      </c>
      <c r="L53" s="107">
        <v>2</v>
      </c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2"/>
      <c r="AK53" s="70"/>
      <c r="AL53" s="72"/>
      <c r="AM53" s="70"/>
      <c r="AN53" s="70"/>
      <c r="AO53" s="72"/>
      <c r="AP53" s="70">
        <v>2</v>
      </c>
      <c r="AQ53" s="70">
        <v>2</v>
      </c>
      <c r="AR53" s="70">
        <v>2</v>
      </c>
      <c r="AS53" s="70">
        <v>2</v>
      </c>
      <c r="AT53" s="70">
        <v>2</v>
      </c>
      <c r="AU53" s="70">
        <v>2</v>
      </c>
      <c r="AV53" s="70">
        <v>2</v>
      </c>
      <c r="AW53" s="70">
        <v>2</v>
      </c>
      <c r="AX53" s="70">
        <v>2</v>
      </c>
      <c r="AY53" s="70">
        <v>2</v>
      </c>
      <c r="AZ53" s="70">
        <v>2</v>
      </c>
      <c r="BA53" s="70">
        <v>2</v>
      </c>
      <c r="BB53" s="70">
        <v>2</v>
      </c>
      <c r="BC53" s="70">
        <v>2</v>
      </c>
      <c r="BD53" s="70">
        <v>2</v>
      </c>
      <c r="BE53" s="70">
        <v>2</v>
      </c>
      <c r="BF53" s="70">
        <v>2</v>
      </c>
      <c r="BG53" s="70">
        <v>2</v>
      </c>
      <c r="BH53" s="70">
        <v>2</v>
      </c>
      <c r="BI53" s="70">
        <v>2</v>
      </c>
      <c r="BJ53" s="70">
        <v>2</v>
      </c>
      <c r="BK53" s="70">
        <v>2</v>
      </c>
      <c r="BL53" s="70">
        <v>2</v>
      </c>
      <c r="BM53" s="70">
        <v>2</v>
      </c>
      <c r="BN53" s="70">
        <v>2</v>
      </c>
      <c r="BO53" s="70">
        <v>2</v>
      </c>
      <c r="BP53" s="70">
        <v>2</v>
      </c>
      <c r="BQ53" s="70">
        <v>2</v>
      </c>
      <c r="BR53" s="70">
        <v>2</v>
      </c>
      <c r="BS53" s="70">
        <v>2</v>
      </c>
      <c r="BT53" s="70">
        <v>2</v>
      </c>
      <c r="BU53" s="70">
        <v>2</v>
      </c>
      <c r="BV53" s="70">
        <v>2</v>
      </c>
      <c r="BW53" s="70"/>
      <c r="BX53" s="70"/>
      <c r="BY53" s="70"/>
      <c r="BZ53" s="70"/>
      <c r="CA53" s="70"/>
      <c r="CB53" s="70"/>
      <c r="CC53" s="72"/>
      <c r="CD53" s="72"/>
      <c r="CE53" s="70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0"/>
      <c r="DB53" s="70"/>
      <c r="DC53" s="70"/>
      <c r="DD53" s="72"/>
      <c r="DE53" s="72"/>
      <c r="DF53" s="70"/>
      <c r="DG53" s="72"/>
      <c r="DH53" s="70"/>
      <c r="DI53" s="72"/>
      <c r="DJ53" s="72"/>
      <c r="DK53" s="70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0"/>
      <c r="ED53" s="72"/>
      <c r="EE53" s="70"/>
      <c r="EF53" s="72"/>
      <c r="EG53" s="72"/>
      <c r="EH53" s="72"/>
      <c r="EI53" s="72"/>
      <c r="EJ53" s="72"/>
      <c r="EK53" s="72"/>
      <c r="EL53" s="72"/>
      <c r="EM53" s="72"/>
      <c r="EN53" s="72"/>
      <c r="EO53" s="72"/>
      <c r="EP53" s="72"/>
      <c r="EQ53" s="72"/>
      <c r="ER53" s="72"/>
      <c r="ES53" s="72"/>
      <c r="ET53" s="70"/>
      <c r="EU53" s="72"/>
      <c r="EV53" s="70"/>
      <c r="EW53" s="70"/>
      <c r="EX53" s="70"/>
      <c r="EY53" s="73"/>
      <c r="EZ53" s="73"/>
      <c r="FA53" s="73"/>
      <c r="FB53" s="74"/>
      <c r="FC53" s="75"/>
      <c r="FD53" s="75"/>
      <c r="FE53" s="75"/>
      <c r="FF53" s="75"/>
      <c r="FG53" s="75"/>
      <c r="FH53" s="75"/>
      <c r="FI53" s="75"/>
      <c r="FJ53" s="75"/>
      <c r="FK53" s="75"/>
      <c r="FL53" s="75"/>
      <c r="FM53" s="75"/>
      <c r="FN53" s="75"/>
      <c r="FO53" s="75"/>
      <c r="FP53" s="75"/>
      <c r="FQ53" s="75"/>
      <c r="FR53" s="74"/>
      <c r="FS53" s="74"/>
      <c r="FT53" s="74"/>
      <c r="FU53" s="74"/>
      <c r="FV53" s="74"/>
      <c r="FW53" s="74"/>
      <c r="FX53" s="76"/>
      <c r="FY53" s="76"/>
      <c r="FZ53" s="76"/>
      <c r="GA53" s="76"/>
      <c r="GB53" s="76"/>
      <c r="GC53" s="74"/>
      <c r="GD53" s="74"/>
      <c r="GE53" s="74"/>
      <c r="GF53" s="74"/>
      <c r="GG53" s="77"/>
      <c r="GH53" s="78"/>
      <c r="GI53" s="78"/>
      <c r="GJ53" s="74"/>
      <c r="GK53" s="79"/>
      <c r="GL53" s="105"/>
      <c r="GM53" s="105"/>
      <c r="GN53" s="70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70"/>
      <c r="HC53" s="70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106"/>
      <c r="HR53" s="70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70"/>
      <c r="IG53" s="70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70"/>
      <c r="IV53" s="70"/>
      <c r="IW53" s="70"/>
      <c r="IX53" s="70"/>
      <c r="IY53" s="70"/>
      <c r="IZ53" s="70"/>
      <c r="JA53" s="70"/>
      <c r="JB53" s="70"/>
      <c r="JC53" s="70"/>
      <c r="JD53" s="70"/>
      <c r="JE53" s="70"/>
      <c r="JF53" s="70"/>
      <c r="JG53" s="70"/>
      <c r="JH53" s="70"/>
      <c r="JI53" s="70"/>
      <c r="JJ53" s="70"/>
      <c r="JK53" s="70"/>
      <c r="JL53" s="70"/>
      <c r="JM53" s="70"/>
      <c r="JN53" s="70"/>
      <c r="JO53" s="70"/>
      <c r="JP53" s="70"/>
      <c r="JQ53" s="70"/>
      <c r="JR53" s="70"/>
      <c r="JS53" s="70"/>
      <c r="JT53" s="70"/>
      <c r="JU53" s="70"/>
      <c r="JV53" s="70"/>
      <c r="JW53" s="70"/>
      <c r="JX53" s="70"/>
      <c r="JY53" s="70"/>
      <c r="JZ53" s="70"/>
      <c r="KA53" s="70"/>
      <c r="KB53" s="70"/>
      <c r="KC53" s="70"/>
      <c r="KD53" s="70"/>
      <c r="KE53" s="70"/>
      <c r="KF53" s="70"/>
      <c r="KG53" s="70"/>
      <c r="KH53" s="70"/>
      <c r="KI53" s="70"/>
      <c r="KJ53" s="70"/>
      <c r="KK53" s="70"/>
      <c r="KL53" s="70"/>
      <c r="KM53" s="70"/>
      <c r="KN53" s="70"/>
      <c r="KO53" s="70"/>
      <c r="KP53" s="70"/>
      <c r="KQ53" s="70"/>
      <c r="KR53" s="70"/>
      <c r="KS53" s="70"/>
      <c r="KT53" s="70"/>
      <c r="KU53" s="70"/>
      <c r="KV53" s="70"/>
      <c r="KW53" s="70"/>
      <c r="KX53" s="70"/>
      <c r="KY53" s="70"/>
      <c r="KZ53" s="70"/>
      <c r="LA53" s="70"/>
      <c r="LB53" s="70"/>
      <c r="LC53" s="70"/>
      <c r="LD53" s="70"/>
      <c r="LE53" s="70"/>
      <c r="LF53" s="70"/>
      <c r="LG53" s="70"/>
      <c r="LH53" s="70"/>
      <c r="LI53" s="70"/>
      <c r="LJ53" s="70"/>
      <c r="LK53" s="70"/>
      <c r="LL53" s="70"/>
      <c r="LM53" s="70"/>
      <c r="LN53" s="70"/>
      <c r="LO53" s="70"/>
      <c r="LP53" s="70"/>
      <c r="LQ53" s="70"/>
      <c r="LR53" s="70"/>
      <c r="LS53" s="70"/>
      <c r="LT53" s="70"/>
      <c r="LU53" s="70"/>
      <c r="LV53" s="70"/>
      <c r="LW53" s="70"/>
      <c r="LX53" s="70"/>
      <c r="LY53" s="70"/>
      <c r="LZ53" s="70"/>
      <c r="MA53" s="70"/>
      <c r="MB53" s="70"/>
      <c r="MC53" s="70"/>
      <c r="MD53" s="70"/>
      <c r="ME53" s="70"/>
      <c r="MF53" s="70"/>
      <c r="MG53" s="70"/>
      <c r="MH53" s="70"/>
      <c r="MI53" s="70"/>
      <c r="MJ53" s="70"/>
      <c r="MK53" s="70"/>
      <c r="ML53" s="70"/>
      <c r="MM53" s="70"/>
      <c r="MN53" s="70"/>
      <c r="MO53" s="70"/>
      <c r="MP53" s="70"/>
      <c r="MQ53" s="70"/>
      <c r="MR53" s="70"/>
      <c r="MS53" s="70"/>
      <c r="MT53" s="70"/>
      <c r="MU53" s="70"/>
      <c r="MV53" s="70"/>
      <c r="MW53" s="70"/>
      <c r="MX53" s="70"/>
      <c r="MY53" s="70"/>
      <c r="MZ53" s="70"/>
      <c r="NA53" s="70"/>
      <c r="NB53" s="70"/>
      <c r="NC53" s="70"/>
      <c r="ND53" s="70"/>
      <c r="NE53" s="70"/>
      <c r="NF53" s="70"/>
      <c r="NG53" s="70"/>
      <c r="NH53" s="70"/>
      <c r="NI53" s="70"/>
      <c r="NJ53" s="70"/>
      <c r="NK53" s="70"/>
      <c r="NL53" s="70"/>
      <c r="NM53" s="70"/>
      <c r="NN53" s="70"/>
      <c r="NO53" s="70"/>
      <c r="NP53" s="70"/>
      <c r="NQ53" s="70"/>
      <c r="NR53" s="70"/>
      <c r="NS53" s="70"/>
      <c r="NT53" s="70"/>
      <c r="NU53" s="70"/>
      <c r="NV53" s="70"/>
      <c r="NW53" s="70"/>
      <c r="NX53" s="70"/>
      <c r="NY53" s="70"/>
      <c r="NZ53" s="70"/>
      <c r="OA53" s="70"/>
      <c r="OB53" s="70"/>
      <c r="OC53" s="70"/>
      <c r="OD53" s="70"/>
      <c r="OE53" s="70"/>
      <c r="OF53" s="70"/>
      <c r="OG53" s="81"/>
      <c r="OH53" s="70"/>
      <c r="OI53" s="70"/>
      <c r="OJ53" s="70"/>
      <c r="OK53" s="70"/>
      <c r="OL53" s="70"/>
      <c r="OM53" s="70"/>
      <c r="ON53" s="70"/>
      <c r="OO53" s="70"/>
      <c r="OP53" s="70"/>
      <c r="OQ53" s="70"/>
      <c r="OR53" s="70"/>
      <c r="OS53" s="70"/>
      <c r="OT53" s="70"/>
      <c r="OU53" s="70"/>
    </row>
    <row r="54" spans="1:411" s="67" customFormat="1" ht="12.75">
      <c r="A54" s="67">
        <v>47</v>
      </c>
      <c r="B54" s="551" t="s">
        <v>645</v>
      </c>
      <c r="C54" s="559" t="s">
        <v>601</v>
      </c>
      <c r="D54" s="511">
        <v>430.32</v>
      </c>
      <c r="E54" s="571" t="s">
        <v>2504</v>
      </c>
      <c r="F54" s="634"/>
      <c r="G54" s="634">
        <v>353.33</v>
      </c>
      <c r="H54" s="919">
        <v>430.32</v>
      </c>
      <c r="I54" s="633">
        <f>D54</f>
        <v>430.32</v>
      </c>
      <c r="J54" s="68"/>
      <c r="K54" s="68"/>
      <c r="L54" s="68"/>
      <c r="M54" s="68">
        <v>2</v>
      </c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70"/>
      <c r="Y54" s="70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71"/>
      <c r="AK54" s="68"/>
      <c r="AL54" s="71"/>
      <c r="AM54" s="68"/>
      <c r="AN54" s="68"/>
      <c r="AO54" s="71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71"/>
      <c r="BL54" s="71"/>
      <c r="BM54" s="68"/>
      <c r="BN54" s="68"/>
      <c r="BO54" s="71"/>
      <c r="BP54" s="71"/>
      <c r="BQ54" s="68"/>
      <c r="BR54" s="68"/>
      <c r="BS54" s="68"/>
      <c r="BT54" s="68"/>
      <c r="BU54" s="71"/>
      <c r="BV54" s="71"/>
      <c r="BW54" s="71">
        <v>2</v>
      </c>
      <c r="BX54" s="71">
        <v>2</v>
      </c>
      <c r="BY54" s="68">
        <v>2</v>
      </c>
      <c r="BZ54" s="68">
        <v>2</v>
      </c>
      <c r="CA54" s="68">
        <v>2</v>
      </c>
      <c r="CB54" s="68">
        <v>2</v>
      </c>
      <c r="CC54" s="68">
        <v>2</v>
      </c>
      <c r="CD54" s="68">
        <v>2</v>
      </c>
      <c r="CE54" s="68">
        <v>2</v>
      </c>
      <c r="CF54" s="68">
        <v>2</v>
      </c>
      <c r="CG54" s="68">
        <v>2</v>
      </c>
      <c r="CH54" s="68">
        <v>2</v>
      </c>
      <c r="CI54" s="68">
        <v>2</v>
      </c>
      <c r="CJ54" s="68">
        <v>2</v>
      </c>
      <c r="CK54" s="68">
        <v>2</v>
      </c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71"/>
      <c r="DE54" s="71"/>
      <c r="DF54" s="68"/>
      <c r="DG54" s="71"/>
      <c r="DH54" s="68"/>
      <c r="DI54" s="71"/>
      <c r="DJ54" s="71"/>
      <c r="DK54" s="68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68"/>
      <c r="ED54" s="71"/>
      <c r="EE54" s="70"/>
      <c r="EF54" s="72"/>
      <c r="EG54" s="72"/>
      <c r="EH54" s="72"/>
      <c r="EI54" s="72"/>
      <c r="EJ54" s="72"/>
      <c r="EK54" s="72"/>
      <c r="EL54" s="72"/>
      <c r="EM54" s="72"/>
      <c r="EN54" s="72"/>
      <c r="EO54" s="72"/>
      <c r="EP54" s="72"/>
      <c r="EQ54" s="72"/>
      <c r="ER54" s="72"/>
      <c r="ES54" s="72"/>
      <c r="ET54" s="70"/>
      <c r="EU54" s="72"/>
      <c r="EV54" s="70"/>
      <c r="EW54" s="70"/>
      <c r="EX54" s="70"/>
      <c r="EY54" s="73"/>
      <c r="EZ54" s="73"/>
      <c r="FA54" s="73"/>
      <c r="FB54" s="74"/>
      <c r="FC54" s="75"/>
      <c r="FD54" s="75"/>
      <c r="FE54" s="75"/>
      <c r="FF54" s="75"/>
      <c r="FG54" s="75"/>
      <c r="FH54" s="75"/>
      <c r="FI54" s="75"/>
      <c r="FJ54" s="75"/>
      <c r="FK54" s="75"/>
      <c r="FL54" s="75"/>
      <c r="FM54" s="75"/>
      <c r="FN54" s="75"/>
      <c r="FO54" s="75"/>
      <c r="FP54" s="75"/>
      <c r="FQ54" s="75"/>
      <c r="FR54" s="74"/>
      <c r="FS54" s="74"/>
      <c r="FT54" s="74"/>
      <c r="FU54" s="74"/>
      <c r="FV54" s="74"/>
      <c r="FW54" s="74"/>
      <c r="FX54" s="76"/>
      <c r="FY54" s="76"/>
      <c r="FZ54" s="76"/>
      <c r="GA54" s="76"/>
      <c r="GB54" s="76"/>
      <c r="GC54" s="74"/>
      <c r="GD54" s="74"/>
      <c r="GE54" s="74"/>
      <c r="GF54" s="74"/>
      <c r="GG54" s="77"/>
      <c r="GH54" s="78"/>
      <c r="GI54" s="78"/>
      <c r="GJ54" s="74"/>
      <c r="GK54" s="79"/>
      <c r="GL54" s="80"/>
      <c r="GM54" s="105"/>
      <c r="GN54" s="70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68"/>
      <c r="HB54" s="68"/>
      <c r="HC54" s="68"/>
      <c r="HD54" s="68"/>
      <c r="HE54" s="68"/>
      <c r="HF54" s="68"/>
      <c r="HG54" s="68"/>
      <c r="HH54" s="68"/>
      <c r="HI54" s="68"/>
      <c r="HJ54" s="68"/>
      <c r="HK54" s="68"/>
      <c r="HL54" s="68"/>
      <c r="HM54" s="68"/>
      <c r="HN54" s="68"/>
      <c r="HO54" s="68"/>
      <c r="HP54" s="68"/>
      <c r="HQ54" s="69"/>
      <c r="HR54" s="68"/>
      <c r="HS54" s="68"/>
      <c r="HT54" s="68"/>
      <c r="HU54" s="68"/>
      <c r="HV54" s="68"/>
      <c r="HW54" s="68"/>
      <c r="HX54" s="68"/>
      <c r="HY54" s="68"/>
      <c r="HZ54" s="68"/>
      <c r="IA54" s="68"/>
      <c r="IB54" s="68"/>
      <c r="IC54" s="68"/>
      <c r="ID54" s="68"/>
      <c r="IE54" s="68"/>
      <c r="IF54" s="68"/>
      <c r="IG54" s="68"/>
      <c r="IH54" s="68"/>
      <c r="II54" s="68"/>
      <c r="IJ54" s="68"/>
      <c r="IK54" s="68"/>
      <c r="IL54" s="68"/>
      <c r="IM54" s="68"/>
      <c r="IN54" s="68"/>
      <c r="IO54" s="68"/>
      <c r="IP54" s="68"/>
      <c r="IQ54" s="68"/>
      <c r="IR54" s="68"/>
      <c r="IS54" s="68"/>
      <c r="IT54" s="68"/>
      <c r="IU54" s="68"/>
      <c r="IV54" s="68"/>
      <c r="IW54" s="68"/>
      <c r="IX54" s="68"/>
      <c r="IY54" s="68"/>
      <c r="IZ54" s="68"/>
      <c r="JA54" s="68"/>
      <c r="JB54" s="68"/>
      <c r="JC54" s="68"/>
      <c r="JD54" s="68"/>
      <c r="JE54" s="68"/>
      <c r="JF54" s="68"/>
      <c r="JG54" s="68"/>
      <c r="JH54" s="68"/>
      <c r="JI54" s="68"/>
      <c r="JJ54" s="68"/>
      <c r="JK54" s="68"/>
      <c r="JL54" s="68"/>
      <c r="JM54" s="68"/>
      <c r="JN54" s="68"/>
      <c r="JO54" s="68"/>
      <c r="JP54" s="68"/>
      <c r="JQ54" s="68"/>
      <c r="JR54" s="68"/>
      <c r="JS54" s="68"/>
      <c r="JT54" s="68"/>
      <c r="JU54" s="68"/>
      <c r="JV54" s="68"/>
      <c r="JW54" s="68"/>
      <c r="JX54" s="68"/>
      <c r="JY54" s="68"/>
      <c r="JZ54" s="68"/>
      <c r="KA54" s="68"/>
      <c r="KB54" s="68"/>
      <c r="KC54" s="68"/>
      <c r="KD54" s="68"/>
      <c r="KE54" s="68"/>
      <c r="KF54" s="68"/>
      <c r="KG54" s="68"/>
      <c r="KH54" s="68"/>
      <c r="KI54" s="68"/>
      <c r="KJ54" s="68"/>
      <c r="KK54" s="68"/>
      <c r="KL54" s="68"/>
      <c r="KM54" s="68"/>
      <c r="KN54" s="68"/>
      <c r="KO54" s="68"/>
      <c r="KP54" s="70"/>
      <c r="KQ54" s="70"/>
      <c r="KR54" s="70"/>
      <c r="KS54" s="70"/>
      <c r="KT54" s="70"/>
      <c r="KU54" s="70"/>
      <c r="KV54" s="70"/>
      <c r="KW54" s="70"/>
      <c r="KX54" s="70"/>
      <c r="KY54" s="70"/>
      <c r="KZ54" s="70"/>
      <c r="LA54" s="70"/>
      <c r="LB54" s="70"/>
      <c r="LC54" s="70"/>
      <c r="LD54" s="70"/>
      <c r="LE54" s="70"/>
      <c r="LF54" s="70"/>
      <c r="LG54" s="70"/>
      <c r="LH54" s="70"/>
      <c r="LI54" s="70"/>
      <c r="LJ54" s="70"/>
      <c r="LK54" s="70"/>
      <c r="LL54" s="70"/>
      <c r="LM54" s="70"/>
      <c r="LN54" s="70"/>
      <c r="LO54" s="70"/>
      <c r="LP54" s="70"/>
      <c r="LQ54" s="70"/>
      <c r="LR54" s="70"/>
      <c r="LS54" s="70"/>
      <c r="LT54" s="70"/>
      <c r="LU54" s="70"/>
      <c r="LV54" s="70"/>
      <c r="LW54" s="70"/>
      <c r="LX54" s="70"/>
      <c r="LY54" s="70"/>
      <c r="LZ54" s="70"/>
      <c r="MA54" s="70"/>
      <c r="MB54" s="70"/>
      <c r="MC54" s="70"/>
      <c r="MD54" s="70"/>
      <c r="ME54" s="70"/>
      <c r="MF54" s="70"/>
      <c r="MG54" s="70"/>
      <c r="MH54" s="70"/>
      <c r="MI54" s="70"/>
      <c r="MJ54" s="70"/>
      <c r="MK54" s="70"/>
      <c r="ML54" s="70"/>
      <c r="MM54" s="70"/>
      <c r="MN54" s="70"/>
      <c r="MO54" s="70"/>
      <c r="MP54" s="70"/>
      <c r="MQ54" s="70"/>
      <c r="MR54" s="70"/>
      <c r="MS54" s="70"/>
      <c r="MT54" s="70"/>
      <c r="MU54" s="70"/>
      <c r="MV54" s="70"/>
      <c r="MW54" s="70"/>
      <c r="MX54" s="70"/>
      <c r="MY54" s="70"/>
      <c r="MZ54" s="70"/>
      <c r="NA54" s="70"/>
      <c r="NB54" s="70"/>
      <c r="NC54" s="70"/>
      <c r="ND54" s="70"/>
      <c r="NE54" s="70"/>
      <c r="NF54" s="70"/>
      <c r="NG54" s="70"/>
      <c r="NH54" s="70"/>
      <c r="NI54" s="70"/>
      <c r="NJ54" s="70"/>
      <c r="NK54" s="70"/>
      <c r="NL54" s="70"/>
      <c r="NM54" s="70"/>
      <c r="NN54" s="70"/>
      <c r="NO54" s="70"/>
      <c r="NP54" s="70"/>
      <c r="NQ54" s="70"/>
      <c r="NR54" s="70"/>
      <c r="NS54" s="70"/>
      <c r="NT54" s="70"/>
      <c r="NU54" s="70"/>
      <c r="NV54" s="70"/>
      <c r="NW54" s="70"/>
      <c r="NX54" s="70"/>
      <c r="NY54" s="70"/>
      <c r="NZ54" s="70"/>
      <c r="OA54" s="70"/>
      <c r="OB54" s="70"/>
      <c r="OC54" s="70"/>
      <c r="OD54" s="70"/>
      <c r="OE54" s="70"/>
      <c r="OF54" s="70"/>
      <c r="OG54" s="81"/>
      <c r="OH54" s="70"/>
      <c r="OI54" s="70"/>
      <c r="OJ54" s="70"/>
      <c r="OK54" s="70"/>
      <c r="OL54" s="70"/>
      <c r="OM54" s="70"/>
      <c r="ON54" s="70"/>
      <c r="OO54" s="70"/>
      <c r="OP54" s="70"/>
      <c r="OQ54" s="70"/>
      <c r="OR54" s="70"/>
      <c r="OS54" s="70"/>
      <c r="OT54" s="70"/>
      <c r="OU54" s="70"/>
    </row>
    <row r="55" spans="1:411" s="67" customFormat="1">
      <c r="A55" s="67">
        <v>48</v>
      </c>
      <c r="B55" s="551" t="s">
        <v>646</v>
      </c>
      <c r="C55" s="559" t="s">
        <v>601</v>
      </c>
      <c r="D55" s="511">
        <f>583.02/1.2</f>
        <v>485.85</v>
      </c>
      <c r="E55" s="743" t="s">
        <v>2505</v>
      </c>
      <c r="F55" s="634"/>
      <c r="G55" s="634">
        <v>546.66999999999996</v>
      </c>
      <c r="H55" s="919">
        <v>455.63</v>
      </c>
      <c r="I55" s="633">
        <f>D55</f>
        <v>485.85</v>
      </c>
      <c r="J55" s="68"/>
      <c r="K55" s="68"/>
      <c r="L55" s="68"/>
      <c r="M55" s="68"/>
      <c r="N55" s="68">
        <v>2</v>
      </c>
      <c r="O55" s="68"/>
      <c r="P55" s="68"/>
      <c r="Q55" s="68"/>
      <c r="R55" s="68"/>
      <c r="S55" s="68"/>
      <c r="T55" s="68"/>
      <c r="U55" s="68"/>
      <c r="V55" s="68"/>
      <c r="W55" s="68"/>
      <c r="X55" s="70"/>
      <c r="Y55" s="70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71"/>
      <c r="AK55" s="68"/>
      <c r="AL55" s="71"/>
      <c r="AM55" s="68"/>
      <c r="AN55" s="68"/>
      <c r="AO55" s="71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71"/>
      <c r="BL55" s="71"/>
      <c r="BM55" s="68"/>
      <c r="BN55" s="68"/>
      <c r="BO55" s="71"/>
      <c r="BP55" s="71"/>
      <c r="BQ55" s="68"/>
      <c r="BR55" s="68"/>
      <c r="BS55" s="68"/>
      <c r="BT55" s="68"/>
      <c r="BU55" s="71"/>
      <c r="BV55" s="71"/>
      <c r="BW55" s="71"/>
      <c r="BX55" s="71"/>
      <c r="BY55" s="68"/>
      <c r="BZ55" s="68"/>
      <c r="CA55" s="68"/>
      <c r="CB55" s="68"/>
      <c r="CC55" s="71"/>
      <c r="CD55" s="71"/>
      <c r="CE55" s="68"/>
      <c r="CF55" s="71"/>
      <c r="CG55" s="71"/>
      <c r="CH55" s="71"/>
      <c r="CI55" s="71"/>
      <c r="CJ55" s="71"/>
      <c r="CK55" s="71"/>
      <c r="CL55" s="71">
        <v>2</v>
      </c>
      <c r="CM55" s="71">
        <v>2</v>
      </c>
      <c r="CN55" s="71">
        <v>2</v>
      </c>
      <c r="CO55" s="71">
        <v>2</v>
      </c>
      <c r="CP55" s="71">
        <v>2</v>
      </c>
      <c r="CQ55" s="71">
        <v>2</v>
      </c>
      <c r="CR55" s="71">
        <v>2</v>
      </c>
      <c r="CS55" s="71">
        <v>2</v>
      </c>
      <c r="CT55" s="71">
        <v>2</v>
      </c>
      <c r="CU55" s="71">
        <v>2</v>
      </c>
      <c r="CV55" s="71">
        <v>2</v>
      </c>
      <c r="CW55" s="71">
        <v>2</v>
      </c>
      <c r="CX55" s="71">
        <v>2</v>
      </c>
      <c r="CY55" s="71">
        <v>2</v>
      </c>
      <c r="CZ55" s="71"/>
      <c r="DA55" s="68"/>
      <c r="DB55" s="68"/>
      <c r="DC55" s="68"/>
      <c r="DD55" s="71"/>
      <c r="DE55" s="71"/>
      <c r="DF55" s="68"/>
      <c r="DG55" s="71"/>
      <c r="DH55" s="68"/>
      <c r="DI55" s="71"/>
      <c r="DJ55" s="71"/>
      <c r="DK55" s="68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68"/>
      <c r="ED55" s="71"/>
      <c r="EE55" s="70"/>
      <c r="EF55" s="72"/>
      <c r="EG55" s="72"/>
      <c r="EH55" s="72"/>
      <c r="EI55" s="72"/>
      <c r="EJ55" s="72"/>
      <c r="EK55" s="72"/>
      <c r="EL55" s="72"/>
      <c r="EM55" s="72"/>
      <c r="EN55" s="72"/>
      <c r="EO55" s="72"/>
      <c r="EP55" s="72"/>
      <c r="EQ55" s="72"/>
      <c r="ER55" s="72"/>
      <c r="ES55" s="72"/>
      <c r="ET55" s="70"/>
      <c r="EU55" s="72"/>
      <c r="EV55" s="70"/>
      <c r="EW55" s="70"/>
      <c r="EX55" s="70"/>
      <c r="EY55" s="73"/>
      <c r="EZ55" s="73"/>
      <c r="FA55" s="73"/>
      <c r="FB55" s="74"/>
      <c r="FC55" s="75"/>
      <c r="FD55" s="75"/>
      <c r="FE55" s="75"/>
      <c r="FF55" s="75"/>
      <c r="FG55" s="75"/>
      <c r="FH55" s="75"/>
      <c r="FI55" s="75"/>
      <c r="FJ55" s="75"/>
      <c r="FK55" s="75"/>
      <c r="FL55" s="75"/>
      <c r="FM55" s="75"/>
      <c r="FN55" s="75"/>
      <c r="FO55" s="75"/>
      <c r="FP55" s="75"/>
      <c r="FQ55" s="75"/>
      <c r="FR55" s="74"/>
      <c r="FS55" s="74"/>
      <c r="FT55" s="74"/>
      <c r="FU55" s="74"/>
      <c r="FV55" s="74"/>
      <c r="FW55" s="74"/>
      <c r="FX55" s="76"/>
      <c r="FY55" s="76"/>
      <c r="FZ55" s="76"/>
      <c r="GA55" s="76"/>
      <c r="GB55" s="76"/>
      <c r="GC55" s="74"/>
      <c r="GD55" s="74"/>
      <c r="GE55" s="74"/>
      <c r="GF55" s="74"/>
      <c r="GG55" s="77"/>
      <c r="GH55" s="78"/>
      <c r="GI55" s="78"/>
      <c r="GJ55" s="74"/>
      <c r="GK55" s="79"/>
      <c r="GL55" s="80"/>
      <c r="GM55" s="105"/>
      <c r="GN55" s="70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68"/>
      <c r="HB55" s="68"/>
      <c r="HC55" s="68"/>
      <c r="HD55" s="68"/>
      <c r="HE55" s="68"/>
      <c r="HF55" s="68"/>
      <c r="HG55" s="68"/>
      <c r="HH55" s="68"/>
      <c r="HI55" s="68"/>
      <c r="HJ55" s="68"/>
      <c r="HK55" s="68"/>
      <c r="HL55" s="68"/>
      <c r="HM55" s="68"/>
      <c r="HN55" s="68"/>
      <c r="HO55" s="68"/>
      <c r="HP55" s="68"/>
      <c r="HQ55" s="69"/>
      <c r="HR55" s="68"/>
      <c r="HS55" s="68"/>
      <c r="HT55" s="68"/>
      <c r="HU55" s="68"/>
      <c r="HV55" s="68"/>
      <c r="HW55" s="68"/>
      <c r="HX55" s="68"/>
      <c r="HY55" s="68"/>
      <c r="HZ55" s="68"/>
      <c r="IA55" s="68"/>
      <c r="IB55" s="68"/>
      <c r="IC55" s="68"/>
      <c r="ID55" s="68"/>
      <c r="IE55" s="68"/>
      <c r="IF55" s="68"/>
      <c r="IG55" s="68"/>
      <c r="IH55" s="68"/>
      <c r="II55" s="68"/>
      <c r="IJ55" s="68"/>
      <c r="IK55" s="68"/>
      <c r="IL55" s="68"/>
      <c r="IM55" s="68"/>
      <c r="IN55" s="68"/>
      <c r="IO55" s="68"/>
      <c r="IP55" s="68"/>
      <c r="IQ55" s="68"/>
      <c r="IR55" s="68"/>
      <c r="IS55" s="68"/>
      <c r="IT55" s="68"/>
      <c r="IU55" s="68"/>
      <c r="IV55" s="68"/>
      <c r="IW55" s="68"/>
      <c r="IX55" s="68"/>
      <c r="IY55" s="68"/>
      <c r="IZ55" s="68"/>
      <c r="JA55" s="68"/>
      <c r="JB55" s="68"/>
      <c r="JC55" s="68"/>
      <c r="JD55" s="68"/>
      <c r="JE55" s="68"/>
      <c r="JF55" s="68"/>
      <c r="JG55" s="68"/>
      <c r="JH55" s="68"/>
      <c r="JI55" s="68"/>
      <c r="JJ55" s="68"/>
      <c r="JK55" s="68"/>
      <c r="JL55" s="68"/>
      <c r="JM55" s="68"/>
      <c r="JN55" s="68"/>
      <c r="JO55" s="68"/>
      <c r="JP55" s="68"/>
      <c r="JQ55" s="68"/>
      <c r="JR55" s="68"/>
      <c r="JS55" s="68"/>
      <c r="JT55" s="68"/>
      <c r="JU55" s="68"/>
      <c r="JV55" s="68"/>
      <c r="JW55" s="68"/>
      <c r="JX55" s="68"/>
      <c r="JY55" s="68"/>
      <c r="JZ55" s="68"/>
      <c r="KA55" s="68"/>
      <c r="KB55" s="68"/>
      <c r="KC55" s="68"/>
      <c r="KD55" s="68"/>
      <c r="KE55" s="68"/>
      <c r="KF55" s="68"/>
      <c r="KG55" s="68"/>
      <c r="KH55" s="68"/>
      <c r="KI55" s="68"/>
      <c r="KJ55" s="68"/>
      <c r="KK55" s="68"/>
      <c r="KL55" s="68"/>
      <c r="KM55" s="68"/>
      <c r="KN55" s="68"/>
      <c r="KO55" s="68"/>
      <c r="KP55" s="70"/>
      <c r="KQ55" s="70"/>
      <c r="KR55" s="70"/>
      <c r="KS55" s="70"/>
      <c r="KT55" s="70"/>
      <c r="KU55" s="70"/>
      <c r="KV55" s="70"/>
      <c r="KW55" s="70"/>
      <c r="KX55" s="70"/>
      <c r="KY55" s="70"/>
      <c r="KZ55" s="70"/>
      <c r="LA55" s="70"/>
      <c r="LB55" s="70"/>
      <c r="LC55" s="70"/>
      <c r="LD55" s="70"/>
      <c r="LE55" s="70"/>
      <c r="LF55" s="70"/>
      <c r="LG55" s="70"/>
      <c r="LH55" s="70"/>
      <c r="LI55" s="70"/>
      <c r="LJ55" s="70"/>
      <c r="LK55" s="70"/>
      <c r="LL55" s="70"/>
      <c r="LM55" s="70"/>
      <c r="LN55" s="70"/>
      <c r="LO55" s="70"/>
      <c r="LP55" s="70"/>
      <c r="LQ55" s="70"/>
      <c r="LR55" s="70"/>
      <c r="LS55" s="70"/>
      <c r="LT55" s="70"/>
      <c r="LU55" s="70"/>
      <c r="LV55" s="70"/>
      <c r="LW55" s="70"/>
      <c r="LX55" s="70"/>
      <c r="LY55" s="70"/>
      <c r="LZ55" s="70"/>
      <c r="MA55" s="70"/>
      <c r="MB55" s="70"/>
      <c r="MC55" s="70"/>
      <c r="MD55" s="70"/>
      <c r="ME55" s="70"/>
      <c r="MF55" s="70"/>
      <c r="MG55" s="70"/>
      <c r="MH55" s="70"/>
      <c r="MI55" s="70"/>
      <c r="MJ55" s="70"/>
      <c r="MK55" s="70"/>
      <c r="ML55" s="70"/>
      <c r="MM55" s="70"/>
      <c r="MN55" s="70"/>
      <c r="MO55" s="70"/>
      <c r="MP55" s="70"/>
      <c r="MQ55" s="70"/>
      <c r="MR55" s="70"/>
      <c r="MS55" s="70"/>
      <c r="MT55" s="70"/>
      <c r="MU55" s="70"/>
      <c r="MV55" s="70"/>
      <c r="MW55" s="70"/>
      <c r="MX55" s="70"/>
      <c r="MY55" s="70"/>
      <c r="MZ55" s="70"/>
      <c r="NA55" s="70"/>
      <c r="NB55" s="70"/>
      <c r="NC55" s="70"/>
      <c r="ND55" s="70"/>
      <c r="NE55" s="70"/>
      <c r="NF55" s="70"/>
      <c r="NG55" s="70"/>
      <c r="NH55" s="70"/>
      <c r="NI55" s="70"/>
      <c r="NJ55" s="70"/>
      <c r="NK55" s="70"/>
      <c r="NL55" s="70"/>
      <c r="NM55" s="70"/>
      <c r="NN55" s="70"/>
      <c r="NO55" s="70"/>
      <c r="NP55" s="70"/>
      <c r="NQ55" s="70"/>
      <c r="NR55" s="70"/>
      <c r="NS55" s="70"/>
      <c r="NT55" s="70"/>
      <c r="NU55" s="70"/>
      <c r="NV55" s="70"/>
      <c r="NW55" s="70"/>
      <c r="NX55" s="70"/>
      <c r="NY55" s="70"/>
      <c r="NZ55" s="70"/>
      <c r="OA55" s="70"/>
      <c r="OB55" s="70"/>
      <c r="OC55" s="70"/>
      <c r="OD55" s="70"/>
      <c r="OE55" s="70"/>
      <c r="OF55" s="70"/>
      <c r="OG55" s="81"/>
      <c r="OH55" s="70"/>
      <c r="OI55" s="70"/>
      <c r="OJ55" s="70"/>
      <c r="OK55" s="70"/>
      <c r="OL55" s="70"/>
      <c r="OM55" s="70"/>
      <c r="ON55" s="70"/>
      <c r="OO55" s="70"/>
      <c r="OP55" s="70"/>
      <c r="OQ55" s="70"/>
      <c r="OR55" s="70"/>
      <c r="OS55" s="70"/>
      <c r="OT55" s="70"/>
      <c r="OU55" s="70"/>
    </row>
    <row r="56" spans="1:411" s="67" customFormat="1" ht="12.75">
      <c r="A56" s="67">
        <v>49</v>
      </c>
      <c r="B56" s="553" t="s">
        <v>647</v>
      </c>
      <c r="C56" s="559" t="s">
        <v>601</v>
      </c>
      <c r="D56" s="508">
        <v>44</v>
      </c>
      <c r="E56" s="571" t="s">
        <v>2506</v>
      </c>
      <c r="F56" s="518"/>
      <c r="G56" s="518">
        <v>5.83</v>
      </c>
      <c r="H56" s="912">
        <v>44</v>
      </c>
      <c r="I56" s="633">
        <f>D56</f>
        <v>44</v>
      </c>
      <c r="J56" s="68">
        <v>1</v>
      </c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70"/>
      <c r="Y56" s="70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71"/>
      <c r="AK56" s="68"/>
      <c r="AL56" s="71"/>
      <c r="AM56" s="68"/>
      <c r="AN56" s="68"/>
      <c r="AO56" s="71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71"/>
      <c r="BL56" s="71"/>
      <c r="BM56" s="68"/>
      <c r="BN56" s="68"/>
      <c r="BO56" s="71"/>
      <c r="BP56" s="71"/>
      <c r="BQ56" s="68"/>
      <c r="BR56" s="68"/>
      <c r="BS56" s="68"/>
      <c r="BT56" s="68"/>
      <c r="BU56" s="71"/>
      <c r="BV56" s="71"/>
      <c r="BW56" s="71"/>
      <c r="BX56" s="71"/>
      <c r="BY56" s="68"/>
      <c r="BZ56" s="68"/>
      <c r="CA56" s="68"/>
      <c r="CB56" s="68"/>
      <c r="CC56" s="71"/>
      <c r="CD56" s="71"/>
      <c r="CE56" s="68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68"/>
      <c r="DB56" s="68"/>
      <c r="DC56" s="68"/>
      <c r="DD56" s="71"/>
      <c r="DE56" s="71"/>
      <c r="DF56" s="68"/>
      <c r="DG56" s="71"/>
      <c r="DH56" s="68"/>
      <c r="DI56" s="71"/>
      <c r="DJ56" s="71"/>
      <c r="DK56" s="68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68"/>
      <c r="ED56" s="71"/>
      <c r="EE56" s="70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0"/>
      <c r="EU56" s="72"/>
      <c r="EV56" s="70"/>
      <c r="EW56" s="70"/>
      <c r="EX56" s="70"/>
      <c r="EY56" s="73"/>
      <c r="EZ56" s="73"/>
      <c r="FA56" s="73"/>
      <c r="FB56" s="74"/>
      <c r="FC56" s="75"/>
      <c r="FD56" s="75"/>
      <c r="FE56" s="75"/>
      <c r="FF56" s="75"/>
      <c r="FG56" s="75"/>
      <c r="FH56" s="75"/>
      <c r="FI56" s="75"/>
      <c r="FJ56" s="75"/>
      <c r="FK56" s="75"/>
      <c r="FL56" s="75"/>
      <c r="FM56" s="75"/>
      <c r="FN56" s="75"/>
      <c r="FO56" s="75"/>
      <c r="FP56" s="75"/>
      <c r="FQ56" s="75"/>
      <c r="FR56" s="74"/>
      <c r="FS56" s="74"/>
      <c r="FT56" s="74"/>
      <c r="FU56" s="74"/>
      <c r="FV56" s="74"/>
      <c r="FW56" s="74"/>
      <c r="FX56" s="76"/>
      <c r="FY56" s="76"/>
      <c r="FZ56" s="76"/>
      <c r="GA56" s="76"/>
      <c r="GB56" s="76"/>
      <c r="GC56" s="74"/>
      <c r="GD56" s="74"/>
      <c r="GE56" s="74"/>
      <c r="GF56" s="74"/>
      <c r="GG56" s="77"/>
      <c r="GH56" s="78"/>
      <c r="GI56" s="78"/>
      <c r="GJ56" s="74"/>
      <c r="GK56" s="79"/>
      <c r="GL56" s="80">
        <v>1</v>
      </c>
      <c r="GM56" s="105"/>
      <c r="GN56" s="70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68"/>
      <c r="HB56" s="68"/>
      <c r="HC56" s="68"/>
      <c r="HD56" s="68"/>
      <c r="HE56" s="68"/>
      <c r="HF56" s="68"/>
      <c r="HG56" s="68"/>
      <c r="HH56" s="68"/>
      <c r="HI56" s="68"/>
      <c r="HJ56" s="68"/>
      <c r="HK56" s="68"/>
      <c r="HL56" s="68"/>
      <c r="HM56" s="68"/>
      <c r="HN56" s="68"/>
      <c r="HO56" s="68"/>
      <c r="HP56" s="68"/>
      <c r="HQ56" s="69"/>
      <c r="HR56" s="68"/>
      <c r="HS56" s="68"/>
      <c r="HT56" s="68"/>
      <c r="HU56" s="68"/>
      <c r="HV56" s="68"/>
      <c r="HW56" s="68"/>
      <c r="HX56" s="68"/>
      <c r="HY56" s="68"/>
      <c r="HZ56" s="68"/>
      <c r="IA56" s="68"/>
      <c r="IB56" s="68"/>
      <c r="IC56" s="68"/>
      <c r="ID56" s="68"/>
      <c r="IE56" s="68"/>
      <c r="IF56" s="68"/>
      <c r="IG56" s="68"/>
      <c r="IH56" s="68"/>
      <c r="II56" s="68"/>
      <c r="IJ56" s="68"/>
      <c r="IK56" s="68"/>
      <c r="IL56" s="68"/>
      <c r="IM56" s="68"/>
      <c r="IN56" s="68"/>
      <c r="IO56" s="68"/>
      <c r="IP56" s="68"/>
      <c r="IQ56" s="68"/>
      <c r="IR56" s="68"/>
      <c r="IS56" s="68"/>
      <c r="IT56" s="68"/>
      <c r="IU56" s="68"/>
      <c r="IV56" s="68"/>
      <c r="IW56" s="68"/>
      <c r="IX56" s="68"/>
      <c r="IY56" s="68"/>
      <c r="IZ56" s="68"/>
      <c r="JA56" s="68"/>
      <c r="JB56" s="68"/>
      <c r="JC56" s="68"/>
      <c r="JD56" s="68"/>
      <c r="JE56" s="68"/>
      <c r="JF56" s="68"/>
      <c r="JG56" s="68"/>
      <c r="JH56" s="68"/>
      <c r="JI56" s="68"/>
      <c r="JJ56" s="68"/>
      <c r="JK56" s="68"/>
      <c r="JL56" s="68"/>
      <c r="JM56" s="68"/>
      <c r="JN56" s="68"/>
      <c r="JO56" s="68"/>
      <c r="JP56" s="68"/>
      <c r="JQ56" s="68"/>
      <c r="JR56" s="68"/>
      <c r="JS56" s="68"/>
      <c r="JT56" s="68"/>
      <c r="JU56" s="68"/>
      <c r="JV56" s="68"/>
      <c r="JW56" s="68"/>
      <c r="JX56" s="68"/>
      <c r="JY56" s="68"/>
      <c r="JZ56" s="68"/>
      <c r="KA56" s="68"/>
      <c r="KB56" s="68"/>
      <c r="KC56" s="68"/>
      <c r="KD56" s="68"/>
      <c r="KE56" s="68"/>
      <c r="KF56" s="68"/>
      <c r="KG56" s="68"/>
      <c r="KH56" s="68"/>
      <c r="KI56" s="68"/>
      <c r="KJ56" s="68"/>
      <c r="KK56" s="68"/>
      <c r="KL56" s="68"/>
      <c r="KM56" s="68"/>
      <c r="KN56" s="68"/>
      <c r="KO56" s="68"/>
      <c r="KP56" s="70"/>
      <c r="KQ56" s="70"/>
      <c r="KR56" s="70"/>
      <c r="KS56" s="70"/>
      <c r="KT56" s="70"/>
      <c r="KU56" s="70"/>
      <c r="KV56" s="70"/>
      <c r="KW56" s="70"/>
      <c r="KX56" s="70"/>
      <c r="KY56" s="70"/>
      <c r="KZ56" s="70"/>
      <c r="LA56" s="70"/>
      <c r="LB56" s="70"/>
      <c r="LC56" s="70"/>
      <c r="LD56" s="70"/>
      <c r="LE56" s="70"/>
      <c r="LF56" s="70"/>
      <c r="LG56" s="70"/>
      <c r="LH56" s="70"/>
      <c r="LI56" s="70"/>
      <c r="LJ56" s="70"/>
      <c r="LK56" s="70"/>
      <c r="LL56" s="70"/>
      <c r="LM56" s="70"/>
      <c r="LN56" s="70"/>
      <c r="LO56" s="70"/>
      <c r="LP56" s="70"/>
      <c r="LQ56" s="70"/>
      <c r="LR56" s="70"/>
      <c r="LS56" s="70"/>
      <c r="LT56" s="70"/>
      <c r="LU56" s="70"/>
      <c r="LV56" s="70"/>
      <c r="LW56" s="70"/>
      <c r="LX56" s="70"/>
      <c r="LY56" s="70"/>
      <c r="LZ56" s="70"/>
      <c r="MA56" s="70"/>
      <c r="MB56" s="70"/>
      <c r="MC56" s="70"/>
      <c r="MD56" s="70"/>
      <c r="ME56" s="70"/>
      <c r="MF56" s="70"/>
      <c r="MG56" s="70"/>
      <c r="MH56" s="70"/>
      <c r="MI56" s="70"/>
      <c r="MJ56" s="70"/>
      <c r="MK56" s="70"/>
      <c r="ML56" s="70"/>
      <c r="MM56" s="70"/>
      <c r="MN56" s="70"/>
      <c r="MO56" s="70"/>
      <c r="MP56" s="70"/>
      <c r="MQ56" s="70"/>
      <c r="MR56" s="70"/>
      <c r="MS56" s="70"/>
      <c r="MT56" s="70"/>
      <c r="MU56" s="70"/>
      <c r="MV56" s="70"/>
      <c r="MW56" s="70"/>
      <c r="MX56" s="70"/>
      <c r="MY56" s="70"/>
      <c r="MZ56" s="70"/>
      <c r="NA56" s="70"/>
      <c r="NB56" s="70"/>
      <c r="NC56" s="70"/>
      <c r="ND56" s="70"/>
      <c r="NE56" s="70"/>
      <c r="NF56" s="70"/>
      <c r="NG56" s="70"/>
      <c r="NH56" s="70"/>
      <c r="NI56" s="70"/>
      <c r="NJ56" s="70"/>
      <c r="NK56" s="70"/>
      <c r="NL56" s="70"/>
      <c r="NM56" s="70"/>
      <c r="NN56" s="70"/>
      <c r="NO56" s="70"/>
      <c r="NP56" s="70"/>
      <c r="NQ56" s="70"/>
      <c r="NR56" s="70"/>
      <c r="NS56" s="70"/>
      <c r="NT56" s="70"/>
      <c r="NU56" s="70"/>
      <c r="NV56" s="70"/>
      <c r="NW56" s="70"/>
      <c r="NX56" s="70"/>
      <c r="NY56" s="70"/>
      <c r="NZ56" s="70"/>
      <c r="OA56" s="70"/>
      <c r="OB56" s="70"/>
      <c r="OC56" s="70"/>
      <c r="OD56" s="70"/>
      <c r="OE56" s="70"/>
      <c r="OF56" s="70"/>
      <c r="OG56" s="81"/>
      <c r="OH56" s="70"/>
      <c r="OI56" s="70"/>
      <c r="OJ56" s="70"/>
      <c r="OK56" s="70"/>
      <c r="OL56" s="70"/>
      <c r="OM56" s="70"/>
      <c r="ON56" s="70"/>
      <c r="OO56" s="70"/>
      <c r="OP56" s="70"/>
      <c r="OQ56" s="70"/>
      <c r="OR56" s="70"/>
      <c r="OS56" s="70"/>
      <c r="OT56" s="70"/>
      <c r="OU56" s="70"/>
    </row>
    <row r="57" spans="1:411" s="67" customFormat="1" ht="12.75">
      <c r="A57" s="745">
        <v>50</v>
      </c>
      <c r="B57" s="753" t="s">
        <v>648</v>
      </c>
      <c r="C57" s="752" t="s">
        <v>601</v>
      </c>
      <c r="D57" s="748">
        <v>41.67</v>
      </c>
      <c r="E57" s="749" t="s">
        <v>2507</v>
      </c>
      <c r="F57" s="820">
        <v>11</v>
      </c>
      <c r="G57" s="820">
        <v>8.33</v>
      </c>
      <c r="H57" s="820">
        <v>8.8000000000000007</v>
      </c>
      <c r="I57" s="761">
        <f>MIN(D57,F57)</f>
        <v>11</v>
      </c>
      <c r="K57" s="68">
        <v>1</v>
      </c>
      <c r="L57" s="68">
        <v>1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70"/>
      <c r="Y57" s="70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71"/>
      <c r="AK57" s="68"/>
      <c r="AL57" s="71"/>
      <c r="AM57" s="68"/>
      <c r="AN57" s="68"/>
      <c r="AO57" s="71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71"/>
      <c r="BL57" s="71"/>
      <c r="BM57" s="68"/>
      <c r="BN57" s="68"/>
      <c r="BO57" s="71"/>
      <c r="BP57" s="71"/>
      <c r="BQ57" s="68"/>
      <c r="BR57" s="68"/>
      <c r="BS57" s="68"/>
      <c r="BT57" s="68"/>
      <c r="BU57" s="71"/>
      <c r="BV57" s="71"/>
      <c r="BW57" s="71"/>
      <c r="BX57" s="71"/>
      <c r="BY57" s="68"/>
      <c r="BZ57" s="68"/>
      <c r="CA57" s="68"/>
      <c r="CB57" s="68"/>
      <c r="CC57" s="71"/>
      <c r="CD57" s="71"/>
      <c r="CE57" s="68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68"/>
      <c r="DB57" s="68"/>
      <c r="DC57" s="68"/>
      <c r="DD57" s="71"/>
      <c r="DE57" s="71"/>
      <c r="DF57" s="68"/>
      <c r="DG57" s="71"/>
      <c r="DH57" s="68"/>
      <c r="DI57" s="71"/>
      <c r="DJ57" s="71"/>
      <c r="DK57" s="68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68"/>
      <c r="ED57" s="71"/>
      <c r="EE57" s="70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0"/>
      <c r="EU57" s="72"/>
      <c r="EV57" s="70"/>
      <c r="EW57" s="70"/>
      <c r="EX57" s="70"/>
      <c r="EY57" s="73"/>
      <c r="EZ57" s="73"/>
      <c r="FA57" s="73"/>
      <c r="FB57" s="74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4"/>
      <c r="FS57" s="74"/>
      <c r="FT57" s="74"/>
      <c r="FU57" s="74"/>
      <c r="FV57" s="74"/>
      <c r="FW57" s="74"/>
      <c r="FX57" s="76"/>
      <c r="FY57" s="76"/>
      <c r="FZ57" s="76"/>
      <c r="GA57" s="76"/>
      <c r="GB57" s="76"/>
      <c r="GC57" s="74"/>
      <c r="GD57" s="74"/>
      <c r="GE57" s="74"/>
      <c r="GF57" s="74"/>
      <c r="GG57" s="77"/>
      <c r="GH57" s="78"/>
      <c r="GI57" s="77"/>
      <c r="GJ57" s="74"/>
      <c r="GK57" s="79"/>
      <c r="GL57" s="108"/>
      <c r="GM57" s="80">
        <v>1</v>
      </c>
      <c r="GN57" s="68"/>
      <c r="GO57" s="68"/>
      <c r="GP57" s="68"/>
      <c r="GQ57" s="68"/>
      <c r="GR57" s="70"/>
      <c r="GS57" s="70"/>
      <c r="GT57" s="70"/>
      <c r="GU57" s="70"/>
      <c r="GV57" s="70"/>
      <c r="GW57" s="70"/>
      <c r="GX57" s="70"/>
      <c r="GY57" s="70"/>
      <c r="GZ57" s="70"/>
      <c r="HA57" s="68"/>
      <c r="HB57" s="68"/>
      <c r="HC57" s="68"/>
      <c r="HD57" s="68"/>
      <c r="HE57" s="68"/>
      <c r="HF57" s="68"/>
      <c r="HG57" s="68"/>
      <c r="HH57" s="68"/>
      <c r="HI57" s="68"/>
      <c r="HJ57" s="68"/>
      <c r="HK57" s="68"/>
      <c r="HL57" s="68"/>
      <c r="HM57" s="68"/>
      <c r="HN57" s="68"/>
      <c r="HO57" s="68"/>
      <c r="HP57" s="68"/>
      <c r="HQ57" s="69"/>
      <c r="HR57" s="68"/>
      <c r="HS57" s="68"/>
      <c r="HT57" s="68"/>
      <c r="HU57" s="68"/>
      <c r="HV57" s="68"/>
      <c r="HW57" s="68"/>
      <c r="HX57" s="68"/>
      <c r="HY57" s="68"/>
      <c r="HZ57" s="68"/>
      <c r="IA57" s="68"/>
      <c r="IB57" s="68"/>
      <c r="IC57" s="68"/>
      <c r="ID57" s="68"/>
      <c r="IE57" s="68"/>
      <c r="IF57" s="68"/>
      <c r="IG57" s="68"/>
      <c r="IH57" s="68"/>
      <c r="II57" s="68"/>
      <c r="IJ57" s="68"/>
      <c r="IK57" s="68"/>
      <c r="IL57" s="68"/>
      <c r="IM57" s="68"/>
      <c r="IN57" s="68"/>
      <c r="IO57" s="68"/>
      <c r="IP57" s="68"/>
      <c r="IQ57" s="68"/>
      <c r="IR57" s="68"/>
      <c r="IS57" s="68"/>
      <c r="IT57" s="68"/>
      <c r="IU57" s="68"/>
      <c r="IV57" s="68"/>
      <c r="IW57" s="68"/>
      <c r="IX57" s="68"/>
      <c r="IY57" s="68"/>
      <c r="IZ57" s="68"/>
      <c r="JA57" s="68"/>
      <c r="JB57" s="68"/>
      <c r="JC57" s="68"/>
      <c r="JD57" s="68"/>
      <c r="JE57" s="68"/>
      <c r="JF57" s="68"/>
      <c r="JG57" s="68"/>
      <c r="JH57" s="68"/>
      <c r="JI57" s="68"/>
      <c r="JJ57" s="68"/>
      <c r="JK57" s="68"/>
      <c r="JL57" s="68"/>
      <c r="JM57" s="68"/>
      <c r="JN57" s="68"/>
      <c r="JO57" s="68"/>
      <c r="JP57" s="68"/>
      <c r="JQ57" s="68"/>
      <c r="JR57" s="68"/>
      <c r="JS57" s="68"/>
      <c r="JT57" s="68"/>
      <c r="JU57" s="68"/>
      <c r="JV57" s="68"/>
      <c r="JW57" s="68"/>
      <c r="JX57" s="68"/>
      <c r="JY57" s="68"/>
      <c r="JZ57" s="68"/>
      <c r="KA57" s="68"/>
      <c r="KB57" s="68"/>
      <c r="KC57" s="68"/>
      <c r="KD57" s="68"/>
      <c r="KE57" s="68"/>
      <c r="KF57" s="68"/>
      <c r="KG57" s="68"/>
      <c r="KH57" s="68"/>
      <c r="KI57" s="68"/>
      <c r="KJ57" s="68"/>
      <c r="KK57" s="68"/>
      <c r="KL57" s="68"/>
      <c r="KM57" s="68"/>
      <c r="KN57" s="68"/>
      <c r="KO57" s="68"/>
      <c r="KP57" s="70"/>
      <c r="KQ57" s="70"/>
      <c r="KR57" s="70"/>
      <c r="KS57" s="70"/>
      <c r="KT57" s="70"/>
      <c r="KU57" s="70"/>
      <c r="KV57" s="70"/>
      <c r="KW57" s="70"/>
      <c r="KX57" s="70"/>
      <c r="KY57" s="70"/>
      <c r="KZ57" s="70"/>
      <c r="LA57" s="70"/>
      <c r="LB57" s="70"/>
      <c r="LC57" s="70"/>
      <c r="LD57" s="70"/>
      <c r="LE57" s="70"/>
      <c r="LF57" s="70"/>
      <c r="LG57" s="70"/>
      <c r="LH57" s="70"/>
      <c r="LI57" s="70"/>
      <c r="LJ57" s="70"/>
      <c r="LK57" s="70"/>
      <c r="LL57" s="70"/>
      <c r="LM57" s="70"/>
      <c r="LN57" s="70"/>
      <c r="LO57" s="70"/>
      <c r="LP57" s="70"/>
      <c r="LQ57" s="70"/>
      <c r="LR57" s="70"/>
      <c r="LS57" s="70"/>
      <c r="LT57" s="70"/>
      <c r="LU57" s="70"/>
      <c r="LV57" s="70"/>
      <c r="LW57" s="70"/>
      <c r="LX57" s="70"/>
      <c r="LY57" s="70"/>
      <c r="LZ57" s="70"/>
      <c r="MA57" s="70"/>
      <c r="MB57" s="70"/>
      <c r="MC57" s="70"/>
      <c r="MD57" s="70"/>
      <c r="ME57" s="70"/>
      <c r="MF57" s="70"/>
      <c r="MG57" s="70"/>
      <c r="MH57" s="70"/>
      <c r="MI57" s="70"/>
      <c r="MJ57" s="70"/>
      <c r="MK57" s="70"/>
      <c r="ML57" s="70"/>
      <c r="MM57" s="70"/>
      <c r="MN57" s="70"/>
      <c r="MO57" s="70"/>
      <c r="MP57" s="70"/>
      <c r="MQ57" s="70"/>
      <c r="MR57" s="70"/>
      <c r="MS57" s="70"/>
      <c r="MT57" s="70"/>
      <c r="MU57" s="70"/>
      <c r="MV57" s="70"/>
      <c r="MW57" s="70"/>
      <c r="MX57" s="70"/>
      <c r="MY57" s="70"/>
      <c r="MZ57" s="70"/>
      <c r="NA57" s="70"/>
      <c r="NB57" s="70"/>
      <c r="NC57" s="70"/>
      <c r="ND57" s="70"/>
      <c r="NE57" s="70"/>
      <c r="NF57" s="70"/>
      <c r="NG57" s="70"/>
      <c r="NH57" s="70"/>
      <c r="NI57" s="70"/>
      <c r="NJ57" s="70"/>
      <c r="NK57" s="70"/>
      <c r="NL57" s="70"/>
      <c r="NM57" s="70"/>
      <c r="NN57" s="70"/>
      <c r="NO57" s="70"/>
      <c r="NP57" s="70"/>
      <c r="NQ57" s="70"/>
      <c r="NR57" s="70"/>
      <c r="NS57" s="70"/>
      <c r="NT57" s="70"/>
      <c r="NU57" s="70"/>
      <c r="NV57" s="70"/>
      <c r="NW57" s="70"/>
      <c r="NX57" s="70"/>
      <c r="NY57" s="70"/>
      <c r="NZ57" s="70"/>
      <c r="OA57" s="70"/>
      <c r="OB57" s="70"/>
      <c r="OC57" s="70"/>
      <c r="OD57" s="70"/>
      <c r="OE57" s="70"/>
      <c r="OF57" s="70"/>
      <c r="OG57" s="81"/>
      <c r="OH57" s="70"/>
      <c r="OI57" s="70"/>
      <c r="OJ57" s="70"/>
      <c r="OK57" s="70"/>
      <c r="OL57" s="70"/>
      <c r="OM57" s="70"/>
      <c r="ON57" s="70"/>
      <c r="OO57" s="70"/>
      <c r="OP57" s="70"/>
      <c r="OQ57" s="70"/>
      <c r="OR57" s="70"/>
      <c r="OS57" s="70"/>
      <c r="OT57" s="70"/>
      <c r="OU57" s="70"/>
    </row>
    <row r="58" spans="1:411" s="67" customFormat="1" ht="12.75">
      <c r="A58" s="67">
        <v>51</v>
      </c>
      <c r="B58" s="552" t="s">
        <v>649</v>
      </c>
      <c r="C58" s="559" t="s">
        <v>601</v>
      </c>
      <c r="D58" s="508">
        <v>101.67</v>
      </c>
      <c r="E58" s="571" t="s">
        <v>2508</v>
      </c>
      <c r="F58" s="518"/>
      <c r="G58" s="518">
        <v>12.5</v>
      </c>
      <c r="H58" s="912">
        <v>101.67</v>
      </c>
      <c r="I58" s="633">
        <f>D58</f>
        <v>101.67</v>
      </c>
      <c r="J58" s="68"/>
      <c r="K58" s="68"/>
      <c r="L58" s="68"/>
      <c r="M58" s="68">
        <v>1</v>
      </c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70"/>
      <c r="Y58" s="70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71"/>
      <c r="AK58" s="68"/>
      <c r="AL58" s="71"/>
      <c r="AM58" s="68"/>
      <c r="AN58" s="68"/>
      <c r="AO58" s="71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71"/>
      <c r="BL58" s="71"/>
      <c r="BM58" s="68"/>
      <c r="BN58" s="68"/>
      <c r="BO58" s="71"/>
      <c r="BP58" s="71"/>
      <c r="BQ58" s="68"/>
      <c r="BR58" s="68"/>
      <c r="BS58" s="68"/>
      <c r="BT58" s="68"/>
      <c r="BU58" s="71"/>
      <c r="BV58" s="71"/>
      <c r="BW58" s="71"/>
      <c r="BX58" s="71"/>
      <c r="BY58" s="68"/>
      <c r="BZ58" s="68"/>
      <c r="CA58" s="68"/>
      <c r="CB58" s="68"/>
      <c r="CC58" s="71"/>
      <c r="CD58" s="71"/>
      <c r="CE58" s="68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68"/>
      <c r="DB58" s="68"/>
      <c r="DC58" s="68"/>
      <c r="DD58" s="71"/>
      <c r="DE58" s="71"/>
      <c r="DF58" s="68"/>
      <c r="DG58" s="71"/>
      <c r="DH58" s="68"/>
      <c r="DI58" s="71"/>
      <c r="DJ58" s="71"/>
      <c r="DK58" s="68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68"/>
      <c r="ED58" s="71"/>
      <c r="EE58" s="70"/>
      <c r="EF58" s="72"/>
      <c r="EG58" s="72"/>
      <c r="EH58" s="72"/>
      <c r="EI58" s="72"/>
      <c r="EJ58" s="72"/>
      <c r="EK58" s="72"/>
      <c r="EL58" s="72"/>
      <c r="EM58" s="72"/>
      <c r="EN58" s="72"/>
      <c r="EO58" s="72"/>
      <c r="EP58" s="72"/>
      <c r="EQ58" s="72"/>
      <c r="ER58" s="72"/>
      <c r="ES58" s="72"/>
      <c r="ET58" s="70"/>
      <c r="EU58" s="72"/>
      <c r="EV58" s="70"/>
      <c r="EW58" s="70"/>
      <c r="EX58" s="70"/>
      <c r="EY58" s="73"/>
      <c r="EZ58" s="73"/>
      <c r="FA58" s="73"/>
      <c r="FB58" s="74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4"/>
      <c r="FS58" s="74"/>
      <c r="FT58" s="74"/>
      <c r="FU58" s="74"/>
      <c r="FV58" s="74"/>
      <c r="FW58" s="74"/>
      <c r="FX58" s="76"/>
      <c r="FY58" s="76"/>
      <c r="FZ58" s="76"/>
      <c r="GA58" s="76"/>
      <c r="GB58" s="76"/>
      <c r="GC58" s="74"/>
      <c r="GD58" s="74"/>
      <c r="GE58" s="74"/>
      <c r="GF58" s="74"/>
      <c r="GG58" s="77"/>
      <c r="GH58" s="78"/>
      <c r="GI58" s="78"/>
      <c r="GJ58" s="74"/>
      <c r="GK58" s="79"/>
      <c r="GL58" s="80"/>
      <c r="GM58" s="80"/>
      <c r="GN58" s="68">
        <v>1</v>
      </c>
      <c r="GO58" s="68"/>
      <c r="GP58" s="68"/>
      <c r="GQ58" s="68"/>
      <c r="GR58" s="70"/>
      <c r="GS58" s="70"/>
      <c r="GT58" s="70"/>
      <c r="GU58" s="70"/>
      <c r="GV58" s="70"/>
      <c r="GW58" s="70"/>
      <c r="GX58" s="70"/>
      <c r="GY58" s="70"/>
      <c r="GZ58" s="70"/>
      <c r="HA58" s="68"/>
      <c r="HB58" s="68"/>
      <c r="HC58" s="68"/>
      <c r="HD58" s="68"/>
      <c r="HE58" s="68"/>
      <c r="HF58" s="68"/>
      <c r="HG58" s="68"/>
      <c r="HH58" s="68"/>
      <c r="HI58" s="68"/>
      <c r="HJ58" s="68"/>
      <c r="HK58" s="68"/>
      <c r="HL58" s="68"/>
      <c r="HM58" s="68"/>
      <c r="HN58" s="68"/>
      <c r="HO58" s="68"/>
      <c r="HP58" s="68"/>
      <c r="HQ58" s="69"/>
      <c r="HR58" s="68"/>
      <c r="HS58" s="68"/>
      <c r="HT58" s="68"/>
      <c r="HU58" s="68"/>
      <c r="HV58" s="68"/>
      <c r="HW58" s="68"/>
      <c r="HX58" s="68"/>
      <c r="HY58" s="68"/>
      <c r="HZ58" s="68"/>
      <c r="IA58" s="68"/>
      <c r="IB58" s="68"/>
      <c r="IC58" s="68"/>
      <c r="ID58" s="68"/>
      <c r="IE58" s="68"/>
      <c r="IF58" s="68"/>
      <c r="IG58" s="68"/>
      <c r="IH58" s="68"/>
      <c r="II58" s="68"/>
      <c r="IJ58" s="68"/>
      <c r="IK58" s="68"/>
      <c r="IL58" s="68"/>
      <c r="IM58" s="68"/>
      <c r="IN58" s="68"/>
      <c r="IO58" s="68"/>
      <c r="IP58" s="68"/>
      <c r="IQ58" s="68"/>
      <c r="IR58" s="68"/>
      <c r="IS58" s="68"/>
      <c r="IT58" s="68"/>
      <c r="IU58" s="68"/>
      <c r="IV58" s="68"/>
      <c r="IW58" s="68"/>
      <c r="IX58" s="68"/>
      <c r="IY58" s="68"/>
      <c r="IZ58" s="68"/>
      <c r="JA58" s="68"/>
      <c r="JB58" s="68"/>
      <c r="JC58" s="68"/>
      <c r="JD58" s="68"/>
      <c r="JE58" s="68"/>
      <c r="JF58" s="68"/>
      <c r="JG58" s="68"/>
      <c r="JH58" s="68"/>
      <c r="JI58" s="68"/>
      <c r="JJ58" s="68"/>
      <c r="JK58" s="68"/>
      <c r="JL58" s="68"/>
      <c r="JM58" s="68"/>
      <c r="JN58" s="68"/>
      <c r="JO58" s="68"/>
      <c r="JP58" s="68"/>
      <c r="JQ58" s="68"/>
      <c r="JR58" s="68"/>
      <c r="JS58" s="68"/>
      <c r="JT58" s="68"/>
      <c r="JU58" s="68"/>
      <c r="JV58" s="68"/>
      <c r="JW58" s="68"/>
      <c r="JX58" s="68"/>
      <c r="JY58" s="68"/>
      <c r="JZ58" s="68"/>
      <c r="KA58" s="68"/>
      <c r="KB58" s="68"/>
      <c r="KC58" s="68"/>
      <c r="KD58" s="68"/>
      <c r="KE58" s="68"/>
      <c r="KF58" s="68"/>
      <c r="KG58" s="68"/>
      <c r="KH58" s="68"/>
      <c r="KI58" s="68"/>
      <c r="KJ58" s="68"/>
      <c r="KK58" s="68"/>
      <c r="KL58" s="68"/>
      <c r="KM58" s="68"/>
      <c r="KN58" s="68"/>
      <c r="KO58" s="68"/>
      <c r="KP58" s="70"/>
      <c r="KQ58" s="70"/>
      <c r="KR58" s="70"/>
      <c r="KS58" s="70"/>
      <c r="KT58" s="70"/>
      <c r="KU58" s="70"/>
      <c r="KV58" s="70"/>
      <c r="KW58" s="70"/>
      <c r="KX58" s="70"/>
      <c r="KY58" s="70"/>
      <c r="KZ58" s="70"/>
      <c r="LA58" s="70"/>
      <c r="LB58" s="70"/>
      <c r="LC58" s="70"/>
      <c r="LD58" s="70"/>
      <c r="LE58" s="70"/>
      <c r="LF58" s="70"/>
      <c r="LG58" s="70"/>
      <c r="LH58" s="70"/>
      <c r="LI58" s="70"/>
      <c r="LJ58" s="70"/>
      <c r="LK58" s="70"/>
      <c r="LL58" s="70"/>
      <c r="LM58" s="70"/>
      <c r="LN58" s="70"/>
      <c r="LO58" s="70"/>
      <c r="LP58" s="70"/>
      <c r="LQ58" s="70"/>
      <c r="LR58" s="70"/>
      <c r="LS58" s="70"/>
      <c r="LT58" s="70"/>
      <c r="LU58" s="70"/>
      <c r="LV58" s="70"/>
      <c r="LW58" s="70"/>
      <c r="LX58" s="70"/>
      <c r="LY58" s="70"/>
      <c r="LZ58" s="70"/>
      <c r="MA58" s="70"/>
      <c r="MB58" s="70"/>
      <c r="MC58" s="70"/>
      <c r="MD58" s="70"/>
      <c r="ME58" s="70"/>
      <c r="MF58" s="70"/>
      <c r="MG58" s="70"/>
      <c r="MH58" s="70"/>
      <c r="MI58" s="70"/>
      <c r="MJ58" s="70"/>
      <c r="MK58" s="70"/>
      <c r="ML58" s="70"/>
      <c r="MM58" s="70"/>
      <c r="MN58" s="70"/>
      <c r="MO58" s="70"/>
      <c r="MP58" s="70"/>
      <c r="MQ58" s="70"/>
      <c r="MR58" s="70"/>
      <c r="MS58" s="70"/>
      <c r="MT58" s="70"/>
      <c r="MU58" s="70"/>
      <c r="MV58" s="70"/>
      <c r="MW58" s="70"/>
      <c r="MX58" s="70"/>
      <c r="MY58" s="70"/>
      <c r="MZ58" s="70"/>
      <c r="NA58" s="70"/>
      <c r="NB58" s="70"/>
      <c r="NC58" s="70"/>
      <c r="ND58" s="70"/>
      <c r="NE58" s="70"/>
      <c r="NF58" s="70"/>
      <c r="NG58" s="70"/>
      <c r="NH58" s="70"/>
      <c r="NI58" s="70"/>
      <c r="NJ58" s="70"/>
      <c r="NK58" s="70"/>
      <c r="NL58" s="70"/>
      <c r="NM58" s="70"/>
      <c r="NN58" s="70"/>
      <c r="NO58" s="70"/>
      <c r="NP58" s="70"/>
      <c r="NQ58" s="70"/>
      <c r="NR58" s="70"/>
      <c r="NS58" s="70"/>
      <c r="NT58" s="70"/>
      <c r="NU58" s="70"/>
      <c r="NV58" s="70"/>
      <c r="NW58" s="70"/>
      <c r="NX58" s="70"/>
      <c r="NY58" s="70"/>
      <c r="NZ58" s="70"/>
      <c r="OA58" s="70"/>
      <c r="OB58" s="70"/>
      <c r="OC58" s="70"/>
      <c r="OD58" s="70"/>
      <c r="OE58" s="70"/>
      <c r="OF58" s="70"/>
      <c r="OG58" s="81"/>
      <c r="OH58" s="70"/>
      <c r="OI58" s="70"/>
      <c r="OJ58" s="70"/>
      <c r="OK58" s="70"/>
      <c r="OL58" s="70"/>
      <c r="OM58" s="70"/>
      <c r="ON58" s="70"/>
      <c r="OO58" s="70"/>
      <c r="OP58" s="70"/>
      <c r="OQ58" s="70"/>
      <c r="OR58" s="70"/>
      <c r="OS58" s="70"/>
      <c r="OT58" s="70"/>
      <c r="OU58" s="70"/>
    </row>
    <row r="59" spans="1:411" s="67" customFormat="1" ht="12.75">
      <c r="A59" s="67">
        <v>52</v>
      </c>
      <c r="B59" s="552" t="s">
        <v>650</v>
      </c>
      <c r="C59" s="559" t="s">
        <v>601</v>
      </c>
      <c r="D59" s="508">
        <f>79.99</f>
        <v>79.989999999999995</v>
      </c>
      <c r="E59" s="571" t="s">
        <v>2509</v>
      </c>
      <c r="F59" s="518"/>
      <c r="G59" s="518">
        <v>13.33</v>
      </c>
      <c r="H59" s="912">
        <v>79.989999999999995</v>
      </c>
      <c r="I59" s="633">
        <f>D59</f>
        <v>79.989999999999995</v>
      </c>
      <c r="J59" s="68"/>
      <c r="K59" s="68"/>
      <c r="L59" s="68"/>
      <c r="M59" s="68"/>
      <c r="N59" s="68">
        <v>1</v>
      </c>
      <c r="O59" s="68"/>
      <c r="P59" s="68"/>
      <c r="Q59" s="68"/>
      <c r="R59" s="68"/>
      <c r="S59" s="68"/>
      <c r="T59" s="68"/>
      <c r="U59" s="68"/>
      <c r="V59" s="68"/>
      <c r="W59" s="68"/>
      <c r="X59" s="70"/>
      <c r="Y59" s="70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71"/>
      <c r="AK59" s="68"/>
      <c r="AL59" s="71"/>
      <c r="AM59" s="68"/>
      <c r="AN59" s="68"/>
      <c r="AO59" s="71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71"/>
      <c r="BL59" s="71"/>
      <c r="BM59" s="68"/>
      <c r="BN59" s="68"/>
      <c r="BO59" s="71"/>
      <c r="BP59" s="71"/>
      <c r="BQ59" s="68"/>
      <c r="BR59" s="68"/>
      <c r="BS59" s="68"/>
      <c r="BT59" s="68"/>
      <c r="BU59" s="71"/>
      <c r="BV59" s="71"/>
      <c r="BW59" s="71"/>
      <c r="BX59" s="71"/>
      <c r="BY59" s="68"/>
      <c r="BZ59" s="68"/>
      <c r="CA59" s="68"/>
      <c r="CB59" s="68"/>
      <c r="CC59" s="71"/>
      <c r="CD59" s="71"/>
      <c r="CE59" s="68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68"/>
      <c r="DB59" s="68"/>
      <c r="DC59" s="68"/>
      <c r="DD59" s="71"/>
      <c r="DE59" s="71"/>
      <c r="DF59" s="68"/>
      <c r="DG59" s="71"/>
      <c r="DH59" s="68"/>
      <c r="DI59" s="71"/>
      <c r="DJ59" s="71"/>
      <c r="DK59" s="68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68"/>
      <c r="ED59" s="71"/>
      <c r="EE59" s="70"/>
      <c r="EF59" s="72"/>
      <c r="EG59" s="72"/>
      <c r="EH59" s="72"/>
      <c r="EI59" s="72"/>
      <c r="EJ59" s="72"/>
      <c r="EK59" s="72"/>
      <c r="EL59" s="72"/>
      <c r="EM59" s="72"/>
      <c r="EN59" s="72"/>
      <c r="EO59" s="72"/>
      <c r="EP59" s="72"/>
      <c r="EQ59" s="72"/>
      <c r="ER59" s="72"/>
      <c r="ES59" s="72"/>
      <c r="ET59" s="70"/>
      <c r="EU59" s="72"/>
      <c r="EV59" s="70"/>
      <c r="EW59" s="70"/>
      <c r="EX59" s="70"/>
      <c r="EY59" s="73"/>
      <c r="EZ59" s="73"/>
      <c r="FA59" s="73"/>
      <c r="FB59" s="74"/>
      <c r="FC59" s="75"/>
      <c r="FD59" s="75"/>
      <c r="FE59" s="75"/>
      <c r="FF59" s="75"/>
      <c r="FG59" s="75"/>
      <c r="FH59" s="75"/>
      <c r="FI59" s="75"/>
      <c r="FJ59" s="75"/>
      <c r="FK59" s="75"/>
      <c r="FL59" s="75"/>
      <c r="FM59" s="75"/>
      <c r="FN59" s="75"/>
      <c r="FO59" s="75"/>
      <c r="FP59" s="75"/>
      <c r="FQ59" s="75"/>
      <c r="FR59" s="74"/>
      <c r="FS59" s="74"/>
      <c r="FT59" s="74"/>
      <c r="FU59" s="74"/>
      <c r="FV59" s="74"/>
      <c r="FW59" s="74"/>
      <c r="FX59" s="76"/>
      <c r="FY59" s="76"/>
      <c r="FZ59" s="76"/>
      <c r="GA59" s="76"/>
      <c r="GB59" s="76"/>
      <c r="GC59" s="74"/>
      <c r="GD59" s="74"/>
      <c r="GE59" s="74"/>
      <c r="GF59" s="74"/>
      <c r="GG59" s="77"/>
      <c r="GH59" s="78"/>
      <c r="GI59" s="78"/>
      <c r="GJ59" s="74"/>
      <c r="GK59" s="79"/>
      <c r="GL59" s="80"/>
      <c r="GM59" s="80"/>
      <c r="GN59" s="68"/>
      <c r="GO59" s="68">
        <v>1</v>
      </c>
      <c r="GP59" s="68"/>
      <c r="GQ59" s="68"/>
      <c r="GR59" s="70"/>
      <c r="GS59" s="70"/>
      <c r="GT59" s="70"/>
      <c r="GU59" s="70"/>
      <c r="GV59" s="70"/>
      <c r="GW59" s="70"/>
      <c r="GX59" s="70"/>
      <c r="GY59" s="70"/>
      <c r="GZ59" s="70"/>
      <c r="HA59" s="68"/>
      <c r="HB59" s="68"/>
      <c r="HC59" s="68"/>
      <c r="HD59" s="68"/>
      <c r="HE59" s="68"/>
      <c r="HF59" s="68"/>
      <c r="HG59" s="68"/>
      <c r="HH59" s="68"/>
      <c r="HI59" s="68"/>
      <c r="HJ59" s="68"/>
      <c r="HK59" s="68"/>
      <c r="HL59" s="68"/>
      <c r="HM59" s="68"/>
      <c r="HN59" s="68"/>
      <c r="HO59" s="68"/>
      <c r="HP59" s="68"/>
      <c r="HQ59" s="69"/>
      <c r="HR59" s="68"/>
      <c r="HS59" s="68"/>
      <c r="HT59" s="68"/>
      <c r="HU59" s="68"/>
      <c r="HV59" s="68"/>
      <c r="HW59" s="68"/>
      <c r="HX59" s="68"/>
      <c r="HY59" s="68"/>
      <c r="HZ59" s="68"/>
      <c r="IA59" s="68"/>
      <c r="IB59" s="68"/>
      <c r="IC59" s="68"/>
      <c r="ID59" s="68"/>
      <c r="IE59" s="68"/>
      <c r="IF59" s="68"/>
      <c r="IG59" s="68"/>
      <c r="IH59" s="68"/>
      <c r="II59" s="68"/>
      <c r="IJ59" s="68"/>
      <c r="IK59" s="68"/>
      <c r="IL59" s="68"/>
      <c r="IM59" s="68"/>
      <c r="IN59" s="68"/>
      <c r="IO59" s="68"/>
      <c r="IP59" s="68"/>
      <c r="IQ59" s="68"/>
      <c r="IR59" s="68"/>
      <c r="IS59" s="68"/>
      <c r="IT59" s="68"/>
      <c r="IU59" s="68"/>
      <c r="IV59" s="68"/>
      <c r="IW59" s="68"/>
      <c r="IX59" s="68"/>
      <c r="IY59" s="68"/>
      <c r="IZ59" s="68"/>
      <c r="JA59" s="68"/>
      <c r="JB59" s="68"/>
      <c r="JC59" s="68"/>
      <c r="JD59" s="68"/>
      <c r="JE59" s="68"/>
      <c r="JF59" s="68"/>
      <c r="JG59" s="68"/>
      <c r="JH59" s="68"/>
      <c r="JI59" s="68"/>
      <c r="JJ59" s="68"/>
      <c r="JK59" s="68"/>
      <c r="JL59" s="68"/>
      <c r="JM59" s="68"/>
      <c r="JN59" s="68"/>
      <c r="JO59" s="68"/>
      <c r="JP59" s="68"/>
      <c r="JQ59" s="68"/>
      <c r="JR59" s="68"/>
      <c r="JS59" s="68"/>
      <c r="JT59" s="68"/>
      <c r="JU59" s="68"/>
      <c r="JV59" s="68"/>
      <c r="JW59" s="68"/>
      <c r="JX59" s="68"/>
      <c r="JY59" s="68"/>
      <c r="JZ59" s="68"/>
      <c r="KA59" s="68"/>
      <c r="KB59" s="68"/>
      <c r="KC59" s="68"/>
      <c r="KD59" s="68"/>
      <c r="KE59" s="68"/>
      <c r="KF59" s="68"/>
      <c r="KG59" s="68"/>
      <c r="KH59" s="68"/>
      <c r="KI59" s="68"/>
      <c r="KJ59" s="68"/>
      <c r="KK59" s="68"/>
      <c r="KL59" s="68"/>
      <c r="KM59" s="68"/>
      <c r="KN59" s="68"/>
      <c r="KO59" s="68"/>
      <c r="KP59" s="70"/>
      <c r="KQ59" s="70"/>
      <c r="KR59" s="70"/>
      <c r="KS59" s="70"/>
      <c r="KT59" s="70"/>
      <c r="KU59" s="70"/>
      <c r="KV59" s="70"/>
      <c r="KW59" s="70"/>
      <c r="KX59" s="70"/>
      <c r="KY59" s="70"/>
      <c r="KZ59" s="70"/>
      <c r="LA59" s="70"/>
      <c r="LB59" s="70"/>
      <c r="LC59" s="70"/>
      <c r="LD59" s="70"/>
      <c r="LE59" s="70"/>
      <c r="LF59" s="70"/>
      <c r="LG59" s="70"/>
      <c r="LH59" s="70"/>
      <c r="LI59" s="70"/>
      <c r="LJ59" s="70"/>
      <c r="LK59" s="70"/>
      <c r="LL59" s="70"/>
      <c r="LM59" s="70"/>
      <c r="LN59" s="70"/>
      <c r="LO59" s="70"/>
      <c r="LP59" s="70"/>
      <c r="LQ59" s="70"/>
      <c r="LR59" s="70"/>
      <c r="LS59" s="70"/>
      <c r="LT59" s="70"/>
      <c r="LU59" s="70"/>
      <c r="LV59" s="70"/>
      <c r="LW59" s="70"/>
      <c r="LX59" s="70"/>
      <c r="LY59" s="70"/>
      <c r="LZ59" s="70"/>
      <c r="MA59" s="70"/>
      <c r="MB59" s="70"/>
      <c r="MC59" s="70"/>
      <c r="MD59" s="70"/>
      <c r="ME59" s="70"/>
      <c r="MF59" s="70"/>
      <c r="MG59" s="70"/>
      <c r="MH59" s="70"/>
      <c r="MI59" s="70"/>
      <c r="MJ59" s="70"/>
      <c r="MK59" s="70"/>
      <c r="ML59" s="70"/>
      <c r="MM59" s="70"/>
      <c r="MN59" s="70"/>
      <c r="MO59" s="70"/>
      <c r="MP59" s="70"/>
      <c r="MQ59" s="70"/>
      <c r="MR59" s="70"/>
      <c r="MS59" s="70"/>
      <c r="MT59" s="70"/>
      <c r="MU59" s="70"/>
      <c r="MV59" s="70"/>
      <c r="MW59" s="70"/>
      <c r="MX59" s="70"/>
      <c r="MY59" s="70"/>
      <c r="MZ59" s="70"/>
      <c r="NA59" s="70"/>
      <c r="NB59" s="70"/>
      <c r="NC59" s="70"/>
      <c r="ND59" s="70"/>
      <c r="NE59" s="70"/>
      <c r="NF59" s="70"/>
      <c r="NG59" s="70"/>
      <c r="NH59" s="70"/>
      <c r="NI59" s="70"/>
      <c r="NJ59" s="70"/>
      <c r="NK59" s="70"/>
      <c r="NL59" s="70"/>
      <c r="NM59" s="70"/>
      <c r="NN59" s="70"/>
      <c r="NO59" s="70"/>
      <c r="NP59" s="70"/>
      <c r="NQ59" s="70"/>
      <c r="NR59" s="70"/>
      <c r="NS59" s="70"/>
      <c r="NT59" s="70"/>
      <c r="NU59" s="70"/>
      <c r="NV59" s="70"/>
      <c r="NW59" s="70"/>
      <c r="NX59" s="70"/>
      <c r="NY59" s="70"/>
      <c r="NZ59" s="70"/>
      <c r="OA59" s="70"/>
      <c r="OB59" s="70"/>
      <c r="OC59" s="70"/>
      <c r="OD59" s="70"/>
      <c r="OE59" s="70"/>
      <c r="OF59" s="70"/>
      <c r="OG59" s="81"/>
      <c r="OH59" s="70"/>
      <c r="OI59" s="70"/>
      <c r="OJ59" s="70"/>
      <c r="OK59" s="70"/>
      <c r="OL59" s="70"/>
      <c r="OM59" s="70"/>
      <c r="ON59" s="70"/>
      <c r="OO59" s="70"/>
      <c r="OP59" s="70"/>
      <c r="OQ59" s="70"/>
      <c r="OR59" s="70"/>
      <c r="OS59" s="70"/>
      <c r="OT59" s="70"/>
      <c r="OU59" s="70"/>
    </row>
    <row r="60" spans="1:411" s="67" customFormat="1" ht="12.75">
      <c r="A60" s="67">
        <v>53</v>
      </c>
      <c r="B60" s="552" t="s">
        <v>651</v>
      </c>
      <c r="C60" s="559" t="s">
        <v>601</v>
      </c>
      <c r="D60" s="508">
        <v>165.83</v>
      </c>
      <c r="E60" s="571" t="s">
        <v>2510</v>
      </c>
      <c r="F60" s="518"/>
      <c r="G60" s="518">
        <v>20.83</v>
      </c>
      <c r="H60" s="912">
        <v>165.83</v>
      </c>
      <c r="I60" s="633">
        <f>D60</f>
        <v>165.83</v>
      </c>
      <c r="J60" s="68"/>
      <c r="K60" s="68"/>
      <c r="L60" s="68"/>
      <c r="M60" s="68"/>
      <c r="O60" s="68">
        <v>1</v>
      </c>
      <c r="P60" s="68"/>
      <c r="Q60" s="68"/>
      <c r="R60" s="68"/>
      <c r="S60" s="68"/>
      <c r="T60" s="68"/>
      <c r="U60" s="68"/>
      <c r="V60" s="68"/>
      <c r="W60" s="68"/>
      <c r="X60" s="70"/>
      <c r="Y60" s="70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71"/>
      <c r="AK60" s="68"/>
      <c r="AL60" s="71"/>
      <c r="AM60" s="68"/>
      <c r="AN60" s="68"/>
      <c r="AO60" s="71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71"/>
      <c r="BL60" s="71"/>
      <c r="BM60" s="68"/>
      <c r="BN60" s="68"/>
      <c r="BO60" s="71"/>
      <c r="BP60" s="71"/>
      <c r="BQ60" s="68"/>
      <c r="BR60" s="68"/>
      <c r="BS60" s="68"/>
      <c r="BT60" s="68"/>
      <c r="BU60" s="71"/>
      <c r="BV60" s="71"/>
      <c r="BW60" s="71"/>
      <c r="BX60" s="71"/>
      <c r="BY60" s="68"/>
      <c r="BZ60" s="68"/>
      <c r="CA60" s="68"/>
      <c r="CB60" s="68"/>
      <c r="CC60" s="71"/>
      <c r="CD60" s="71"/>
      <c r="CE60" s="68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68"/>
      <c r="DB60" s="68"/>
      <c r="DC60" s="68"/>
      <c r="DD60" s="71"/>
      <c r="DE60" s="71"/>
      <c r="DF60" s="68"/>
      <c r="DG60" s="71"/>
      <c r="DH60" s="68"/>
      <c r="DI60" s="71"/>
      <c r="DJ60" s="71"/>
      <c r="DK60" s="68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68"/>
      <c r="ED60" s="71"/>
      <c r="EE60" s="70"/>
      <c r="EF60" s="72"/>
      <c r="EG60" s="72"/>
      <c r="EH60" s="72"/>
      <c r="EI60" s="72"/>
      <c r="EJ60" s="72"/>
      <c r="EK60" s="72"/>
      <c r="EL60" s="72"/>
      <c r="EM60" s="72"/>
      <c r="EN60" s="72"/>
      <c r="EO60" s="72"/>
      <c r="EP60" s="72"/>
      <c r="EQ60" s="72"/>
      <c r="ER60" s="72"/>
      <c r="ES60" s="72"/>
      <c r="ET60" s="70"/>
      <c r="EU60" s="72"/>
      <c r="EV60" s="70"/>
      <c r="EW60" s="70"/>
      <c r="EX60" s="70"/>
      <c r="EY60" s="73"/>
      <c r="EZ60" s="73"/>
      <c r="FA60" s="73"/>
      <c r="FB60" s="74"/>
      <c r="FC60" s="75"/>
      <c r="FD60" s="75"/>
      <c r="FE60" s="75"/>
      <c r="FF60" s="75"/>
      <c r="FG60" s="75"/>
      <c r="FH60" s="75"/>
      <c r="FI60" s="75"/>
      <c r="FJ60" s="75"/>
      <c r="FK60" s="75"/>
      <c r="FL60" s="75"/>
      <c r="FM60" s="75"/>
      <c r="FN60" s="75"/>
      <c r="FO60" s="75"/>
      <c r="FP60" s="75"/>
      <c r="FQ60" s="75"/>
      <c r="FR60" s="74"/>
      <c r="FS60" s="74"/>
      <c r="FT60" s="74"/>
      <c r="FU60" s="74"/>
      <c r="FV60" s="74"/>
      <c r="FW60" s="74"/>
      <c r="FX60" s="76"/>
      <c r="FY60" s="76"/>
      <c r="FZ60" s="76"/>
      <c r="GA60" s="76"/>
      <c r="GB60" s="76"/>
      <c r="GC60" s="74"/>
      <c r="GD60" s="74"/>
      <c r="GE60" s="74"/>
      <c r="GF60" s="74"/>
      <c r="GG60" s="77"/>
      <c r="GH60" s="78"/>
      <c r="GI60" s="78"/>
      <c r="GJ60" s="74"/>
      <c r="GK60" s="79"/>
      <c r="GL60" s="80"/>
      <c r="GM60" s="80"/>
      <c r="GN60" s="68"/>
      <c r="GO60" s="68"/>
      <c r="GP60" s="68">
        <v>1</v>
      </c>
      <c r="GQ60" s="68"/>
      <c r="GR60" s="70"/>
      <c r="GS60" s="70"/>
      <c r="GT60" s="70"/>
      <c r="GU60" s="70"/>
      <c r="GV60" s="70"/>
      <c r="GW60" s="70"/>
      <c r="GX60" s="70"/>
      <c r="GY60" s="70"/>
      <c r="GZ60" s="70"/>
      <c r="HA60" s="68"/>
      <c r="HB60" s="68"/>
      <c r="HC60" s="68"/>
      <c r="HD60" s="68"/>
      <c r="HE60" s="68"/>
      <c r="HF60" s="68"/>
      <c r="HG60" s="68"/>
      <c r="HH60" s="68"/>
      <c r="HI60" s="68"/>
      <c r="HJ60" s="68"/>
      <c r="HK60" s="68"/>
      <c r="HL60" s="68"/>
      <c r="HM60" s="68"/>
      <c r="HN60" s="68"/>
      <c r="HO60" s="68"/>
      <c r="HP60" s="68"/>
      <c r="HQ60" s="69"/>
      <c r="HR60" s="68"/>
      <c r="HS60" s="68"/>
      <c r="HT60" s="68"/>
      <c r="HU60" s="68"/>
      <c r="HV60" s="68"/>
      <c r="HW60" s="68"/>
      <c r="HX60" s="68"/>
      <c r="HY60" s="68"/>
      <c r="HZ60" s="68"/>
      <c r="IA60" s="68"/>
      <c r="IB60" s="68"/>
      <c r="IC60" s="68"/>
      <c r="ID60" s="68"/>
      <c r="IE60" s="68"/>
      <c r="IF60" s="68"/>
      <c r="IG60" s="68"/>
      <c r="IH60" s="68"/>
      <c r="II60" s="68"/>
      <c r="IJ60" s="68"/>
      <c r="IK60" s="68"/>
      <c r="IL60" s="68"/>
      <c r="IM60" s="68"/>
      <c r="IN60" s="68"/>
      <c r="IO60" s="68"/>
      <c r="IP60" s="68"/>
      <c r="IQ60" s="68"/>
      <c r="IR60" s="68"/>
      <c r="IS60" s="68"/>
      <c r="IT60" s="68"/>
      <c r="IU60" s="68"/>
      <c r="IV60" s="68"/>
      <c r="IW60" s="68"/>
      <c r="IX60" s="68"/>
      <c r="IY60" s="68"/>
      <c r="IZ60" s="68"/>
      <c r="JA60" s="68"/>
      <c r="JB60" s="68"/>
      <c r="JC60" s="68"/>
      <c r="JD60" s="68"/>
      <c r="JE60" s="68"/>
      <c r="JF60" s="68"/>
      <c r="JG60" s="68"/>
      <c r="JH60" s="68"/>
      <c r="JI60" s="68"/>
      <c r="JJ60" s="68"/>
      <c r="JK60" s="68"/>
      <c r="JL60" s="68"/>
      <c r="JM60" s="68"/>
      <c r="JN60" s="68"/>
      <c r="JO60" s="68"/>
      <c r="JP60" s="68"/>
      <c r="JQ60" s="68"/>
      <c r="JR60" s="68"/>
      <c r="JS60" s="68"/>
      <c r="JT60" s="68"/>
      <c r="JU60" s="68"/>
      <c r="JV60" s="68"/>
      <c r="JW60" s="68"/>
      <c r="JX60" s="68"/>
      <c r="JY60" s="68"/>
      <c r="JZ60" s="68"/>
      <c r="KA60" s="68"/>
      <c r="KB60" s="68"/>
      <c r="KC60" s="68"/>
      <c r="KD60" s="68"/>
      <c r="KE60" s="68"/>
      <c r="KF60" s="68"/>
      <c r="KG60" s="68"/>
      <c r="KH60" s="68"/>
      <c r="KI60" s="68"/>
      <c r="KJ60" s="68"/>
      <c r="KK60" s="68"/>
      <c r="KL60" s="68"/>
      <c r="KM60" s="68"/>
      <c r="KN60" s="68"/>
      <c r="KO60" s="68"/>
      <c r="KP60" s="70"/>
      <c r="KQ60" s="70"/>
      <c r="KR60" s="70"/>
      <c r="KS60" s="70"/>
      <c r="KT60" s="70"/>
      <c r="KU60" s="70"/>
      <c r="KV60" s="70"/>
      <c r="KW60" s="70"/>
      <c r="KX60" s="70"/>
      <c r="KY60" s="70"/>
      <c r="KZ60" s="70"/>
      <c r="LA60" s="70"/>
      <c r="LB60" s="70"/>
      <c r="LC60" s="70"/>
      <c r="LD60" s="70"/>
      <c r="LE60" s="70"/>
      <c r="LF60" s="70"/>
      <c r="LG60" s="70"/>
      <c r="LH60" s="70"/>
      <c r="LI60" s="70"/>
      <c r="LJ60" s="70"/>
      <c r="LK60" s="70"/>
      <c r="LL60" s="70"/>
      <c r="LM60" s="70"/>
      <c r="LN60" s="70"/>
      <c r="LO60" s="70"/>
      <c r="LP60" s="70"/>
      <c r="LQ60" s="70"/>
      <c r="LR60" s="70"/>
      <c r="LS60" s="70"/>
      <c r="LT60" s="70"/>
      <c r="LU60" s="70"/>
      <c r="LV60" s="70"/>
      <c r="LW60" s="70"/>
      <c r="LX60" s="70"/>
      <c r="LY60" s="70"/>
      <c r="LZ60" s="70"/>
      <c r="MA60" s="70"/>
      <c r="MB60" s="70"/>
      <c r="MC60" s="70"/>
      <c r="MD60" s="70"/>
      <c r="ME60" s="70"/>
      <c r="MF60" s="70"/>
      <c r="MG60" s="70"/>
      <c r="MH60" s="70"/>
      <c r="MI60" s="70"/>
      <c r="MJ60" s="70"/>
      <c r="MK60" s="70"/>
      <c r="ML60" s="70"/>
      <c r="MM60" s="70"/>
      <c r="MN60" s="70"/>
      <c r="MO60" s="70"/>
      <c r="MP60" s="70"/>
      <c r="MQ60" s="70"/>
      <c r="MR60" s="70"/>
      <c r="MS60" s="70"/>
      <c r="MT60" s="70"/>
      <c r="MU60" s="70"/>
      <c r="MV60" s="70"/>
      <c r="MW60" s="70"/>
      <c r="MX60" s="70"/>
      <c r="MY60" s="70"/>
      <c r="MZ60" s="70"/>
      <c r="NA60" s="70"/>
      <c r="NB60" s="70"/>
      <c r="NC60" s="70"/>
      <c r="ND60" s="70"/>
      <c r="NE60" s="70"/>
      <c r="NF60" s="70"/>
      <c r="NG60" s="70"/>
      <c r="NH60" s="70"/>
      <c r="NI60" s="70"/>
      <c r="NJ60" s="70"/>
      <c r="NK60" s="70"/>
      <c r="NL60" s="70"/>
      <c r="NM60" s="70"/>
      <c r="NN60" s="70"/>
      <c r="NO60" s="70"/>
      <c r="NP60" s="70"/>
      <c r="NQ60" s="70"/>
      <c r="NR60" s="70"/>
      <c r="NS60" s="70"/>
      <c r="NT60" s="70"/>
      <c r="NU60" s="70"/>
      <c r="NV60" s="70"/>
      <c r="NW60" s="70"/>
      <c r="NX60" s="70"/>
      <c r="NY60" s="70"/>
      <c r="NZ60" s="70"/>
      <c r="OA60" s="70"/>
      <c r="OB60" s="70"/>
      <c r="OC60" s="70"/>
      <c r="OD60" s="70"/>
      <c r="OE60" s="70"/>
      <c r="OF60" s="70"/>
      <c r="OG60" s="81"/>
      <c r="OH60" s="70"/>
      <c r="OI60" s="70"/>
      <c r="OJ60" s="70"/>
      <c r="OK60" s="70"/>
      <c r="OL60" s="70"/>
      <c r="OM60" s="70"/>
      <c r="ON60" s="70"/>
      <c r="OO60" s="70"/>
      <c r="OP60" s="70"/>
      <c r="OQ60" s="70"/>
      <c r="OR60" s="70"/>
      <c r="OS60" s="70"/>
      <c r="OT60" s="70"/>
      <c r="OU60" s="70"/>
    </row>
    <row r="61" spans="1:411" s="67" customFormat="1" ht="12.75">
      <c r="A61" s="67">
        <v>54</v>
      </c>
      <c r="B61" s="552" t="s">
        <v>652</v>
      </c>
      <c r="C61" s="559" t="s">
        <v>601</v>
      </c>
      <c r="D61" s="508">
        <v>168.83</v>
      </c>
      <c r="E61" s="571" t="s">
        <v>2511</v>
      </c>
      <c r="F61" s="518"/>
      <c r="G61" s="518">
        <v>45.83</v>
      </c>
      <c r="H61" s="912">
        <v>168.83</v>
      </c>
      <c r="I61" s="633">
        <f>D61</f>
        <v>168.83</v>
      </c>
      <c r="J61" s="68"/>
      <c r="K61" s="68"/>
      <c r="L61" s="68"/>
      <c r="M61" s="68"/>
      <c r="N61" s="68"/>
      <c r="O61" s="68"/>
      <c r="P61" s="68">
        <v>1</v>
      </c>
      <c r="Q61" s="68"/>
      <c r="R61" s="68"/>
      <c r="S61" s="68"/>
      <c r="T61" s="68"/>
      <c r="U61" s="68"/>
      <c r="V61" s="68"/>
      <c r="W61" s="68"/>
      <c r="X61" s="70"/>
      <c r="Y61" s="70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71"/>
      <c r="AK61" s="68"/>
      <c r="AL61" s="71"/>
      <c r="AM61" s="68"/>
      <c r="AN61" s="68"/>
      <c r="AO61" s="71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71"/>
      <c r="BL61" s="71"/>
      <c r="BM61" s="68"/>
      <c r="BN61" s="68"/>
      <c r="BO61" s="71"/>
      <c r="BP61" s="71"/>
      <c r="BQ61" s="68"/>
      <c r="BR61" s="68"/>
      <c r="BS61" s="68"/>
      <c r="BT61" s="68"/>
      <c r="BU61" s="71"/>
      <c r="BV61" s="71"/>
      <c r="BW61" s="71"/>
      <c r="BX61" s="71"/>
      <c r="BY61" s="68"/>
      <c r="BZ61" s="68"/>
      <c r="CA61" s="68"/>
      <c r="CB61" s="68"/>
      <c r="CC61" s="71"/>
      <c r="CD61" s="71"/>
      <c r="CE61" s="68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68"/>
      <c r="DB61" s="68"/>
      <c r="DC61" s="68"/>
      <c r="DD61" s="71"/>
      <c r="DE61" s="71"/>
      <c r="DF61" s="68"/>
      <c r="DG61" s="71"/>
      <c r="DH61" s="68"/>
      <c r="DI61" s="71"/>
      <c r="DJ61" s="71"/>
      <c r="DK61" s="68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68"/>
      <c r="ED61" s="71"/>
      <c r="EE61" s="70"/>
      <c r="EF61" s="72"/>
      <c r="EG61" s="72"/>
      <c r="EH61" s="72"/>
      <c r="EI61" s="72"/>
      <c r="EJ61" s="72"/>
      <c r="EK61" s="72"/>
      <c r="EL61" s="72"/>
      <c r="EM61" s="72"/>
      <c r="EN61" s="72"/>
      <c r="EO61" s="72"/>
      <c r="EP61" s="72"/>
      <c r="EQ61" s="72"/>
      <c r="ER61" s="72"/>
      <c r="ES61" s="72"/>
      <c r="ET61" s="70"/>
      <c r="EU61" s="72"/>
      <c r="EV61" s="70"/>
      <c r="EW61" s="70"/>
      <c r="EX61" s="70"/>
      <c r="EY61" s="73"/>
      <c r="EZ61" s="73"/>
      <c r="FA61" s="73"/>
      <c r="FB61" s="74"/>
      <c r="FC61" s="75"/>
      <c r="FD61" s="75"/>
      <c r="FE61" s="75"/>
      <c r="FF61" s="75"/>
      <c r="FG61" s="75"/>
      <c r="FH61" s="75"/>
      <c r="FI61" s="75"/>
      <c r="FJ61" s="75"/>
      <c r="FK61" s="75"/>
      <c r="FL61" s="75"/>
      <c r="FM61" s="75"/>
      <c r="FN61" s="75"/>
      <c r="FO61" s="75"/>
      <c r="FP61" s="75"/>
      <c r="FQ61" s="75"/>
      <c r="FR61" s="74"/>
      <c r="FS61" s="74"/>
      <c r="FT61" s="74"/>
      <c r="FU61" s="74"/>
      <c r="FV61" s="74"/>
      <c r="FW61" s="74"/>
      <c r="FX61" s="76"/>
      <c r="FY61" s="76"/>
      <c r="FZ61" s="76"/>
      <c r="GA61" s="76"/>
      <c r="GB61" s="76"/>
      <c r="GC61" s="74"/>
      <c r="GD61" s="74"/>
      <c r="GE61" s="74"/>
      <c r="GF61" s="74"/>
      <c r="GG61" s="77"/>
      <c r="GH61" s="78"/>
      <c r="GI61" s="78"/>
      <c r="GJ61" s="74"/>
      <c r="GK61" s="79"/>
      <c r="GL61" s="80"/>
      <c r="GM61" s="80"/>
      <c r="GN61" s="68"/>
      <c r="GO61" s="68"/>
      <c r="GP61" s="68"/>
      <c r="GQ61" s="68">
        <v>1</v>
      </c>
      <c r="GR61" s="70"/>
      <c r="GS61" s="70"/>
      <c r="GT61" s="70"/>
      <c r="GU61" s="70"/>
      <c r="GV61" s="70"/>
      <c r="GW61" s="70"/>
      <c r="GX61" s="70"/>
      <c r="GY61" s="70"/>
      <c r="GZ61" s="70"/>
      <c r="HA61" s="68"/>
      <c r="HB61" s="68"/>
      <c r="HC61" s="68"/>
      <c r="HD61" s="68"/>
      <c r="HE61" s="68"/>
      <c r="HF61" s="68"/>
      <c r="HG61" s="68"/>
      <c r="HH61" s="68"/>
      <c r="HI61" s="68"/>
      <c r="HJ61" s="68"/>
      <c r="HK61" s="68"/>
      <c r="HL61" s="68"/>
      <c r="HM61" s="68"/>
      <c r="HN61" s="68"/>
      <c r="HO61" s="68"/>
      <c r="HP61" s="68"/>
      <c r="HQ61" s="69"/>
      <c r="HR61" s="68"/>
      <c r="HS61" s="68"/>
      <c r="HT61" s="68"/>
      <c r="HU61" s="68"/>
      <c r="HV61" s="68"/>
      <c r="HW61" s="68"/>
      <c r="HX61" s="68"/>
      <c r="HY61" s="68"/>
      <c r="HZ61" s="68"/>
      <c r="IA61" s="68"/>
      <c r="IB61" s="68"/>
      <c r="IC61" s="68"/>
      <c r="ID61" s="68"/>
      <c r="IE61" s="68"/>
      <c r="IF61" s="68"/>
      <c r="IG61" s="68"/>
      <c r="IH61" s="68"/>
      <c r="II61" s="68"/>
      <c r="IJ61" s="68"/>
      <c r="IK61" s="68"/>
      <c r="IL61" s="68"/>
      <c r="IM61" s="68"/>
      <c r="IN61" s="68"/>
      <c r="IO61" s="68"/>
      <c r="IP61" s="68"/>
      <c r="IQ61" s="68"/>
      <c r="IR61" s="68"/>
      <c r="IS61" s="68"/>
      <c r="IT61" s="68"/>
      <c r="IU61" s="68"/>
      <c r="IV61" s="68"/>
      <c r="IW61" s="68"/>
      <c r="IX61" s="68"/>
      <c r="IY61" s="68"/>
      <c r="IZ61" s="68"/>
      <c r="JA61" s="68"/>
      <c r="JB61" s="68"/>
      <c r="JC61" s="68"/>
      <c r="JD61" s="68"/>
      <c r="JE61" s="68"/>
      <c r="JF61" s="68"/>
      <c r="JG61" s="68"/>
      <c r="JH61" s="68"/>
      <c r="JI61" s="68"/>
      <c r="JJ61" s="68"/>
      <c r="JK61" s="68"/>
      <c r="JL61" s="68"/>
      <c r="JM61" s="68"/>
      <c r="JN61" s="68"/>
      <c r="JO61" s="68"/>
      <c r="JP61" s="68"/>
      <c r="JQ61" s="68"/>
      <c r="JR61" s="68"/>
      <c r="JS61" s="68"/>
      <c r="JT61" s="68"/>
      <c r="JU61" s="68"/>
      <c r="JV61" s="68"/>
      <c r="JW61" s="68"/>
      <c r="JX61" s="68"/>
      <c r="JY61" s="68"/>
      <c r="JZ61" s="68"/>
      <c r="KA61" s="68"/>
      <c r="KB61" s="68"/>
      <c r="KC61" s="68"/>
      <c r="KD61" s="68"/>
      <c r="KE61" s="68"/>
      <c r="KF61" s="68"/>
      <c r="KG61" s="68"/>
      <c r="KH61" s="68"/>
      <c r="KI61" s="68"/>
      <c r="KJ61" s="68"/>
      <c r="KK61" s="68"/>
      <c r="KL61" s="68"/>
      <c r="KM61" s="68"/>
      <c r="KN61" s="68"/>
      <c r="KO61" s="68"/>
      <c r="KP61" s="70"/>
      <c r="KQ61" s="70"/>
      <c r="KR61" s="70"/>
      <c r="KS61" s="70"/>
      <c r="KT61" s="70"/>
      <c r="KU61" s="70"/>
      <c r="KV61" s="70"/>
      <c r="KW61" s="70"/>
      <c r="KX61" s="70"/>
      <c r="KY61" s="70"/>
      <c r="KZ61" s="70"/>
      <c r="LA61" s="70"/>
      <c r="LB61" s="70"/>
      <c r="LC61" s="70"/>
      <c r="LD61" s="70"/>
      <c r="LE61" s="70"/>
      <c r="LF61" s="70"/>
      <c r="LG61" s="70"/>
      <c r="LH61" s="70"/>
      <c r="LI61" s="70"/>
      <c r="LJ61" s="70"/>
      <c r="LK61" s="70"/>
      <c r="LL61" s="70"/>
      <c r="LM61" s="70"/>
      <c r="LN61" s="70"/>
      <c r="LO61" s="70"/>
      <c r="LP61" s="70"/>
      <c r="LQ61" s="70"/>
      <c r="LR61" s="70"/>
      <c r="LS61" s="70"/>
      <c r="LT61" s="70"/>
      <c r="LU61" s="70"/>
      <c r="LV61" s="70"/>
      <c r="LW61" s="70"/>
      <c r="LX61" s="70"/>
      <c r="LY61" s="70"/>
      <c r="LZ61" s="70"/>
      <c r="MA61" s="70"/>
      <c r="MB61" s="70"/>
      <c r="MC61" s="70"/>
      <c r="MD61" s="70"/>
      <c r="ME61" s="70"/>
      <c r="MF61" s="70"/>
      <c r="MG61" s="70"/>
      <c r="MH61" s="70"/>
      <c r="MI61" s="70"/>
      <c r="MJ61" s="70"/>
      <c r="MK61" s="70"/>
      <c r="ML61" s="70"/>
      <c r="MM61" s="70"/>
      <c r="MN61" s="70"/>
      <c r="MO61" s="70"/>
      <c r="MP61" s="70"/>
      <c r="MQ61" s="70"/>
      <c r="MR61" s="70"/>
      <c r="MS61" s="70"/>
      <c r="MT61" s="70"/>
      <c r="MU61" s="70"/>
      <c r="MV61" s="70"/>
      <c r="MW61" s="70"/>
      <c r="MX61" s="70"/>
      <c r="MY61" s="70"/>
      <c r="MZ61" s="70"/>
      <c r="NA61" s="70"/>
      <c r="NB61" s="70"/>
      <c r="NC61" s="70"/>
      <c r="ND61" s="70"/>
      <c r="NE61" s="70"/>
      <c r="NF61" s="70"/>
      <c r="NG61" s="70"/>
      <c r="NH61" s="70"/>
      <c r="NI61" s="70"/>
      <c r="NJ61" s="70"/>
      <c r="NK61" s="70"/>
      <c r="NL61" s="70"/>
      <c r="NM61" s="70"/>
      <c r="NN61" s="70"/>
      <c r="NO61" s="70"/>
      <c r="NP61" s="70"/>
      <c r="NQ61" s="70"/>
      <c r="NR61" s="70"/>
      <c r="NS61" s="70"/>
      <c r="NT61" s="70"/>
      <c r="NU61" s="70"/>
      <c r="NV61" s="70"/>
      <c r="NW61" s="70"/>
      <c r="NX61" s="70"/>
      <c r="NY61" s="70"/>
      <c r="NZ61" s="70"/>
      <c r="OA61" s="70"/>
      <c r="OB61" s="70"/>
      <c r="OC61" s="70"/>
      <c r="OD61" s="70"/>
      <c r="OE61" s="70"/>
      <c r="OF61" s="70"/>
      <c r="OG61" s="81"/>
      <c r="OH61" s="70"/>
      <c r="OI61" s="70"/>
      <c r="OJ61" s="70"/>
      <c r="OK61" s="70"/>
      <c r="OL61" s="70"/>
      <c r="OM61" s="70"/>
      <c r="ON61" s="70"/>
      <c r="OO61" s="70"/>
      <c r="OP61" s="70"/>
      <c r="OQ61" s="70"/>
      <c r="OR61" s="70"/>
      <c r="OS61" s="70"/>
      <c r="OT61" s="70"/>
      <c r="OU61" s="70"/>
    </row>
    <row r="62" spans="1:411" s="67" customFormat="1">
      <c r="A62" s="745">
        <v>55</v>
      </c>
      <c r="B62" s="753" t="s">
        <v>653</v>
      </c>
      <c r="C62" s="752" t="s">
        <v>601</v>
      </c>
      <c r="D62" s="750">
        <f>1200/1.2</f>
        <v>1000</v>
      </c>
      <c r="E62" s="826" t="s">
        <v>2777</v>
      </c>
      <c r="F62" s="820">
        <v>749</v>
      </c>
      <c r="G62" s="821">
        <v>840</v>
      </c>
      <c r="H62" s="821">
        <v>1408</v>
      </c>
      <c r="I62" s="761">
        <f>MIN(D62,F62)</f>
        <v>749</v>
      </c>
      <c r="J62" s="68"/>
      <c r="K62" s="68"/>
      <c r="L62" s="68"/>
      <c r="M62" s="68"/>
      <c r="N62" s="68"/>
      <c r="O62" s="68">
        <v>2</v>
      </c>
      <c r="P62" s="68"/>
      <c r="Q62" s="68"/>
      <c r="R62" s="68"/>
      <c r="S62" s="68"/>
      <c r="T62" s="68"/>
      <c r="U62" s="68"/>
      <c r="V62" s="68"/>
      <c r="W62" s="68"/>
      <c r="X62" s="70"/>
      <c r="Y62" s="70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71"/>
      <c r="AK62" s="68"/>
      <c r="AL62" s="71"/>
      <c r="AM62" s="68"/>
      <c r="AN62" s="68"/>
      <c r="AO62" s="71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71"/>
      <c r="BL62" s="71"/>
      <c r="BM62" s="68"/>
      <c r="BN62" s="68"/>
      <c r="BO62" s="71"/>
      <c r="BP62" s="71"/>
      <c r="BQ62" s="68"/>
      <c r="BR62" s="68"/>
      <c r="BS62" s="68"/>
      <c r="BT62" s="68"/>
      <c r="BU62" s="71"/>
      <c r="BV62" s="71"/>
      <c r="BW62" s="71"/>
      <c r="BX62" s="71"/>
      <c r="BY62" s="68"/>
      <c r="BZ62" s="68"/>
      <c r="CA62" s="68"/>
      <c r="CB62" s="68"/>
      <c r="CC62" s="71"/>
      <c r="CD62" s="71"/>
      <c r="CE62" s="68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>
        <v>2</v>
      </c>
      <c r="DA62" s="68">
        <v>2</v>
      </c>
      <c r="DB62" s="68">
        <v>2</v>
      </c>
      <c r="DC62" s="68">
        <v>2</v>
      </c>
      <c r="DD62" s="68">
        <v>2</v>
      </c>
      <c r="DE62" s="68">
        <v>2</v>
      </c>
      <c r="DF62" s="68">
        <v>2</v>
      </c>
      <c r="DG62" s="68">
        <v>2</v>
      </c>
      <c r="DH62" s="68">
        <v>2</v>
      </c>
      <c r="DI62" s="68">
        <v>2</v>
      </c>
      <c r="DJ62" s="68">
        <v>2</v>
      </c>
      <c r="DK62" s="68">
        <v>2</v>
      </c>
      <c r="DL62" s="68">
        <v>2</v>
      </c>
      <c r="DM62" s="68"/>
      <c r="DN62" s="68"/>
      <c r="DO62" s="68"/>
      <c r="DP62" s="68"/>
      <c r="DQ62" s="68"/>
      <c r="DR62" s="68"/>
      <c r="DS62" s="68"/>
      <c r="DT62" s="68"/>
      <c r="DU62" s="68"/>
      <c r="DV62" s="68"/>
      <c r="DW62" s="68"/>
      <c r="DX62" s="68"/>
      <c r="DY62" s="71"/>
      <c r="DZ62" s="71"/>
      <c r="EA62" s="71"/>
      <c r="EB62" s="71"/>
      <c r="EC62" s="68"/>
      <c r="ED62" s="71"/>
      <c r="EE62" s="70"/>
      <c r="EF62" s="72"/>
      <c r="EG62" s="72"/>
      <c r="EH62" s="72"/>
      <c r="EI62" s="72"/>
      <c r="EJ62" s="72"/>
      <c r="EK62" s="72"/>
      <c r="EL62" s="72"/>
      <c r="EM62" s="72"/>
      <c r="EN62" s="72"/>
      <c r="EO62" s="72"/>
      <c r="EP62" s="72"/>
      <c r="EQ62" s="72"/>
      <c r="ER62" s="72"/>
      <c r="ES62" s="72"/>
      <c r="ET62" s="70"/>
      <c r="EU62" s="72"/>
      <c r="EV62" s="70"/>
      <c r="EW62" s="70"/>
      <c r="EX62" s="70"/>
      <c r="EY62" s="73"/>
      <c r="EZ62" s="73"/>
      <c r="FA62" s="73"/>
      <c r="FB62" s="74"/>
      <c r="FC62" s="75"/>
      <c r="FD62" s="75"/>
      <c r="FE62" s="75"/>
      <c r="FF62" s="75"/>
      <c r="FG62" s="75"/>
      <c r="FH62" s="75"/>
      <c r="FI62" s="75"/>
      <c r="FJ62" s="75"/>
      <c r="FK62" s="75"/>
      <c r="FL62" s="75"/>
      <c r="FM62" s="75"/>
      <c r="FN62" s="75"/>
      <c r="FO62" s="75"/>
      <c r="FP62" s="75"/>
      <c r="FQ62" s="75"/>
      <c r="FR62" s="74"/>
      <c r="FS62" s="74"/>
      <c r="FT62" s="74"/>
      <c r="FU62" s="74"/>
      <c r="FV62" s="74"/>
      <c r="FW62" s="74"/>
      <c r="FX62" s="76"/>
      <c r="FY62" s="76"/>
      <c r="FZ62" s="76"/>
      <c r="GA62" s="76"/>
      <c r="GB62" s="76"/>
      <c r="GC62" s="74"/>
      <c r="GD62" s="74"/>
      <c r="GE62" s="74"/>
      <c r="GF62" s="74"/>
      <c r="GG62" s="77"/>
      <c r="GH62" s="78"/>
      <c r="GI62" s="78"/>
      <c r="GJ62" s="74"/>
      <c r="GK62" s="79"/>
      <c r="GL62" s="80"/>
      <c r="GM62" s="80"/>
      <c r="GN62" s="68"/>
      <c r="GO62" s="68"/>
      <c r="GP62" s="68"/>
      <c r="GQ62" s="68"/>
      <c r="GR62" s="70"/>
      <c r="GS62" s="70"/>
      <c r="GT62" s="70"/>
      <c r="GU62" s="70"/>
      <c r="GV62" s="70"/>
      <c r="GW62" s="70"/>
      <c r="GX62" s="70"/>
      <c r="GY62" s="70"/>
      <c r="GZ62" s="70"/>
      <c r="HA62" s="68"/>
      <c r="HB62" s="68"/>
      <c r="HC62" s="68"/>
      <c r="HD62" s="68"/>
      <c r="HE62" s="68"/>
      <c r="HF62" s="68"/>
      <c r="HG62" s="68"/>
      <c r="HH62" s="68"/>
      <c r="HI62" s="68"/>
      <c r="HJ62" s="68"/>
      <c r="HK62" s="68"/>
      <c r="HL62" s="68"/>
      <c r="HM62" s="68"/>
      <c r="HN62" s="68"/>
      <c r="HO62" s="68"/>
      <c r="HP62" s="68"/>
      <c r="HQ62" s="69"/>
      <c r="HR62" s="68"/>
      <c r="HS62" s="68"/>
      <c r="HT62" s="68"/>
      <c r="HU62" s="68"/>
      <c r="HV62" s="68"/>
      <c r="HW62" s="68"/>
      <c r="HX62" s="68"/>
      <c r="HY62" s="68"/>
      <c r="HZ62" s="68"/>
      <c r="IA62" s="68"/>
      <c r="IB62" s="68"/>
      <c r="IC62" s="68"/>
      <c r="ID62" s="68"/>
      <c r="IE62" s="68"/>
      <c r="IF62" s="68"/>
      <c r="IG62" s="68"/>
      <c r="IH62" s="68"/>
      <c r="II62" s="68"/>
      <c r="IJ62" s="68"/>
      <c r="IK62" s="68"/>
      <c r="IL62" s="68"/>
      <c r="IM62" s="68"/>
      <c r="IN62" s="68"/>
      <c r="IO62" s="68"/>
      <c r="IP62" s="68"/>
      <c r="IQ62" s="68"/>
      <c r="IR62" s="68"/>
      <c r="IS62" s="68"/>
      <c r="IT62" s="68"/>
      <c r="IU62" s="68"/>
      <c r="IV62" s="68"/>
      <c r="IW62" s="68"/>
      <c r="IX62" s="68"/>
      <c r="IY62" s="68"/>
      <c r="IZ62" s="68"/>
      <c r="JA62" s="68"/>
      <c r="JB62" s="68"/>
      <c r="JC62" s="68"/>
      <c r="JD62" s="68"/>
      <c r="JE62" s="68"/>
      <c r="JF62" s="68"/>
      <c r="JG62" s="68"/>
      <c r="JH62" s="68"/>
      <c r="JI62" s="68"/>
      <c r="JJ62" s="68"/>
      <c r="JK62" s="68"/>
      <c r="JL62" s="68"/>
      <c r="JM62" s="68"/>
      <c r="JN62" s="68"/>
      <c r="JO62" s="68"/>
      <c r="JP62" s="68"/>
      <c r="JQ62" s="68"/>
      <c r="JR62" s="68"/>
      <c r="JS62" s="68"/>
      <c r="JT62" s="68"/>
      <c r="JU62" s="68"/>
      <c r="JV62" s="68"/>
      <c r="JW62" s="68"/>
      <c r="JX62" s="68"/>
      <c r="JY62" s="68"/>
      <c r="JZ62" s="68"/>
      <c r="KA62" s="68"/>
      <c r="KB62" s="68"/>
      <c r="KC62" s="68"/>
      <c r="KD62" s="68"/>
      <c r="KE62" s="68"/>
      <c r="KF62" s="68"/>
      <c r="KG62" s="68"/>
      <c r="KH62" s="68"/>
      <c r="KI62" s="68"/>
      <c r="KJ62" s="68"/>
      <c r="KK62" s="68"/>
      <c r="KL62" s="68"/>
      <c r="KM62" s="68"/>
      <c r="KN62" s="68"/>
      <c r="KO62" s="68"/>
      <c r="KP62" s="70"/>
      <c r="KQ62" s="70"/>
      <c r="KR62" s="70"/>
      <c r="KS62" s="70"/>
      <c r="KT62" s="70"/>
      <c r="KU62" s="70"/>
      <c r="KV62" s="70"/>
      <c r="KW62" s="70"/>
      <c r="KX62" s="70"/>
      <c r="KY62" s="70"/>
      <c r="KZ62" s="70"/>
      <c r="LA62" s="70"/>
      <c r="LB62" s="70"/>
      <c r="LC62" s="70"/>
      <c r="LD62" s="70"/>
      <c r="LE62" s="70"/>
      <c r="LF62" s="70"/>
      <c r="LG62" s="70"/>
      <c r="LH62" s="70"/>
      <c r="LI62" s="70"/>
      <c r="LJ62" s="70"/>
      <c r="LK62" s="70"/>
      <c r="LL62" s="70"/>
      <c r="LM62" s="70"/>
      <c r="LN62" s="70"/>
      <c r="LO62" s="70"/>
      <c r="LP62" s="70"/>
      <c r="LQ62" s="70"/>
      <c r="LR62" s="70"/>
      <c r="LS62" s="70"/>
      <c r="LT62" s="70"/>
      <c r="LU62" s="70"/>
      <c r="LV62" s="70"/>
      <c r="LW62" s="70"/>
      <c r="LX62" s="70"/>
      <c r="LY62" s="70"/>
      <c r="LZ62" s="70"/>
      <c r="MA62" s="70"/>
      <c r="MB62" s="70"/>
      <c r="MC62" s="70"/>
      <c r="MD62" s="70"/>
      <c r="ME62" s="70"/>
      <c r="MF62" s="70"/>
      <c r="MG62" s="70"/>
      <c r="MH62" s="70"/>
      <c r="MI62" s="70"/>
      <c r="MJ62" s="70"/>
      <c r="MK62" s="70"/>
      <c r="ML62" s="70"/>
      <c r="MM62" s="70"/>
      <c r="MN62" s="70"/>
      <c r="MO62" s="70"/>
      <c r="MP62" s="70"/>
      <c r="MQ62" s="70"/>
      <c r="MR62" s="70"/>
      <c r="MS62" s="70"/>
      <c r="MT62" s="70"/>
      <c r="MU62" s="70"/>
      <c r="MV62" s="70"/>
      <c r="MW62" s="70"/>
      <c r="MX62" s="70"/>
      <c r="MY62" s="70"/>
      <c r="MZ62" s="70"/>
      <c r="NA62" s="70"/>
      <c r="NB62" s="70"/>
      <c r="NC62" s="70"/>
      <c r="ND62" s="70"/>
      <c r="NE62" s="70"/>
      <c r="NF62" s="70"/>
      <c r="NG62" s="70"/>
      <c r="NH62" s="70"/>
      <c r="NI62" s="70"/>
      <c r="NJ62" s="70"/>
      <c r="NK62" s="70"/>
      <c r="NL62" s="70"/>
      <c r="NM62" s="70"/>
      <c r="NN62" s="70"/>
      <c r="NO62" s="70"/>
      <c r="NP62" s="70"/>
      <c r="NQ62" s="70"/>
      <c r="NR62" s="70"/>
      <c r="NS62" s="70"/>
      <c r="NT62" s="70"/>
      <c r="NU62" s="70"/>
      <c r="NV62" s="70"/>
      <c r="NW62" s="70"/>
      <c r="NX62" s="70"/>
      <c r="NY62" s="70"/>
      <c r="NZ62" s="70"/>
      <c r="OA62" s="70"/>
      <c r="OB62" s="70"/>
      <c r="OC62" s="70"/>
      <c r="OD62" s="70"/>
      <c r="OE62" s="70"/>
      <c r="OF62" s="70"/>
      <c r="OG62" s="81"/>
      <c r="OH62" s="70"/>
      <c r="OI62" s="70"/>
      <c r="OJ62" s="70"/>
      <c r="OK62" s="70"/>
      <c r="OL62" s="70"/>
      <c r="OM62" s="70"/>
      <c r="ON62" s="70"/>
      <c r="OO62" s="70"/>
      <c r="OP62" s="70"/>
      <c r="OQ62" s="70"/>
      <c r="OR62" s="70"/>
      <c r="OS62" s="70"/>
      <c r="OT62" s="70"/>
      <c r="OU62" s="70"/>
    </row>
    <row r="63" spans="1:411" s="703" customFormat="1">
      <c r="A63" s="703">
        <v>56</v>
      </c>
      <c r="B63" s="553" t="s">
        <v>654</v>
      </c>
      <c r="C63" s="559" t="s">
        <v>601</v>
      </c>
      <c r="D63" s="511">
        <f>1300/1.2</f>
        <v>1083.3333333333335</v>
      </c>
      <c r="E63" s="920" t="s">
        <v>2778</v>
      </c>
      <c r="F63" s="634"/>
      <c r="G63" s="634">
        <v>1400</v>
      </c>
      <c r="H63" s="919">
        <v>1550</v>
      </c>
      <c r="I63" s="633">
        <f t="shared" ref="I63:I101" si="2">D63</f>
        <v>1083.3333333333335</v>
      </c>
      <c r="J63" s="712"/>
      <c r="K63" s="712"/>
      <c r="L63" s="712"/>
      <c r="M63" s="712"/>
      <c r="N63" s="712"/>
      <c r="O63" s="712"/>
      <c r="P63" s="712">
        <v>2</v>
      </c>
      <c r="Q63" s="712"/>
      <c r="R63" s="712"/>
      <c r="S63" s="712"/>
      <c r="T63" s="712"/>
      <c r="U63" s="712"/>
      <c r="V63" s="712"/>
      <c r="W63" s="712"/>
      <c r="X63" s="712"/>
      <c r="Y63" s="712"/>
      <c r="Z63" s="712"/>
      <c r="AA63" s="712"/>
      <c r="AB63" s="712"/>
      <c r="AC63" s="712"/>
      <c r="AD63" s="712"/>
      <c r="AE63" s="712"/>
      <c r="AF63" s="712"/>
      <c r="AG63" s="712"/>
      <c r="AH63" s="712"/>
      <c r="AI63" s="712"/>
      <c r="AJ63" s="712"/>
      <c r="AK63" s="712"/>
      <c r="AL63" s="712"/>
      <c r="AM63" s="712"/>
      <c r="AN63" s="712"/>
      <c r="AO63" s="712"/>
      <c r="AP63" s="712"/>
      <c r="AQ63" s="712"/>
      <c r="AR63" s="712"/>
      <c r="AS63" s="712"/>
      <c r="AT63" s="712"/>
      <c r="AU63" s="712"/>
      <c r="AV63" s="712"/>
      <c r="AW63" s="712"/>
      <c r="AX63" s="712"/>
      <c r="AY63" s="712"/>
      <c r="AZ63" s="712"/>
      <c r="BA63" s="712"/>
      <c r="BB63" s="712"/>
      <c r="BC63" s="712"/>
      <c r="BD63" s="712"/>
      <c r="BE63" s="712"/>
      <c r="BF63" s="712"/>
      <c r="BG63" s="712"/>
      <c r="BH63" s="712"/>
      <c r="BI63" s="712"/>
      <c r="BJ63" s="712"/>
      <c r="BK63" s="712"/>
      <c r="BL63" s="712"/>
      <c r="BM63" s="712"/>
      <c r="BN63" s="712"/>
      <c r="BO63" s="712"/>
      <c r="BP63" s="712"/>
      <c r="BQ63" s="712"/>
      <c r="BR63" s="712"/>
      <c r="BS63" s="712"/>
      <c r="BT63" s="712"/>
      <c r="BU63" s="712"/>
      <c r="BV63" s="712"/>
      <c r="BW63" s="712"/>
      <c r="BX63" s="712"/>
      <c r="BY63" s="712"/>
      <c r="BZ63" s="712"/>
      <c r="CA63" s="712"/>
      <c r="CB63" s="712"/>
      <c r="CC63" s="712"/>
      <c r="CD63" s="712"/>
      <c r="CE63" s="712"/>
      <c r="CF63" s="712"/>
      <c r="CG63" s="712"/>
      <c r="CH63" s="712"/>
      <c r="CI63" s="712"/>
      <c r="CJ63" s="712"/>
      <c r="CK63" s="712"/>
      <c r="CL63" s="712"/>
      <c r="CM63" s="712"/>
      <c r="CN63" s="712"/>
      <c r="CO63" s="712"/>
      <c r="CP63" s="712"/>
      <c r="CQ63" s="712"/>
      <c r="CR63" s="712"/>
      <c r="CS63" s="712"/>
      <c r="CT63" s="712"/>
      <c r="CU63" s="712"/>
      <c r="CV63" s="712"/>
      <c r="CW63" s="712"/>
      <c r="CX63" s="712"/>
      <c r="CY63" s="712"/>
      <c r="CZ63" s="712"/>
      <c r="DA63" s="712"/>
      <c r="DB63" s="712"/>
      <c r="DC63" s="712"/>
      <c r="DD63" s="712"/>
      <c r="DE63" s="712"/>
      <c r="DF63" s="712"/>
      <c r="DG63" s="712"/>
      <c r="DH63" s="712"/>
      <c r="DI63" s="712"/>
      <c r="DJ63" s="712"/>
      <c r="DK63" s="712"/>
      <c r="DL63" s="712"/>
      <c r="DM63" s="712">
        <v>2</v>
      </c>
      <c r="DN63" s="712">
        <v>2</v>
      </c>
      <c r="DO63" s="712">
        <v>2</v>
      </c>
      <c r="DP63" s="712">
        <v>2</v>
      </c>
      <c r="DQ63" s="712">
        <v>2</v>
      </c>
      <c r="DR63" s="712">
        <v>2</v>
      </c>
      <c r="DS63" s="712">
        <v>2</v>
      </c>
      <c r="DT63" s="712">
        <v>2</v>
      </c>
      <c r="DU63" s="712">
        <v>2</v>
      </c>
      <c r="DV63" s="712">
        <v>2</v>
      </c>
      <c r="DW63" s="712">
        <v>2</v>
      </c>
      <c r="DX63" s="712">
        <v>2</v>
      </c>
      <c r="DY63" s="712"/>
      <c r="DZ63" s="712"/>
      <c r="EA63" s="712"/>
      <c r="EB63" s="712"/>
      <c r="EC63" s="712"/>
      <c r="ED63" s="712"/>
      <c r="EE63" s="712"/>
      <c r="EF63" s="712"/>
      <c r="EG63" s="712"/>
      <c r="EH63" s="712"/>
      <c r="EI63" s="712"/>
      <c r="EJ63" s="712"/>
      <c r="EK63" s="712"/>
      <c r="EL63" s="712"/>
      <c r="EM63" s="712"/>
      <c r="EN63" s="712"/>
      <c r="EO63" s="712"/>
      <c r="EP63" s="712"/>
      <c r="EQ63" s="712"/>
      <c r="ER63" s="712"/>
      <c r="ES63" s="712"/>
      <c r="ET63" s="712"/>
      <c r="EU63" s="712"/>
      <c r="EV63" s="712"/>
      <c r="EW63" s="712"/>
      <c r="EX63" s="712"/>
      <c r="EY63" s="744"/>
      <c r="EZ63" s="744"/>
      <c r="FA63" s="744"/>
      <c r="FB63" s="720"/>
      <c r="FC63" s="720"/>
      <c r="FD63" s="720"/>
      <c r="FE63" s="720"/>
      <c r="FF63" s="720"/>
      <c r="FG63" s="720"/>
      <c r="FH63" s="720"/>
      <c r="FI63" s="720"/>
      <c r="FJ63" s="720"/>
      <c r="FK63" s="720"/>
      <c r="FL63" s="720"/>
      <c r="FM63" s="720"/>
      <c r="FN63" s="720"/>
      <c r="FO63" s="720"/>
      <c r="FP63" s="720"/>
      <c r="FQ63" s="720"/>
      <c r="FR63" s="720"/>
      <c r="FS63" s="720"/>
      <c r="FT63" s="720"/>
      <c r="FU63" s="720"/>
      <c r="FV63" s="720"/>
      <c r="FW63" s="720"/>
      <c r="FX63" s="720"/>
      <c r="FY63" s="720"/>
      <c r="FZ63" s="720"/>
      <c r="GA63" s="720"/>
      <c r="GB63" s="720"/>
      <c r="GC63" s="720"/>
      <c r="GD63" s="720"/>
      <c r="GE63" s="720"/>
      <c r="GF63" s="720"/>
      <c r="GG63" s="721"/>
      <c r="GH63" s="722"/>
      <c r="GI63" s="722"/>
      <c r="GJ63" s="720"/>
      <c r="GK63" s="723"/>
      <c r="GL63" s="711"/>
      <c r="GM63" s="711"/>
      <c r="GN63" s="712"/>
      <c r="GO63" s="712"/>
      <c r="GP63" s="712"/>
      <c r="GQ63" s="712"/>
      <c r="GR63" s="712"/>
      <c r="GS63" s="712"/>
      <c r="GT63" s="712"/>
      <c r="GU63" s="712"/>
      <c r="GV63" s="712"/>
      <c r="GW63" s="712"/>
      <c r="GX63" s="712"/>
      <c r="GY63" s="712"/>
      <c r="GZ63" s="712"/>
      <c r="HA63" s="712"/>
      <c r="HB63" s="712"/>
      <c r="HC63" s="712"/>
      <c r="HD63" s="712"/>
      <c r="HE63" s="712"/>
      <c r="HF63" s="712"/>
      <c r="HG63" s="712"/>
      <c r="HH63" s="712"/>
      <c r="HI63" s="712"/>
      <c r="HJ63" s="712"/>
      <c r="HK63" s="712"/>
      <c r="HL63" s="712"/>
      <c r="HM63" s="712"/>
      <c r="HN63" s="712"/>
      <c r="HO63" s="712"/>
      <c r="HP63" s="712"/>
      <c r="HQ63" s="712"/>
      <c r="HR63" s="712"/>
      <c r="HS63" s="712"/>
      <c r="HT63" s="712"/>
      <c r="HU63" s="712"/>
      <c r="HV63" s="712"/>
      <c r="HW63" s="712"/>
      <c r="HX63" s="712"/>
      <c r="HY63" s="712"/>
      <c r="HZ63" s="712"/>
      <c r="IA63" s="712"/>
      <c r="IB63" s="712"/>
      <c r="IC63" s="712"/>
      <c r="ID63" s="712"/>
      <c r="IE63" s="712"/>
      <c r="IF63" s="712"/>
      <c r="IG63" s="712"/>
      <c r="IH63" s="712"/>
      <c r="II63" s="712"/>
      <c r="IJ63" s="712"/>
      <c r="IK63" s="712"/>
      <c r="IL63" s="712"/>
      <c r="IM63" s="712"/>
      <c r="IN63" s="712"/>
      <c r="IO63" s="712"/>
      <c r="IP63" s="712"/>
      <c r="IQ63" s="712"/>
      <c r="IR63" s="712"/>
      <c r="IS63" s="712"/>
      <c r="IT63" s="712"/>
      <c r="IU63" s="712"/>
      <c r="IV63" s="712"/>
      <c r="IW63" s="712"/>
      <c r="IX63" s="712"/>
      <c r="IY63" s="712"/>
      <c r="IZ63" s="712"/>
      <c r="JA63" s="712"/>
      <c r="JB63" s="712"/>
      <c r="JC63" s="712"/>
      <c r="JD63" s="712"/>
      <c r="JE63" s="712"/>
      <c r="JF63" s="712"/>
      <c r="JG63" s="712"/>
      <c r="JH63" s="712"/>
      <c r="JI63" s="712"/>
      <c r="JJ63" s="712"/>
      <c r="JK63" s="712"/>
      <c r="JL63" s="712"/>
      <c r="JM63" s="712"/>
      <c r="JN63" s="712"/>
      <c r="JO63" s="712"/>
      <c r="JP63" s="712"/>
      <c r="JQ63" s="712"/>
      <c r="JR63" s="712"/>
      <c r="JS63" s="712"/>
      <c r="JT63" s="712"/>
      <c r="JU63" s="712"/>
      <c r="JV63" s="712"/>
      <c r="JW63" s="712"/>
      <c r="JX63" s="712"/>
      <c r="JY63" s="712"/>
      <c r="JZ63" s="712"/>
      <c r="KA63" s="712"/>
      <c r="KB63" s="712"/>
      <c r="KC63" s="712"/>
      <c r="KD63" s="712"/>
      <c r="KE63" s="712"/>
      <c r="KF63" s="712"/>
      <c r="KG63" s="712"/>
      <c r="KH63" s="712"/>
      <c r="KI63" s="712"/>
      <c r="KJ63" s="712"/>
      <c r="KK63" s="712"/>
      <c r="KL63" s="712"/>
      <c r="KM63" s="712"/>
      <c r="KN63" s="712"/>
      <c r="KO63" s="712"/>
      <c r="KP63" s="712"/>
      <c r="KQ63" s="712"/>
      <c r="KR63" s="712"/>
      <c r="KS63" s="712"/>
      <c r="KT63" s="712"/>
      <c r="KU63" s="712"/>
      <c r="KV63" s="712"/>
      <c r="KW63" s="712"/>
      <c r="KX63" s="712"/>
      <c r="KY63" s="712"/>
      <c r="KZ63" s="712"/>
      <c r="LA63" s="712"/>
      <c r="LB63" s="712"/>
      <c r="LC63" s="712"/>
      <c r="LD63" s="712"/>
      <c r="LE63" s="712"/>
      <c r="LF63" s="712"/>
      <c r="LG63" s="712"/>
      <c r="LH63" s="712"/>
      <c r="LI63" s="712"/>
      <c r="LJ63" s="712"/>
      <c r="LK63" s="712"/>
      <c r="LL63" s="712"/>
      <c r="LM63" s="712"/>
      <c r="LN63" s="712"/>
      <c r="LO63" s="712"/>
      <c r="LP63" s="712"/>
      <c r="LQ63" s="712"/>
      <c r="LR63" s="712"/>
      <c r="LS63" s="712"/>
      <c r="LT63" s="712"/>
      <c r="LU63" s="712"/>
      <c r="LV63" s="712"/>
      <c r="LW63" s="712"/>
      <c r="LX63" s="712"/>
      <c r="LY63" s="712"/>
      <c r="LZ63" s="712"/>
      <c r="MA63" s="712"/>
      <c r="MB63" s="712"/>
      <c r="MC63" s="712"/>
      <c r="MD63" s="712"/>
      <c r="ME63" s="712"/>
      <c r="MF63" s="712"/>
      <c r="MG63" s="712"/>
      <c r="MH63" s="712"/>
      <c r="MI63" s="712"/>
      <c r="MJ63" s="712"/>
      <c r="MK63" s="712"/>
      <c r="ML63" s="712"/>
      <c r="MM63" s="712"/>
      <c r="MN63" s="712"/>
      <c r="MO63" s="712"/>
      <c r="MP63" s="712"/>
      <c r="MQ63" s="712"/>
      <c r="MR63" s="712"/>
      <c r="MS63" s="712"/>
      <c r="MT63" s="712"/>
      <c r="MU63" s="712"/>
      <c r="MV63" s="712"/>
      <c r="MW63" s="712"/>
      <c r="MX63" s="712"/>
      <c r="MY63" s="712"/>
      <c r="MZ63" s="712"/>
      <c r="NA63" s="712"/>
      <c r="NB63" s="712"/>
      <c r="NC63" s="712"/>
      <c r="ND63" s="712"/>
      <c r="NE63" s="712"/>
      <c r="NF63" s="712"/>
      <c r="NG63" s="712"/>
      <c r="NH63" s="712"/>
      <c r="NI63" s="712"/>
      <c r="NJ63" s="712"/>
      <c r="NK63" s="712"/>
      <c r="NL63" s="712"/>
      <c r="NM63" s="712"/>
      <c r="NN63" s="712"/>
      <c r="NO63" s="712"/>
      <c r="NP63" s="712"/>
      <c r="NQ63" s="712"/>
      <c r="NR63" s="712"/>
      <c r="NS63" s="712"/>
      <c r="NT63" s="712"/>
      <c r="NU63" s="712"/>
      <c r="NV63" s="712"/>
      <c r="NW63" s="712"/>
      <c r="NX63" s="712"/>
      <c r="NY63" s="712"/>
      <c r="NZ63" s="712"/>
      <c r="OA63" s="712"/>
      <c r="OB63" s="712"/>
      <c r="OC63" s="712"/>
      <c r="OD63" s="712"/>
      <c r="OE63" s="712"/>
      <c r="OF63" s="712"/>
      <c r="OG63" s="713"/>
      <c r="OH63" s="712"/>
      <c r="OI63" s="712"/>
      <c r="OJ63" s="712"/>
      <c r="OK63" s="712"/>
      <c r="OL63" s="712"/>
      <c r="OM63" s="712"/>
      <c r="ON63" s="712"/>
      <c r="OO63" s="712"/>
      <c r="OP63" s="712"/>
      <c r="OQ63" s="712"/>
      <c r="OR63" s="712"/>
      <c r="OS63" s="712"/>
      <c r="OT63" s="712"/>
      <c r="OU63" s="712"/>
    </row>
    <row r="64" spans="1:411" s="703" customFormat="1" ht="12.75">
      <c r="A64" s="703">
        <v>57</v>
      </c>
      <c r="B64" s="552" t="s">
        <v>655</v>
      </c>
      <c r="C64" s="559" t="s">
        <v>601</v>
      </c>
      <c r="D64" s="511">
        <v>2600</v>
      </c>
      <c r="E64" s="571"/>
      <c r="F64" s="634"/>
      <c r="G64" s="634">
        <v>1083.33</v>
      </c>
      <c r="H64" s="919">
        <v>2600</v>
      </c>
      <c r="I64" s="633">
        <f t="shared" si="2"/>
        <v>2600</v>
      </c>
      <c r="J64" s="712"/>
      <c r="K64" s="712"/>
      <c r="L64" s="712"/>
      <c r="M64" s="712"/>
      <c r="N64" s="712"/>
      <c r="O64" s="712"/>
      <c r="P64" s="712"/>
      <c r="Q64" s="712">
        <v>2</v>
      </c>
      <c r="R64" s="712"/>
      <c r="S64" s="712"/>
      <c r="T64" s="712"/>
      <c r="U64" s="712"/>
      <c r="V64" s="712"/>
      <c r="W64" s="712"/>
      <c r="X64" s="712"/>
      <c r="Y64" s="712"/>
      <c r="Z64" s="712"/>
      <c r="AA64" s="712"/>
      <c r="AB64" s="712"/>
      <c r="AC64" s="712"/>
      <c r="AD64" s="712"/>
      <c r="AE64" s="712"/>
      <c r="AF64" s="712"/>
      <c r="AG64" s="712"/>
      <c r="AH64" s="712"/>
      <c r="AI64" s="712"/>
      <c r="AJ64" s="712"/>
      <c r="AK64" s="712"/>
      <c r="AL64" s="712"/>
      <c r="AM64" s="712"/>
      <c r="AN64" s="712"/>
      <c r="AO64" s="712"/>
      <c r="AP64" s="712"/>
      <c r="AQ64" s="712"/>
      <c r="AR64" s="712"/>
      <c r="AS64" s="712"/>
      <c r="AT64" s="712"/>
      <c r="AU64" s="712"/>
      <c r="AV64" s="712"/>
      <c r="AW64" s="712"/>
      <c r="AX64" s="712"/>
      <c r="AY64" s="712"/>
      <c r="AZ64" s="712"/>
      <c r="BA64" s="712"/>
      <c r="BB64" s="712"/>
      <c r="BC64" s="712"/>
      <c r="BD64" s="712"/>
      <c r="BE64" s="712"/>
      <c r="BF64" s="712"/>
      <c r="BG64" s="712"/>
      <c r="BH64" s="712"/>
      <c r="BI64" s="712"/>
      <c r="BJ64" s="712"/>
      <c r="BK64" s="712"/>
      <c r="BL64" s="712"/>
      <c r="BM64" s="712"/>
      <c r="BN64" s="712"/>
      <c r="BO64" s="712"/>
      <c r="BP64" s="712"/>
      <c r="BQ64" s="712"/>
      <c r="BR64" s="712"/>
      <c r="BS64" s="712"/>
      <c r="BT64" s="712"/>
      <c r="BU64" s="712"/>
      <c r="BV64" s="712"/>
      <c r="BW64" s="712"/>
      <c r="BX64" s="712"/>
      <c r="BY64" s="712"/>
      <c r="BZ64" s="712"/>
      <c r="CA64" s="712"/>
      <c r="CB64" s="712"/>
      <c r="CC64" s="712"/>
      <c r="CD64" s="712"/>
      <c r="CE64" s="712"/>
      <c r="CF64" s="712"/>
      <c r="CG64" s="712"/>
      <c r="CH64" s="712"/>
      <c r="CI64" s="712"/>
      <c r="CJ64" s="712"/>
      <c r="CK64" s="712"/>
      <c r="CL64" s="712"/>
      <c r="CM64" s="712"/>
      <c r="CN64" s="712"/>
      <c r="CO64" s="712"/>
      <c r="CP64" s="712"/>
      <c r="CQ64" s="712"/>
      <c r="CR64" s="712"/>
      <c r="CS64" s="712"/>
      <c r="CT64" s="712"/>
      <c r="CU64" s="712"/>
      <c r="CV64" s="712"/>
      <c r="CW64" s="712"/>
      <c r="CX64" s="712"/>
      <c r="CY64" s="712"/>
      <c r="CZ64" s="712"/>
      <c r="DA64" s="712"/>
      <c r="DB64" s="712"/>
      <c r="DC64" s="712"/>
      <c r="DD64" s="712"/>
      <c r="DE64" s="712"/>
      <c r="DF64" s="712"/>
      <c r="DG64" s="712"/>
      <c r="DH64" s="712"/>
      <c r="DI64" s="712"/>
      <c r="DJ64" s="712"/>
      <c r="DK64" s="712"/>
      <c r="DL64" s="712"/>
      <c r="DM64" s="712"/>
      <c r="DN64" s="712"/>
      <c r="DO64" s="712"/>
      <c r="DP64" s="712"/>
      <c r="DQ64" s="712"/>
      <c r="DR64" s="712"/>
      <c r="DS64" s="712"/>
      <c r="DT64" s="712"/>
      <c r="DU64" s="712"/>
      <c r="DV64" s="712"/>
      <c r="DW64" s="712"/>
      <c r="DX64" s="712"/>
      <c r="DY64" s="712">
        <v>2</v>
      </c>
      <c r="DZ64" s="712">
        <v>2</v>
      </c>
      <c r="EA64" s="712">
        <v>2</v>
      </c>
      <c r="EB64" s="712">
        <v>2</v>
      </c>
      <c r="EC64" s="712">
        <v>2</v>
      </c>
      <c r="ED64" s="712">
        <v>2</v>
      </c>
      <c r="EE64" s="712">
        <v>2</v>
      </c>
      <c r="EF64" s="712">
        <v>2</v>
      </c>
      <c r="EG64" s="712">
        <v>2</v>
      </c>
      <c r="EH64" s="712">
        <v>2</v>
      </c>
      <c r="EI64" s="712">
        <v>2</v>
      </c>
      <c r="EJ64" s="712"/>
      <c r="EK64" s="712"/>
      <c r="EL64" s="712"/>
      <c r="EM64" s="712"/>
      <c r="EN64" s="712"/>
      <c r="EO64" s="712"/>
      <c r="EP64" s="712"/>
      <c r="EQ64" s="712"/>
      <c r="ER64" s="712"/>
      <c r="ES64" s="712"/>
      <c r="ET64" s="712"/>
      <c r="EU64" s="712"/>
      <c r="EV64" s="712"/>
      <c r="EW64" s="712"/>
      <c r="EX64" s="712"/>
      <c r="EY64" s="744"/>
      <c r="EZ64" s="744"/>
      <c r="FA64" s="744"/>
      <c r="FB64" s="720"/>
      <c r="FC64" s="720"/>
      <c r="FD64" s="720"/>
      <c r="FE64" s="720"/>
      <c r="FF64" s="720"/>
      <c r="FG64" s="720"/>
      <c r="FH64" s="720"/>
      <c r="FI64" s="720"/>
      <c r="FJ64" s="720"/>
      <c r="FK64" s="720"/>
      <c r="FL64" s="720"/>
      <c r="FM64" s="720"/>
      <c r="FN64" s="720"/>
      <c r="FO64" s="720"/>
      <c r="FP64" s="720"/>
      <c r="FQ64" s="720"/>
      <c r="FR64" s="720"/>
      <c r="FS64" s="720"/>
      <c r="FT64" s="720"/>
      <c r="FU64" s="720"/>
      <c r="FV64" s="720"/>
      <c r="FW64" s="720"/>
      <c r="FX64" s="720"/>
      <c r="FY64" s="720"/>
      <c r="FZ64" s="720"/>
      <c r="GA64" s="720"/>
      <c r="GB64" s="720"/>
      <c r="GC64" s="720"/>
      <c r="GD64" s="720"/>
      <c r="GE64" s="720"/>
      <c r="GF64" s="720"/>
      <c r="GG64" s="721"/>
      <c r="GH64" s="722"/>
      <c r="GI64" s="722"/>
      <c r="GJ64" s="720"/>
      <c r="GK64" s="723"/>
      <c r="GL64" s="711"/>
      <c r="GM64" s="711"/>
      <c r="GN64" s="712"/>
      <c r="GO64" s="712"/>
      <c r="GP64" s="712"/>
      <c r="GQ64" s="712"/>
      <c r="GR64" s="712"/>
      <c r="GS64" s="712"/>
      <c r="GT64" s="712"/>
      <c r="GU64" s="712"/>
      <c r="GV64" s="712"/>
      <c r="GW64" s="712"/>
      <c r="GX64" s="712"/>
      <c r="GY64" s="712"/>
      <c r="GZ64" s="712"/>
      <c r="HA64" s="712"/>
      <c r="HB64" s="712"/>
      <c r="HC64" s="712"/>
      <c r="HD64" s="712"/>
      <c r="HE64" s="712"/>
      <c r="HF64" s="712"/>
      <c r="HG64" s="712"/>
      <c r="HH64" s="712"/>
      <c r="HI64" s="712"/>
      <c r="HJ64" s="712"/>
      <c r="HK64" s="712"/>
      <c r="HL64" s="712"/>
      <c r="HM64" s="712"/>
      <c r="HN64" s="712"/>
      <c r="HO64" s="712"/>
      <c r="HP64" s="712"/>
      <c r="HQ64" s="712"/>
      <c r="HR64" s="712"/>
      <c r="HS64" s="712"/>
      <c r="HT64" s="712"/>
      <c r="HU64" s="712"/>
      <c r="HV64" s="712"/>
      <c r="HW64" s="712"/>
      <c r="HX64" s="712"/>
      <c r="HY64" s="712"/>
      <c r="HZ64" s="712"/>
      <c r="IA64" s="712"/>
      <c r="IB64" s="712"/>
      <c r="IC64" s="712"/>
      <c r="ID64" s="712"/>
      <c r="IE64" s="712"/>
      <c r="IF64" s="712"/>
      <c r="IG64" s="712"/>
      <c r="IH64" s="712"/>
      <c r="II64" s="712"/>
      <c r="IJ64" s="712"/>
      <c r="IK64" s="712"/>
      <c r="IL64" s="712"/>
      <c r="IM64" s="712"/>
      <c r="IN64" s="712"/>
      <c r="IO64" s="712"/>
      <c r="IP64" s="712"/>
      <c r="IQ64" s="712"/>
      <c r="IR64" s="712"/>
      <c r="IS64" s="712"/>
      <c r="IT64" s="712"/>
      <c r="IU64" s="712"/>
      <c r="IV64" s="712"/>
      <c r="IW64" s="712"/>
      <c r="IX64" s="712"/>
      <c r="IY64" s="712"/>
      <c r="IZ64" s="712"/>
      <c r="JA64" s="712"/>
      <c r="JB64" s="712"/>
      <c r="JC64" s="712"/>
      <c r="JD64" s="712"/>
      <c r="JE64" s="712"/>
      <c r="JF64" s="712"/>
      <c r="JG64" s="712"/>
      <c r="JH64" s="712"/>
      <c r="JI64" s="712"/>
      <c r="JJ64" s="712"/>
      <c r="JK64" s="712"/>
      <c r="JL64" s="712"/>
      <c r="JM64" s="712"/>
      <c r="JN64" s="712"/>
      <c r="JO64" s="712"/>
      <c r="JP64" s="712"/>
      <c r="JQ64" s="712"/>
      <c r="JR64" s="712"/>
      <c r="JS64" s="712"/>
      <c r="JT64" s="712"/>
      <c r="JU64" s="712"/>
      <c r="JV64" s="712"/>
      <c r="JW64" s="712"/>
      <c r="JX64" s="712"/>
      <c r="JY64" s="712"/>
      <c r="JZ64" s="712"/>
      <c r="KA64" s="712"/>
      <c r="KB64" s="712"/>
      <c r="KC64" s="712"/>
      <c r="KD64" s="712"/>
      <c r="KE64" s="712"/>
      <c r="KF64" s="712"/>
      <c r="KG64" s="712"/>
      <c r="KH64" s="712"/>
      <c r="KI64" s="712"/>
      <c r="KJ64" s="712"/>
      <c r="KK64" s="712"/>
      <c r="KL64" s="712"/>
      <c r="KM64" s="712"/>
      <c r="KN64" s="712"/>
      <c r="KO64" s="712"/>
      <c r="KP64" s="712"/>
      <c r="KQ64" s="712"/>
      <c r="KR64" s="712"/>
      <c r="KS64" s="712"/>
      <c r="KT64" s="712"/>
      <c r="KU64" s="712"/>
      <c r="KV64" s="712"/>
      <c r="KW64" s="712"/>
      <c r="KX64" s="712"/>
      <c r="KY64" s="712"/>
      <c r="KZ64" s="712"/>
      <c r="LA64" s="712"/>
      <c r="LB64" s="712"/>
      <c r="LC64" s="712"/>
      <c r="LD64" s="712"/>
      <c r="LE64" s="712"/>
      <c r="LF64" s="712"/>
      <c r="LG64" s="712"/>
      <c r="LH64" s="712"/>
      <c r="LI64" s="712"/>
      <c r="LJ64" s="712"/>
      <c r="LK64" s="712"/>
      <c r="LL64" s="712"/>
      <c r="LM64" s="712"/>
      <c r="LN64" s="712"/>
      <c r="LO64" s="712"/>
      <c r="LP64" s="712"/>
      <c r="LQ64" s="712"/>
      <c r="LR64" s="712"/>
      <c r="LS64" s="712"/>
      <c r="LT64" s="712"/>
      <c r="LU64" s="712"/>
      <c r="LV64" s="712"/>
      <c r="LW64" s="712"/>
      <c r="LX64" s="712"/>
      <c r="LY64" s="712"/>
      <c r="LZ64" s="712"/>
      <c r="MA64" s="712"/>
      <c r="MB64" s="712"/>
      <c r="MC64" s="712"/>
      <c r="MD64" s="712"/>
      <c r="ME64" s="712"/>
      <c r="MF64" s="712"/>
      <c r="MG64" s="712"/>
      <c r="MH64" s="712"/>
      <c r="MI64" s="712"/>
      <c r="MJ64" s="712"/>
      <c r="MK64" s="712"/>
      <c r="ML64" s="712"/>
      <c r="MM64" s="712"/>
      <c r="MN64" s="712"/>
      <c r="MO64" s="712"/>
      <c r="MP64" s="712"/>
      <c r="MQ64" s="712"/>
      <c r="MR64" s="712"/>
      <c r="MS64" s="712"/>
      <c r="MT64" s="712"/>
      <c r="MU64" s="712"/>
      <c r="MV64" s="712"/>
      <c r="MW64" s="712"/>
      <c r="MX64" s="712"/>
      <c r="MY64" s="712"/>
      <c r="MZ64" s="712"/>
      <c r="NA64" s="712"/>
      <c r="NB64" s="712"/>
      <c r="NC64" s="712"/>
      <c r="ND64" s="712"/>
      <c r="NE64" s="712"/>
      <c r="NF64" s="712"/>
      <c r="NG64" s="712"/>
      <c r="NH64" s="712"/>
      <c r="NI64" s="712"/>
      <c r="NJ64" s="712"/>
      <c r="NK64" s="712"/>
      <c r="NL64" s="712"/>
      <c r="NM64" s="712"/>
      <c r="NN64" s="712"/>
      <c r="NO64" s="712"/>
      <c r="NP64" s="712"/>
      <c r="NQ64" s="712"/>
      <c r="NR64" s="712"/>
      <c r="NS64" s="712"/>
      <c r="NT64" s="712"/>
      <c r="NU64" s="712"/>
      <c r="NV64" s="712"/>
      <c r="NW64" s="712"/>
      <c r="NX64" s="712"/>
      <c r="NY64" s="712"/>
      <c r="NZ64" s="712"/>
      <c r="OA64" s="712"/>
      <c r="OB64" s="712"/>
      <c r="OC64" s="712"/>
      <c r="OD64" s="712"/>
      <c r="OE64" s="712"/>
      <c r="OF64" s="712"/>
      <c r="OG64" s="713"/>
      <c r="OH64" s="712"/>
      <c r="OI64" s="712"/>
      <c r="OJ64" s="712"/>
      <c r="OK64" s="712"/>
      <c r="OL64" s="712"/>
      <c r="OM64" s="712"/>
      <c r="ON64" s="712"/>
      <c r="OO64" s="712"/>
      <c r="OP64" s="712"/>
      <c r="OQ64" s="712"/>
      <c r="OR64" s="712"/>
      <c r="OS64" s="712"/>
      <c r="OT64" s="712"/>
      <c r="OU64" s="712"/>
    </row>
    <row r="65" spans="1:411" s="67" customFormat="1" ht="12.75">
      <c r="A65" s="67">
        <v>58</v>
      </c>
      <c r="B65" s="552" t="s">
        <v>656</v>
      </c>
      <c r="C65" s="559" t="s">
        <v>601</v>
      </c>
      <c r="D65" s="511">
        <v>2953.75</v>
      </c>
      <c r="E65" s="571" t="s">
        <v>2512</v>
      </c>
      <c r="F65" s="634"/>
      <c r="G65" s="634">
        <v>2275</v>
      </c>
      <c r="H65" s="919">
        <v>2953.75</v>
      </c>
      <c r="I65" s="633">
        <f t="shared" si="2"/>
        <v>2953.75</v>
      </c>
      <c r="J65" s="70"/>
      <c r="K65" s="70"/>
      <c r="L65" s="70"/>
      <c r="M65" s="70"/>
      <c r="N65" s="70"/>
      <c r="O65" s="70"/>
      <c r="P65" s="70"/>
      <c r="Q65" s="70"/>
      <c r="R65" s="70">
        <v>2</v>
      </c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2"/>
      <c r="AK65" s="70"/>
      <c r="AL65" s="72"/>
      <c r="AM65" s="70"/>
      <c r="AN65" s="70"/>
      <c r="AO65" s="72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2"/>
      <c r="BL65" s="72"/>
      <c r="BM65" s="70"/>
      <c r="BN65" s="70"/>
      <c r="BO65" s="72"/>
      <c r="BP65" s="72"/>
      <c r="BQ65" s="70"/>
      <c r="BR65" s="70"/>
      <c r="BS65" s="70"/>
      <c r="BT65" s="70"/>
      <c r="BU65" s="72"/>
      <c r="BV65" s="72"/>
      <c r="BW65" s="72"/>
      <c r="BX65" s="72"/>
      <c r="BY65" s="70"/>
      <c r="BZ65" s="70"/>
      <c r="CA65" s="70"/>
      <c r="CB65" s="70"/>
      <c r="CC65" s="72"/>
      <c r="CD65" s="72"/>
      <c r="CE65" s="70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0"/>
      <c r="DB65" s="70"/>
      <c r="DC65" s="70"/>
      <c r="DD65" s="72"/>
      <c r="DE65" s="72"/>
      <c r="DF65" s="70"/>
      <c r="DG65" s="72"/>
      <c r="DH65" s="70"/>
      <c r="DI65" s="72"/>
      <c r="DJ65" s="72"/>
      <c r="DK65" s="70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0"/>
      <c r="ED65" s="72"/>
      <c r="EE65" s="70"/>
      <c r="EF65" s="72"/>
      <c r="EG65" s="72"/>
      <c r="EH65" s="72"/>
      <c r="EI65" s="72"/>
      <c r="EJ65" s="72">
        <v>2</v>
      </c>
      <c r="EK65" s="72">
        <v>2</v>
      </c>
      <c r="EL65" s="72">
        <v>2</v>
      </c>
      <c r="EM65" s="72">
        <v>2</v>
      </c>
      <c r="EN65" s="72">
        <v>2</v>
      </c>
      <c r="EO65" s="72">
        <v>2</v>
      </c>
      <c r="EP65" s="72">
        <v>2</v>
      </c>
      <c r="EQ65" s="72">
        <v>2</v>
      </c>
      <c r="ER65" s="72">
        <v>2</v>
      </c>
      <c r="ES65" s="72">
        <v>2</v>
      </c>
      <c r="ET65" s="70"/>
      <c r="EU65" s="72"/>
      <c r="EV65" s="70"/>
      <c r="EW65" s="70"/>
      <c r="EX65" s="70"/>
      <c r="EY65" s="73"/>
      <c r="EZ65" s="73"/>
      <c r="FA65" s="73"/>
      <c r="FB65" s="74"/>
      <c r="FC65" s="75"/>
      <c r="FD65" s="75"/>
      <c r="FE65" s="75"/>
      <c r="FF65" s="75"/>
      <c r="FG65" s="75"/>
      <c r="FH65" s="75"/>
      <c r="FI65" s="75"/>
      <c r="FJ65" s="75"/>
      <c r="FK65" s="75"/>
      <c r="FL65" s="75"/>
      <c r="FM65" s="75"/>
      <c r="FN65" s="75"/>
      <c r="FO65" s="75"/>
      <c r="FP65" s="75"/>
      <c r="FQ65" s="75"/>
      <c r="FR65" s="74"/>
      <c r="FS65" s="74"/>
      <c r="FT65" s="74"/>
      <c r="FU65" s="74"/>
      <c r="FV65" s="74"/>
      <c r="FW65" s="74"/>
      <c r="FX65" s="76"/>
      <c r="FY65" s="76"/>
      <c r="FZ65" s="76"/>
      <c r="GA65" s="76"/>
      <c r="GB65" s="76"/>
      <c r="GC65" s="74"/>
      <c r="GD65" s="74"/>
      <c r="GE65" s="74"/>
      <c r="GF65" s="74"/>
      <c r="GG65" s="77"/>
      <c r="GH65" s="78"/>
      <c r="GI65" s="78"/>
      <c r="GJ65" s="74"/>
      <c r="GK65" s="79"/>
      <c r="GL65" s="105"/>
      <c r="GM65" s="105"/>
      <c r="GN65" s="70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70"/>
      <c r="HC65" s="70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106"/>
      <c r="HR65" s="70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70"/>
      <c r="IG65" s="70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70"/>
      <c r="IV65" s="70"/>
      <c r="IW65" s="70"/>
      <c r="IX65" s="70"/>
      <c r="IY65" s="70"/>
      <c r="IZ65" s="70"/>
      <c r="JA65" s="70"/>
      <c r="JB65" s="70"/>
      <c r="JC65" s="70"/>
      <c r="JD65" s="70"/>
      <c r="JE65" s="70"/>
      <c r="JF65" s="70"/>
      <c r="JG65" s="70"/>
      <c r="JH65" s="70"/>
      <c r="JI65" s="70"/>
      <c r="JJ65" s="70"/>
      <c r="JK65" s="70"/>
      <c r="JL65" s="70"/>
      <c r="JM65" s="70"/>
      <c r="JN65" s="70"/>
      <c r="JO65" s="70"/>
      <c r="JP65" s="70"/>
      <c r="JQ65" s="70"/>
      <c r="JR65" s="70"/>
      <c r="JS65" s="70"/>
      <c r="JT65" s="70"/>
      <c r="JU65" s="70"/>
      <c r="JV65" s="70"/>
      <c r="JW65" s="70"/>
      <c r="JX65" s="70"/>
      <c r="JY65" s="70"/>
      <c r="JZ65" s="70"/>
      <c r="KA65" s="70"/>
      <c r="KB65" s="70"/>
      <c r="KC65" s="70"/>
      <c r="KD65" s="70"/>
      <c r="KE65" s="70"/>
      <c r="KF65" s="70"/>
      <c r="KG65" s="70"/>
      <c r="KH65" s="70"/>
      <c r="KI65" s="70"/>
      <c r="KJ65" s="70"/>
      <c r="KK65" s="70"/>
      <c r="KL65" s="70"/>
      <c r="KM65" s="70"/>
      <c r="KN65" s="70"/>
      <c r="KO65" s="70"/>
      <c r="KP65" s="70"/>
      <c r="KQ65" s="70"/>
      <c r="KR65" s="70"/>
      <c r="KS65" s="70"/>
      <c r="KT65" s="70"/>
      <c r="KU65" s="70"/>
      <c r="KV65" s="70"/>
      <c r="KW65" s="70"/>
      <c r="KX65" s="70"/>
      <c r="KY65" s="70"/>
      <c r="KZ65" s="70"/>
      <c r="LA65" s="70"/>
      <c r="LB65" s="70"/>
      <c r="LC65" s="70"/>
      <c r="LD65" s="70"/>
      <c r="LE65" s="70"/>
      <c r="LF65" s="70"/>
      <c r="LG65" s="70"/>
      <c r="LH65" s="70"/>
      <c r="LI65" s="70"/>
      <c r="LJ65" s="70"/>
      <c r="LK65" s="70"/>
      <c r="LL65" s="70"/>
      <c r="LM65" s="70"/>
      <c r="LN65" s="70"/>
      <c r="LO65" s="70"/>
      <c r="LP65" s="70"/>
      <c r="LQ65" s="70"/>
      <c r="LR65" s="70"/>
      <c r="LS65" s="70"/>
      <c r="LT65" s="70"/>
      <c r="LU65" s="70"/>
      <c r="LV65" s="70"/>
      <c r="LW65" s="70"/>
      <c r="LX65" s="70"/>
      <c r="LY65" s="70"/>
      <c r="LZ65" s="70"/>
      <c r="MA65" s="70"/>
      <c r="MB65" s="70"/>
      <c r="MC65" s="70"/>
      <c r="MD65" s="70"/>
      <c r="ME65" s="70"/>
      <c r="MF65" s="70"/>
      <c r="MG65" s="70"/>
      <c r="MH65" s="70"/>
      <c r="MI65" s="70"/>
      <c r="MJ65" s="70"/>
      <c r="MK65" s="70"/>
      <c r="ML65" s="70"/>
      <c r="MM65" s="70"/>
      <c r="MN65" s="70"/>
      <c r="MO65" s="70"/>
      <c r="MP65" s="70"/>
      <c r="MQ65" s="70"/>
      <c r="MR65" s="70"/>
      <c r="MS65" s="70"/>
      <c r="MT65" s="70"/>
      <c r="MU65" s="70"/>
      <c r="MV65" s="70"/>
      <c r="MW65" s="70"/>
      <c r="MX65" s="70"/>
      <c r="MY65" s="70"/>
      <c r="MZ65" s="70"/>
      <c r="NA65" s="70"/>
      <c r="NB65" s="70"/>
      <c r="NC65" s="70"/>
      <c r="ND65" s="70"/>
      <c r="NE65" s="70"/>
      <c r="NF65" s="70"/>
      <c r="NG65" s="70"/>
      <c r="NH65" s="70"/>
      <c r="NI65" s="70"/>
      <c r="NJ65" s="70"/>
      <c r="NK65" s="70"/>
      <c r="NL65" s="70"/>
      <c r="NM65" s="70"/>
      <c r="NN65" s="70"/>
      <c r="NO65" s="70"/>
      <c r="NP65" s="70"/>
      <c r="NQ65" s="70"/>
      <c r="NR65" s="70"/>
      <c r="NS65" s="70"/>
      <c r="NT65" s="70"/>
      <c r="NU65" s="70"/>
      <c r="NV65" s="70"/>
      <c r="NW65" s="70"/>
      <c r="NX65" s="70"/>
      <c r="NY65" s="70"/>
      <c r="NZ65" s="70"/>
      <c r="OA65" s="70"/>
      <c r="OB65" s="70"/>
      <c r="OC65" s="70"/>
      <c r="OD65" s="70"/>
      <c r="OE65" s="70"/>
      <c r="OF65" s="70"/>
      <c r="OG65" s="81"/>
      <c r="OH65" s="70"/>
      <c r="OI65" s="70"/>
      <c r="OJ65" s="70"/>
      <c r="OK65" s="70"/>
      <c r="OL65" s="70"/>
      <c r="OM65" s="70"/>
      <c r="ON65" s="70"/>
      <c r="OO65" s="70"/>
      <c r="OP65" s="70"/>
      <c r="OQ65" s="70"/>
      <c r="OR65" s="70"/>
      <c r="OS65" s="70"/>
      <c r="OT65" s="70"/>
      <c r="OU65" s="70"/>
    </row>
    <row r="66" spans="1:411" s="703" customFormat="1" ht="12.75">
      <c r="A66" s="703">
        <v>59</v>
      </c>
      <c r="B66" s="552" t="s">
        <v>657</v>
      </c>
      <c r="C66" s="559" t="s">
        <v>601</v>
      </c>
      <c r="D66" s="511">
        <v>3300</v>
      </c>
      <c r="E66" s="571" t="s">
        <v>2512</v>
      </c>
      <c r="F66" s="634"/>
      <c r="G66" s="634">
        <v>2135</v>
      </c>
      <c r="H66" s="919">
        <v>3300</v>
      </c>
      <c r="I66" s="633">
        <f t="shared" si="2"/>
        <v>3300</v>
      </c>
      <c r="J66" s="712"/>
      <c r="K66" s="712"/>
      <c r="L66" s="712"/>
      <c r="M66" s="712"/>
      <c r="N66" s="712"/>
      <c r="O66" s="712"/>
      <c r="P66" s="712"/>
      <c r="Q66" s="712"/>
      <c r="R66" s="712"/>
      <c r="S66" s="712">
        <v>2</v>
      </c>
      <c r="T66" s="712"/>
      <c r="U66" s="712"/>
      <c r="V66" s="712"/>
      <c r="W66" s="712"/>
      <c r="X66" s="712"/>
      <c r="Y66" s="712"/>
      <c r="Z66" s="712"/>
      <c r="AA66" s="712"/>
      <c r="AB66" s="712"/>
      <c r="AC66" s="712"/>
      <c r="AD66" s="712"/>
      <c r="AE66" s="712"/>
      <c r="AF66" s="712"/>
      <c r="AG66" s="712"/>
      <c r="AH66" s="712"/>
      <c r="AI66" s="712"/>
      <c r="AJ66" s="712"/>
      <c r="AK66" s="712"/>
      <c r="AL66" s="712"/>
      <c r="AM66" s="712"/>
      <c r="AN66" s="712"/>
      <c r="AO66" s="712"/>
      <c r="AP66" s="712"/>
      <c r="AQ66" s="712"/>
      <c r="AR66" s="712"/>
      <c r="AS66" s="712"/>
      <c r="AT66" s="712"/>
      <c r="AU66" s="712"/>
      <c r="AV66" s="712"/>
      <c r="AW66" s="712"/>
      <c r="AX66" s="712"/>
      <c r="AY66" s="712"/>
      <c r="AZ66" s="712"/>
      <c r="BA66" s="712"/>
      <c r="BB66" s="712"/>
      <c r="BC66" s="712"/>
      <c r="BD66" s="712"/>
      <c r="BE66" s="712"/>
      <c r="BF66" s="712"/>
      <c r="BG66" s="712"/>
      <c r="BH66" s="712"/>
      <c r="BI66" s="712"/>
      <c r="BJ66" s="712"/>
      <c r="BK66" s="712"/>
      <c r="BL66" s="712"/>
      <c r="BM66" s="712"/>
      <c r="BN66" s="712"/>
      <c r="BO66" s="712"/>
      <c r="BP66" s="712"/>
      <c r="BQ66" s="712"/>
      <c r="BR66" s="712"/>
      <c r="BS66" s="712"/>
      <c r="BT66" s="712"/>
      <c r="BU66" s="712"/>
      <c r="BV66" s="712"/>
      <c r="BW66" s="712"/>
      <c r="BX66" s="712"/>
      <c r="BY66" s="712"/>
      <c r="BZ66" s="712"/>
      <c r="CA66" s="712"/>
      <c r="CB66" s="712"/>
      <c r="CC66" s="712"/>
      <c r="CD66" s="712"/>
      <c r="CE66" s="712"/>
      <c r="CF66" s="712"/>
      <c r="CG66" s="712"/>
      <c r="CH66" s="712"/>
      <c r="CI66" s="712"/>
      <c r="CJ66" s="712"/>
      <c r="CK66" s="712"/>
      <c r="CL66" s="712"/>
      <c r="CM66" s="712"/>
      <c r="CN66" s="712"/>
      <c r="CO66" s="712"/>
      <c r="CP66" s="712"/>
      <c r="CQ66" s="712"/>
      <c r="CR66" s="712"/>
      <c r="CS66" s="712"/>
      <c r="CT66" s="712"/>
      <c r="CU66" s="712"/>
      <c r="CV66" s="712"/>
      <c r="CW66" s="712"/>
      <c r="CX66" s="712"/>
      <c r="CY66" s="712"/>
      <c r="CZ66" s="712"/>
      <c r="DA66" s="712"/>
      <c r="DB66" s="712"/>
      <c r="DC66" s="712"/>
      <c r="DD66" s="712"/>
      <c r="DE66" s="712"/>
      <c r="DF66" s="712"/>
      <c r="DG66" s="712"/>
      <c r="DH66" s="712"/>
      <c r="DI66" s="712"/>
      <c r="DJ66" s="712"/>
      <c r="DK66" s="712"/>
      <c r="DL66" s="712"/>
      <c r="DM66" s="712"/>
      <c r="DN66" s="712"/>
      <c r="DO66" s="712"/>
      <c r="DP66" s="712"/>
      <c r="DQ66" s="712"/>
      <c r="DR66" s="712"/>
      <c r="DS66" s="712"/>
      <c r="DT66" s="712"/>
      <c r="DU66" s="712"/>
      <c r="DV66" s="712"/>
      <c r="DW66" s="712"/>
      <c r="DX66" s="712"/>
      <c r="DY66" s="712"/>
      <c r="DZ66" s="712"/>
      <c r="EA66" s="712"/>
      <c r="EB66" s="712"/>
      <c r="EC66" s="712"/>
      <c r="ED66" s="712"/>
      <c r="EE66" s="712"/>
      <c r="EF66" s="712"/>
      <c r="EG66" s="712"/>
      <c r="EH66" s="712"/>
      <c r="EI66" s="712"/>
      <c r="EJ66" s="712"/>
      <c r="EK66" s="712"/>
      <c r="EL66" s="712"/>
      <c r="EM66" s="712"/>
      <c r="EN66" s="712"/>
      <c r="EO66" s="712"/>
      <c r="EP66" s="712"/>
      <c r="EQ66" s="712"/>
      <c r="ER66" s="712"/>
      <c r="ES66" s="712"/>
      <c r="ET66" s="712">
        <v>2</v>
      </c>
      <c r="EU66" s="712">
        <v>2</v>
      </c>
      <c r="EV66" s="712">
        <v>2</v>
      </c>
      <c r="EW66" s="712">
        <v>2</v>
      </c>
      <c r="EX66" s="712">
        <v>2</v>
      </c>
      <c r="EY66" s="712">
        <v>2</v>
      </c>
      <c r="EZ66" s="712">
        <v>2</v>
      </c>
      <c r="FA66" s="712">
        <v>2</v>
      </c>
      <c r="FB66" s="712">
        <v>2</v>
      </c>
      <c r="FC66" s="712"/>
      <c r="FD66" s="712"/>
      <c r="FE66" s="712"/>
      <c r="FF66" s="712"/>
      <c r="FG66" s="712"/>
      <c r="FH66" s="712"/>
      <c r="FI66" s="712"/>
      <c r="FJ66" s="712"/>
      <c r="FK66" s="712"/>
      <c r="FL66" s="712"/>
      <c r="FM66" s="712"/>
      <c r="FN66" s="712"/>
      <c r="FO66" s="712"/>
      <c r="FP66" s="712"/>
      <c r="FQ66" s="712"/>
      <c r="FR66" s="720"/>
      <c r="FS66" s="720"/>
      <c r="FT66" s="720"/>
      <c r="FU66" s="720"/>
      <c r="FV66" s="720"/>
      <c r="FW66" s="720"/>
      <c r="FX66" s="720"/>
      <c r="FY66" s="720"/>
      <c r="FZ66" s="720"/>
      <c r="GA66" s="720"/>
      <c r="GB66" s="720"/>
      <c r="GC66" s="720"/>
      <c r="GD66" s="720"/>
      <c r="GE66" s="720"/>
      <c r="GF66" s="720"/>
      <c r="GG66" s="721"/>
      <c r="GH66" s="722"/>
      <c r="GI66" s="722"/>
      <c r="GJ66" s="720"/>
      <c r="GK66" s="723"/>
      <c r="GL66" s="711"/>
      <c r="GM66" s="711"/>
      <c r="GN66" s="712"/>
      <c r="GO66" s="712"/>
      <c r="GP66" s="712"/>
      <c r="GQ66" s="712"/>
      <c r="GR66" s="712"/>
      <c r="GS66" s="712"/>
      <c r="GT66" s="712"/>
      <c r="GU66" s="712"/>
      <c r="GV66" s="712"/>
      <c r="GW66" s="712"/>
      <c r="GX66" s="712"/>
      <c r="GY66" s="712"/>
      <c r="GZ66" s="712"/>
      <c r="HA66" s="712"/>
      <c r="HB66" s="712"/>
      <c r="HC66" s="712"/>
      <c r="HD66" s="712"/>
      <c r="HE66" s="712"/>
      <c r="HF66" s="712"/>
      <c r="HG66" s="712"/>
      <c r="HH66" s="712"/>
      <c r="HI66" s="712"/>
      <c r="HJ66" s="712"/>
      <c r="HK66" s="712"/>
      <c r="HL66" s="712"/>
      <c r="HM66" s="712"/>
      <c r="HN66" s="712"/>
      <c r="HO66" s="712"/>
      <c r="HP66" s="712"/>
      <c r="HQ66" s="712"/>
      <c r="HR66" s="712"/>
      <c r="HS66" s="712"/>
      <c r="HT66" s="712"/>
      <c r="HU66" s="712"/>
      <c r="HV66" s="712"/>
      <c r="HW66" s="712"/>
      <c r="HX66" s="712"/>
      <c r="HY66" s="712"/>
      <c r="HZ66" s="712"/>
      <c r="IA66" s="712"/>
      <c r="IB66" s="712"/>
      <c r="IC66" s="712"/>
      <c r="ID66" s="712"/>
      <c r="IE66" s="712"/>
      <c r="IF66" s="712"/>
      <c r="IG66" s="712"/>
      <c r="IH66" s="712"/>
      <c r="II66" s="712"/>
      <c r="IJ66" s="712"/>
      <c r="IK66" s="712"/>
      <c r="IL66" s="712"/>
      <c r="IM66" s="712"/>
      <c r="IN66" s="712"/>
      <c r="IO66" s="712"/>
      <c r="IP66" s="712"/>
      <c r="IQ66" s="712"/>
      <c r="IR66" s="712"/>
      <c r="IS66" s="712"/>
      <c r="IT66" s="712"/>
      <c r="IU66" s="712"/>
      <c r="IV66" s="712"/>
      <c r="IW66" s="712"/>
      <c r="IX66" s="712"/>
      <c r="IY66" s="712"/>
      <c r="IZ66" s="712"/>
      <c r="JA66" s="712"/>
      <c r="JB66" s="712"/>
      <c r="JC66" s="712"/>
      <c r="JD66" s="712"/>
      <c r="JE66" s="712"/>
      <c r="JF66" s="712"/>
      <c r="JG66" s="712"/>
      <c r="JH66" s="712"/>
      <c r="JI66" s="712"/>
      <c r="JJ66" s="712"/>
      <c r="JK66" s="712"/>
      <c r="JL66" s="712"/>
      <c r="JM66" s="712"/>
      <c r="JN66" s="712"/>
      <c r="JO66" s="712"/>
      <c r="JP66" s="712"/>
      <c r="JQ66" s="712"/>
      <c r="JR66" s="712"/>
      <c r="JS66" s="712"/>
      <c r="JT66" s="712"/>
      <c r="JU66" s="712"/>
      <c r="JV66" s="712"/>
      <c r="JW66" s="712"/>
      <c r="JX66" s="712"/>
      <c r="JY66" s="712"/>
      <c r="JZ66" s="712"/>
      <c r="KA66" s="712"/>
      <c r="KB66" s="712"/>
      <c r="KC66" s="712"/>
      <c r="KD66" s="712"/>
      <c r="KE66" s="712"/>
      <c r="KF66" s="712"/>
      <c r="KG66" s="712"/>
      <c r="KH66" s="712"/>
      <c r="KI66" s="712"/>
      <c r="KJ66" s="712"/>
      <c r="KK66" s="712"/>
      <c r="KL66" s="712"/>
      <c r="KM66" s="712"/>
      <c r="KN66" s="712"/>
      <c r="KO66" s="712"/>
      <c r="KP66" s="712"/>
      <c r="KQ66" s="712"/>
      <c r="KR66" s="712"/>
      <c r="KS66" s="712"/>
      <c r="KT66" s="712"/>
      <c r="KU66" s="712"/>
      <c r="KV66" s="712"/>
      <c r="KW66" s="712"/>
      <c r="KX66" s="712"/>
      <c r="KY66" s="712"/>
      <c r="KZ66" s="712"/>
      <c r="LA66" s="712"/>
      <c r="LB66" s="712"/>
      <c r="LC66" s="712"/>
      <c r="LD66" s="712"/>
      <c r="LE66" s="712"/>
      <c r="LF66" s="712"/>
      <c r="LG66" s="712"/>
      <c r="LH66" s="712"/>
      <c r="LI66" s="712"/>
      <c r="LJ66" s="712"/>
      <c r="LK66" s="712"/>
      <c r="LL66" s="712"/>
      <c r="LM66" s="712"/>
      <c r="LN66" s="712"/>
      <c r="LO66" s="712"/>
      <c r="LP66" s="712"/>
      <c r="LQ66" s="712"/>
      <c r="LR66" s="712"/>
      <c r="LS66" s="712"/>
      <c r="LT66" s="712"/>
      <c r="LU66" s="712"/>
      <c r="LV66" s="712"/>
      <c r="LW66" s="712"/>
      <c r="LX66" s="712"/>
      <c r="LY66" s="712"/>
      <c r="LZ66" s="712"/>
      <c r="MA66" s="712"/>
      <c r="MB66" s="712"/>
      <c r="MC66" s="712"/>
      <c r="MD66" s="712"/>
      <c r="ME66" s="712"/>
      <c r="MF66" s="712"/>
      <c r="MG66" s="712"/>
      <c r="MH66" s="712"/>
      <c r="MI66" s="712"/>
      <c r="MJ66" s="712"/>
      <c r="MK66" s="712"/>
      <c r="ML66" s="712"/>
      <c r="MM66" s="712"/>
      <c r="MN66" s="712"/>
      <c r="MO66" s="712"/>
      <c r="MP66" s="712"/>
      <c r="MQ66" s="712"/>
      <c r="MR66" s="712"/>
      <c r="MS66" s="712"/>
      <c r="MT66" s="712"/>
      <c r="MU66" s="712"/>
      <c r="MV66" s="712"/>
      <c r="MW66" s="712"/>
      <c r="MX66" s="712"/>
      <c r="MY66" s="712"/>
      <c r="MZ66" s="712"/>
      <c r="NA66" s="712"/>
      <c r="NB66" s="712"/>
      <c r="NC66" s="712"/>
      <c r="ND66" s="712"/>
      <c r="NE66" s="712"/>
      <c r="NF66" s="712"/>
      <c r="NG66" s="712"/>
      <c r="NH66" s="712"/>
      <c r="NI66" s="712"/>
      <c r="NJ66" s="712"/>
      <c r="NK66" s="712"/>
      <c r="NL66" s="712"/>
      <c r="NM66" s="712"/>
      <c r="NN66" s="712"/>
      <c r="NO66" s="712"/>
      <c r="NP66" s="712"/>
      <c r="NQ66" s="712"/>
      <c r="NR66" s="712"/>
      <c r="NS66" s="712"/>
      <c r="NT66" s="712"/>
      <c r="NU66" s="712"/>
      <c r="NV66" s="712"/>
      <c r="NW66" s="712"/>
      <c r="NX66" s="712"/>
      <c r="NY66" s="712"/>
      <c r="NZ66" s="712"/>
      <c r="OA66" s="712"/>
      <c r="OB66" s="712"/>
      <c r="OC66" s="712"/>
      <c r="OD66" s="712"/>
      <c r="OE66" s="712"/>
      <c r="OF66" s="712"/>
      <c r="OG66" s="713"/>
      <c r="OH66" s="712"/>
      <c r="OI66" s="712"/>
      <c r="OJ66" s="712"/>
      <c r="OK66" s="712"/>
      <c r="OL66" s="712"/>
      <c r="OM66" s="712"/>
      <c r="ON66" s="712"/>
      <c r="OO66" s="712"/>
      <c r="OP66" s="712"/>
      <c r="OQ66" s="712"/>
      <c r="OR66" s="712"/>
      <c r="OS66" s="712"/>
      <c r="OT66" s="712"/>
      <c r="OU66" s="712"/>
    </row>
    <row r="67" spans="1:411" s="67" customFormat="1" ht="12.75">
      <c r="A67" s="67">
        <v>60</v>
      </c>
      <c r="B67" s="552" t="s">
        <v>658</v>
      </c>
      <c r="C67" s="559" t="s">
        <v>601</v>
      </c>
      <c r="D67" s="511">
        <v>3200</v>
      </c>
      <c r="E67" s="571" t="s">
        <v>2513</v>
      </c>
      <c r="F67" s="634"/>
      <c r="G67" s="634">
        <v>1882.5</v>
      </c>
      <c r="H67" s="919">
        <v>3200</v>
      </c>
      <c r="I67" s="633">
        <f t="shared" si="2"/>
        <v>3200</v>
      </c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>
        <v>2</v>
      </c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2"/>
      <c r="AK67" s="70"/>
      <c r="AL67" s="72"/>
      <c r="AM67" s="70"/>
      <c r="AN67" s="70"/>
      <c r="AO67" s="72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2"/>
      <c r="BL67" s="72"/>
      <c r="BM67" s="70"/>
      <c r="BN67" s="70"/>
      <c r="BO67" s="72"/>
      <c r="BP67" s="72"/>
      <c r="BQ67" s="70"/>
      <c r="BR67" s="70"/>
      <c r="BS67" s="70"/>
      <c r="BT67" s="70"/>
      <c r="BU67" s="72"/>
      <c r="BV67" s="72"/>
      <c r="BW67" s="72"/>
      <c r="BX67" s="72"/>
      <c r="BY67" s="70"/>
      <c r="BZ67" s="70"/>
      <c r="CA67" s="70"/>
      <c r="CB67" s="70"/>
      <c r="CC67" s="72"/>
      <c r="CD67" s="72"/>
      <c r="CE67" s="70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0"/>
      <c r="DB67" s="70"/>
      <c r="DC67" s="70"/>
      <c r="DD67" s="72"/>
      <c r="DE67" s="72"/>
      <c r="DF67" s="70"/>
      <c r="DG67" s="72"/>
      <c r="DH67" s="70"/>
      <c r="DI67" s="72"/>
      <c r="DJ67" s="72"/>
      <c r="DK67" s="70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0"/>
      <c r="ED67" s="72"/>
      <c r="EE67" s="70"/>
      <c r="EF67" s="72"/>
      <c r="EG67" s="72"/>
      <c r="EH67" s="72"/>
      <c r="EI67" s="72"/>
      <c r="EJ67" s="72"/>
      <c r="EK67" s="72"/>
      <c r="EL67" s="72"/>
      <c r="EM67" s="72"/>
      <c r="EN67" s="72"/>
      <c r="EO67" s="72"/>
      <c r="EP67" s="72"/>
      <c r="EQ67" s="72"/>
      <c r="ER67" s="72"/>
      <c r="ES67" s="72"/>
      <c r="ET67" s="70"/>
      <c r="EU67" s="72"/>
      <c r="EV67" s="70"/>
      <c r="EW67" s="70"/>
      <c r="EX67" s="70"/>
      <c r="EY67" s="73"/>
      <c r="EZ67" s="73"/>
      <c r="FA67" s="73"/>
      <c r="FB67" s="74"/>
      <c r="FC67" s="75">
        <v>2</v>
      </c>
      <c r="FD67" s="75">
        <v>2</v>
      </c>
      <c r="FE67" s="75">
        <v>2</v>
      </c>
      <c r="FF67" s="75">
        <v>2</v>
      </c>
      <c r="FG67" s="75">
        <v>2</v>
      </c>
      <c r="FH67" s="75">
        <v>2</v>
      </c>
      <c r="FI67" s="75">
        <v>2</v>
      </c>
      <c r="FJ67" s="75">
        <v>2</v>
      </c>
      <c r="FK67" s="75"/>
      <c r="FL67" s="75"/>
      <c r="FM67" s="75"/>
      <c r="FN67" s="75"/>
      <c r="FO67" s="75"/>
      <c r="FP67" s="75"/>
      <c r="FQ67" s="75"/>
      <c r="FR67" s="74"/>
      <c r="FS67" s="74"/>
      <c r="FT67" s="74"/>
      <c r="FU67" s="74"/>
      <c r="FV67" s="74"/>
      <c r="FW67" s="74"/>
      <c r="FX67" s="76"/>
      <c r="FY67" s="76"/>
      <c r="FZ67" s="76"/>
      <c r="GA67" s="76"/>
      <c r="GB67" s="76"/>
      <c r="GC67" s="74"/>
      <c r="GD67" s="74"/>
      <c r="GE67" s="74"/>
      <c r="GF67" s="74"/>
      <c r="GG67" s="77"/>
      <c r="GH67" s="78"/>
      <c r="GI67" s="78"/>
      <c r="GJ67" s="74"/>
      <c r="GK67" s="79"/>
      <c r="GL67" s="105"/>
      <c r="GM67" s="105"/>
      <c r="GN67" s="70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70"/>
      <c r="HC67" s="70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106"/>
      <c r="HR67" s="70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70"/>
      <c r="IG67" s="70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70"/>
      <c r="IV67" s="70"/>
      <c r="IW67" s="70"/>
      <c r="IX67" s="70"/>
      <c r="IY67" s="70"/>
      <c r="IZ67" s="70"/>
      <c r="JA67" s="70"/>
      <c r="JB67" s="70"/>
      <c r="JC67" s="70"/>
      <c r="JD67" s="70"/>
      <c r="JE67" s="70"/>
      <c r="JF67" s="70"/>
      <c r="JG67" s="70"/>
      <c r="JH67" s="70"/>
      <c r="JI67" s="70"/>
      <c r="JJ67" s="70"/>
      <c r="JK67" s="70"/>
      <c r="JL67" s="70"/>
      <c r="JM67" s="70"/>
      <c r="JN67" s="70"/>
      <c r="JO67" s="70"/>
      <c r="JP67" s="70"/>
      <c r="JQ67" s="70"/>
      <c r="JR67" s="70"/>
      <c r="JS67" s="70"/>
      <c r="JT67" s="70"/>
      <c r="JU67" s="70"/>
      <c r="JV67" s="70"/>
      <c r="JW67" s="70"/>
      <c r="JX67" s="70"/>
      <c r="JY67" s="70"/>
      <c r="JZ67" s="70"/>
      <c r="KA67" s="70"/>
      <c r="KB67" s="70"/>
      <c r="KC67" s="70"/>
      <c r="KD67" s="70"/>
      <c r="KE67" s="70"/>
      <c r="KF67" s="70"/>
      <c r="KG67" s="70"/>
      <c r="KH67" s="70"/>
      <c r="KI67" s="70"/>
      <c r="KJ67" s="70"/>
      <c r="KK67" s="70"/>
      <c r="KL67" s="70"/>
      <c r="KM67" s="70"/>
      <c r="KN67" s="70"/>
      <c r="KO67" s="70"/>
      <c r="KP67" s="70"/>
      <c r="KQ67" s="70"/>
      <c r="KR67" s="70"/>
      <c r="KS67" s="70"/>
      <c r="KT67" s="70"/>
      <c r="KU67" s="70"/>
      <c r="KV67" s="70"/>
      <c r="KW67" s="70"/>
      <c r="KX67" s="70"/>
      <c r="KY67" s="70"/>
      <c r="KZ67" s="70"/>
      <c r="LA67" s="70"/>
      <c r="LB67" s="70"/>
      <c r="LC67" s="70"/>
      <c r="LD67" s="70"/>
      <c r="LE67" s="70"/>
      <c r="LF67" s="70"/>
      <c r="LG67" s="70"/>
      <c r="LH67" s="70"/>
      <c r="LI67" s="70"/>
      <c r="LJ67" s="70"/>
      <c r="LK67" s="70"/>
      <c r="LL67" s="70"/>
      <c r="LM67" s="70"/>
      <c r="LN67" s="70"/>
      <c r="LO67" s="70"/>
      <c r="LP67" s="70"/>
      <c r="LQ67" s="70"/>
      <c r="LR67" s="70"/>
      <c r="LS67" s="70"/>
      <c r="LT67" s="70"/>
      <c r="LU67" s="70"/>
      <c r="LV67" s="70"/>
      <c r="LW67" s="70"/>
      <c r="LX67" s="70"/>
      <c r="LY67" s="70"/>
      <c r="LZ67" s="70"/>
      <c r="MA67" s="70"/>
      <c r="MB67" s="70"/>
      <c r="MC67" s="70"/>
      <c r="MD67" s="70"/>
      <c r="ME67" s="70"/>
      <c r="MF67" s="70"/>
      <c r="MG67" s="70"/>
      <c r="MH67" s="70"/>
      <c r="MI67" s="70"/>
      <c r="MJ67" s="70"/>
      <c r="MK67" s="70"/>
      <c r="ML67" s="70"/>
      <c r="MM67" s="70"/>
      <c r="MN67" s="70"/>
      <c r="MO67" s="70"/>
      <c r="MP67" s="70"/>
      <c r="MQ67" s="70"/>
      <c r="MR67" s="70"/>
      <c r="MS67" s="70"/>
      <c r="MT67" s="70"/>
      <c r="MU67" s="70"/>
      <c r="MV67" s="70"/>
      <c r="MW67" s="70"/>
      <c r="MX67" s="70"/>
      <c r="MY67" s="70"/>
      <c r="MZ67" s="70"/>
      <c r="NA67" s="70"/>
      <c r="NB67" s="70"/>
      <c r="NC67" s="70"/>
      <c r="ND67" s="70"/>
      <c r="NE67" s="70"/>
      <c r="NF67" s="70"/>
      <c r="NG67" s="70"/>
      <c r="NH67" s="70"/>
      <c r="NI67" s="70"/>
      <c r="NJ67" s="70"/>
      <c r="NK67" s="70"/>
      <c r="NL67" s="70"/>
      <c r="NM67" s="70"/>
      <c r="NN67" s="70"/>
      <c r="NO67" s="70"/>
      <c r="NP67" s="70"/>
      <c r="NQ67" s="70"/>
      <c r="NR67" s="70"/>
      <c r="NS67" s="70"/>
      <c r="NT67" s="70"/>
      <c r="NU67" s="70"/>
      <c r="NV67" s="70"/>
      <c r="NW67" s="70"/>
      <c r="NX67" s="70"/>
      <c r="NY67" s="70"/>
      <c r="NZ67" s="70"/>
      <c r="OA67" s="70"/>
      <c r="OB67" s="70"/>
      <c r="OC67" s="70"/>
      <c r="OD67" s="70"/>
      <c r="OE67" s="70"/>
      <c r="OF67" s="70"/>
      <c r="OG67" s="81"/>
      <c r="OH67" s="70"/>
      <c r="OI67" s="70"/>
      <c r="OJ67" s="70"/>
      <c r="OK67" s="70"/>
      <c r="OL67" s="70"/>
      <c r="OM67" s="70"/>
      <c r="ON67" s="70"/>
      <c r="OO67" s="70"/>
      <c r="OP67" s="70"/>
      <c r="OQ67" s="70"/>
      <c r="OR67" s="70"/>
      <c r="OS67" s="70"/>
      <c r="OT67" s="70"/>
      <c r="OU67" s="70"/>
    </row>
    <row r="68" spans="1:411" s="67" customFormat="1" ht="12.75">
      <c r="A68" s="67">
        <v>61</v>
      </c>
      <c r="B68" s="552" t="s">
        <v>659</v>
      </c>
      <c r="C68" s="559" t="s">
        <v>601</v>
      </c>
      <c r="D68" s="511">
        <v>3600</v>
      </c>
      <c r="E68" s="571" t="s">
        <v>2514</v>
      </c>
      <c r="F68" s="634"/>
      <c r="G68" s="634">
        <v>3082.5</v>
      </c>
      <c r="H68" s="919">
        <v>3600</v>
      </c>
      <c r="I68" s="633">
        <f t="shared" si="2"/>
        <v>3600</v>
      </c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>
        <v>2</v>
      </c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2"/>
      <c r="AK68" s="70"/>
      <c r="AL68" s="72"/>
      <c r="AM68" s="70"/>
      <c r="AN68" s="70"/>
      <c r="AO68" s="72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2"/>
      <c r="BL68" s="72"/>
      <c r="BM68" s="70"/>
      <c r="BN68" s="70"/>
      <c r="BO68" s="72"/>
      <c r="BP68" s="72"/>
      <c r="BQ68" s="70"/>
      <c r="BR68" s="70"/>
      <c r="BS68" s="70"/>
      <c r="BT68" s="70"/>
      <c r="BU68" s="72"/>
      <c r="BV68" s="72"/>
      <c r="BW68" s="72"/>
      <c r="BX68" s="72"/>
      <c r="BY68" s="70"/>
      <c r="BZ68" s="70"/>
      <c r="CA68" s="70"/>
      <c r="CB68" s="70"/>
      <c r="CC68" s="72"/>
      <c r="CD68" s="72"/>
      <c r="CE68" s="70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0"/>
      <c r="DB68" s="70"/>
      <c r="DC68" s="70"/>
      <c r="DD68" s="72"/>
      <c r="DE68" s="72"/>
      <c r="DF68" s="70"/>
      <c r="DG68" s="72"/>
      <c r="DH68" s="70"/>
      <c r="DI68" s="72"/>
      <c r="DJ68" s="72"/>
      <c r="DK68" s="70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0"/>
      <c r="ED68" s="72"/>
      <c r="EE68" s="70"/>
      <c r="EF68" s="72"/>
      <c r="EG68" s="72"/>
      <c r="EH68" s="72"/>
      <c r="EI68" s="72"/>
      <c r="EJ68" s="72"/>
      <c r="EK68" s="72"/>
      <c r="EL68" s="72"/>
      <c r="EM68" s="72"/>
      <c r="EN68" s="72"/>
      <c r="EO68" s="72"/>
      <c r="EP68" s="72"/>
      <c r="EQ68" s="72"/>
      <c r="ER68" s="72"/>
      <c r="ES68" s="72"/>
      <c r="ET68" s="70"/>
      <c r="EU68" s="72"/>
      <c r="EV68" s="70"/>
      <c r="EW68" s="70"/>
      <c r="EX68" s="70"/>
      <c r="EY68" s="73"/>
      <c r="EZ68" s="73"/>
      <c r="FA68" s="73"/>
      <c r="FB68" s="74"/>
      <c r="FC68" s="75"/>
      <c r="FD68" s="75"/>
      <c r="FE68" s="75"/>
      <c r="FF68" s="75"/>
      <c r="FG68" s="75"/>
      <c r="FH68" s="75"/>
      <c r="FI68" s="75"/>
      <c r="FJ68" s="75"/>
      <c r="FK68" s="75">
        <v>2</v>
      </c>
      <c r="FL68" s="75">
        <v>2</v>
      </c>
      <c r="FM68" s="75">
        <v>2</v>
      </c>
      <c r="FN68" s="75">
        <v>2</v>
      </c>
      <c r="FO68" s="75">
        <v>2</v>
      </c>
      <c r="FP68" s="75">
        <v>2</v>
      </c>
      <c r="FQ68" s="75">
        <v>2</v>
      </c>
      <c r="FR68" s="70"/>
      <c r="FS68" s="70"/>
      <c r="FT68" s="70"/>
      <c r="FU68" s="70"/>
      <c r="FV68" s="70"/>
      <c r="FW68" s="70"/>
      <c r="FX68" s="76"/>
      <c r="FY68" s="76"/>
      <c r="FZ68" s="76"/>
      <c r="GA68" s="76"/>
      <c r="GB68" s="76"/>
      <c r="GC68" s="74"/>
      <c r="GD68" s="74"/>
      <c r="GE68" s="74"/>
      <c r="GF68" s="74"/>
      <c r="GG68" s="77"/>
      <c r="GH68" s="78"/>
      <c r="GI68" s="78"/>
      <c r="GJ68" s="74"/>
      <c r="GK68" s="79"/>
      <c r="GL68" s="105"/>
      <c r="GM68" s="105"/>
      <c r="GN68" s="70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70"/>
      <c r="HC68" s="70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106"/>
      <c r="HR68" s="70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70"/>
      <c r="IG68" s="70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70"/>
      <c r="IV68" s="70"/>
      <c r="IW68" s="70"/>
      <c r="IX68" s="70"/>
      <c r="IY68" s="70"/>
      <c r="IZ68" s="70"/>
      <c r="JA68" s="70"/>
      <c r="JB68" s="70"/>
      <c r="JC68" s="70"/>
      <c r="JD68" s="70"/>
      <c r="JE68" s="70"/>
      <c r="JF68" s="70"/>
      <c r="JG68" s="70"/>
      <c r="JH68" s="70"/>
      <c r="JI68" s="70"/>
      <c r="JJ68" s="70"/>
      <c r="JK68" s="70"/>
      <c r="JL68" s="70"/>
      <c r="JM68" s="70"/>
      <c r="JN68" s="70"/>
      <c r="JO68" s="70"/>
      <c r="JP68" s="70"/>
      <c r="JQ68" s="70"/>
      <c r="JR68" s="70"/>
      <c r="JS68" s="70"/>
      <c r="JT68" s="70"/>
      <c r="JU68" s="70"/>
      <c r="JV68" s="70"/>
      <c r="JW68" s="70"/>
      <c r="JX68" s="70"/>
      <c r="JY68" s="70"/>
      <c r="JZ68" s="70"/>
      <c r="KA68" s="70"/>
      <c r="KB68" s="70"/>
      <c r="KC68" s="70"/>
      <c r="KD68" s="70"/>
      <c r="KE68" s="70"/>
      <c r="KF68" s="70"/>
      <c r="KG68" s="70"/>
      <c r="KH68" s="70"/>
      <c r="KI68" s="70"/>
      <c r="KJ68" s="70"/>
      <c r="KK68" s="70"/>
      <c r="KL68" s="70"/>
      <c r="KM68" s="70"/>
      <c r="KN68" s="70"/>
      <c r="KO68" s="70"/>
      <c r="KP68" s="70"/>
      <c r="KQ68" s="70"/>
      <c r="KR68" s="70"/>
      <c r="KS68" s="70"/>
      <c r="KT68" s="70"/>
      <c r="KU68" s="70"/>
      <c r="KV68" s="70"/>
      <c r="KW68" s="70"/>
      <c r="KX68" s="70"/>
      <c r="KY68" s="70"/>
      <c r="KZ68" s="70"/>
      <c r="LA68" s="70"/>
      <c r="LB68" s="70"/>
      <c r="LC68" s="70"/>
      <c r="LD68" s="70"/>
      <c r="LE68" s="70"/>
      <c r="LF68" s="70"/>
      <c r="LG68" s="70"/>
      <c r="LH68" s="70"/>
      <c r="LI68" s="70"/>
      <c r="LJ68" s="70"/>
      <c r="LK68" s="70"/>
      <c r="LL68" s="70"/>
      <c r="LM68" s="70"/>
      <c r="LN68" s="70"/>
      <c r="LO68" s="70"/>
      <c r="LP68" s="70"/>
      <c r="LQ68" s="70"/>
      <c r="LR68" s="70"/>
      <c r="LS68" s="70"/>
      <c r="LT68" s="70"/>
      <c r="LU68" s="70"/>
      <c r="LV68" s="70"/>
      <c r="LW68" s="70"/>
      <c r="LX68" s="70"/>
      <c r="LY68" s="70"/>
      <c r="LZ68" s="70"/>
      <c r="MA68" s="70"/>
      <c r="MB68" s="70"/>
      <c r="MC68" s="70"/>
      <c r="MD68" s="70"/>
      <c r="ME68" s="70"/>
      <c r="MF68" s="70"/>
      <c r="MG68" s="70"/>
      <c r="MH68" s="70"/>
      <c r="MI68" s="70"/>
      <c r="MJ68" s="70"/>
      <c r="MK68" s="70"/>
      <c r="ML68" s="70"/>
      <c r="MM68" s="70"/>
      <c r="MN68" s="70"/>
      <c r="MO68" s="70"/>
      <c r="MP68" s="70"/>
      <c r="MQ68" s="70"/>
      <c r="MR68" s="70"/>
      <c r="MS68" s="70"/>
      <c r="MT68" s="70"/>
      <c r="MU68" s="70"/>
      <c r="MV68" s="70"/>
      <c r="MW68" s="70"/>
      <c r="MX68" s="70"/>
      <c r="MY68" s="70"/>
      <c r="MZ68" s="70"/>
      <c r="NA68" s="70"/>
      <c r="NB68" s="70"/>
      <c r="NC68" s="70"/>
      <c r="ND68" s="70"/>
      <c r="NE68" s="70"/>
      <c r="NF68" s="70"/>
      <c r="NG68" s="70"/>
      <c r="NH68" s="70"/>
      <c r="NI68" s="70"/>
      <c r="NJ68" s="70"/>
      <c r="NK68" s="70"/>
      <c r="NL68" s="70"/>
      <c r="NM68" s="70"/>
      <c r="NN68" s="70"/>
      <c r="NO68" s="70"/>
      <c r="NP68" s="70"/>
      <c r="NQ68" s="70"/>
      <c r="NR68" s="70"/>
      <c r="NS68" s="70"/>
      <c r="NT68" s="70"/>
      <c r="NU68" s="70"/>
      <c r="NV68" s="70"/>
      <c r="NW68" s="70"/>
      <c r="NX68" s="70"/>
      <c r="NY68" s="70"/>
      <c r="NZ68" s="70"/>
      <c r="OA68" s="70"/>
      <c r="OB68" s="70"/>
      <c r="OC68" s="70"/>
      <c r="OD68" s="70"/>
      <c r="OE68" s="70"/>
      <c r="OF68" s="70"/>
      <c r="OG68" s="81"/>
      <c r="OH68" s="70"/>
      <c r="OI68" s="70"/>
      <c r="OJ68" s="70"/>
      <c r="OK68" s="70"/>
      <c r="OL68" s="70"/>
      <c r="OM68" s="70"/>
      <c r="ON68" s="70"/>
      <c r="OO68" s="70"/>
      <c r="OP68" s="70"/>
      <c r="OQ68" s="70"/>
      <c r="OR68" s="70"/>
      <c r="OS68" s="70"/>
      <c r="OT68" s="70"/>
      <c r="OU68" s="70"/>
    </row>
    <row r="69" spans="1:411" s="703" customFormat="1" ht="12.75">
      <c r="A69" s="703">
        <v>62</v>
      </c>
      <c r="B69" s="552" t="s">
        <v>660</v>
      </c>
      <c r="C69" s="559" t="s">
        <v>601</v>
      </c>
      <c r="D69" s="511">
        <v>3600</v>
      </c>
      <c r="E69" s="571"/>
      <c r="F69" s="634"/>
      <c r="G69" s="634">
        <v>3082.5</v>
      </c>
      <c r="H69" s="919">
        <v>3600</v>
      </c>
      <c r="I69" s="633">
        <f t="shared" si="2"/>
        <v>3600</v>
      </c>
      <c r="J69" s="712"/>
      <c r="K69" s="712"/>
      <c r="L69" s="712"/>
      <c r="M69" s="712"/>
      <c r="N69" s="712"/>
      <c r="O69" s="712"/>
      <c r="P69" s="712"/>
      <c r="Q69" s="712"/>
      <c r="R69" s="712"/>
      <c r="S69" s="712"/>
      <c r="T69" s="712"/>
      <c r="U69" s="712"/>
      <c r="V69" s="712"/>
      <c r="W69" s="712"/>
      <c r="X69" s="712"/>
      <c r="Y69" s="712"/>
      <c r="Z69" s="712"/>
      <c r="AA69" s="712"/>
      <c r="AB69" s="712"/>
      <c r="AC69" s="712"/>
      <c r="AD69" s="712"/>
      <c r="AE69" s="712"/>
      <c r="AF69" s="712"/>
      <c r="AG69" s="712"/>
      <c r="AH69" s="712"/>
      <c r="AI69" s="712"/>
      <c r="AJ69" s="712"/>
      <c r="AK69" s="712"/>
      <c r="AL69" s="712"/>
      <c r="AM69" s="712"/>
      <c r="AN69" s="712"/>
      <c r="AO69" s="712"/>
      <c r="AP69" s="712"/>
      <c r="AQ69" s="712"/>
      <c r="AR69" s="712"/>
      <c r="AS69" s="712"/>
      <c r="AT69" s="712"/>
      <c r="AU69" s="712"/>
      <c r="AV69" s="712"/>
      <c r="AW69" s="712"/>
      <c r="AX69" s="712"/>
      <c r="AY69" s="712"/>
      <c r="AZ69" s="712"/>
      <c r="BA69" s="712"/>
      <c r="BB69" s="712"/>
      <c r="BC69" s="712"/>
      <c r="BD69" s="712"/>
      <c r="BE69" s="712"/>
      <c r="BF69" s="712"/>
      <c r="BG69" s="712"/>
      <c r="BH69" s="712"/>
      <c r="BI69" s="712"/>
      <c r="BJ69" s="712"/>
      <c r="BK69" s="712"/>
      <c r="BL69" s="712"/>
      <c r="BM69" s="712"/>
      <c r="BN69" s="712"/>
      <c r="BO69" s="712"/>
      <c r="BP69" s="712"/>
      <c r="BQ69" s="712"/>
      <c r="BR69" s="712"/>
      <c r="BS69" s="712"/>
      <c r="BT69" s="712"/>
      <c r="BU69" s="712"/>
      <c r="BV69" s="712"/>
      <c r="BW69" s="712"/>
      <c r="BX69" s="712"/>
      <c r="BY69" s="712"/>
      <c r="BZ69" s="712"/>
      <c r="CA69" s="712"/>
      <c r="CB69" s="712"/>
      <c r="CC69" s="712"/>
      <c r="CD69" s="712"/>
      <c r="CE69" s="712"/>
      <c r="CF69" s="712"/>
      <c r="CG69" s="712"/>
      <c r="CH69" s="712"/>
      <c r="CI69" s="712"/>
      <c r="CJ69" s="712"/>
      <c r="CK69" s="712"/>
      <c r="CL69" s="712"/>
      <c r="CM69" s="712"/>
      <c r="CN69" s="712"/>
      <c r="CO69" s="712"/>
      <c r="CP69" s="712"/>
      <c r="CQ69" s="712"/>
      <c r="CR69" s="712"/>
      <c r="CS69" s="712"/>
      <c r="CT69" s="712"/>
      <c r="CU69" s="712"/>
      <c r="CV69" s="712"/>
      <c r="CW69" s="712"/>
      <c r="CX69" s="712"/>
      <c r="CY69" s="712"/>
      <c r="CZ69" s="712"/>
      <c r="DA69" s="712"/>
      <c r="DB69" s="712"/>
      <c r="DC69" s="712"/>
      <c r="DD69" s="712"/>
      <c r="DE69" s="712"/>
      <c r="DF69" s="712"/>
      <c r="DG69" s="712"/>
      <c r="DH69" s="712"/>
      <c r="DI69" s="712"/>
      <c r="DJ69" s="712"/>
      <c r="DK69" s="712"/>
      <c r="DL69" s="712"/>
      <c r="DM69" s="712"/>
      <c r="DN69" s="712"/>
      <c r="DO69" s="712"/>
      <c r="DP69" s="712"/>
      <c r="DQ69" s="712"/>
      <c r="DR69" s="712"/>
      <c r="DS69" s="712"/>
      <c r="DT69" s="712"/>
      <c r="DU69" s="712"/>
      <c r="DV69" s="712"/>
      <c r="DW69" s="712"/>
      <c r="DX69" s="712"/>
      <c r="DY69" s="712"/>
      <c r="DZ69" s="712"/>
      <c r="EA69" s="712"/>
      <c r="EB69" s="712"/>
      <c r="EC69" s="712"/>
      <c r="ED69" s="712"/>
      <c r="EE69" s="712"/>
      <c r="EF69" s="712"/>
      <c r="EG69" s="712"/>
      <c r="EH69" s="712"/>
      <c r="EI69" s="712"/>
      <c r="EJ69" s="712"/>
      <c r="EK69" s="712"/>
      <c r="EL69" s="712"/>
      <c r="EM69" s="712"/>
      <c r="EN69" s="712"/>
      <c r="EO69" s="712"/>
      <c r="EP69" s="712"/>
      <c r="EQ69" s="712"/>
      <c r="ER69" s="712"/>
      <c r="ES69" s="712"/>
      <c r="ET69" s="712"/>
      <c r="EU69" s="712"/>
      <c r="EV69" s="712"/>
      <c r="EW69" s="712"/>
      <c r="EX69" s="712"/>
      <c r="EY69" s="744"/>
      <c r="EZ69" s="744"/>
      <c r="FA69" s="744"/>
      <c r="FB69" s="720"/>
      <c r="FC69" s="720"/>
      <c r="FD69" s="720"/>
      <c r="FE69" s="720"/>
      <c r="FF69" s="720"/>
      <c r="FG69" s="720"/>
      <c r="FH69" s="720"/>
      <c r="FI69" s="720"/>
      <c r="FJ69" s="720"/>
      <c r="FK69" s="720"/>
      <c r="FL69" s="720"/>
      <c r="FM69" s="720"/>
      <c r="FN69" s="720"/>
      <c r="FO69" s="720"/>
      <c r="FP69" s="720"/>
      <c r="FQ69" s="720"/>
      <c r="FR69" s="720">
        <v>2</v>
      </c>
      <c r="FS69" s="720">
        <v>2</v>
      </c>
      <c r="FT69" s="720">
        <v>2</v>
      </c>
      <c r="FU69" s="720">
        <v>2</v>
      </c>
      <c r="FV69" s="720">
        <v>2</v>
      </c>
      <c r="FW69" s="720">
        <v>2</v>
      </c>
      <c r="FX69" s="720"/>
      <c r="FY69" s="720"/>
      <c r="FZ69" s="720"/>
      <c r="GA69" s="720"/>
      <c r="GB69" s="720"/>
      <c r="GC69" s="720"/>
      <c r="GD69" s="720"/>
      <c r="GE69" s="720"/>
      <c r="GF69" s="720"/>
      <c r="GG69" s="721"/>
      <c r="GH69" s="722"/>
      <c r="GI69" s="722"/>
      <c r="GJ69" s="720"/>
      <c r="GK69" s="723"/>
      <c r="GL69" s="711"/>
      <c r="GM69" s="711"/>
      <c r="GN69" s="712"/>
      <c r="GO69" s="712"/>
      <c r="GP69" s="712"/>
      <c r="GQ69" s="712"/>
      <c r="GR69" s="712"/>
      <c r="GS69" s="712"/>
      <c r="GT69" s="712"/>
      <c r="GU69" s="712"/>
      <c r="GV69" s="712"/>
      <c r="GW69" s="712"/>
      <c r="GX69" s="712"/>
      <c r="GY69" s="712"/>
      <c r="GZ69" s="712"/>
      <c r="HA69" s="712"/>
      <c r="HB69" s="712"/>
      <c r="HC69" s="712"/>
      <c r="HD69" s="712"/>
      <c r="HE69" s="712"/>
      <c r="HF69" s="712"/>
      <c r="HG69" s="712"/>
      <c r="HH69" s="712"/>
      <c r="HI69" s="712"/>
      <c r="HJ69" s="712"/>
      <c r="HK69" s="712"/>
      <c r="HL69" s="712"/>
      <c r="HM69" s="712"/>
      <c r="HN69" s="712"/>
      <c r="HO69" s="712"/>
      <c r="HP69" s="712"/>
      <c r="HQ69" s="712"/>
      <c r="HR69" s="712"/>
      <c r="HS69" s="712"/>
      <c r="HT69" s="712"/>
      <c r="HU69" s="712"/>
      <c r="HV69" s="712"/>
      <c r="HW69" s="712"/>
      <c r="HX69" s="712"/>
      <c r="HY69" s="712"/>
      <c r="HZ69" s="712"/>
      <c r="IA69" s="712"/>
      <c r="IB69" s="712"/>
      <c r="IC69" s="712"/>
      <c r="ID69" s="712"/>
      <c r="IE69" s="712"/>
      <c r="IF69" s="712"/>
      <c r="IG69" s="712"/>
      <c r="IH69" s="712"/>
      <c r="II69" s="712"/>
      <c r="IJ69" s="712"/>
      <c r="IK69" s="712"/>
      <c r="IL69" s="712"/>
      <c r="IM69" s="712"/>
      <c r="IN69" s="712"/>
      <c r="IO69" s="712"/>
      <c r="IP69" s="712"/>
      <c r="IQ69" s="712"/>
      <c r="IR69" s="712"/>
      <c r="IS69" s="712"/>
      <c r="IT69" s="712"/>
      <c r="IU69" s="712"/>
      <c r="IV69" s="712"/>
      <c r="IW69" s="712"/>
      <c r="IX69" s="712"/>
      <c r="IY69" s="712"/>
      <c r="IZ69" s="712"/>
      <c r="JA69" s="712"/>
      <c r="JB69" s="712"/>
      <c r="JC69" s="712"/>
      <c r="JD69" s="712"/>
      <c r="JE69" s="712"/>
      <c r="JF69" s="712"/>
      <c r="JG69" s="712"/>
      <c r="JH69" s="712"/>
      <c r="JI69" s="712"/>
      <c r="JJ69" s="712"/>
      <c r="JK69" s="712"/>
      <c r="JL69" s="712"/>
      <c r="JM69" s="712"/>
      <c r="JN69" s="712"/>
      <c r="JO69" s="712"/>
      <c r="JP69" s="712"/>
      <c r="JQ69" s="712"/>
      <c r="JR69" s="712"/>
      <c r="JS69" s="712"/>
      <c r="JT69" s="712"/>
      <c r="JU69" s="712"/>
      <c r="JV69" s="712"/>
      <c r="JW69" s="712"/>
      <c r="JX69" s="712"/>
      <c r="JY69" s="712"/>
      <c r="JZ69" s="712"/>
      <c r="KA69" s="712"/>
      <c r="KB69" s="712"/>
      <c r="KC69" s="712"/>
      <c r="KD69" s="712"/>
      <c r="KE69" s="712"/>
      <c r="KF69" s="712"/>
      <c r="KG69" s="712"/>
      <c r="KH69" s="712"/>
      <c r="KI69" s="712"/>
      <c r="KJ69" s="712"/>
      <c r="KK69" s="712"/>
      <c r="KL69" s="712"/>
      <c r="KM69" s="712"/>
      <c r="KN69" s="712"/>
      <c r="KO69" s="712"/>
      <c r="KP69" s="712"/>
      <c r="KQ69" s="712"/>
      <c r="KR69" s="712"/>
      <c r="KS69" s="712"/>
      <c r="KT69" s="712"/>
      <c r="KU69" s="712"/>
      <c r="KV69" s="712"/>
      <c r="KW69" s="712"/>
      <c r="KX69" s="712"/>
      <c r="KY69" s="712"/>
      <c r="KZ69" s="712"/>
      <c r="LA69" s="712"/>
      <c r="LB69" s="712"/>
      <c r="LC69" s="712"/>
      <c r="LD69" s="712"/>
      <c r="LE69" s="712"/>
      <c r="LF69" s="712"/>
      <c r="LG69" s="712"/>
      <c r="LH69" s="712"/>
      <c r="LI69" s="712"/>
      <c r="LJ69" s="712"/>
      <c r="LK69" s="712"/>
      <c r="LL69" s="712"/>
      <c r="LM69" s="712"/>
      <c r="LN69" s="712"/>
      <c r="LO69" s="712"/>
      <c r="LP69" s="712"/>
      <c r="LQ69" s="712"/>
      <c r="LR69" s="712"/>
      <c r="LS69" s="712"/>
      <c r="LT69" s="712"/>
      <c r="LU69" s="712"/>
      <c r="LV69" s="712"/>
      <c r="LW69" s="712"/>
      <c r="LX69" s="712"/>
      <c r="LY69" s="712"/>
      <c r="LZ69" s="712"/>
      <c r="MA69" s="712"/>
      <c r="MB69" s="712"/>
      <c r="MC69" s="712"/>
      <c r="MD69" s="712"/>
      <c r="ME69" s="712"/>
      <c r="MF69" s="712"/>
      <c r="MG69" s="712"/>
      <c r="MH69" s="712"/>
      <c r="MI69" s="712"/>
      <c r="MJ69" s="712"/>
      <c r="MK69" s="712"/>
      <c r="ML69" s="712"/>
      <c r="MM69" s="712"/>
      <c r="MN69" s="712"/>
      <c r="MO69" s="712"/>
      <c r="MP69" s="712"/>
      <c r="MQ69" s="712"/>
      <c r="MR69" s="712"/>
      <c r="MS69" s="712"/>
      <c r="MT69" s="712"/>
      <c r="MU69" s="712"/>
      <c r="MV69" s="712"/>
      <c r="MW69" s="712"/>
      <c r="MX69" s="712"/>
      <c r="MY69" s="712"/>
      <c r="MZ69" s="712"/>
      <c r="NA69" s="712"/>
      <c r="NB69" s="712"/>
      <c r="NC69" s="712"/>
      <c r="ND69" s="712"/>
      <c r="NE69" s="712"/>
      <c r="NF69" s="712"/>
      <c r="NG69" s="712"/>
      <c r="NH69" s="712"/>
      <c r="NI69" s="712"/>
      <c r="NJ69" s="712"/>
      <c r="NK69" s="712"/>
      <c r="NL69" s="712"/>
      <c r="NM69" s="712"/>
      <c r="NN69" s="712"/>
      <c r="NO69" s="712"/>
      <c r="NP69" s="712"/>
      <c r="NQ69" s="712"/>
      <c r="NR69" s="712"/>
      <c r="NS69" s="712"/>
      <c r="NT69" s="712"/>
      <c r="NU69" s="712"/>
      <c r="NV69" s="712"/>
      <c r="NW69" s="712"/>
      <c r="NX69" s="712"/>
      <c r="NY69" s="712"/>
      <c r="NZ69" s="712"/>
      <c r="OA69" s="712"/>
      <c r="OB69" s="712"/>
      <c r="OC69" s="712"/>
      <c r="OD69" s="712"/>
      <c r="OE69" s="712"/>
      <c r="OF69" s="712"/>
      <c r="OG69" s="713"/>
      <c r="OH69" s="712"/>
      <c r="OI69" s="712"/>
      <c r="OJ69" s="712"/>
      <c r="OK69" s="712"/>
      <c r="OL69" s="712"/>
      <c r="OM69" s="712"/>
      <c r="ON69" s="712"/>
      <c r="OO69" s="712"/>
      <c r="OP69" s="712"/>
      <c r="OQ69" s="712"/>
      <c r="OR69" s="712"/>
      <c r="OS69" s="712"/>
      <c r="OT69" s="712"/>
      <c r="OU69" s="712"/>
    </row>
    <row r="70" spans="1:411" s="703" customFormat="1" ht="12.75">
      <c r="A70" s="703">
        <v>63</v>
      </c>
      <c r="B70" s="552" t="s">
        <v>661</v>
      </c>
      <c r="C70" s="559" t="s">
        <v>601</v>
      </c>
      <c r="D70" s="511">
        <v>6250</v>
      </c>
      <c r="E70" s="571"/>
      <c r="F70" s="634"/>
      <c r="G70" s="634">
        <v>4889.58</v>
      </c>
      <c r="H70" s="919">
        <v>6250</v>
      </c>
      <c r="I70" s="633">
        <f t="shared" si="2"/>
        <v>6250</v>
      </c>
      <c r="J70" s="712"/>
      <c r="K70" s="712"/>
      <c r="L70" s="712"/>
      <c r="M70" s="712"/>
      <c r="N70" s="712"/>
      <c r="O70" s="712"/>
      <c r="P70" s="712"/>
      <c r="Q70" s="712"/>
      <c r="R70" s="712"/>
      <c r="S70" s="712"/>
      <c r="T70" s="712"/>
      <c r="U70" s="712"/>
      <c r="V70" s="712"/>
      <c r="W70" s="712"/>
      <c r="X70" s="712"/>
      <c r="Y70" s="712"/>
      <c r="Z70" s="712"/>
      <c r="AA70" s="712"/>
      <c r="AB70" s="712"/>
      <c r="AC70" s="712"/>
      <c r="AD70" s="712"/>
      <c r="AE70" s="712"/>
      <c r="AF70" s="712"/>
      <c r="AG70" s="712"/>
      <c r="AH70" s="712"/>
      <c r="AI70" s="712"/>
      <c r="AJ70" s="712"/>
      <c r="AK70" s="712"/>
      <c r="AL70" s="712"/>
      <c r="AM70" s="712"/>
      <c r="AN70" s="712"/>
      <c r="AO70" s="712"/>
      <c r="AP70" s="712"/>
      <c r="AQ70" s="712"/>
      <c r="AR70" s="712"/>
      <c r="AS70" s="712"/>
      <c r="AT70" s="712"/>
      <c r="AU70" s="712"/>
      <c r="AV70" s="712"/>
      <c r="AW70" s="712"/>
      <c r="AX70" s="712"/>
      <c r="AY70" s="712"/>
      <c r="AZ70" s="712"/>
      <c r="BA70" s="712"/>
      <c r="BB70" s="712"/>
      <c r="BC70" s="712"/>
      <c r="BD70" s="712"/>
      <c r="BE70" s="712"/>
      <c r="BF70" s="712"/>
      <c r="BG70" s="712"/>
      <c r="BH70" s="712"/>
      <c r="BI70" s="712"/>
      <c r="BJ70" s="712"/>
      <c r="BK70" s="712"/>
      <c r="BL70" s="712"/>
      <c r="BM70" s="712"/>
      <c r="BN70" s="712"/>
      <c r="BO70" s="712"/>
      <c r="BP70" s="712"/>
      <c r="BQ70" s="712"/>
      <c r="BR70" s="712"/>
      <c r="BS70" s="712"/>
      <c r="BT70" s="712"/>
      <c r="BU70" s="712"/>
      <c r="BV70" s="712"/>
      <c r="BW70" s="712"/>
      <c r="BX70" s="712"/>
      <c r="BY70" s="712"/>
      <c r="BZ70" s="712"/>
      <c r="CA70" s="712"/>
      <c r="CB70" s="712"/>
      <c r="CC70" s="712"/>
      <c r="CD70" s="712"/>
      <c r="CE70" s="712"/>
      <c r="CF70" s="712"/>
      <c r="CG70" s="712"/>
      <c r="CH70" s="712"/>
      <c r="CI70" s="712"/>
      <c r="CJ70" s="712"/>
      <c r="CK70" s="712"/>
      <c r="CL70" s="712"/>
      <c r="CM70" s="712"/>
      <c r="CN70" s="712"/>
      <c r="CO70" s="712"/>
      <c r="CP70" s="712"/>
      <c r="CQ70" s="712"/>
      <c r="CR70" s="712"/>
      <c r="CS70" s="712"/>
      <c r="CT70" s="712"/>
      <c r="CU70" s="712"/>
      <c r="CV70" s="712"/>
      <c r="CW70" s="712"/>
      <c r="CX70" s="712"/>
      <c r="CY70" s="712"/>
      <c r="CZ70" s="712"/>
      <c r="DA70" s="712"/>
      <c r="DB70" s="712"/>
      <c r="DC70" s="712"/>
      <c r="DD70" s="712"/>
      <c r="DE70" s="712"/>
      <c r="DF70" s="712"/>
      <c r="DG70" s="712"/>
      <c r="DH70" s="712"/>
      <c r="DI70" s="712"/>
      <c r="DJ70" s="712"/>
      <c r="DK70" s="712"/>
      <c r="DL70" s="712"/>
      <c r="DM70" s="712"/>
      <c r="DN70" s="712"/>
      <c r="DO70" s="712"/>
      <c r="DP70" s="712"/>
      <c r="DQ70" s="712"/>
      <c r="DR70" s="712"/>
      <c r="DS70" s="712"/>
      <c r="DT70" s="712"/>
      <c r="DU70" s="712"/>
      <c r="DV70" s="712"/>
      <c r="DW70" s="712"/>
      <c r="DX70" s="712"/>
      <c r="DY70" s="712"/>
      <c r="DZ70" s="712"/>
      <c r="EA70" s="712"/>
      <c r="EB70" s="712"/>
      <c r="EC70" s="712"/>
      <c r="ED70" s="712"/>
      <c r="EE70" s="712"/>
      <c r="EF70" s="712"/>
      <c r="EG70" s="712"/>
      <c r="EH70" s="712"/>
      <c r="EI70" s="712"/>
      <c r="EJ70" s="712"/>
      <c r="EK70" s="712"/>
      <c r="EL70" s="712"/>
      <c r="EM70" s="712"/>
      <c r="EN70" s="712"/>
      <c r="EO70" s="712"/>
      <c r="EP70" s="712"/>
      <c r="EQ70" s="712"/>
      <c r="ER70" s="712"/>
      <c r="ES70" s="712"/>
      <c r="ET70" s="712"/>
      <c r="EU70" s="712"/>
      <c r="EV70" s="712"/>
      <c r="EW70" s="712"/>
      <c r="EX70" s="712"/>
      <c r="EY70" s="744"/>
      <c r="EZ70" s="744"/>
      <c r="FA70" s="744"/>
      <c r="FB70" s="720"/>
      <c r="FC70" s="720"/>
      <c r="FD70" s="720"/>
      <c r="FE70" s="720"/>
      <c r="FF70" s="720"/>
      <c r="FG70" s="720"/>
      <c r="FH70" s="720"/>
      <c r="FI70" s="720"/>
      <c r="FJ70" s="720"/>
      <c r="FK70" s="720"/>
      <c r="FL70" s="720"/>
      <c r="FM70" s="720"/>
      <c r="FN70" s="720"/>
      <c r="FO70" s="720"/>
      <c r="FP70" s="720"/>
      <c r="FQ70" s="720"/>
      <c r="FR70" s="720"/>
      <c r="FS70" s="720"/>
      <c r="FT70" s="720"/>
      <c r="FU70" s="720"/>
      <c r="FV70" s="720"/>
      <c r="FW70" s="720"/>
      <c r="FX70" s="720">
        <v>2</v>
      </c>
      <c r="FY70" s="720">
        <v>2</v>
      </c>
      <c r="FZ70" s="720">
        <v>2</v>
      </c>
      <c r="GA70" s="720">
        <v>2</v>
      </c>
      <c r="GB70" s="720">
        <v>2</v>
      </c>
      <c r="GC70" s="720"/>
      <c r="GD70" s="720"/>
      <c r="GE70" s="720"/>
      <c r="GF70" s="720"/>
      <c r="GG70" s="721"/>
      <c r="GH70" s="722"/>
      <c r="GI70" s="722"/>
      <c r="GJ70" s="720"/>
      <c r="GK70" s="723"/>
      <c r="GL70" s="711"/>
      <c r="GM70" s="711"/>
      <c r="GN70" s="712"/>
      <c r="GO70" s="712"/>
      <c r="GP70" s="712"/>
      <c r="GQ70" s="712"/>
      <c r="GR70" s="712"/>
      <c r="GS70" s="712"/>
      <c r="GT70" s="712"/>
      <c r="GU70" s="712"/>
      <c r="GV70" s="712"/>
      <c r="GW70" s="712"/>
      <c r="GX70" s="712"/>
      <c r="GY70" s="712"/>
      <c r="GZ70" s="712"/>
      <c r="HA70" s="712"/>
      <c r="HB70" s="712"/>
      <c r="HC70" s="712"/>
      <c r="HD70" s="712"/>
      <c r="HE70" s="712"/>
      <c r="HF70" s="712"/>
      <c r="HG70" s="712"/>
      <c r="HH70" s="712"/>
      <c r="HI70" s="712"/>
      <c r="HJ70" s="712"/>
      <c r="HK70" s="712"/>
      <c r="HL70" s="712"/>
      <c r="HM70" s="712"/>
      <c r="HN70" s="712"/>
      <c r="HO70" s="712"/>
      <c r="HP70" s="712"/>
      <c r="HQ70" s="712"/>
      <c r="HR70" s="712"/>
      <c r="HS70" s="712"/>
      <c r="HT70" s="712"/>
      <c r="HU70" s="712"/>
      <c r="HV70" s="712"/>
      <c r="HW70" s="712"/>
      <c r="HX70" s="712"/>
      <c r="HY70" s="712"/>
      <c r="HZ70" s="712"/>
      <c r="IA70" s="712"/>
      <c r="IB70" s="712"/>
      <c r="IC70" s="712"/>
      <c r="ID70" s="712"/>
      <c r="IE70" s="712"/>
      <c r="IF70" s="712"/>
      <c r="IG70" s="712"/>
      <c r="IH70" s="712"/>
      <c r="II70" s="712"/>
      <c r="IJ70" s="712"/>
      <c r="IK70" s="712"/>
      <c r="IL70" s="712"/>
      <c r="IM70" s="712"/>
      <c r="IN70" s="712"/>
      <c r="IO70" s="712"/>
      <c r="IP70" s="712"/>
      <c r="IQ70" s="712"/>
      <c r="IR70" s="712"/>
      <c r="IS70" s="712"/>
      <c r="IT70" s="712"/>
      <c r="IU70" s="712"/>
      <c r="IV70" s="712"/>
      <c r="IW70" s="712"/>
      <c r="IX70" s="712"/>
      <c r="IY70" s="712"/>
      <c r="IZ70" s="712"/>
      <c r="JA70" s="712"/>
      <c r="JB70" s="712"/>
      <c r="JC70" s="712"/>
      <c r="JD70" s="712"/>
      <c r="JE70" s="712"/>
      <c r="JF70" s="712"/>
      <c r="JG70" s="712"/>
      <c r="JH70" s="712"/>
      <c r="JI70" s="712"/>
      <c r="JJ70" s="712"/>
      <c r="JK70" s="712"/>
      <c r="JL70" s="712"/>
      <c r="JM70" s="712"/>
      <c r="JN70" s="712"/>
      <c r="JO70" s="712"/>
      <c r="JP70" s="712"/>
      <c r="JQ70" s="712"/>
      <c r="JR70" s="712"/>
      <c r="JS70" s="712"/>
      <c r="JT70" s="712"/>
      <c r="JU70" s="712"/>
      <c r="JV70" s="712"/>
      <c r="JW70" s="712"/>
      <c r="JX70" s="712"/>
      <c r="JY70" s="712"/>
      <c r="JZ70" s="712"/>
      <c r="KA70" s="712"/>
      <c r="KB70" s="712"/>
      <c r="KC70" s="712"/>
      <c r="KD70" s="712"/>
      <c r="KE70" s="712"/>
      <c r="KF70" s="712"/>
      <c r="KG70" s="712"/>
      <c r="KH70" s="712"/>
      <c r="KI70" s="712"/>
      <c r="KJ70" s="712"/>
      <c r="KK70" s="712"/>
      <c r="KL70" s="712"/>
      <c r="KM70" s="712"/>
      <c r="KN70" s="712"/>
      <c r="KO70" s="712"/>
      <c r="KP70" s="712"/>
      <c r="KQ70" s="712"/>
      <c r="KR70" s="712"/>
      <c r="KS70" s="712"/>
      <c r="KT70" s="712"/>
      <c r="KU70" s="712"/>
      <c r="KV70" s="712"/>
      <c r="KW70" s="712"/>
      <c r="KX70" s="712"/>
      <c r="KY70" s="712"/>
      <c r="KZ70" s="712"/>
      <c r="LA70" s="712"/>
      <c r="LB70" s="712"/>
      <c r="LC70" s="712"/>
      <c r="LD70" s="712"/>
      <c r="LE70" s="712"/>
      <c r="LF70" s="712"/>
      <c r="LG70" s="712"/>
      <c r="LH70" s="712"/>
      <c r="LI70" s="712"/>
      <c r="LJ70" s="712"/>
      <c r="LK70" s="712"/>
      <c r="LL70" s="712"/>
      <c r="LM70" s="712"/>
      <c r="LN70" s="712"/>
      <c r="LO70" s="712"/>
      <c r="LP70" s="712"/>
      <c r="LQ70" s="712"/>
      <c r="LR70" s="712"/>
      <c r="LS70" s="712"/>
      <c r="LT70" s="712"/>
      <c r="LU70" s="712"/>
      <c r="LV70" s="712"/>
      <c r="LW70" s="712"/>
      <c r="LX70" s="712"/>
      <c r="LY70" s="712"/>
      <c r="LZ70" s="712"/>
      <c r="MA70" s="712"/>
      <c r="MB70" s="712"/>
      <c r="MC70" s="712"/>
      <c r="MD70" s="712"/>
      <c r="ME70" s="712"/>
      <c r="MF70" s="712"/>
      <c r="MG70" s="712"/>
      <c r="MH70" s="712"/>
      <c r="MI70" s="712"/>
      <c r="MJ70" s="712"/>
      <c r="MK70" s="712"/>
      <c r="ML70" s="712"/>
      <c r="MM70" s="712"/>
      <c r="MN70" s="712"/>
      <c r="MO70" s="712"/>
      <c r="MP70" s="712"/>
      <c r="MQ70" s="712"/>
      <c r="MR70" s="712"/>
      <c r="MS70" s="712"/>
      <c r="MT70" s="712"/>
      <c r="MU70" s="712"/>
      <c r="MV70" s="712"/>
      <c r="MW70" s="712"/>
      <c r="MX70" s="712"/>
      <c r="MY70" s="712"/>
      <c r="MZ70" s="712"/>
      <c r="NA70" s="712"/>
      <c r="NB70" s="712"/>
      <c r="NC70" s="712"/>
      <c r="ND70" s="712"/>
      <c r="NE70" s="712"/>
      <c r="NF70" s="712"/>
      <c r="NG70" s="712"/>
      <c r="NH70" s="712"/>
      <c r="NI70" s="712"/>
      <c r="NJ70" s="712"/>
      <c r="NK70" s="712"/>
      <c r="NL70" s="712"/>
      <c r="NM70" s="712"/>
      <c r="NN70" s="712"/>
      <c r="NO70" s="712"/>
      <c r="NP70" s="712"/>
      <c r="NQ70" s="712"/>
      <c r="NR70" s="712"/>
      <c r="NS70" s="712"/>
      <c r="NT70" s="712"/>
      <c r="NU70" s="712"/>
      <c r="NV70" s="712"/>
      <c r="NW70" s="712"/>
      <c r="NX70" s="712"/>
      <c r="NY70" s="712"/>
      <c r="NZ70" s="712"/>
      <c r="OA70" s="712"/>
      <c r="OB70" s="712"/>
      <c r="OC70" s="712"/>
      <c r="OD70" s="712"/>
      <c r="OE70" s="712"/>
      <c r="OF70" s="712"/>
      <c r="OG70" s="713"/>
      <c r="OH70" s="712"/>
      <c r="OI70" s="712"/>
      <c r="OJ70" s="712"/>
      <c r="OK70" s="712"/>
      <c r="OL70" s="712"/>
      <c r="OM70" s="712"/>
      <c r="ON70" s="712"/>
      <c r="OO70" s="712"/>
      <c r="OP70" s="712"/>
      <c r="OQ70" s="712"/>
      <c r="OR70" s="712"/>
      <c r="OS70" s="712"/>
      <c r="OT70" s="712"/>
      <c r="OU70" s="712"/>
    </row>
    <row r="71" spans="1:411" s="703" customFormat="1">
      <c r="A71" s="703">
        <v>64</v>
      </c>
      <c r="B71" s="552" t="s">
        <v>662</v>
      </c>
      <c r="C71" s="559" t="s">
        <v>601</v>
      </c>
      <c r="D71" s="511">
        <f>8678/1.2</f>
        <v>7231.666666666667</v>
      </c>
      <c r="E71" s="743" t="s">
        <v>2721</v>
      </c>
      <c r="F71" s="634"/>
      <c r="G71" s="634">
        <v>7750</v>
      </c>
      <c r="H71" s="919">
        <v>6250</v>
      </c>
      <c r="I71" s="633">
        <f t="shared" si="2"/>
        <v>7231.666666666667</v>
      </c>
      <c r="J71" s="712"/>
      <c r="K71" s="712"/>
      <c r="L71" s="712"/>
      <c r="M71" s="712"/>
      <c r="N71" s="712"/>
      <c r="O71" s="712"/>
      <c r="P71" s="712"/>
      <c r="Q71" s="712"/>
      <c r="R71" s="712"/>
      <c r="S71" s="712"/>
      <c r="T71" s="712"/>
      <c r="U71" s="712"/>
      <c r="V71" s="712">
        <v>2</v>
      </c>
      <c r="W71" s="712"/>
      <c r="X71" s="712"/>
      <c r="Y71" s="712"/>
      <c r="Z71" s="712"/>
      <c r="AA71" s="712"/>
      <c r="AB71" s="712"/>
      <c r="AC71" s="712"/>
      <c r="AD71" s="712"/>
      <c r="AE71" s="712"/>
      <c r="AF71" s="712"/>
      <c r="AG71" s="712"/>
      <c r="AH71" s="712"/>
      <c r="AI71" s="712"/>
      <c r="AJ71" s="712"/>
      <c r="AK71" s="712"/>
      <c r="AL71" s="712"/>
      <c r="AM71" s="712"/>
      <c r="AN71" s="712"/>
      <c r="AO71" s="712"/>
      <c r="AP71" s="712"/>
      <c r="AQ71" s="712"/>
      <c r="AR71" s="712"/>
      <c r="AS71" s="712"/>
      <c r="AT71" s="712"/>
      <c r="AU71" s="712"/>
      <c r="AV71" s="712"/>
      <c r="AW71" s="712"/>
      <c r="AX71" s="712"/>
      <c r="AY71" s="712"/>
      <c r="AZ71" s="712"/>
      <c r="BA71" s="712"/>
      <c r="BB71" s="712"/>
      <c r="BC71" s="712"/>
      <c r="BD71" s="712"/>
      <c r="BE71" s="712"/>
      <c r="BF71" s="712"/>
      <c r="BG71" s="712"/>
      <c r="BH71" s="712"/>
      <c r="BI71" s="712"/>
      <c r="BJ71" s="712"/>
      <c r="BK71" s="712"/>
      <c r="BL71" s="712"/>
      <c r="BM71" s="712"/>
      <c r="BN71" s="712"/>
      <c r="BO71" s="712"/>
      <c r="BP71" s="712"/>
      <c r="BQ71" s="712"/>
      <c r="BR71" s="712"/>
      <c r="BS71" s="712"/>
      <c r="BT71" s="712"/>
      <c r="BU71" s="712"/>
      <c r="BV71" s="712"/>
      <c r="BW71" s="712"/>
      <c r="BX71" s="712"/>
      <c r="BY71" s="712"/>
      <c r="BZ71" s="712"/>
      <c r="CA71" s="712"/>
      <c r="CB71" s="712"/>
      <c r="CC71" s="712"/>
      <c r="CD71" s="712"/>
      <c r="CE71" s="712"/>
      <c r="CF71" s="712"/>
      <c r="CG71" s="712"/>
      <c r="CH71" s="712"/>
      <c r="CI71" s="712"/>
      <c r="CJ71" s="712"/>
      <c r="CK71" s="712"/>
      <c r="CL71" s="712"/>
      <c r="CM71" s="712"/>
      <c r="CN71" s="712"/>
      <c r="CO71" s="712"/>
      <c r="CP71" s="712"/>
      <c r="CQ71" s="712"/>
      <c r="CR71" s="712"/>
      <c r="CS71" s="712"/>
      <c r="CT71" s="712"/>
      <c r="CU71" s="712"/>
      <c r="CV71" s="712"/>
      <c r="CW71" s="712"/>
      <c r="CX71" s="712"/>
      <c r="CY71" s="712"/>
      <c r="CZ71" s="712"/>
      <c r="DA71" s="712"/>
      <c r="DB71" s="712"/>
      <c r="DC71" s="712"/>
      <c r="DD71" s="712"/>
      <c r="DE71" s="712"/>
      <c r="DF71" s="712"/>
      <c r="DG71" s="712"/>
      <c r="DH71" s="712"/>
      <c r="DI71" s="712"/>
      <c r="DJ71" s="712"/>
      <c r="DK71" s="712"/>
      <c r="DL71" s="712"/>
      <c r="DM71" s="712"/>
      <c r="DN71" s="712"/>
      <c r="DO71" s="712"/>
      <c r="DP71" s="712"/>
      <c r="DQ71" s="712"/>
      <c r="DR71" s="712"/>
      <c r="DS71" s="712"/>
      <c r="DT71" s="712"/>
      <c r="DU71" s="712"/>
      <c r="DV71" s="712"/>
      <c r="DW71" s="712"/>
      <c r="DX71" s="712"/>
      <c r="DY71" s="712"/>
      <c r="DZ71" s="712"/>
      <c r="EA71" s="712"/>
      <c r="EB71" s="712"/>
      <c r="EC71" s="712"/>
      <c r="ED71" s="712"/>
      <c r="EE71" s="712"/>
      <c r="EF71" s="712"/>
      <c r="EG71" s="712"/>
      <c r="EH71" s="712"/>
      <c r="EI71" s="712"/>
      <c r="EJ71" s="712"/>
      <c r="EK71" s="712"/>
      <c r="EL71" s="712"/>
      <c r="EM71" s="712"/>
      <c r="EN71" s="712"/>
      <c r="EO71" s="712"/>
      <c r="EP71" s="712"/>
      <c r="EQ71" s="712"/>
      <c r="ER71" s="712"/>
      <c r="ES71" s="712"/>
      <c r="ET71" s="712"/>
      <c r="EU71" s="712"/>
      <c r="EV71" s="712"/>
      <c r="EW71" s="712"/>
      <c r="EX71" s="712"/>
      <c r="EY71" s="744"/>
      <c r="EZ71" s="744"/>
      <c r="FA71" s="744"/>
      <c r="FB71" s="720"/>
      <c r="FC71" s="720"/>
      <c r="FD71" s="720"/>
      <c r="FE71" s="720"/>
      <c r="FF71" s="720"/>
      <c r="FG71" s="720"/>
      <c r="FH71" s="720"/>
      <c r="FI71" s="720"/>
      <c r="FJ71" s="720"/>
      <c r="FK71" s="720"/>
      <c r="FL71" s="720"/>
      <c r="FM71" s="720"/>
      <c r="FN71" s="720"/>
      <c r="FO71" s="720"/>
      <c r="FP71" s="720"/>
      <c r="FQ71" s="720"/>
      <c r="FR71" s="720"/>
      <c r="FS71" s="720"/>
      <c r="FT71" s="720"/>
      <c r="FU71" s="720"/>
      <c r="FV71" s="720"/>
      <c r="FW71" s="720"/>
      <c r="FX71" s="720"/>
      <c r="FY71" s="720"/>
      <c r="FZ71" s="720"/>
      <c r="GA71" s="720"/>
      <c r="GB71" s="720"/>
      <c r="GC71" s="712">
        <v>2</v>
      </c>
      <c r="GD71" s="712">
        <v>2</v>
      </c>
      <c r="GE71" s="712">
        <v>2</v>
      </c>
      <c r="GF71" s="712">
        <v>2</v>
      </c>
      <c r="GG71" s="721"/>
      <c r="GH71" s="722"/>
      <c r="GI71" s="722"/>
      <c r="GJ71" s="720"/>
      <c r="GK71" s="723"/>
      <c r="GL71" s="711"/>
      <c r="GM71" s="711"/>
      <c r="GN71" s="712"/>
      <c r="GO71" s="712"/>
      <c r="GP71" s="712"/>
      <c r="GQ71" s="712"/>
      <c r="GR71" s="712"/>
      <c r="GS71" s="712"/>
      <c r="GT71" s="712"/>
      <c r="GU71" s="712"/>
      <c r="GV71" s="712"/>
      <c r="GW71" s="712"/>
      <c r="GX71" s="712"/>
      <c r="GY71" s="712"/>
      <c r="GZ71" s="712"/>
      <c r="HA71" s="712"/>
      <c r="HB71" s="712"/>
      <c r="HC71" s="712"/>
      <c r="HD71" s="712"/>
      <c r="HE71" s="712"/>
      <c r="HF71" s="712"/>
      <c r="HG71" s="712"/>
      <c r="HH71" s="712"/>
      <c r="HI71" s="712"/>
      <c r="HJ71" s="712"/>
      <c r="HK71" s="712"/>
      <c r="HL71" s="712"/>
      <c r="HM71" s="712"/>
      <c r="HN71" s="712"/>
      <c r="HO71" s="712"/>
      <c r="HP71" s="712"/>
      <c r="HQ71" s="712"/>
      <c r="HR71" s="712"/>
      <c r="HS71" s="712"/>
      <c r="HT71" s="712"/>
      <c r="HU71" s="712"/>
      <c r="HV71" s="712"/>
      <c r="HW71" s="712"/>
      <c r="HX71" s="712"/>
      <c r="HY71" s="712"/>
      <c r="HZ71" s="712"/>
      <c r="IA71" s="712"/>
      <c r="IB71" s="712"/>
      <c r="IC71" s="712"/>
      <c r="ID71" s="712"/>
      <c r="IE71" s="712"/>
      <c r="IF71" s="712"/>
      <c r="IG71" s="712"/>
      <c r="IH71" s="712"/>
      <c r="II71" s="712"/>
      <c r="IJ71" s="712"/>
      <c r="IK71" s="712"/>
      <c r="IL71" s="712"/>
      <c r="IM71" s="712"/>
      <c r="IN71" s="712"/>
      <c r="IO71" s="712"/>
      <c r="IP71" s="712"/>
      <c r="IQ71" s="712"/>
      <c r="IR71" s="712"/>
      <c r="IS71" s="712"/>
      <c r="IT71" s="712"/>
      <c r="IU71" s="712"/>
      <c r="IV71" s="712"/>
      <c r="IW71" s="712"/>
      <c r="IX71" s="712"/>
      <c r="IY71" s="712"/>
      <c r="IZ71" s="712"/>
      <c r="JA71" s="712"/>
      <c r="JB71" s="712"/>
      <c r="JC71" s="712"/>
      <c r="JD71" s="712"/>
      <c r="JE71" s="712"/>
      <c r="JF71" s="712"/>
      <c r="JG71" s="712"/>
      <c r="JH71" s="712"/>
      <c r="JI71" s="712"/>
      <c r="JJ71" s="712"/>
      <c r="JK71" s="712"/>
      <c r="JL71" s="712"/>
      <c r="JM71" s="712"/>
      <c r="JN71" s="712"/>
      <c r="JO71" s="712"/>
      <c r="JP71" s="712"/>
      <c r="JQ71" s="712"/>
      <c r="JR71" s="712"/>
      <c r="JS71" s="712"/>
      <c r="JT71" s="712"/>
      <c r="JU71" s="712"/>
      <c r="JV71" s="712"/>
      <c r="JW71" s="712"/>
      <c r="JX71" s="712"/>
      <c r="JY71" s="712"/>
      <c r="JZ71" s="712"/>
      <c r="KA71" s="712"/>
      <c r="KB71" s="712"/>
      <c r="KC71" s="712"/>
      <c r="KD71" s="712"/>
      <c r="KE71" s="712"/>
      <c r="KF71" s="712"/>
      <c r="KG71" s="712"/>
      <c r="KH71" s="712"/>
      <c r="KI71" s="712"/>
      <c r="KJ71" s="712"/>
      <c r="KK71" s="712"/>
      <c r="KL71" s="712"/>
      <c r="KM71" s="712"/>
      <c r="KN71" s="712"/>
      <c r="KO71" s="712"/>
      <c r="KP71" s="712"/>
      <c r="KQ71" s="712"/>
      <c r="KR71" s="712"/>
      <c r="KS71" s="712"/>
      <c r="KT71" s="712"/>
      <c r="KU71" s="712"/>
      <c r="KV71" s="712"/>
      <c r="KW71" s="712"/>
      <c r="KX71" s="712"/>
      <c r="KY71" s="712"/>
      <c r="KZ71" s="712"/>
      <c r="LA71" s="712"/>
      <c r="LB71" s="712"/>
      <c r="LC71" s="712"/>
      <c r="LD71" s="712"/>
      <c r="LE71" s="712"/>
      <c r="LF71" s="712"/>
      <c r="LG71" s="712"/>
      <c r="LH71" s="712"/>
      <c r="LI71" s="712"/>
      <c r="LJ71" s="712"/>
      <c r="LK71" s="712"/>
      <c r="LL71" s="712"/>
      <c r="LM71" s="712"/>
      <c r="LN71" s="712"/>
      <c r="LO71" s="712"/>
      <c r="LP71" s="712"/>
      <c r="LQ71" s="712"/>
      <c r="LR71" s="712"/>
      <c r="LS71" s="712"/>
      <c r="LT71" s="712"/>
      <c r="LU71" s="712"/>
      <c r="LV71" s="712"/>
      <c r="LW71" s="712"/>
      <c r="LX71" s="712"/>
      <c r="LY71" s="712"/>
      <c r="LZ71" s="712"/>
      <c r="MA71" s="712"/>
      <c r="MB71" s="712"/>
      <c r="MC71" s="712"/>
      <c r="MD71" s="712"/>
      <c r="ME71" s="712"/>
      <c r="MF71" s="712"/>
      <c r="MG71" s="712"/>
      <c r="MH71" s="712"/>
      <c r="MI71" s="712"/>
      <c r="MJ71" s="712"/>
      <c r="MK71" s="712"/>
      <c r="ML71" s="712"/>
      <c r="MM71" s="712"/>
      <c r="MN71" s="712"/>
      <c r="MO71" s="712"/>
      <c r="MP71" s="712"/>
      <c r="MQ71" s="712"/>
      <c r="MR71" s="712"/>
      <c r="MS71" s="712"/>
      <c r="MT71" s="712"/>
      <c r="MU71" s="712"/>
      <c r="MV71" s="712"/>
      <c r="MW71" s="712"/>
      <c r="MX71" s="712"/>
      <c r="MY71" s="712"/>
      <c r="MZ71" s="712"/>
      <c r="NA71" s="712"/>
      <c r="NB71" s="712"/>
      <c r="NC71" s="712"/>
      <c r="ND71" s="712"/>
      <c r="NE71" s="712"/>
      <c r="NF71" s="712"/>
      <c r="NG71" s="712"/>
      <c r="NH71" s="712"/>
      <c r="NI71" s="712"/>
      <c r="NJ71" s="712"/>
      <c r="NK71" s="712"/>
      <c r="NL71" s="712"/>
      <c r="NM71" s="712"/>
      <c r="NN71" s="712"/>
      <c r="NO71" s="712"/>
      <c r="NP71" s="712"/>
      <c r="NQ71" s="712"/>
      <c r="NR71" s="712"/>
      <c r="NS71" s="712"/>
      <c r="NT71" s="712"/>
      <c r="NU71" s="712"/>
      <c r="NV71" s="712"/>
      <c r="NW71" s="712"/>
      <c r="NX71" s="712"/>
      <c r="NY71" s="712"/>
      <c r="NZ71" s="712"/>
      <c r="OA71" s="712"/>
      <c r="OB71" s="712"/>
      <c r="OC71" s="712"/>
      <c r="OD71" s="712"/>
      <c r="OE71" s="712"/>
      <c r="OF71" s="712"/>
      <c r="OG71" s="713"/>
      <c r="OH71" s="712"/>
      <c r="OI71" s="712"/>
      <c r="OJ71" s="712"/>
      <c r="OK71" s="712"/>
      <c r="OL71" s="712"/>
      <c r="OM71" s="712"/>
      <c r="ON71" s="712"/>
      <c r="OO71" s="712"/>
      <c r="OP71" s="712"/>
      <c r="OQ71" s="712"/>
      <c r="OR71" s="712"/>
      <c r="OS71" s="712"/>
      <c r="OT71" s="712"/>
      <c r="OU71" s="712"/>
    </row>
    <row r="72" spans="1:411" s="67" customFormat="1" ht="12.75">
      <c r="A72" s="67">
        <v>65</v>
      </c>
      <c r="B72" s="552" t="s">
        <v>663</v>
      </c>
      <c r="C72" s="559" t="s">
        <v>601</v>
      </c>
      <c r="D72" s="508">
        <v>12300</v>
      </c>
      <c r="E72" s="571" t="s">
        <v>2515</v>
      </c>
      <c r="F72" s="518"/>
      <c r="G72" s="518">
        <v>9021.25</v>
      </c>
      <c r="H72" s="912">
        <v>12300</v>
      </c>
      <c r="I72" s="633">
        <f t="shared" si="2"/>
        <v>12300</v>
      </c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>
        <v>2</v>
      </c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2"/>
      <c r="AK72" s="70"/>
      <c r="AL72" s="72"/>
      <c r="AM72" s="70"/>
      <c r="AN72" s="70"/>
      <c r="AO72" s="72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2"/>
      <c r="BL72" s="72"/>
      <c r="BM72" s="70"/>
      <c r="BN72" s="70"/>
      <c r="BO72" s="72"/>
      <c r="BP72" s="72"/>
      <c r="BQ72" s="70"/>
      <c r="BR72" s="70"/>
      <c r="BS72" s="70"/>
      <c r="BT72" s="70"/>
      <c r="BU72" s="72"/>
      <c r="BV72" s="72"/>
      <c r="BW72" s="72"/>
      <c r="BX72" s="72"/>
      <c r="BY72" s="70"/>
      <c r="BZ72" s="70"/>
      <c r="CA72" s="70"/>
      <c r="CB72" s="70"/>
      <c r="CC72" s="72"/>
      <c r="CD72" s="72"/>
      <c r="CE72" s="70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0"/>
      <c r="DB72" s="70"/>
      <c r="DC72" s="70"/>
      <c r="DD72" s="72"/>
      <c r="DE72" s="72"/>
      <c r="DF72" s="70"/>
      <c r="DG72" s="72"/>
      <c r="DH72" s="70"/>
      <c r="DI72" s="72"/>
      <c r="DJ72" s="72"/>
      <c r="DK72" s="70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0"/>
      <c r="ED72" s="72"/>
      <c r="EE72" s="70"/>
      <c r="EF72" s="72"/>
      <c r="EG72" s="72"/>
      <c r="EH72" s="72"/>
      <c r="EI72" s="72"/>
      <c r="EJ72" s="72"/>
      <c r="EK72" s="72"/>
      <c r="EL72" s="72"/>
      <c r="EM72" s="72"/>
      <c r="EN72" s="72"/>
      <c r="EO72" s="72"/>
      <c r="EP72" s="72"/>
      <c r="EQ72" s="72"/>
      <c r="ER72" s="72"/>
      <c r="ES72" s="72"/>
      <c r="ET72" s="70"/>
      <c r="EU72" s="72"/>
      <c r="EV72" s="70"/>
      <c r="EW72" s="70"/>
      <c r="EX72" s="70"/>
      <c r="EY72" s="73"/>
      <c r="EZ72" s="73"/>
      <c r="FA72" s="73"/>
      <c r="FB72" s="74"/>
      <c r="FC72" s="75"/>
      <c r="FD72" s="75"/>
      <c r="FE72" s="75"/>
      <c r="FF72" s="75"/>
      <c r="FG72" s="75"/>
      <c r="FH72" s="75"/>
      <c r="FI72" s="75"/>
      <c r="FJ72" s="75"/>
      <c r="FK72" s="75"/>
      <c r="FL72" s="75"/>
      <c r="FM72" s="75"/>
      <c r="FN72" s="75"/>
      <c r="FO72" s="75"/>
      <c r="FP72" s="75"/>
      <c r="FQ72" s="75"/>
      <c r="FR72" s="74"/>
      <c r="FS72" s="74"/>
      <c r="FT72" s="74"/>
      <c r="FU72" s="74"/>
      <c r="FV72" s="74"/>
      <c r="FW72" s="74"/>
      <c r="FX72" s="76"/>
      <c r="FY72" s="76"/>
      <c r="FZ72" s="76"/>
      <c r="GA72" s="76"/>
      <c r="GB72" s="76"/>
      <c r="GC72" s="74"/>
      <c r="GD72" s="74"/>
      <c r="GE72" s="74"/>
      <c r="GF72" s="74"/>
      <c r="GG72" s="77"/>
      <c r="GH72" s="78"/>
      <c r="GI72" s="78"/>
      <c r="GJ72" s="74"/>
      <c r="GK72" s="79"/>
      <c r="GL72" s="105"/>
      <c r="GM72" s="105"/>
      <c r="GN72" s="70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70"/>
      <c r="HC72" s="70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106"/>
      <c r="HR72" s="70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70"/>
      <c r="IG72" s="70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70"/>
      <c r="IV72" s="70"/>
      <c r="IW72" s="70"/>
      <c r="IX72" s="70"/>
      <c r="IY72" s="70"/>
      <c r="IZ72" s="70"/>
      <c r="JA72" s="70"/>
      <c r="JB72" s="70"/>
      <c r="JC72" s="70"/>
      <c r="JD72" s="70"/>
      <c r="JE72" s="70"/>
      <c r="JF72" s="70"/>
      <c r="JG72" s="70"/>
      <c r="JH72" s="70"/>
      <c r="JI72" s="70"/>
      <c r="JJ72" s="70"/>
      <c r="JK72" s="70"/>
      <c r="JL72" s="70"/>
      <c r="JM72" s="70"/>
      <c r="JN72" s="70"/>
      <c r="JO72" s="70"/>
      <c r="JP72" s="70"/>
      <c r="JQ72" s="70"/>
      <c r="JR72" s="70"/>
      <c r="JS72" s="70"/>
      <c r="JT72" s="70"/>
      <c r="JU72" s="70"/>
      <c r="JV72" s="70"/>
      <c r="JW72" s="70"/>
      <c r="JX72" s="70"/>
      <c r="JY72" s="70"/>
      <c r="JZ72" s="70"/>
      <c r="KA72" s="70"/>
      <c r="KB72" s="70"/>
      <c r="KC72" s="70"/>
      <c r="KD72" s="70"/>
      <c r="KE72" s="70"/>
      <c r="KF72" s="70"/>
      <c r="KG72" s="70"/>
      <c r="KH72" s="70"/>
      <c r="KI72" s="70"/>
      <c r="KJ72" s="70"/>
      <c r="KK72" s="70"/>
      <c r="KL72" s="70"/>
      <c r="KM72" s="70"/>
      <c r="KN72" s="70"/>
      <c r="KO72" s="70"/>
      <c r="KP72" s="70"/>
      <c r="KQ72" s="70"/>
      <c r="KR72" s="70"/>
      <c r="KS72" s="70"/>
      <c r="KT72" s="70"/>
      <c r="KU72" s="70"/>
      <c r="KV72" s="70"/>
      <c r="KW72" s="70"/>
      <c r="KX72" s="70"/>
      <c r="KY72" s="70"/>
      <c r="KZ72" s="70"/>
      <c r="LA72" s="70"/>
      <c r="LB72" s="70"/>
      <c r="LC72" s="70"/>
      <c r="LD72" s="70"/>
      <c r="LE72" s="70"/>
      <c r="LF72" s="70"/>
      <c r="LG72" s="70"/>
      <c r="LH72" s="70"/>
      <c r="LI72" s="70"/>
      <c r="LJ72" s="70"/>
      <c r="LK72" s="70"/>
      <c r="LL72" s="70"/>
      <c r="LM72" s="70"/>
      <c r="LN72" s="70"/>
      <c r="LO72" s="70"/>
      <c r="LP72" s="70"/>
      <c r="LQ72" s="70"/>
      <c r="LR72" s="70"/>
      <c r="LS72" s="70"/>
      <c r="LT72" s="70"/>
      <c r="LU72" s="70"/>
      <c r="LV72" s="70"/>
      <c r="LW72" s="70"/>
      <c r="LX72" s="70"/>
      <c r="LY72" s="70"/>
      <c r="LZ72" s="70"/>
      <c r="MA72" s="70"/>
      <c r="MB72" s="70"/>
      <c r="MC72" s="70"/>
      <c r="MD72" s="70"/>
      <c r="ME72" s="70"/>
      <c r="MF72" s="70"/>
      <c r="MG72" s="70"/>
      <c r="MH72" s="70"/>
      <c r="MI72" s="70"/>
      <c r="MJ72" s="70"/>
      <c r="MK72" s="70"/>
      <c r="ML72" s="70"/>
      <c r="MM72" s="70"/>
      <c r="MN72" s="70"/>
      <c r="MO72" s="70"/>
      <c r="MP72" s="70"/>
      <c r="MQ72" s="70"/>
      <c r="MR72" s="70"/>
      <c r="MS72" s="70"/>
      <c r="MT72" s="70"/>
      <c r="MU72" s="70"/>
      <c r="MV72" s="70"/>
      <c r="MW72" s="70"/>
      <c r="MX72" s="70"/>
      <c r="MY72" s="70"/>
      <c r="MZ72" s="70"/>
      <c r="NA72" s="70"/>
      <c r="NB72" s="70"/>
      <c r="NC72" s="70"/>
      <c r="ND72" s="70"/>
      <c r="NE72" s="70"/>
      <c r="NF72" s="70"/>
      <c r="NG72" s="70"/>
      <c r="NH72" s="70"/>
      <c r="NI72" s="70"/>
      <c r="NJ72" s="70"/>
      <c r="NK72" s="70"/>
      <c r="NL72" s="70"/>
      <c r="NM72" s="70"/>
      <c r="NN72" s="70"/>
      <c r="NO72" s="70"/>
      <c r="NP72" s="70"/>
      <c r="NQ72" s="70"/>
      <c r="NR72" s="70"/>
      <c r="NS72" s="70"/>
      <c r="NT72" s="70"/>
      <c r="NU72" s="70"/>
      <c r="NV72" s="70"/>
      <c r="NW72" s="70"/>
      <c r="NX72" s="70"/>
      <c r="NY72" s="70"/>
      <c r="NZ72" s="70"/>
      <c r="OA72" s="70"/>
      <c r="OB72" s="70"/>
      <c r="OC72" s="70"/>
      <c r="OD72" s="70"/>
      <c r="OE72" s="70"/>
      <c r="OF72" s="70"/>
      <c r="OG72" s="81"/>
      <c r="OH72" s="70"/>
      <c r="OI72" s="70"/>
      <c r="OJ72" s="70"/>
      <c r="OK72" s="70"/>
      <c r="OL72" s="70"/>
      <c r="OM72" s="70"/>
      <c r="ON72" s="70"/>
      <c r="OO72" s="70"/>
      <c r="OP72" s="70"/>
      <c r="OQ72" s="70"/>
      <c r="OR72" s="70"/>
      <c r="OS72" s="70"/>
      <c r="OT72" s="70"/>
      <c r="OU72" s="70"/>
    </row>
    <row r="73" spans="1:411" s="67" customFormat="1" ht="12.75">
      <c r="A73" s="67">
        <v>66</v>
      </c>
      <c r="B73" s="552" t="s">
        <v>664</v>
      </c>
      <c r="C73" s="559" t="s">
        <v>601</v>
      </c>
      <c r="D73" s="508">
        <v>14000</v>
      </c>
      <c r="E73" s="571" t="s">
        <v>2516</v>
      </c>
      <c r="F73" s="518"/>
      <c r="G73" s="518">
        <v>12303.75</v>
      </c>
      <c r="H73" s="912">
        <v>14000</v>
      </c>
      <c r="I73" s="633">
        <f t="shared" si="2"/>
        <v>14000</v>
      </c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>
        <v>2</v>
      </c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2"/>
      <c r="AK73" s="70"/>
      <c r="AL73" s="72"/>
      <c r="AM73" s="70"/>
      <c r="AN73" s="70"/>
      <c r="AO73" s="72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2"/>
      <c r="BL73" s="72"/>
      <c r="BM73" s="70"/>
      <c r="BN73" s="70"/>
      <c r="BO73" s="72"/>
      <c r="BP73" s="72"/>
      <c r="BQ73" s="70"/>
      <c r="BR73" s="70"/>
      <c r="BS73" s="70"/>
      <c r="BT73" s="70"/>
      <c r="BU73" s="72"/>
      <c r="BV73" s="72"/>
      <c r="BW73" s="72"/>
      <c r="BX73" s="72"/>
      <c r="BY73" s="70"/>
      <c r="BZ73" s="70"/>
      <c r="CA73" s="70"/>
      <c r="CB73" s="70"/>
      <c r="CC73" s="72"/>
      <c r="CD73" s="72"/>
      <c r="CE73" s="70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0"/>
      <c r="DB73" s="70"/>
      <c r="DC73" s="70"/>
      <c r="DD73" s="72"/>
      <c r="DE73" s="72"/>
      <c r="DF73" s="70"/>
      <c r="DG73" s="72"/>
      <c r="DH73" s="70"/>
      <c r="DI73" s="72"/>
      <c r="DJ73" s="72"/>
      <c r="DK73" s="70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0"/>
      <c r="ED73" s="72"/>
      <c r="EE73" s="70"/>
      <c r="EF73" s="72"/>
      <c r="EG73" s="72"/>
      <c r="EH73" s="72"/>
      <c r="EI73" s="72"/>
      <c r="EJ73" s="72"/>
      <c r="EK73" s="72"/>
      <c r="EL73" s="72"/>
      <c r="EM73" s="72"/>
      <c r="EN73" s="72"/>
      <c r="EO73" s="72"/>
      <c r="EP73" s="72"/>
      <c r="EQ73" s="72"/>
      <c r="ER73" s="72"/>
      <c r="ES73" s="72"/>
      <c r="ET73" s="70"/>
      <c r="EU73" s="72"/>
      <c r="EV73" s="70"/>
      <c r="EW73" s="70"/>
      <c r="EX73" s="70"/>
      <c r="EY73" s="73"/>
      <c r="EZ73" s="73"/>
      <c r="FA73" s="73"/>
      <c r="FB73" s="74"/>
      <c r="FC73" s="75"/>
      <c r="FD73" s="75"/>
      <c r="FE73" s="75"/>
      <c r="FF73" s="75"/>
      <c r="FG73" s="75"/>
      <c r="FH73" s="75"/>
      <c r="FI73" s="75"/>
      <c r="FJ73" s="75"/>
      <c r="FK73" s="75"/>
      <c r="FL73" s="75"/>
      <c r="FM73" s="75"/>
      <c r="FN73" s="75"/>
      <c r="FO73" s="75"/>
      <c r="FP73" s="75"/>
      <c r="FQ73" s="75"/>
      <c r="FR73" s="74"/>
      <c r="FS73" s="74"/>
      <c r="FT73" s="74"/>
      <c r="FU73" s="74"/>
      <c r="FV73" s="74"/>
      <c r="FW73" s="74"/>
      <c r="FX73" s="76"/>
      <c r="FY73" s="76"/>
      <c r="FZ73" s="76"/>
      <c r="GA73" s="76"/>
      <c r="GB73" s="76"/>
      <c r="GC73" s="74"/>
      <c r="GD73" s="74"/>
      <c r="GE73" s="74"/>
      <c r="GF73" s="74"/>
      <c r="GG73" s="77"/>
      <c r="GH73" s="78"/>
      <c r="GI73" s="78"/>
      <c r="GJ73" s="74"/>
      <c r="GK73" s="79"/>
      <c r="GL73" s="105"/>
      <c r="GM73" s="105"/>
      <c r="GN73" s="70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70"/>
      <c r="HC73" s="70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106"/>
      <c r="HR73" s="70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70"/>
      <c r="IG73" s="70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70"/>
      <c r="IV73" s="70"/>
      <c r="IW73" s="70"/>
      <c r="IX73" s="70"/>
      <c r="IY73" s="70"/>
      <c r="IZ73" s="70"/>
      <c r="JA73" s="70"/>
      <c r="JB73" s="70"/>
      <c r="JC73" s="70"/>
      <c r="JD73" s="70"/>
      <c r="JE73" s="70"/>
      <c r="JF73" s="70"/>
      <c r="JG73" s="70"/>
      <c r="JH73" s="70"/>
      <c r="JI73" s="70"/>
      <c r="JJ73" s="70"/>
      <c r="JK73" s="70"/>
      <c r="JL73" s="70"/>
      <c r="JM73" s="70"/>
      <c r="JN73" s="70"/>
      <c r="JO73" s="70"/>
      <c r="JP73" s="70"/>
      <c r="JQ73" s="70"/>
      <c r="JR73" s="70"/>
      <c r="JS73" s="70"/>
      <c r="JT73" s="70"/>
      <c r="JU73" s="70"/>
      <c r="JV73" s="70"/>
      <c r="JW73" s="70"/>
      <c r="JX73" s="70"/>
      <c r="JY73" s="70"/>
      <c r="JZ73" s="70"/>
      <c r="KA73" s="70"/>
      <c r="KB73" s="70"/>
      <c r="KC73" s="70"/>
      <c r="KD73" s="70"/>
      <c r="KE73" s="70"/>
      <c r="KF73" s="70"/>
      <c r="KG73" s="70"/>
      <c r="KH73" s="70"/>
      <c r="KI73" s="70"/>
      <c r="KJ73" s="70"/>
      <c r="KK73" s="70"/>
      <c r="KL73" s="70"/>
      <c r="KM73" s="70"/>
      <c r="KN73" s="70"/>
      <c r="KO73" s="70"/>
      <c r="KP73" s="70"/>
      <c r="KQ73" s="70"/>
      <c r="KR73" s="70"/>
      <c r="KS73" s="70"/>
      <c r="KT73" s="70"/>
      <c r="KU73" s="70"/>
      <c r="KV73" s="70"/>
      <c r="KW73" s="70"/>
      <c r="KX73" s="70"/>
      <c r="KY73" s="70"/>
      <c r="KZ73" s="70"/>
      <c r="LA73" s="70"/>
      <c r="LB73" s="70"/>
      <c r="LC73" s="70"/>
      <c r="LD73" s="70"/>
      <c r="LE73" s="70"/>
      <c r="LF73" s="70"/>
      <c r="LG73" s="70"/>
      <c r="LH73" s="70"/>
      <c r="LI73" s="70"/>
      <c r="LJ73" s="70"/>
      <c r="LK73" s="70"/>
      <c r="LL73" s="70"/>
      <c r="LM73" s="70"/>
      <c r="LN73" s="70"/>
      <c r="LO73" s="70"/>
      <c r="LP73" s="70"/>
      <c r="LQ73" s="70"/>
      <c r="LR73" s="70"/>
      <c r="LS73" s="70"/>
      <c r="LT73" s="70"/>
      <c r="LU73" s="70"/>
      <c r="LV73" s="70"/>
      <c r="LW73" s="70"/>
      <c r="LX73" s="70"/>
      <c r="LY73" s="70"/>
      <c r="LZ73" s="70"/>
      <c r="MA73" s="70"/>
      <c r="MB73" s="70"/>
      <c r="MC73" s="70"/>
      <c r="MD73" s="70"/>
      <c r="ME73" s="70"/>
      <c r="MF73" s="70"/>
      <c r="MG73" s="70"/>
      <c r="MH73" s="70"/>
      <c r="MI73" s="70"/>
      <c r="MJ73" s="70"/>
      <c r="MK73" s="70"/>
      <c r="ML73" s="70"/>
      <c r="MM73" s="70"/>
      <c r="MN73" s="70"/>
      <c r="MO73" s="70"/>
      <c r="MP73" s="70"/>
      <c r="MQ73" s="70"/>
      <c r="MR73" s="70"/>
      <c r="MS73" s="70"/>
      <c r="MT73" s="70"/>
      <c r="MU73" s="70"/>
      <c r="MV73" s="70"/>
      <c r="MW73" s="70"/>
      <c r="MX73" s="70"/>
      <c r="MY73" s="70"/>
      <c r="MZ73" s="70"/>
      <c r="NA73" s="70"/>
      <c r="NB73" s="70"/>
      <c r="NC73" s="70"/>
      <c r="ND73" s="70"/>
      <c r="NE73" s="70"/>
      <c r="NF73" s="70"/>
      <c r="NG73" s="70"/>
      <c r="NH73" s="70"/>
      <c r="NI73" s="70"/>
      <c r="NJ73" s="70"/>
      <c r="NK73" s="70"/>
      <c r="NL73" s="70"/>
      <c r="NM73" s="70"/>
      <c r="NN73" s="70"/>
      <c r="NO73" s="70"/>
      <c r="NP73" s="70"/>
      <c r="NQ73" s="70"/>
      <c r="NR73" s="70"/>
      <c r="NS73" s="70"/>
      <c r="NT73" s="70"/>
      <c r="NU73" s="70"/>
      <c r="NV73" s="70"/>
      <c r="NW73" s="70"/>
      <c r="NX73" s="70"/>
      <c r="NY73" s="70"/>
      <c r="NZ73" s="70"/>
      <c r="OA73" s="70"/>
      <c r="OB73" s="70"/>
      <c r="OC73" s="70"/>
      <c r="OD73" s="70"/>
      <c r="OE73" s="70"/>
      <c r="OF73" s="70"/>
      <c r="OG73" s="81"/>
      <c r="OH73" s="70"/>
      <c r="OI73" s="70"/>
      <c r="OJ73" s="70"/>
      <c r="OK73" s="70"/>
      <c r="OL73" s="70"/>
      <c r="OM73" s="70"/>
      <c r="ON73" s="70"/>
      <c r="OO73" s="70"/>
      <c r="OP73" s="70"/>
      <c r="OQ73" s="70"/>
      <c r="OR73" s="70"/>
      <c r="OS73" s="70"/>
      <c r="OT73" s="70"/>
      <c r="OU73" s="70"/>
    </row>
    <row r="74" spans="1:411" s="67" customFormat="1" ht="12.75">
      <c r="A74" s="67">
        <v>67</v>
      </c>
      <c r="B74" s="553" t="s">
        <v>2454</v>
      </c>
      <c r="C74" s="559" t="s">
        <v>601</v>
      </c>
      <c r="D74" s="508">
        <v>228.75</v>
      </c>
      <c r="E74" s="571" t="s">
        <v>2517</v>
      </c>
      <c r="F74" s="518"/>
      <c r="G74" s="518">
        <v>166.67</v>
      </c>
      <c r="H74" s="912">
        <v>228.75</v>
      </c>
      <c r="I74" s="633">
        <f t="shared" si="2"/>
        <v>228.75</v>
      </c>
      <c r="J74" s="68"/>
      <c r="K74" s="68"/>
      <c r="L74" s="68"/>
      <c r="M74" s="68"/>
      <c r="N74" s="68"/>
      <c r="O74" s="68"/>
      <c r="P74" s="68"/>
      <c r="Q74" s="68">
        <v>2</v>
      </c>
      <c r="R74" s="68"/>
      <c r="S74" s="68"/>
      <c r="T74" s="68"/>
      <c r="U74" s="68"/>
      <c r="V74" s="68"/>
      <c r="W74" s="68"/>
      <c r="X74" s="70"/>
      <c r="Y74" s="70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71"/>
      <c r="AK74" s="68"/>
      <c r="AL74" s="71"/>
      <c r="AM74" s="68"/>
      <c r="AN74" s="68"/>
      <c r="AO74" s="71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71"/>
      <c r="BL74" s="71"/>
      <c r="BM74" s="68"/>
      <c r="BN74" s="68"/>
      <c r="BO74" s="71"/>
      <c r="BP74" s="71"/>
      <c r="BQ74" s="68"/>
      <c r="BR74" s="68"/>
      <c r="BS74" s="68"/>
      <c r="BT74" s="68"/>
      <c r="BU74" s="71"/>
      <c r="BV74" s="71"/>
      <c r="BW74" s="71"/>
      <c r="BX74" s="71"/>
      <c r="BY74" s="68"/>
      <c r="BZ74" s="68"/>
      <c r="CA74" s="68"/>
      <c r="CB74" s="68"/>
      <c r="CC74" s="71"/>
      <c r="CD74" s="71"/>
      <c r="CE74" s="68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68"/>
      <c r="DB74" s="68"/>
      <c r="DC74" s="68"/>
      <c r="DD74" s="71"/>
      <c r="DE74" s="71"/>
      <c r="DF74" s="68"/>
      <c r="DG74" s="71"/>
      <c r="DH74" s="68"/>
      <c r="DI74" s="71"/>
      <c r="DJ74" s="71"/>
      <c r="DK74" s="68"/>
      <c r="DL74" s="71"/>
      <c r="DM74" s="71">
        <v>2</v>
      </c>
      <c r="DN74" s="71">
        <v>2</v>
      </c>
      <c r="DO74" s="71">
        <v>2</v>
      </c>
      <c r="DP74" s="71">
        <v>2</v>
      </c>
      <c r="DQ74" s="71">
        <v>2</v>
      </c>
      <c r="DR74" s="71">
        <v>2</v>
      </c>
      <c r="DS74" s="71">
        <v>2</v>
      </c>
      <c r="DT74" s="71">
        <v>2</v>
      </c>
      <c r="DU74" s="71">
        <v>2</v>
      </c>
      <c r="DV74" s="71">
        <v>2</v>
      </c>
      <c r="DW74" s="71">
        <v>2</v>
      </c>
      <c r="DX74" s="71">
        <v>2</v>
      </c>
      <c r="DY74" s="71">
        <v>2</v>
      </c>
      <c r="DZ74" s="71">
        <v>2</v>
      </c>
      <c r="EA74" s="71">
        <v>2</v>
      </c>
      <c r="EB74" s="71">
        <v>2</v>
      </c>
      <c r="EC74" s="71">
        <v>2</v>
      </c>
      <c r="ED74" s="71">
        <v>2</v>
      </c>
      <c r="EE74" s="71">
        <v>2</v>
      </c>
      <c r="EF74" s="71">
        <v>2</v>
      </c>
      <c r="EG74" s="71">
        <v>2</v>
      </c>
      <c r="EH74" s="71">
        <v>2</v>
      </c>
      <c r="EI74" s="71">
        <v>2</v>
      </c>
      <c r="EJ74" s="72"/>
      <c r="EK74" s="72"/>
      <c r="EL74" s="72"/>
      <c r="EM74" s="72"/>
      <c r="EN74" s="72"/>
      <c r="EO74" s="72"/>
      <c r="EP74" s="72"/>
      <c r="EQ74" s="72"/>
      <c r="ER74" s="72"/>
      <c r="ES74" s="72"/>
      <c r="ET74" s="70"/>
      <c r="EU74" s="72"/>
      <c r="EV74" s="70"/>
      <c r="EW74" s="70"/>
      <c r="EX74" s="70"/>
      <c r="EY74" s="73"/>
      <c r="EZ74" s="73"/>
      <c r="FA74" s="73"/>
      <c r="FB74" s="74"/>
      <c r="FC74" s="75"/>
      <c r="FD74" s="75"/>
      <c r="FE74" s="75"/>
      <c r="FF74" s="75"/>
      <c r="FG74" s="75"/>
      <c r="FH74" s="75"/>
      <c r="FI74" s="75"/>
      <c r="FJ74" s="75"/>
      <c r="FK74" s="75"/>
      <c r="FL74" s="75"/>
      <c r="FM74" s="75"/>
      <c r="FN74" s="75"/>
      <c r="FO74" s="75"/>
      <c r="FP74" s="75"/>
      <c r="FQ74" s="75"/>
      <c r="FR74" s="74"/>
      <c r="FS74" s="74"/>
      <c r="FT74" s="74"/>
      <c r="FU74" s="74"/>
      <c r="FV74" s="74"/>
      <c r="FW74" s="74"/>
      <c r="FX74" s="76"/>
      <c r="FY74" s="76"/>
      <c r="FZ74" s="76"/>
      <c r="GA74" s="76"/>
      <c r="GB74" s="76"/>
      <c r="GC74" s="74"/>
      <c r="GD74" s="74"/>
      <c r="GE74" s="74"/>
      <c r="GF74" s="74"/>
      <c r="GG74" s="77"/>
      <c r="GH74" s="78"/>
      <c r="GI74" s="78"/>
      <c r="GJ74" s="74"/>
      <c r="GK74" s="79"/>
      <c r="GL74" s="80"/>
      <c r="GM74" s="105"/>
      <c r="GN74" s="70"/>
      <c r="GO74" s="70"/>
      <c r="GP74" s="70"/>
      <c r="GQ74" s="70"/>
      <c r="GR74" s="68"/>
      <c r="GS74" s="68"/>
      <c r="GT74" s="68"/>
      <c r="GU74" s="68"/>
      <c r="GV74" s="68"/>
      <c r="GW74" s="68"/>
      <c r="GX74" s="68"/>
      <c r="GY74" s="70"/>
      <c r="GZ74" s="70"/>
      <c r="HA74" s="68"/>
      <c r="HB74" s="68"/>
      <c r="HC74" s="68"/>
      <c r="HD74" s="68"/>
      <c r="HE74" s="68"/>
      <c r="HF74" s="68"/>
      <c r="HG74" s="68"/>
      <c r="HH74" s="68"/>
      <c r="HI74" s="68"/>
      <c r="HJ74" s="68"/>
      <c r="HK74" s="68"/>
      <c r="HL74" s="68"/>
      <c r="HM74" s="68"/>
      <c r="HN74" s="68"/>
      <c r="HO74" s="68"/>
      <c r="HP74" s="68"/>
      <c r="HQ74" s="69"/>
      <c r="HR74" s="68"/>
      <c r="HS74" s="68"/>
      <c r="HT74" s="68"/>
      <c r="HU74" s="68"/>
      <c r="HV74" s="68"/>
      <c r="HW74" s="68"/>
      <c r="HX74" s="68"/>
      <c r="HY74" s="68"/>
      <c r="HZ74" s="68"/>
      <c r="IA74" s="68"/>
      <c r="IB74" s="68"/>
      <c r="IC74" s="68"/>
      <c r="ID74" s="68"/>
      <c r="IE74" s="68"/>
      <c r="IF74" s="68"/>
      <c r="IG74" s="68"/>
      <c r="IH74" s="68"/>
      <c r="II74" s="68"/>
      <c r="IJ74" s="68"/>
      <c r="IK74" s="68"/>
      <c r="IL74" s="68"/>
      <c r="IM74" s="68"/>
      <c r="IN74" s="68"/>
      <c r="IO74" s="68"/>
      <c r="IP74" s="68"/>
      <c r="IQ74" s="68"/>
      <c r="IR74" s="68"/>
      <c r="IS74" s="68"/>
      <c r="IT74" s="68"/>
      <c r="IU74" s="68"/>
      <c r="IV74" s="68"/>
      <c r="IW74" s="68"/>
      <c r="IX74" s="68"/>
      <c r="IY74" s="68"/>
      <c r="IZ74" s="68"/>
      <c r="JA74" s="68"/>
      <c r="JB74" s="68"/>
      <c r="JC74" s="68"/>
      <c r="JD74" s="68"/>
      <c r="JE74" s="68"/>
      <c r="JF74" s="68"/>
      <c r="JG74" s="68"/>
      <c r="JH74" s="68"/>
      <c r="JI74" s="68"/>
      <c r="JJ74" s="68"/>
      <c r="JK74" s="68"/>
      <c r="JL74" s="68"/>
      <c r="JM74" s="68"/>
      <c r="JN74" s="68"/>
      <c r="JO74" s="68"/>
      <c r="JP74" s="68"/>
      <c r="JQ74" s="68"/>
      <c r="JR74" s="68"/>
      <c r="JS74" s="68"/>
      <c r="JT74" s="68"/>
      <c r="JU74" s="68"/>
      <c r="JV74" s="68"/>
      <c r="JW74" s="68"/>
      <c r="JX74" s="68"/>
      <c r="JY74" s="68"/>
      <c r="JZ74" s="68"/>
      <c r="KA74" s="68"/>
      <c r="KB74" s="68"/>
      <c r="KC74" s="68"/>
      <c r="KD74" s="68"/>
      <c r="KE74" s="68"/>
      <c r="KF74" s="68"/>
      <c r="KG74" s="68"/>
      <c r="KH74" s="68"/>
      <c r="KI74" s="68"/>
      <c r="KJ74" s="68"/>
      <c r="KK74" s="68"/>
      <c r="KL74" s="68"/>
      <c r="KM74" s="68"/>
      <c r="KN74" s="68"/>
      <c r="KO74" s="68"/>
      <c r="KP74" s="70"/>
      <c r="KQ74" s="70"/>
      <c r="KR74" s="70"/>
      <c r="KS74" s="70"/>
      <c r="KT74" s="70"/>
      <c r="KU74" s="70"/>
      <c r="KV74" s="70"/>
      <c r="KW74" s="70"/>
      <c r="KX74" s="70"/>
      <c r="KY74" s="70"/>
      <c r="KZ74" s="70"/>
      <c r="LA74" s="70"/>
      <c r="LB74" s="70"/>
      <c r="LC74" s="70"/>
      <c r="LD74" s="70"/>
      <c r="LE74" s="70"/>
      <c r="LF74" s="70"/>
      <c r="LG74" s="70"/>
      <c r="LH74" s="70"/>
      <c r="LI74" s="70"/>
      <c r="LJ74" s="70"/>
      <c r="LK74" s="70"/>
      <c r="LL74" s="70"/>
      <c r="LM74" s="70"/>
      <c r="LN74" s="70"/>
      <c r="LO74" s="70"/>
      <c r="LP74" s="70"/>
      <c r="LQ74" s="70"/>
      <c r="LR74" s="70"/>
      <c r="LS74" s="70"/>
      <c r="LT74" s="70"/>
      <c r="LU74" s="70"/>
      <c r="LV74" s="70"/>
      <c r="LW74" s="70"/>
      <c r="LX74" s="70"/>
      <c r="LY74" s="70"/>
      <c r="LZ74" s="70"/>
      <c r="MA74" s="70"/>
      <c r="MB74" s="70"/>
      <c r="MC74" s="70"/>
      <c r="MD74" s="70"/>
      <c r="ME74" s="70"/>
      <c r="MF74" s="70"/>
      <c r="MG74" s="70"/>
      <c r="MH74" s="70"/>
      <c r="MI74" s="70"/>
      <c r="MJ74" s="70"/>
      <c r="MK74" s="70"/>
      <c r="ML74" s="70"/>
      <c r="MM74" s="70"/>
      <c r="MN74" s="70"/>
      <c r="MO74" s="70"/>
      <c r="MP74" s="70"/>
      <c r="MQ74" s="70"/>
      <c r="MR74" s="70"/>
      <c r="MS74" s="70"/>
      <c r="MT74" s="70"/>
      <c r="MU74" s="70"/>
      <c r="MV74" s="70"/>
      <c r="MW74" s="70"/>
      <c r="MX74" s="70"/>
      <c r="MY74" s="70"/>
      <c r="MZ74" s="70"/>
      <c r="NA74" s="70"/>
      <c r="NB74" s="70"/>
      <c r="NC74" s="70"/>
      <c r="ND74" s="70"/>
      <c r="NE74" s="70"/>
      <c r="NF74" s="70"/>
      <c r="NG74" s="70"/>
      <c r="NH74" s="70"/>
      <c r="NI74" s="70"/>
      <c r="NJ74" s="70"/>
      <c r="NK74" s="70"/>
      <c r="NL74" s="70"/>
      <c r="NM74" s="70"/>
      <c r="NN74" s="70"/>
      <c r="NO74" s="70"/>
      <c r="NP74" s="70"/>
      <c r="NQ74" s="70"/>
      <c r="NR74" s="70"/>
      <c r="NS74" s="70"/>
      <c r="NT74" s="70"/>
      <c r="NU74" s="70"/>
      <c r="NV74" s="70"/>
      <c r="NW74" s="70"/>
      <c r="NX74" s="70"/>
      <c r="NY74" s="70"/>
      <c r="NZ74" s="70"/>
      <c r="OA74" s="70"/>
      <c r="OB74" s="70"/>
      <c r="OC74" s="70"/>
      <c r="OD74" s="70"/>
      <c r="OE74" s="70"/>
      <c r="OF74" s="70"/>
      <c r="OG74" s="81"/>
      <c r="OH74" s="70"/>
      <c r="OI74" s="70"/>
      <c r="OJ74" s="70"/>
      <c r="OK74" s="70"/>
      <c r="OL74" s="70"/>
      <c r="OM74" s="70"/>
      <c r="ON74" s="70"/>
      <c r="OO74" s="70"/>
      <c r="OP74" s="70"/>
      <c r="OQ74" s="70"/>
      <c r="OR74" s="70"/>
      <c r="OS74" s="70"/>
      <c r="OT74" s="70"/>
      <c r="OU74" s="70"/>
    </row>
    <row r="75" spans="1:411" s="67" customFormat="1">
      <c r="A75" s="67">
        <v>68</v>
      </c>
      <c r="B75" s="552" t="s">
        <v>665</v>
      </c>
      <c r="C75" s="559" t="s">
        <v>601</v>
      </c>
      <c r="D75" s="508">
        <f>240/1.2</f>
        <v>200</v>
      </c>
      <c r="E75" s="743" t="s">
        <v>2518</v>
      </c>
      <c r="F75" s="518"/>
      <c r="G75" s="518">
        <v>300</v>
      </c>
      <c r="H75" s="912">
        <v>258.33</v>
      </c>
      <c r="I75" s="633">
        <f t="shared" si="2"/>
        <v>200</v>
      </c>
      <c r="J75" s="68"/>
      <c r="K75" s="68"/>
      <c r="L75" s="68"/>
      <c r="M75" s="68"/>
      <c r="N75" s="68"/>
      <c r="O75" s="68"/>
      <c r="P75" s="68"/>
      <c r="Q75" s="68"/>
      <c r="R75" s="68">
        <v>2</v>
      </c>
      <c r="S75" s="68"/>
      <c r="T75" s="68"/>
      <c r="U75" s="68"/>
      <c r="V75" s="68"/>
      <c r="W75" s="68"/>
      <c r="X75" s="70"/>
      <c r="Y75" s="70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71"/>
      <c r="AK75" s="68"/>
      <c r="AL75" s="71"/>
      <c r="AM75" s="68"/>
      <c r="AN75" s="68"/>
      <c r="AO75" s="71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71"/>
      <c r="BL75" s="71"/>
      <c r="BM75" s="68"/>
      <c r="BN75" s="68"/>
      <c r="BO75" s="71"/>
      <c r="BP75" s="71"/>
      <c r="BQ75" s="68"/>
      <c r="BR75" s="68"/>
      <c r="BS75" s="68"/>
      <c r="BT75" s="68"/>
      <c r="BU75" s="71"/>
      <c r="BV75" s="71"/>
      <c r="BW75" s="71"/>
      <c r="BX75" s="71"/>
      <c r="BY75" s="68"/>
      <c r="BZ75" s="68"/>
      <c r="CA75" s="68"/>
      <c r="CB75" s="68"/>
      <c r="CC75" s="71"/>
      <c r="CD75" s="71"/>
      <c r="CE75" s="68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68"/>
      <c r="DB75" s="68"/>
      <c r="DC75" s="68"/>
      <c r="DD75" s="71"/>
      <c r="DE75" s="71"/>
      <c r="DF75" s="68"/>
      <c r="DG75" s="71"/>
      <c r="DH75" s="68"/>
      <c r="DI75" s="71"/>
      <c r="DJ75" s="71"/>
      <c r="DK75" s="68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68"/>
      <c r="ED75" s="71"/>
      <c r="EE75" s="70"/>
      <c r="EF75" s="72"/>
      <c r="EG75" s="72"/>
      <c r="EH75" s="72"/>
      <c r="EI75" s="72"/>
      <c r="EJ75" s="72">
        <v>2</v>
      </c>
      <c r="EK75" s="72">
        <v>2</v>
      </c>
      <c r="EL75" s="72">
        <v>2</v>
      </c>
      <c r="EM75" s="72">
        <v>2</v>
      </c>
      <c r="EN75" s="72">
        <v>2</v>
      </c>
      <c r="EO75" s="72">
        <v>2</v>
      </c>
      <c r="EP75" s="72">
        <v>2</v>
      </c>
      <c r="EQ75" s="72">
        <v>2</v>
      </c>
      <c r="ER75" s="72">
        <v>2</v>
      </c>
      <c r="ES75" s="72">
        <v>2</v>
      </c>
      <c r="ET75" s="70"/>
      <c r="EU75" s="72"/>
      <c r="EV75" s="70"/>
      <c r="EW75" s="70"/>
      <c r="EX75" s="70"/>
      <c r="EY75" s="73"/>
      <c r="EZ75" s="73"/>
      <c r="FA75" s="73"/>
      <c r="FB75" s="74"/>
      <c r="FC75" s="75"/>
      <c r="FD75" s="75"/>
      <c r="FE75" s="75"/>
      <c r="FF75" s="75"/>
      <c r="FG75" s="75"/>
      <c r="FH75" s="75"/>
      <c r="FI75" s="75"/>
      <c r="FJ75" s="75"/>
      <c r="FK75" s="75"/>
      <c r="FL75" s="75"/>
      <c r="FM75" s="75"/>
      <c r="FN75" s="75"/>
      <c r="FO75" s="75"/>
      <c r="FP75" s="75"/>
      <c r="FQ75" s="75"/>
      <c r="FR75" s="74"/>
      <c r="FS75" s="74"/>
      <c r="FT75" s="74"/>
      <c r="FU75" s="74"/>
      <c r="FV75" s="74"/>
      <c r="FW75" s="74"/>
      <c r="FX75" s="76"/>
      <c r="FY75" s="76"/>
      <c r="FZ75" s="76"/>
      <c r="GA75" s="76"/>
      <c r="GB75" s="76"/>
      <c r="GC75" s="74"/>
      <c r="GD75" s="74"/>
      <c r="GE75" s="74"/>
      <c r="GF75" s="74"/>
      <c r="GG75" s="77"/>
      <c r="GH75" s="78"/>
      <c r="GI75" s="78"/>
      <c r="GJ75" s="74"/>
      <c r="GK75" s="79"/>
      <c r="GL75" s="80"/>
      <c r="GM75" s="105"/>
      <c r="GN75" s="70"/>
      <c r="GO75" s="70"/>
      <c r="GP75" s="70"/>
      <c r="GQ75" s="70"/>
      <c r="GR75" s="68"/>
      <c r="GS75" s="68"/>
      <c r="GT75" s="68"/>
      <c r="GU75" s="68"/>
      <c r="GV75" s="68"/>
      <c r="GW75" s="68"/>
      <c r="GX75" s="68"/>
      <c r="GY75" s="70"/>
      <c r="GZ75" s="70"/>
      <c r="HA75" s="68"/>
      <c r="HB75" s="68"/>
      <c r="HC75" s="68"/>
      <c r="HD75" s="68"/>
      <c r="HE75" s="68"/>
      <c r="HF75" s="68"/>
      <c r="HG75" s="68"/>
      <c r="HH75" s="68"/>
      <c r="HI75" s="68"/>
      <c r="HJ75" s="68"/>
      <c r="HK75" s="68"/>
      <c r="HL75" s="68"/>
      <c r="HM75" s="68"/>
      <c r="HN75" s="68"/>
      <c r="HO75" s="68"/>
      <c r="HP75" s="68"/>
      <c r="HQ75" s="69"/>
      <c r="HR75" s="68"/>
      <c r="HS75" s="68"/>
      <c r="HT75" s="68"/>
      <c r="HU75" s="68"/>
      <c r="HV75" s="68"/>
      <c r="HW75" s="68"/>
      <c r="HX75" s="68"/>
      <c r="HY75" s="68"/>
      <c r="HZ75" s="68"/>
      <c r="IA75" s="68"/>
      <c r="IB75" s="68"/>
      <c r="IC75" s="68"/>
      <c r="ID75" s="68"/>
      <c r="IE75" s="68"/>
      <c r="IF75" s="68"/>
      <c r="IG75" s="68"/>
      <c r="IH75" s="68"/>
      <c r="II75" s="68"/>
      <c r="IJ75" s="68"/>
      <c r="IK75" s="68"/>
      <c r="IL75" s="68"/>
      <c r="IM75" s="68"/>
      <c r="IN75" s="68"/>
      <c r="IO75" s="68"/>
      <c r="IP75" s="68"/>
      <c r="IQ75" s="68"/>
      <c r="IR75" s="68"/>
      <c r="IS75" s="68"/>
      <c r="IT75" s="68"/>
      <c r="IU75" s="68"/>
      <c r="IV75" s="68"/>
      <c r="IW75" s="68"/>
      <c r="IX75" s="68"/>
      <c r="IY75" s="68"/>
      <c r="IZ75" s="68"/>
      <c r="JA75" s="68"/>
      <c r="JB75" s="68"/>
      <c r="JC75" s="68"/>
      <c r="JD75" s="68"/>
      <c r="JE75" s="68"/>
      <c r="JF75" s="68"/>
      <c r="JG75" s="68"/>
      <c r="JH75" s="68"/>
      <c r="JI75" s="68"/>
      <c r="JJ75" s="68"/>
      <c r="JK75" s="68"/>
      <c r="JL75" s="68"/>
      <c r="JM75" s="68"/>
      <c r="JN75" s="68"/>
      <c r="JO75" s="68"/>
      <c r="JP75" s="68"/>
      <c r="JQ75" s="68"/>
      <c r="JR75" s="68"/>
      <c r="JS75" s="68"/>
      <c r="JT75" s="68"/>
      <c r="JU75" s="68"/>
      <c r="JV75" s="68"/>
      <c r="JW75" s="68"/>
      <c r="JX75" s="68"/>
      <c r="JY75" s="68"/>
      <c r="JZ75" s="68"/>
      <c r="KA75" s="68"/>
      <c r="KB75" s="68"/>
      <c r="KC75" s="68"/>
      <c r="KD75" s="68"/>
      <c r="KE75" s="68"/>
      <c r="KF75" s="68"/>
      <c r="KG75" s="68"/>
      <c r="KH75" s="68"/>
      <c r="KI75" s="68"/>
      <c r="KJ75" s="68"/>
      <c r="KK75" s="68"/>
      <c r="KL75" s="68"/>
      <c r="KM75" s="68"/>
      <c r="KN75" s="68"/>
      <c r="KO75" s="68"/>
      <c r="KP75" s="70"/>
      <c r="KQ75" s="70"/>
      <c r="KR75" s="70"/>
      <c r="KS75" s="70"/>
      <c r="KT75" s="70"/>
      <c r="KU75" s="70"/>
      <c r="KV75" s="70"/>
      <c r="KW75" s="70"/>
      <c r="KX75" s="70"/>
      <c r="KY75" s="70"/>
      <c r="KZ75" s="70"/>
      <c r="LA75" s="70"/>
      <c r="LB75" s="70"/>
      <c r="LC75" s="70"/>
      <c r="LD75" s="70"/>
      <c r="LE75" s="70"/>
      <c r="LF75" s="70"/>
      <c r="LG75" s="70"/>
      <c r="LH75" s="70"/>
      <c r="LI75" s="70"/>
      <c r="LJ75" s="70"/>
      <c r="LK75" s="70"/>
      <c r="LL75" s="70"/>
      <c r="LM75" s="70"/>
      <c r="LN75" s="70"/>
      <c r="LO75" s="70"/>
      <c r="LP75" s="70"/>
      <c r="LQ75" s="70"/>
      <c r="LR75" s="70"/>
      <c r="LS75" s="70"/>
      <c r="LT75" s="70"/>
      <c r="LU75" s="70"/>
      <c r="LV75" s="70"/>
      <c r="LW75" s="70"/>
      <c r="LX75" s="70"/>
      <c r="LY75" s="70"/>
      <c r="LZ75" s="70"/>
      <c r="MA75" s="70"/>
      <c r="MB75" s="70"/>
      <c r="MC75" s="70"/>
      <c r="MD75" s="70"/>
      <c r="ME75" s="70"/>
      <c r="MF75" s="70"/>
      <c r="MG75" s="70"/>
      <c r="MH75" s="70"/>
      <c r="MI75" s="70"/>
      <c r="MJ75" s="70"/>
      <c r="MK75" s="70"/>
      <c r="ML75" s="70"/>
      <c r="MM75" s="70"/>
      <c r="MN75" s="70"/>
      <c r="MO75" s="70"/>
      <c r="MP75" s="70"/>
      <c r="MQ75" s="70"/>
      <c r="MR75" s="70"/>
      <c r="MS75" s="70"/>
      <c r="MT75" s="70"/>
      <c r="MU75" s="70"/>
      <c r="MV75" s="70"/>
      <c r="MW75" s="70"/>
      <c r="MX75" s="70"/>
      <c r="MY75" s="70"/>
      <c r="MZ75" s="70"/>
      <c r="NA75" s="70"/>
      <c r="NB75" s="70"/>
      <c r="NC75" s="70"/>
      <c r="ND75" s="70"/>
      <c r="NE75" s="70"/>
      <c r="NF75" s="70"/>
      <c r="NG75" s="70"/>
      <c r="NH75" s="70"/>
      <c r="NI75" s="70"/>
      <c r="NJ75" s="70"/>
      <c r="NK75" s="70"/>
      <c r="NL75" s="70"/>
      <c r="NM75" s="70"/>
      <c r="NN75" s="70"/>
      <c r="NO75" s="70"/>
      <c r="NP75" s="70"/>
      <c r="NQ75" s="70"/>
      <c r="NR75" s="70"/>
      <c r="NS75" s="70"/>
      <c r="NT75" s="70"/>
      <c r="NU75" s="70"/>
      <c r="NV75" s="70"/>
      <c r="NW75" s="70"/>
      <c r="NX75" s="70"/>
      <c r="NY75" s="70"/>
      <c r="NZ75" s="70"/>
      <c r="OA75" s="70"/>
      <c r="OB75" s="70"/>
      <c r="OC75" s="70"/>
      <c r="OD75" s="70"/>
      <c r="OE75" s="70"/>
      <c r="OF75" s="70"/>
      <c r="OG75" s="81"/>
      <c r="OH75" s="70"/>
      <c r="OI75" s="70"/>
      <c r="OJ75" s="70"/>
      <c r="OK75" s="70"/>
      <c r="OL75" s="70"/>
      <c r="OM75" s="70"/>
      <c r="ON75" s="70"/>
      <c r="OO75" s="70"/>
      <c r="OP75" s="70"/>
      <c r="OQ75" s="70"/>
      <c r="OR75" s="70"/>
      <c r="OS75" s="70"/>
      <c r="OT75" s="70"/>
      <c r="OU75" s="70"/>
    </row>
    <row r="76" spans="1:411" s="67" customFormat="1" ht="12.75">
      <c r="A76" s="67">
        <v>69</v>
      </c>
      <c r="B76" s="552" t="s">
        <v>666</v>
      </c>
      <c r="C76" s="559" t="s">
        <v>601</v>
      </c>
      <c r="D76" s="508">
        <v>271.67</v>
      </c>
      <c r="E76" s="571" t="s">
        <v>2519</v>
      </c>
      <c r="F76" s="518"/>
      <c r="G76" s="518">
        <v>250</v>
      </c>
      <c r="H76" s="912">
        <v>271.67</v>
      </c>
      <c r="I76" s="633">
        <f t="shared" si="2"/>
        <v>271.67</v>
      </c>
      <c r="J76" s="68"/>
      <c r="K76" s="68"/>
      <c r="L76" s="68"/>
      <c r="M76" s="68"/>
      <c r="N76" s="68"/>
      <c r="O76" s="68"/>
      <c r="P76" s="68"/>
      <c r="Q76" s="68"/>
      <c r="R76" s="68"/>
      <c r="S76" s="68">
        <v>2</v>
      </c>
      <c r="T76" s="68"/>
      <c r="U76" s="68"/>
      <c r="V76" s="68"/>
      <c r="W76" s="68"/>
      <c r="X76" s="70"/>
      <c r="Y76" s="70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71"/>
      <c r="AK76" s="68"/>
      <c r="AL76" s="71"/>
      <c r="AM76" s="68"/>
      <c r="AN76" s="68"/>
      <c r="AO76" s="71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71"/>
      <c r="BL76" s="71"/>
      <c r="BM76" s="68"/>
      <c r="BN76" s="68"/>
      <c r="BO76" s="71"/>
      <c r="BP76" s="71"/>
      <c r="BQ76" s="68"/>
      <c r="BR76" s="68"/>
      <c r="BS76" s="68"/>
      <c r="BT76" s="68"/>
      <c r="BU76" s="71"/>
      <c r="BV76" s="71"/>
      <c r="BW76" s="71"/>
      <c r="BX76" s="71"/>
      <c r="BY76" s="68"/>
      <c r="BZ76" s="68"/>
      <c r="CA76" s="68"/>
      <c r="CB76" s="68"/>
      <c r="CC76" s="71"/>
      <c r="CD76" s="71"/>
      <c r="CE76" s="68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68"/>
      <c r="DB76" s="68"/>
      <c r="DC76" s="68"/>
      <c r="DD76" s="71"/>
      <c r="DE76" s="71"/>
      <c r="DF76" s="68"/>
      <c r="DG76" s="71"/>
      <c r="DH76" s="68"/>
      <c r="DI76" s="71"/>
      <c r="DJ76" s="71"/>
      <c r="DK76" s="68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68"/>
      <c r="ED76" s="71"/>
      <c r="EE76" s="70"/>
      <c r="EF76" s="72"/>
      <c r="EG76" s="72"/>
      <c r="EH76" s="72"/>
      <c r="EI76" s="72"/>
      <c r="EJ76" s="72"/>
      <c r="EK76" s="72"/>
      <c r="EL76" s="72"/>
      <c r="EM76" s="72"/>
      <c r="EN76" s="72"/>
      <c r="EO76" s="72"/>
      <c r="EP76" s="72"/>
      <c r="EQ76" s="72"/>
      <c r="ER76" s="72"/>
      <c r="ES76" s="72"/>
      <c r="ET76" s="70">
        <v>2</v>
      </c>
      <c r="EU76" s="70">
        <v>2</v>
      </c>
      <c r="EV76" s="70">
        <v>2</v>
      </c>
      <c r="EW76" s="70">
        <v>2</v>
      </c>
      <c r="EX76" s="70">
        <v>2</v>
      </c>
      <c r="EY76" s="70">
        <v>2</v>
      </c>
      <c r="EZ76" s="70">
        <v>2</v>
      </c>
      <c r="FA76" s="70">
        <v>2</v>
      </c>
      <c r="FB76" s="70">
        <v>2</v>
      </c>
      <c r="FC76" s="75"/>
      <c r="FD76" s="75"/>
      <c r="FE76" s="75"/>
      <c r="FF76" s="75"/>
      <c r="FG76" s="75"/>
      <c r="FH76" s="75"/>
      <c r="FI76" s="75"/>
      <c r="FJ76" s="75"/>
      <c r="FK76" s="75"/>
      <c r="FL76" s="75"/>
      <c r="FM76" s="75"/>
      <c r="FN76" s="75"/>
      <c r="FO76" s="75"/>
      <c r="FP76" s="75"/>
      <c r="FQ76" s="75"/>
      <c r="FR76" s="74"/>
      <c r="FS76" s="74"/>
      <c r="FT76" s="74"/>
      <c r="FU76" s="74"/>
      <c r="FV76" s="74"/>
      <c r="FW76" s="74"/>
      <c r="FX76" s="76"/>
      <c r="FY76" s="76"/>
      <c r="FZ76" s="76"/>
      <c r="GA76" s="76"/>
      <c r="GB76" s="76"/>
      <c r="GC76" s="74"/>
      <c r="GD76" s="74"/>
      <c r="GE76" s="74"/>
      <c r="GF76" s="74"/>
      <c r="GG76" s="77"/>
      <c r="GH76" s="78"/>
      <c r="GI76" s="78"/>
      <c r="GJ76" s="74"/>
      <c r="GK76" s="79"/>
      <c r="GL76" s="80"/>
      <c r="GM76" s="105"/>
      <c r="GN76" s="70"/>
      <c r="GO76" s="70"/>
      <c r="GP76" s="70"/>
      <c r="GQ76" s="70"/>
      <c r="GR76" s="68"/>
      <c r="GS76" s="68"/>
      <c r="GT76" s="68"/>
      <c r="GU76" s="68"/>
      <c r="GV76" s="68"/>
      <c r="GW76" s="68"/>
      <c r="GX76" s="68"/>
      <c r="GY76" s="70"/>
      <c r="GZ76" s="70"/>
      <c r="HA76" s="68"/>
      <c r="HB76" s="68"/>
      <c r="HC76" s="68"/>
      <c r="HD76" s="68"/>
      <c r="HE76" s="68"/>
      <c r="HF76" s="68"/>
      <c r="HG76" s="68"/>
      <c r="HH76" s="68"/>
      <c r="HI76" s="68"/>
      <c r="HJ76" s="68"/>
      <c r="HK76" s="68"/>
      <c r="HL76" s="68"/>
      <c r="HM76" s="68"/>
      <c r="HN76" s="68"/>
      <c r="HO76" s="68"/>
      <c r="HP76" s="68"/>
      <c r="HQ76" s="69"/>
      <c r="HR76" s="68"/>
      <c r="HS76" s="68"/>
      <c r="HT76" s="68"/>
      <c r="HU76" s="68"/>
      <c r="HV76" s="68"/>
      <c r="HW76" s="68"/>
      <c r="HX76" s="68"/>
      <c r="HY76" s="68"/>
      <c r="HZ76" s="68"/>
      <c r="IA76" s="68"/>
      <c r="IB76" s="68"/>
      <c r="IC76" s="68"/>
      <c r="ID76" s="68"/>
      <c r="IE76" s="68"/>
      <c r="IF76" s="68"/>
      <c r="IG76" s="68"/>
      <c r="IH76" s="68"/>
      <c r="II76" s="68"/>
      <c r="IJ76" s="68"/>
      <c r="IK76" s="68"/>
      <c r="IL76" s="68"/>
      <c r="IM76" s="68"/>
      <c r="IN76" s="68"/>
      <c r="IO76" s="68"/>
      <c r="IP76" s="68"/>
      <c r="IQ76" s="68"/>
      <c r="IR76" s="68"/>
      <c r="IS76" s="68"/>
      <c r="IT76" s="68"/>
      <c r="IU76" s="68"/>
      <c r="IV76" s="68"/>
      <c r="IW76" s="68"/>
      <c r="IX76" s="68"/>
      <c r="IY76" s="68"/>
      <c r="IZ76" s="68"/>
      <c r="JA76" s="68"/>
      <c r="JB76" s="68"/>
      <c r="JC76" s="68"/>
      <c r="JD76" s="68"/>
      <c r="JE76" s="68"/>
      <c r="JF76" s="68"/>
      <c r="JG76" s="68"/>
      <c r="JH76" s="68"/>
      <c r="JI76" s="68"/>
      <c r="JJ76" s="68"/>
      <c r="JK76" s="68"/>
      <c r="JL76" s="68"/>
      <c r="JM76" s="68"/>
      <c r="JN76" s="68"/>
      <c r="JO76" s="68"/>
      <c r="JP76" s="68"/>
      <c r="JQ76" s="68"/>
      <c r="JR76" s="68"/>
      <c r="JS76" s="68"/>
      <c r="JT76" s="68"/>
      <c r="JU76" s="68"/>
      <c r="JV76" s="68"/>
      <c r="JW76" s="68"/>
      <c r="JX76" s="68"/>
      <c r="JY76" s="68"/>
      <c r="JZ76" s="68"/>
      <c r="KA76" s="68"/>
      <c r="KB76" s="68"/>
      <c r="KC76" s="68"/>
      <c r="KD76" s="68"/>
      <c r="KE76" s="68"/>
      <c r="KF76" s="68"/>
      <c r="KG76" s="68"/>
      <c r="KH76" s="68"/>
      <c r="KI76" s="68"/>
      <c r="KJ76" s="68"/>
      <c r="KK76" s="68"/>
      <c r="KL76" s="68"/>
      <c r="KM76" s="68"/>
      <c r="KN76" s="68"/>
      <c r="KO76" s="68"/>
      <c r="KP76" s="70"/>
      <c r="KQ76" s="70"/>
      <c r="KR76" s="70"/>
      <c r="KS76" s="70"/>
      <c r="KT76" s="70"/>
      <c r="KU76" s="70"/>
      <c r="KV76" s="70"/>
      <c r="KW76" s="70"/>
      <c r="KX76" s="70"/>
      <c r="KY76" s="70"/>
      <c r="KZ76" s="70"/>
      <c r="LA76" s="70"/>
      <c r="LB76" s="70"/>
      <c r="LC76" s="70"/>
      <c r="LD76" s="70"/>
      <c r="LE76" s="70"/>
      <c r="LF76" s="70"/>
      <c r="LG76" s="70"/>
      <c r="LH76" s="70"/>
      <c r="LI76" s="70"/>
      <c r="LJ76" s="70"/>
      <c r="LK76" s="70"/>
      <c r="LL76" s="70"/>
      <c r="LM76" s="70"/>
      <c r="LN76" s="70"/>
      <c r="LO76" s="70"/>
      <c r="LP76" s="70"/>
      <c r="LQ76" s="70"/>
      <c r="LR76" s="70"/>
      <c r="LS76" s="70"/>
      <c r="LT76" s="70"/>
      <c r="LU76" s="70"/>
      <c r="LV76" s="70"/>
      <c r="LW76" s="70"/>
      <c r="LX76" s="70"/>
      <c r="LY76" s="70"/>
      <c r="LZ76" s="70"/>
      <c r="MA76" s="70"/>
      <c r="MB76" s="70"/>
      <c r="MC76" s="70"/>
      <c r="MD76" s="70"/>
      <c r="ME76" s="70"/>
      <c r="MF76" s="70"/>
      <c r="MG76" s="70"/>
      <c r="MH76" s="70"/>
      <c r="MI76" s="70"/>
      <c r="MJ76" s="70"/>
      <c r="MK76" s="70"/>
      <c r="ML76" s="70"/>
      <c r="MM76" s="70"/>
      <c r="MN76" s="70"/>
      <c r="MO76" s="70"/>
      <c r="MP76" s="70"/>
      <c r="MQ76" s="70"/>
      <c r="MR76" s="70"/>
      <c r="MS76" s="70"/>
      <c r="MT76" s="70"/>
      <c r="MU76" s="70"/>
      <c r="MV76" s="70"/>
      <c r="MW76" s="70"/>
      <c r="MX76" s="70"/>
      <c r="MY76" s="70"/>
      <c r="MZ76" s="70"/>
      <c r="NA76" s="70"/>
      <c r="NB76" s="70"/>
      <c r="NC76" s="70"/>
      <c r="ND76" s="70"/>
      <c r="NE76" s="70"/>
      <c r="NF76" s="70"/>
      <c r="NG76" s="70"/>
      <c r="NH76" s="70"/>
      <c r="NI76" s="70"/>
      <c r="NJ76" s="70"/>
      <c r="NK76" s="70"/>
      <c r="NL76" s="70"/>
      <c r="NM76" s="70"/>
      <c r="NN76" s="70"/>
      <c r="NO76" s="70"/>
      <c r="NP76" s="70"/>
      <c r="NQ76" s="70"/>
      <c r="NR76" s="70"/>
      <c r="NS76" s="70"/>
      <c r="NT76" s="70"/>
      <c r="NU76" s="70"/>
      <c r="NV76" s="70"/>
      <c r="NW76" s="70"/>
      <c r="NX76" s="70"/>
      <c r="NY76" s="70"/>
      <c r="NZ76" s="70"/>
      <c r="OA76" s="70"/>
      <c r="OB76" s="70"/>
      <c r="OC76" s="70"/>
      <c r="OD76" s="70"/>
      <c r="OE76" s="70"/>
      <c r="OF76" s="70"/>
      <c r="OG76" s="81"/>
      <c r="OH76" s="70"/>
      <c r="OI76" s="70"/>
      <c r="OJ76" s="70"/>
      <c r="OK76" s="70"/>
      <c r="OL76" s="70"/>
      <c r="OM76" s="70"/>
      <c r="ON76" s="70"/>
      <c r="OO76" s="70"/>
      <c r="OP76" s="70"/>
      <c r="OQ76" s="70"/>
      <c r="OR76" s="70"/>
      <c r="OS76" s="70"/>
      <c r="OT76" s="70"/>
      <c r="OU76" s="70"/>
    </row>
    <row r="77" spans="1:411" s="67" customFormat="1">
      <c r="A77" s="67">
        <v>70</v>
      </c>
      <c r="B77" s="552" t="s">
        <v>667</v>
      </c>
      <c r="C77" s="559" t="s">
        <v>601</v>
      </c>
      <c r="D77" s="508">
        <f>455.5/1.2</f>
        <v>379.58333333333337</v>
      </c>
      <c r="E77" s="743" t="s">
        <v>2520</v>
      </c>
      <c r="F77" s="518"/>
      <c r="G77" s="518">
        <v>541.66999999999996</v>
      </c>
      <c r="H77" s="912">
        <v>444.58</v>
      </c>
      <c r="I77" s="633">
        <f t="shared" si="2"/>
        <v>379.58333333333337</v>
      </c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>
        <v>2</v>
      </c>
      <c r="U77" s="68"/>
      <c r="V77" s="68"/>
      <c r="W77" s="68"/>
      <c r="X77" s="70"/>
      <c r="Y77" s="70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71"/>
      <c r="AK77" s="68"/>
      <c r="AL77" s="71"/>
      <c r="AM77" s="68"/>
      <c r="AN77" s="68"/>
      <c r="AO77" s="71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71"/>
      <c r="BL77" s="71"/>
      <c r="BM77" s="68"/>
      <c r="BN77" s="68"/>
      <c r="BO77" s="71"/>
      <c r="BP77" s="71"/>
      <c r="BQ77" s="68"/>
      <c r="BR77" s="68"/>
      <c r="BS77" s="68"/>
      <c r="BT77" s="68"/>
      <c r="BU77" s="71"/>
      <c r="BV77" s="71"/>
      <c r="BW77" s="71"/>
      <c r="BX77" s="71"/>
      <c r="BY77" s="68"/>
      <c r="BZ77" s="68"/>
      <c r="CA77" s="68"/>
      <c r="CB77" s="68"/>
      <c r="CC77" s="71"/>
      <c r="CD77" s="71"/>
      <c r="CE77" s="68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68"/>
      <c r="DB77" s="68"/>
      <c r="DC77" s="68"/>
      <c r="DD77" s="71"/>
      <c r="DE77" s="71"/>
      <c r="DF77" s="68"/>
      <c r="DG77" s="71"/>
      <c r="DH77" s="68"/>
      <c r="DI77" s="71"/>
      <c r="DJ77" s="71"/>
      <c r="DK77" s="68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68"/>
      <c r="ED77" s="71"/>
      <c r="EE77" s="70"/>
      <c r="EF77" s="72"/>
      <c r="EG77" s="72"/>
      <c r="EH77" s="72"/>
      <c r="EI77" s="72"/>
      <c r="EJ77" s="72"/>
      <c r="EK77" s="72"/>
      <c r="EL77" s="72"/>
      <c r="EM77" s="72"/>
      <c r="EN77" s="72"/>
      <c r="EO77" s="72"/>
      <c r="EP77" s="72"/>
      <c r="EQ77" s="72"/>
      <c r="ER77" s="72"/>
      <c r="ES77" s="72"/>
      <c r="ET77" s="70"/>
      <c r="EU77" s="72"/>
      <c r="EV77" s="70"/>
      <c r="EW77" s="70"/>
      <c r="EX77" s="70"/>
      <c r="EY77" s="73"/>
      <c r="EZ77" s="73"/>
      <c r="FA77" s="73"/>
      <c r="FB77" s="74"/>
      <c r="FC77" s="75">
        <v>2</v>
      </c>
      <c r="FD77" s="75">
        <v>2</v>
      </c>
      <c r="FE77" s="75">
        <v>2</v>
      </c>
      <c r="FF77" s="75">
        <v>2</v>
      </c>
      <c r="FG77" s="75">
        <v>2</v>
      </c>
      <c r="FH77" s="75">
        <v>2</v>
      </c>
      <c r="FI77" s="75">
        <v>2</v>
      </c>
      <c r="FJ77" s="75">
        <v>2</v>
      </c>
      <c r="FK77" s="75">
        <v>2</v>
      </c>
      <c r="FL77" s="75">
        <v>2</v>
      </c>
      <c r="FM77" s="75">
        <v>2</v>
      </c>
      <c r="FN77" s="75">
        <v>2</v>
      </c>
      <c r="FO77" s="75">
        <v>2</v>
      </c>
      <c r="FP77" s="75">
        <v>2</v>
      </c>
      <c r="FQ77" s="75">
        <v>2</v>
      </c>
      <c r="FR77" s="74"/>
      <c r="FS77" s="74"/>
      <c r="FT77" s="74"/>
      <c r="FU77" s="74"/>
      <c r="FV77" s="74"/>
      <c r="FW77" s="74"/>
      <c r="FX77" s="76"/>
      <c r="FY77" s="76"/>
      <c r="FZ77" s="76"/>
      <c r="GA77" s="76"/>
      <c r="GB77" s="76"/>
      <c r="GC77" s="74"/>
      <c r="GD77" s="74"/>
      <c r="GE77" s="74"/>
      <c r="GF77" s="74"/>
      <c r="GG77" s="77"/>
      <c r="GH77" s="78"/>
      <c r="GI77" s="78"/>
      <c r="GJ77" s="74"/>
      <c r="GK77" s="79"/>
      <c r="GL77" s="80"/>
      <c r="GM77" s="105"/>
      <c r="GN77" s="70"/>
      <c r="GO77" s="70"/>
      <c r="GP77" s="70"/>
      <c r="GQ77" s="70"/>
      <c r="GR77" s="68"/>
      <c r="GS77" s="68"/>
      <c r="GT77" s="68"/>
      <c r="GU77" s="68"/>
      <c r="GV77" s="68"/>
      <c r="GW77" s="68"/>
      <c r="GX77" s="68"/>
      <c r="GY77" s="70"/>
      <c r="GZ77" s="70"/>
      <c r="HA77" s="68"/>
      <c r="HB77" s="68"/>
      <c r="HC77" s="68"/>
      <c r="HD77" s="68"/>
      <c r="HE77" s="68"/>
      <c r="HF77" s="68"/>
      <c r="HG77" s="68"/>
      <c r="HH77" s="68"/>
      <c r="HI77" s="68"/>
      <c r="HJ77" s="68"/>
      <c r="HK77" s="68"/>
      <c r="HL77" s="68"/>
      <c r="HM77" s="68"/>
      <c r="HN77" s="68"/>
      <c r="HO77" s="68"/>
      <c r="HP77" s="68"/>
      <c r="HQ77" s="69"/>
      <c r="HR77" s="68"/>
      <c r="HS77" s="68"/>
      <c r="HT77" s="68"/>
      <c r="HU77" s="68"/>
      <c r="HV77" s="68"/>
      <c r="HW77" s="68"/>
      <c r="HX77" s="68"/>
      <c r="HY77" s="68"/>
      <c r="HZ77" s="68"/>
      <c r="IA77" s="68"/>
      <c r="IB77" s="68"/>
      <c r="IC77" s="68"/>
      <c r="ID77" s="68"/>
      <c r="IE77" s="68"/>
      <c r="IF77" s="68"/>
      <c r="IG77" s="68"/>
      <c r="IH77" s="68"/>
      <c r="II77" s="68"/>
      <c r="IJ77" s="68"/>
      <c r="IK77" s="68"/>
      <c r="IL77" s="68"/>
      <c r="IM77" s="68"/>
      <c r="IN77" s="68"/>
      <c r="IO77" s="68"/>
      <c r="IP77" s="68"/>
      <c r="IQ77" s="68"/>
      <c r="IR77" s="68"/>
      <c r="IS77" s="68"/>
      <c r="IT77" s="68"/>
      <c r="IU77" s="68"/>
      <c r="IV77" s="68"/>
      <c r="IW77" s="68"/>
      <c r="IX77" s="68"/>
      <c r="IY77" s="68"/>
      <c r="IZ77" s="68"/>
      <c r="JA77" s="68"/>
      <c r="JB77" s="68"/>
      <c r="JC77" s="68"/>
      <c r="JD77" s="68"/>
      <c r="JE77" s="68"/>
      <c r="JF77" s="68"/>
      <c r="JG77" s="68"/>
      <c r="JH77" s="68"/>
      <c r="JI77" s="68"/>
      <c r="JJ77" s="68"/>
      <c r="JK77" s="68"/>
      <c r="JL77" s="68"/>
      <c r="JM77" s="68"/>
      <c r="JN77" s="68"/>
      <c r="JO77" s="68"/>
      <c r="JP77" s="68"/>
      <c r="JQ77" s="68"/>
      <c r="JR77" s="68"/>
      <c r="JS77" s="68"/>
      <c r="JT77" s="68"/>
      <c r="JU77" s="68"/>
      <c r="JV77" s="68"/>
      <c r="JW77" s="68"/>
      <c r="JX77" s="68"/>
      <c r="JY77" s="68"/>
      <c r="JZ77" s="68"/>
      <c r="KA77" s="68"/>
      <c r="KB77" s="68"/>
      <c r="KC77" s="68"/>
      <c r="KD77" s="68"/>
      <c r="KE77" s="68"/>
      <c r="KF77" s="68"/>
      <c r="KG77" s="68"/>
      <c r="KH77" s="68"/>
      <c r="KI77" s="68"/>
      <c r="KJ77" s="68"/>
      <c r="KK77" s="68"/>
      <c r="KL77" s="68"/>
      <c r="KM77" s="68"/>
      <c r="KN77" s="68"/>
      <c r="KO77" s="68"/>
      <c r="KP77" s="70"/>
      <c r="KQ77" s="70"/>
      <c r="KR77" s="70"/>
      <c r="KS77" s="70"/>
      <c r="KT77" s="70"/>
      <c r="KU77" s="70"/>
      <c r="KV77" s="70"/>
      <c r="KW77" s="70"/>
      <c r="KX77" s="70"/>
      <c r="KY77" s="70"/>
      <c r="KZ77" s="70"/>
      <c r="LA77" s="70"/>
      <c r="LB77" s="70"/>
      <c r="LC77" s="70"/>
      <c r="LD77" s="70"/>
      <c r="LE77" s="70"/>
      <c r="LF77" s="70"/>
      <c r="LG77" s="70"/>
      <c r="LH77" s="70"/>
      <c r="LI77" s="70"/>
      <c r="LJ77" s="70"/>
      <c r="LK77" s="70"/>
      <c r="LL77" s="70"/>
      <c r="LM77" s="70"/>
      <c r="LN77" s="70"/>
      <c r="LO77" s="70"/>
      <c r="LP77" s="70"/>
      <c r="LQ77" s="70"/>
      <c r="LR77" s="70"/>
      <c r="LS77" s="70"/>
      <c r="LT77" s="70"/>
      <c r="LU77" s="70"/>
      <c r="LV77" s="70"/>
      <c r="LW77" s="70"/>
      <c r="LX77" s="70"/>
      <c r="LY77" s="70"/>
      <c r="LZ77" s="70"/>
      <c r="MA77" s="70"/>
      <c r="MB77" s="70"/>
      <c r="MC77" s="70"/>
      <c r="MD77" s="70"/>
      <c r="ME77" s="70"/>
      <c r="MF77" s="70"/>
      <c r="MG77" s="70"/>
      <c r="MH77" s="70"/>
      <c r="MI77" s="70"/>
      <c r="MJ77" s="70"/>
      <c r="MK77" s="70"/>
      <c r="ML77" s="70"/>
      <c r="MM77" s="70"/>
      <c r="MN77" s="70"/>
      <c r="MO77" s="70"/>
      <c r="MP77" s="70"/>
      <c r="MQ77" s="70"/>
      <c r="MR77" s="70"/>
      <c r="MS77" s="70"/>
      <c r="MT77" s="70"/>
      <c r="MU77" s="70"/>
      <c r="MV77" s="70"/>
      <c r="MW77" s="70"/>
      <c r="MX77" s="70"/>
      <c r="MY77" s="70"/>
      <c r="MZ77" s="70"/>
      <c r="NA77" s="70"/>
      <c r="NB77" s="70"/>
      <c r="NC77" s="70"/>
      <c r="ND77" s="70"/>
      <c r="NE77" s="70"/>
      <c r="NF77" s="70"/>
      <c r="NG77" s="70"/>
      <c r="NH77" s="70"/>
      <c r="NI77" s="70"/>
      <c r="NJ77" s="70"/>
      <c r="NK77" s="70"/>
      <c r="NL77" s="70"/>
      <c r="NM77" s="70"/>
      <c r="NN77" s="70"/>
      <c r="NO77" s="70"/>
      <c r="NP77" s="70"/>
      <c r="NQ77" s="70"/>
      <c r="NR77" s="70"/>
      <c r="NS77" s="70"/>
      <c r="NT77" s="70"/>
      <c r="NU77" s="70"/>
      <c r="NV77" s="70"/>
      <c r="NW77" s="70"/>
      <c r="NX77" s="70"/>
      <c r="NY77" s="70"/>
      <c r="NZ77" s="70"/>
      <c r="OA77" s="70"/>
      <c r="OB77" s="70"/>
      <c r="OC77" s="70"/>
      <c r="OD77" s="70"/>
      <c r="OE77" s="70"/>
      <c r="OF77" s="70"/>
      <c r="OG77" s="81"/>
      <c r="OH77" s="70"/>
      <c r="OI77" s="70"/>
      <c r="OJ77" s="70"/>
      <c r="OK77" s="70"/>
      <c r="OL77" s="70"/>
      <c r="OM77" s="70"/>
      <c r="ON77" s="70"/>
      <c r="OO77" s="70"/>
      <c r="OP77" s="70"/>
      <c r="OQ77" s="70"/>
      <c r="OR77" s="70"/>
      <c r="OS77" s="70"/>
      <c r="OT77" s="70"/>
      <c r="OU77" s="70"/>
    </row>
    <row r="78" spans="1:411" s="703" customFormat="1" ht="12.75">
      <c r="A78" s="703">
        <v>71</v>
      </c>
      <c r="B78" s="552" t="s">
        <v>668</v>
      </c>
      <c r="C78" s="559" t="s">
        <v>601</v>
      </c>
      <c r="D78" s="508">
        <v>426</v>
      </c>
      <c r="E78" s="571" t="s">
        <v>2520</v>
      </c>
      <c r="F78" s="518"/>
      <c r="G78" s="518">
        <v>522.5</v>
      </c>
      <c r="H78" s="912">
        <v>426</v>
      </c>
      <c r="I78" s="633">
        <f t="shared" si="2"/>
        <v>426</v>
      </c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>
        <v>2</v>
      </c>
      <c r="V78" s="508"/>
      <c r="W78" s="508"/>
      <c r="X78" s="712"/>
      <c r="Y78" s="712"/>
      <c r="Z78" s="508"/>
      <c r="AA78" s="508"/>
      <c r="AB78" s="508"/>
      <c r="AC78" s="508"/>
      <c r="AD78" s="508"/>
      <c r="AE78" s="508"/>
      <c r="AF78" s="508"/>
      <c r="AG78" s="508"/>
      <c r="AH78" s="508"/>
      <c r="AI78" s="508"/>
      <c r="AJ78" s="508"/>
      <c r="AK78" s="508"/>
      <c r="AL78" s="508"/>
      <c r="AM78" s="508"/>
      <c r="AN78" s="508"/>
      <c r="AO78" s="508"/>
      <c r="AP78" s="508"/>
      <c r="AQ78" s="508"/>
      <c r="AR78" s="508"/>
      <c r="AS78" s="508"/>
      <c r="AT78" s="508"/>
      <c r="AU78" s="508"/>
      <c r="AV78" s="508"/>
      <c r="AW78" s="508"/>
      <c r="AX78" s="508"/>
      <c r="AY78" s="508"/>
      <c r="AZ78" s="508"/>
      <c r="BA78" s="508"/>
      <c r="BB78" s="508"/>
      <c r="BC78" s="508"/>
      <c r="BD78" s="508"/>
      <c r="BE78" s="508"/>
      <c r="BF78" s="508"/>
      <c r="BG78" s="508"/>
      <c r="BH78" s="508"/>
      <c r="BI78" s="508"/>
      <c r="BJ78" s="508"/>
      <c r="BK78" s="508"/>
      <c r="BL78" s="508"/>
      <c r="BM78" s="508"/>
      <c r="BN78" s="508"/>
      <c r="BO78" s="508"/>
      <c r="BP78" s="508"/>
      <c r="BQ78" s="508"/>
      <c r="BR78" s="508"/>
      <c r="BS78" s="508"/>
      <c r="BT78" s="508"/>
      <c r="BU78" s="508"/>
      <c r="BV78" s="508"/>
      <c r="BW78" s="508"/>
      <c r="BX78" s="508"/>
      <c r="BY78" s="508"/>
      <c r="BZ78" s="508"/>
      <c r="CA78" s="508"/>
      <c r="CB78" s="508"/>
      <c r="CC78" s="508"/>
      <c r="CD78" s="508"/>
      <c r="CE78" s="508"/>
      <c r="CF78" s="508"/>
      <c r="CG78" s="508"/>
      <c r="CH78" s="508"/>
      <c r="CI78" s="508"/>
      <c r="CJ78" s="508"/>
      <c r="CK78" s="508"/>
      <c r="CL78" s="508"/>
      <c r="CM78" s="508"/>
      <c r="CN78" s="508"/>
      <c r="CO78" s="508"/>
      <c r="CP78" s="508"/>
      <c r="CQ78" s="508"/>
      <c r="CR78" s="508"/>
      <c r="CS78" s="508"/>
      <c r="CT78" s="508"/>
      <c r="CU78" s="508"/>
      <c r="CV78" s="508"/>
      <c r="CW78" s="508"/>
      <c r="CX78" s="508"/>
      <c r="CY78" s="508"/>
      <c r="CZ78" s="508"/>
      <c r="DA78" s="508"/>
      <c r="DB78" s="508"/>
      <c r="DC78" s="508"/>
      <c r="DD78" s="508"/>
      <c r="DE78" s="508"/>
      <c r="DF78" s="508"/>
      <c r="DG78" s="508"/>
      <c r="DH78" s="508"/>
      <c r="DI78" s="508"/>
      <c r="DJ78" s="508"/>
      <c r="DK78" s="508"/>
      <c r="DL78" s="508"/>
      <c r="DM78" s="508"/>
      <c r="DN78" s="508"/>
      <c r="DO78" s="508"/>
      <c r="DP78" s="508"/>
      <c r="DQ78" s="508"/>
      <c r="DR78" s="508"/>
      <c r="DS78" s="508"/>
      <c r="DT78" s="508"/>
      <c r="DU78" s="508"/>
      <c r="DV78" s="508"/>
      <c r="DW78" s="508"/>
      <c r="DX78" s="508"/>
      <c r="DY78" s="508"/>
      <c r="DZ78" s="508"/>
      <c r="EA78" s="508"/>
      <c r="EB78" s="508"/>
      <c r="EC78" s="508"/>
      <c r="ED78" s="508"/>
      <c r="EE78" s="712"/>
      <c r="EF78" s="712"/>
      <c r="EG78" s="712"/>
      <c r="EH78" s="712"/>
      <c r="EI78" s="712"/>
      <c r="EJ78" s="712"/>
      <c r="EK78" s="712"/>
      <c r="EL78" s="712"/>
      <c r="EM78" s="712"/>
      <c r="EN78" s="712"/>
      <c r="EO78" s="712"/>
      <c r="EP78" s="712"/>
      <c r="EQ78" s="712"/>
      <c r="ER78" s="712"/>
      <c r="ES78" s="712"/>
      <c r="ET78" s="712"/>
      <c r="EU78" s="712"/>
      <c r="EV78" s="712"/>
      <c r="EW78" s="712"/>
      <c r="EX78" s="712"/>
      <c r="EY78" s="744"/>
      <c r="EZ78" s="744"/>
      <c r="FA78" s="744"/>
      <c r="FB78" s="720"/>
      <c r="FC78" s="720"/>
      <c r="FD78" s="720"/>
      <c r="FE78" s="720"/>
      <c r="FF78" s="720"/>
      <c r="FG78" s="720"/>
      <c r="FH78" s="720"/>
      <c r="FI78" s="720"/>
      <c r="FJ78" s="720"/>
      <c r="FK78" s="720"/>
      <c r="FL78" s="720"/>
      <c r="FM78" s="720"/>
      <c r="FN78" s="720"/>
      <c r="FO78" s="720"/>
      <c r="FP78" s="720"/>
      <c r="FQ78" s="720"/>
      <c r="FR78" s="720">
        <v>2</v>
      </c>
      <c r="FS78" s="720">
        <v>2</v>
      </c>
      <c r="FT78" s="720">
        <v>2</v>
      </c>
      <c r="FU78" s="720">
        <v>2</v>
      </c>
      <c r="FV78" s="720">
        <v>2</v>
      </c>
      <c r="FW78" s="720">
        <v>2</v>
      </c>
      <c r="FX78" s="720"/>
      <c r="FY78" s="720"/>
      <c r="FZ78" s="720"/>
      <c r="GA78" s="720"/>
      <c r="GB78" s="720"/>
      <c r="GC78" s="720"/>
      <c r="GD78" s="720"/>
      <c r="GE78" s="720"/>
      <c r="GF78" s="720"/>
      <c r="GG78" s="721"/>
      <c r="GH78" s="722"/>
      <c r="GI78" s="722"/>
      <c r="GJ78" s="720"/>
      <c r="GK78" s="723"/>
      <c r="GL78" s="719"/>
      <c r="GM78" s="711"/>
      <c r="GN78" s="712"/>
      <c r="GO78" s="712"/>
      <c r="GP78" s="712"/>
      <c r="GQ78" s="712"/>
      <c r="GR78" s="508"/>
      <c r="GS78" s="508"/>
      <c r="GT78" s="508"/>
      <c r="GU78" s="508"/>
      <c r="GV78" s="508"/>
      <c r="GW78" s="508"/>
      <c r="GX78" s="508"/>
      <c r="GY78" s="712"/>
      <c r="GZ78" s="712"/>
      <c r="HA78" s="508"/>
      <c r="HB78" s="508"/>
      <c r="HC78" s="508"/>
      <c r="HD78" s="508"/>
      <c r="HE78" s="508"/>
      <c r="HF78" s="508"/>
      <c r="HG78" s="508"/>
      <c r="HH78" s="508"/>
      <c r="HI78" s="508"/>
      <c r="HJ78" s="508"/>
      <c r="HK78" s="508"/>
      <c r="HL78" s="508"/>
      <c r="HM78" s="508"/>
      <c r="HN78" s="508"/>
      <c r="HO78" s="508"/>
      <c r="HP78" s="508"/>
      <c r="HQ78" s="508"/>
      <c r="HR78" s="508"/>
      <c r="HS78" s="508"/>
      <c r="HT78" s="508"/>
      <c r="HU78" s="508"/>
      <c r="HV78" s="508"/>
      <c r="HW78" s="508"/>
      <c r="HX78" s="508"/>
      <c r="HY78" s="508"/>
      <c r="HZ78" s="508"/>
      <c r="IA78" s="508"/>
      <c r="IB78" s="508"/>
      <c r="IC78" s="508"/>
      <c r="ID78" s="508"/>
      <c r="IE78" s="508"/>
      <c r="IF78" s="508"/>
      <c r="IG78" s="508"/>
      <c r="IH78" s="508"/>
      <c r="II78" s="508"/>
      <c r="IJ78" s="508"/>
      <c r="IK78" s="508"/>
      <c r="IL78" s="508"/>
      <c r="IM78" s="508"/>
      <c r="IN78" s="508"/>
      <c r="IO78" s="508"/>
      <c r="IP78" s="508"/>
      <c r="IQ78" s="508"/>
      <c r="IR78" s="508"/>
      <c r="IS78" s="508"/>
      <c r="IT78" s="508"/>
      <c r="IU78" s="508"/>
      <c r="IV78" s="508"/>
      <c r="IW78" s="508"/>
      <c r="IX78" s="508"/>
      <c r="IY78" s="508"/>
      <c r="IZ78" s="508"/>
      <c r="JA78" s="508"/>
      <c r="JB78" s="508"/>
      <c r="JC78" s="508"/>
      <c r="JD78" s="508"/>
      <c r="JE78" s="508"/>
      <c r="JF78" s="508"/>
      <c r="JG78" s="508"/>
      <c r="JH78" s="508"/>
      <c r="JI78" s="508"/>
      <c r="JJ78" s="508"/>
      <c r="JK78" s="508"/>
      <c r="JL78" s="508"/>
      <c r="JM78" s="508"/>
      <c r="JN78" s="508"/>
      <c r="JO78" s="508"/>
      <c r="JP78" s="508"/>
      <c r="JQ78" s="508"/>
      <c r="JR78" s="508"/>
      <c r="JS78" s="508"/>
      <c r="JT78" s="508"/>
      <c r="JU78" s="508"/>
      <c r="JV78" s="508"/>
      <c r="JW78" s="508"/>
      <c r="JX78" s="508"/>
      <c r="JY78" s="508"/>
      <c r="JZ78" s="508"/>
      <c r="KA78" s="508"/>
      <c r="KB78" s="508"/>
      <c r="KC78" s="508"/>
      <c r="KD78" s="508"/>
      <c r="KE78" s="508"/>
      <c r="KF78" s="508"/>
      <c r="KG78" s="508"/>
      <c r="KH78" s="508"/>
      <c r="KI78" s="508"/>
      <c r="KJ78" s="508"/>
      <c r="KK78" s="508"/>
      <c r="KL78" s="508"/>
      <c r="KM78" s="508"/>
      <c r="KN78" s="508"/>
      <c r="KO78" s="508"/>
      <c r="KP78" s="712"/>
      <c r="KQ78" s="712"/>
      <c r="KR78" s="712"/>
      <c r="KS78" s="712"/>
      <c r="KT78" s="712"/>
      <c r="KU78" s="712"/>
      <c r="KV78" s="712"/>
      <c r="KW78" s="712"/>
      <c r="KX78" s="712"/>
      <c r="KY78" s="712"/>
      <c r="KZ78" s="712"/>
      <c r="LA78" s="712"/>
      <c r="LB78" s="712"/>
      <c r="LC78" s="712"/>
      <c r="LD78" s="712"/>
      <c r="LE78" s="712"/>
      <c r="LF78" s="712"/>
      <c r="LG78" s="712"/>
      <c r="LH78" s="712"/>
      <c r="LI78" s="712"/>
      <c r="LJ78" s="712"/>
      <c r="LK78" s="712"/>
      <c r="LL78" s="712"/>
      <c r="LM78" s="712"/>
      <c r="LN78" s="712"/>
      <c r="LO78" s="712"/>
      <c r="LP78" s="712"/>
      <c r="LQ78" s="712"/>
      <c r="LR78" s="712"/>
      <c r="LS78" s="712"/>
      <c r="LT78" s="712"/>
      <c r="LU78" s="712"/>
      <c r="LV78" s="712"/>
      <c r="LW78" s="712"/>
      <c r="LX78" s="712"/>
      <c r="LY78" s="712"/>
      <c r="LZ78" s="712"/>
      <c r="MA78" s="712"/>
      <c r="MB78" s="712"/>
      <c r="MC78" s="712"/>
      <c r="MD78" s="712"/>
      <c r="ME78" s="712"/>
      <c r="MF78" s="712"/>
      <c r="MG78" s="712"/>
      <c r="MH78" s="712"/>
      <c r="MI78" s="712"/>
      <c r="MJ78" s="712"/>
      <c r="MK78" s="712"/>
      <c r="ML78" s="712"/>
      <c r="MM78" s="712"/>
      <c r="MN78" s="712"/>
      <c r="MO78" s="712"/>
      <c r="MP78" s="712"/>
      <c r="MQ78" s="712"/>
      <c r="MR78" s="712"/>
      <c r="MS78" s="712"/>
      <c r="MT78" s="712"/>
      <c r="MU78" s="712"/>
      <c r="MV78" s="712"/>
      <c r="MW78" s="712"/>
      <c r="MX78" s="712"/>
      <c r="MY78" s="712"/>
      <c r="MZ78" s="712"/>
      <c r="NA78" s="712"/>
      <c r="NB78" s="712"/>
      <c r="NC78" s="712"/>
      <c r="ND78" s="712"/>
      <c r="NE78" s="712"/>
      <c r="NF78" s="712"/>
      <c r="NG78" s="712"/>
      <c r="NH78" s="712"/>
      <c r="NI78" s="712"/>
      <c r="NJ78" s="712"/>
      <c r="NK78" s="712"/>
      <c r="NL78" s="712"/>
      <c r="NM78" s="712"/>
      <c r="NN78" s="712"/>
      <c r="NO78" s="712"/>
      <c r="NP78" s="712"/>
      <c r="NQ78" s="712"/>
      <c r="NR78" s="712"/>
      <c r="NS78" s="712"/>
      <c r="NT78" s="712"/>
      <c r="NU78" s="712"/>
      <c r="NV78" s="712"/>
      <c r="NW78" s="712"/>
      <c r="NX78" s="712"/>
      <c r="NY78" s="712"/>
      <c r="NZ78" s="712"/>
      <c r="OA78" s="712"/>
      <c r="OB78" s="712"/>
      <c r="OC78" s="712"/>
      <c r="OD78" s="712"/>
      <c r="OE78" s="712"/>
      <c r="OF78" s="712"/>
      <c r="OG78" s="713"/>
      <c r="OH78" s="712"/>
      <c r="OI78" s="712"/>
      <c r="OJ78" s="712"/>
      <c r="OK78" s="712"/>
      <c r="OL78" s="712"/>
      <c r="OM78" s="712"/>
      <c r="ON78" s="712"/>
      <c r="OO78" s="712"/>
      <c r="OP78" s="712"/>
      <c r="OQ78" s="712"/>
      <c r="OR78" s="712"/>
      <c r="OS78" s="712"/>
      <c r="OT78" s="712"/>
      <c r="OU78" s="712"/>
    </row>
    <row r="79" spans="1:411" s="703" customFormat="1" ht="13.5" customHeight="1">
      <c r="A79" s="703">
        <v>72</v>
      </c>
      <c r="B79" s="552" t="s">
        <v>669</v>
      </c>
      <c r="C79" s="559" t="s">
        <v>601</v>
      </c>
      <c r="D79" s="508">
        <v>426</v>
      </c>
      <c r="E79" s="571"/>
      <c r="F79" s="518"/>
      <c r="G79" s="518">
        <v>522.5</v>
      </c>
      <c r="H79" s="912">
        <v>426</v>
      </c>
      <c r="I79" s="633">
        <f t="shared" si="2"/>
        <v>426</v>
      </c>
      <c r="J79" s="508"/>
      <c r="K79" s="508"/>
      <c r="L79" s="508"/>
      <c r="M79" s="508"/>
      <c r="N79" s="508"/>
      <c r="O79" s="508"/>
      <c r="P79" s="508"/>
      <c r="Q79" s="508"/>
      <c r="R79" s="508"/>
      <c r="S79" s="508"/>
      <c r="T79" s="508"/>
      <c r="U79" s="508"/>
      <c r="V79" s="508"/>
      <c r="W79" s="508"/>
      <c r="X79" s="712"/>
      <c r="Y79" s="712"/>
      <c r="Z79" s="508"/>
      <c r="AA79" s="508"/>
      <c r="AB79" s="508"/>
      <c r="AC79" s="508"/>
      <c r="AD79" s="508"/>
      <c r="AE79" s="508"/>
      <c r="AF79" s="508"/>
      <c r="AG79" s="508"/>
      <c r="AH79" s="508"/>
      <c r="AI79" s="508"/>
      <c r="AJ79" s="508"/>
      <c r="AK79" s="508"/>
      <c r="AL79" s="508"/>
      <c r="AM79" s="508"/>
      <c r="AN79" s="508"/>
      <c r="AO79" s="508"/>
      <c r="AP79" s="508"/>
      <c r="AQ79" s="508"/>
      <c r="AR79" s="508"/>
      <c r="AS79" s="508"/>
      <c r="AT79" s="508"/>
      <c r="AU79" s="508"/>
      <c r="AV79" s="508"/>
      <c r="AW79" s="508"/>
      <c r="AX79" s="508"/>
      <c r="AY79" s="508"/>
      <c r="AZ79" s="508"/>
      <c r="BA79" s="508"/>
      <c r="BB79" s="508"/>
      <c r="BC79" s="508"/>
      <c r="BD79" s="508"/>
      <c r="BE79" s="508"/>
      <c r="BF79" s="508"/>
      <c r="BG79" s="508"/>
      <c r="BH79" s="508"/>
      <c r="BI79" s="508"/>
      <c r="BJ79" s="508"/>
      <c r="BK79" s="508"/>
      <c r="BL79" s="508"/>
      <c r="BM79" s="508"/>
      <c r="BN79" s="508"/>
      <c r="BO79" s="508"/>
      <c r="BP79" s="508"/>
      <c r="BQ79" s="508"/>
      <c r="BR79" s="508"/>
      <c r="BS79" s="508"/>
      <c r="BT79" s="508"/>
      <c r="BU79" s="508"/>
      <c r="BV79" s="508"/>
      <c r="BW79" s="508"/>
      <c r="BX79" s="508"/>
      <c r="BY79" s="508"/>
      <c r="BZ79" s="508"/>
      <c r="CA79" s="508"/>
      <c r="CB79" s="508"/>
      <c r="CC79" s="508"/>
      <c r="CD79" s="508"/>
      <c r="CE79" s="508"/>
      <c r="CF79" s="508"/>
      <c r="CG79" s="508"/>
      <c r="CH79" s="508"/>
      <c r="CI79" s="508"/>
      <c r="CJ79" s="508"/>
      <c r="CK79" s="508"/>
      <c r="CL79" s="508"/>
      <c r="CM79" s="508"/>
      <c r="CN79" s="508"/>
      <c r="CO79" s="508"/>
      <c r="CP79" s="508"/>
      <c r="CQ79" s="508"/>
      <c r="CR79" s="508"/>
      <c r="CS79" s="508"/>
      <c r="CT79" s="508"/>
      <c r="CU79" s="508"/>
      <c r="CV79" s="508"/>
      <c r="CW79" s="508"/>
      <c r="CX79" s="508"/>
      <c r="CY79" s="508"/>
      <c r="CZ79" s="508"/>
      <c r="DA79" s="508"/>
      <c r="DB79" s="508"/>
      <c r="DC79" s="508"/>
      <c r="DD79" s="508"/>
      <c r="DE79" s="508"/>
      <c r="DF79" s="508"/>
      <c r="DG79" s="508"/>
      <c r="DH79" s="508"/>
      <c r="DI79" s="508"/>
      <c r="DJ79" s="508"/>
      <c r="DK79" s="508"/>
      <c r="DL79" s="508"/>
      <c r="DM79" s="508"/>
      <c r="DN79" s="508"/>
      <c r="DO79" s="508"/>
      <c r="DP79" s="508"/>
      <c r="DQ79" s="508"/>
      <c r="DR79" s="508"/>
      <c r="DS79" s="508"/>
      <c r="DT79" s="508"/>
      <c r="DU79" s="508"/>
      <c r="DV79" s="508"/>
      <c r="DW79" s="508"/>
      <c r="DX79" s="508"/>
      <c r="DY79" s="508"/>
      <c r="DZ79" s="508"/>
      <c r="EA79" s="508"/>
      <c r="EB79" s="508"/>
      <c r="EC79" s="508"/>
      <c r="ED79" s="508"/>
      <c r="EE79" s="712"/>
      <c r="EF79" s="712"/>
      <c r="EG79" s="712"/>
      <c r="EH79" s="712"/>
      <c r="EI79" s="712"/>
      <c r="EJ79" s="712"/>
      <c r="EK79" s="712"/>
      <c r="EL79" s="712"/>
      <c r="EM79" s="712"/>
      <c r="EN79" s="712"/>
      <c r="EO79" s="712"/>
      <c r="EP79" s="712"/>
      <c r="EQ79" s="712"/>
      <c r="ER79" s="712"/>
      <c r="ES79" s="712"/>
      <c r="ET79" s="712"/>
      <c r="EU79" s="712"/>
      <c r="EV79" s="712"/>
      <c r="EW79" s="712"/>
      <c r="EX79" s="712"/>
      <c r="EY79" s="744"/>
      <c r="EZ79" s="744"/>
      <c r="FA79" s="744"/>
      <c r="FB79" s="720"/>
      <c r="FC79" s="720"/>
      <c r="FD79" s="720"/>
      <c r="FE79" s="720"/>
      <c r="FF79" s="720"/>
      <c r="FG79" s="720"/>
      <c r="FH79" s="720"/>
      <c r="FI79" s="720"/>
      <c r="FJ79" s="720"/>
      <c r="FK79" s="720"/>
      <c r="FL79" s="720"/>
      <c r="FM79" s="720"/>
      <c r="FN79" s="720"/>
      <c r="FO79" s="720"/>
      <c r="FP79" s="720"/>
      <c r="FQ79" s="720"/>
      <c r="FR79" s="720"/>
      <c r="FS79" s="720"/>
      <c r="FT79" s="720"/>
      <c r="FU79" s="720"/>
      <c r="FV79" s="720"/>
      <c r="FW79" s="720"/>
      <c r="FX79" s="720">
        <v>2</v>
      </c>
      <c r="FY79" s="720">
        <v>2</v>
      </c>
      <c r="FZ79" s="720">
        <v>2</v>
      </c>
      <c r="GA79" s="720">
        <v>2</v>
      </c>
      <c r="GB79" s="720">
        <v>2</v>
      </c>
      <c r="GC79" s="720"/>
      <c r="GD79" s="720"/>
      <c r="GE79" s="720"/>
      <c r="GF79" s="720"/>
      <c r="GG79" s="721"/>
      <c r="GH79" s="722"/>
      <c r="GI79" s="722"/>
      <c r="GJ79" s="720"/>
      <c r="GK79" s="723"/>
      <c r="GL79" s="719"/>
      <c r="GM79" s="711"/>
      <c r="GN79" s="712"/>
      <c r="GO79" s="712"/>
      <c r="GP79" s="712"/>
      <c r="GQ79" s="712"/>
      <c r="GR79" s="508"/>
      <c r="GS79" s="508"/>
      <c r="GT79" s="508"/>
      <c r="GU79" s="508"/>
      <c r="GV79" s="508"/>
      <c r="GW79" s="508"/>
      <c r="GX79" s="508"/>
      <c r="GY79" s="712"/>
      <c r="GZ79" s="712"/>
      <c r="HA79" s="508"/>
      <c r="HB79" s="508"/>
      <c r="HC79" s="508"/>
      <c r="HD79" s="508"/>
      <c r="HE79" s="508"/>
      <c r="HF79" s="508"/>
      <c r="HG79" s="508"/>
      <c r="HH79" s="508"/>
      <c r="HI79" s="508"/>
      <c r="HJ79" s="508"/>
      <c r="HK79" s="508"/>
      <c r="HL79" s="508"/>
      <c r="HM79" s="508"/>
      <c r="HN79" s="508"/>
      <c r="HO79" s="508"/>
      <c r="HP79" s="508"/>
      <c r="HQ79" s="508"/>
      <c r="HR79" s="508"/>
      <c r="HS79" s="508"/>
      <c r="HT79" s="508"/>
      <c r="HU79" s="508"/>
      <c r="HV79" s="508"/>
      <c r="HW79" s="508"/>
      <c r="HX79" s="508"/>
      <c r="HY79" s="508"/>
      <c r="HZ79" s="508"/>
      <c r="IA79" s="508"/>
      <c r="IB79" s="508"/>
      <c r="IC79" s="508"/>
      <c r="ID79" s="508"/>
      <c r="IE79" s="508"/>
      <c r="IF79" s="508"/>
      <c r="IG79" s="508"/>
      <c r="IH79" s="508"/>
      <c r="II79" s="508"/>
      <c r="IJ79" s="508"/>
      <c r="IK79" s="508"/>
      <c r="IL79" s="508"/>
      <c r="IM79" s="508"/>
      <c r="IN79" s="508"/>
      <c r="IO79" s="508"/>
      <c r="IP79" s="508"/>
      <c r="IQ79" s="508"/>
      <c r="IR79" s="508"/>
      <c r="IS79" s="508"/>
      <c r="IT79" s="508"/>
      <c r="IU79" s="508"/>
      <c r="IV79" s="508"/>
      <c r="IW79" s="508"/>
      <c r="IX79" s="508"/>
      <c r="IY79" s="508"/>
      <c r="IZ79" s="508"/>
      <c r="JA79" s="508"/>
      <c r="JB79" s="508"/>
      <c r="JC79" s="508"/>
      <c r="JD79" s="508"/>
      <c r="JE79" s="508"/>
      <c r="JF79" s="508"/>
      <c r="JG79" s="508"/>
      <c r="JH79" s="508"/>
      <c r="JI79" s="508"/>
      <c r="JJ79" s="508"/>
      <c r="JK79" s="508"/>
      <c r="JL79" s="508"/>
      <c r="JM79" s="508"/>
      <c r="JN79" s="508"/>
      <c r="JO79" s="508"/>
      <c r="JP79" s="508"/>
      <c r="JQ79" s="508"/>
      <c r="JR79" s="508"/>
      <c r="JS79" s="508"/>
      <c r="JT79" s="508"/>
      <c r="JU79" s="508"/>
      <c r="JV79" s="508"/>
      <c r="JW79" s="508"/>
      <c r="JX79" s="508"/>
      <c r="JY79" s="508"/>
      <c r="JZ79" s="508"/>
      <c r="KA79" s="508"/>
      <c r="KB79" s="508"/>
      <c r="KC79" s="508"/>
      <c r="KD79" s="508"/>
      <c r="KE79" s="508"/>
      <c r="KF79" s="508"/>
      <c r="KG79" s="508"/>
      <c r="KH79" s="508"/>
      <c r="KI79" s="508"/>
      <c r="KJ79" s="508"/>
      <c r="KK79" s="508"/>
      <c r="KL79" s="508"/>
      <c r="KM79" s="508"/>
      <c r="KN79" s="508"/>
      <c r="KO79" s="508"/>
      <c r="KP79" s="712"/>
      <c r="KQ79" s="712"/>
      <c r="KR79" s="712"/>
      <c r="KS79" s="712"/>
      <c r="KT79" s="712"/>
      <c r="KU79" s="712"/>
      <c r="KV79" s="712"/>
      <c r="KW79" s="712"/>
      <c r="KX79" s="712"/>
      <c r="KY79" s="712"/>
      <c r="KZ79" s="712"/>
      <c r="LA79" s="712"/>
      <c r="LB79" s="712"/>
      <c r="LC79" s="712"/>
      <c r="LD79" s="712"/>
      <c r="LE79" s="712"/>
      <c r="LF79" s="712"/>
      <c r="LG79" s="712"/>
      <c r="LH79" s="712"/>
      <c r="LI79" s="712"/>
      <c r="LJ79" s="712"/>
      <c r="LK79" s="712"/>
      <c r="LL79" s="712"/>
      <c r="LM79" s="712"/>
      <c r="LN79" s="712"/>
      <c r="LO79" s="712"/>
      <c r="LP79" s="712"/>
      <c r="LQ79" s="712"/>
      <c r="LR79" s="712"/>
      <c r="LS79" s="712"/>
      <c r="LT79" s="712"/>
      <c r="LU79" s="712"/>
      <c r="LV79" s="712"/>
      <c r="LW79" s="712"/>
      <c r="LX79" s="712"/>
      <c r="LY79" s="712"/>
      <c r="LZ79" s="712"/>
      <c r="MA79" s="712"/>
      <c r="MB79" s="712"/>
      <c r="MC79" s="712"/>
      <c r="MD79" s="712"/>
      <c r="ME79" s="712"/>
      <c r="MF79" s="712"/>
      <c r="MG79" s="712"/>
      <c r="MH79" s="712"/>
      <c r="MI79" s="712"/>
      <c r="MJ79" s="712"/>
      <c r="MK79" s="712"/>
      <c r="ML79" s="712"/>
      <c r="MM79" s="712"/>
      <c r="MN79" s="712"/>
      <c r="MO79" s="712"/>
      <c r="MP79" s="712"/>
      <c r="MQ79" s="712"/>
      <c r="MR79" s="712"/>
      <c r="MS79" s="712"/>
      <c r="MT79" s="712"/>
      <c r="MU79" s="712"/>
      <c r="MV79" s="712"/>
      <c r="MW79" s="712"/>
      <c r="MX79" s="712"/>
      <c r="MY79" s="712"/>
      <c r="MZ79" s="712"/>
      <c r="NA79" s="712"/>
      <c r="NB79" s="712"/>
      <c r="NC79" s="712"/>
      <c r="ND79" s="712"/>
      <c r="NE79" s="712"/>
      <c r="NF79" s="712"/>
      <c r="NG79" s="712"/>
      <c r="NH79" s="712"/>
      <c r="NI79" s="712"/>
      <c r="NJ79" s="712"/>
      <c r="NK79" s="712"/>
      <c r="NL79" s="712"/>
      <c r="NM79" s="712"/>
      <c r="NN79" s="712"/>
      <c r="NO79" s="712"/>
      <c r="NP79" s="712"/>
      <c r="NQ79" s="712"/>
      <c r="NR79" s="712"/>
      <c r="NS79" s="712"/>
      <c r="NT79" s="712"/>
      <c r="NU79" s="712"/>
      <c r="NV79" s="712"/>
      <c r="NW79" s="712"/>
      <c r="NX79" s="712"/>
      <c r="NY79" s="712"/>
      <c r="NZ79" s="712"/>
      <c r="OA79" s="712"/>
      <c r="OB79" s="712"/>
      <c r="OC79" s="712"/>
      <c r="OD79" s="712"/>
      <c r="OE79" s="712"/>
      <c r="OF79" s="712"/>
      <c r="OG79" s="713"/>
      <c r="OH79" s="712"/>
      <c r="OI79" s="712"/>
      <c r="OJ79" s="712"/>
      <c r="OK79" s="712"/>
      <c r="OL79" s="712"/>
      <c r="OM79" s="712"/>
      <c r="ON79" s="712"/>
      <c r="OO79" s="712"/>
      <c r="OP79" s="712"/>
      <c r="OQ79" s="712"/>
      <c r="OR79" s="712"/>
      <c r="OS79" s="712"/>
      <c r="OT79" s="712"/>
      <c r="OU79" s="712"/>
    </row>
    <row r="80" spans="1:411" s="703" customFormat="1" ht="12.75">
      <c r="A80" s="703">
        <v>73</v>
      </c>
      <c r="B80" s="552" t="s">
        <v>670</v>
      </c>
      <c r="C80" s="559" t="s">
        <v>601</v>
      </c>
      <c r="D80" s="508">
        <v>690</v>
      </c>
      <c r="E80" s="571"/>
      <c r="F80" s="518"/>
      <c r="G80" s="518">
        <v>625</v>
      </c>
      <c r="H80" s="912">
        <v>690</v>
      </c>
      <c r="I80" s="633">
        <f t="shared" si="2"/>
        <v>690</v>
      </c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>
        <v>2</v>
      </c>
      <c r="W80" s="508"/>
      <c r="X80" s="712"/>
      <c r="Y80" s="712"/>
      <c r="Z80" s="508"/>
      <c r="AA80" s="508"/>
      <c r="AB80" s="508"/>
      <c r="AC80" s="508"/>
      <c r="AD80" s="508"/>
      <c r="AE80" s="508"/>
      <c r="AF80" s="508"/>
      <c r="AG80" s="508"/>
      <c r="AH80" s="508"/>
      <c r="AI80" s="508"/>
      <c r="AJ80" s="508"/>
      <c r="AK80" s="508"/>
      <c r="AL80" s="508"/>
      <c r="AM80" s="508"/>
      <c r="AN80" s="508"/>
      <c r="AO80" s="508"/>
      <c r="AP80" s="508"/>
      <c r="AQ80" s="508"/>
      <c r="AR80" s="508"/>
      <c r="AS80" s="508"/>
      <c r="AT80" s="508"/>
      <c r="AU80" s="508"/>
      <c r="AV80" s="508"/>
      <c r="AW80" s="508"/>
      <c r="AX80" s="508"/>
      <c r="AY80" s="508"/>
      <c r="AZ80" s="508"/>
      <c r="BA80" s="508"/>
      <c r="BB80" s="508"/>
      <c r="BC80" s="508"/>
      <c r="BD80" s="508"/>
      <c r="BE80" s="508"/>
      <c r="BF80" s="508"/>
      <c r="BG80" s="508"/>
      <c r="BH80" s="508"/>
      <c r="BI80" s="508"/>
      <c r="BJ80" s="508"/>
      <c r="BK80" s="508"/>
      <c r="BL80" s="508"/>
      <c r="BM80" s="508"/>
      <c r="BN80" s="508"/>
      <c r="BO80" s="508"/>
      <c r="BP80" s="508"/>
      <c r="BQ80" s="508"/>
      <c r="BR80" s="508"/>
      <c r="BS80" s="508"/>
      <c r="BT80" s="508"/>
      <c r="BU80" s="508"/>
      <c r="BV80" s="508"/>
      <c r="BW80" s="508"/>
      <c r="BX80" s="508"/>
      <c r="BY80" s="508"/>
      <c r="BZ80" s="508"/>
      <c r="CA80" s="508"/>
      <c r="CB80" s="508"/>
      <c r="CC80" s="508"/>
      <c r="CD80" s="508"/>
      <c r="CE80" s="508"/>
      <c r="CF80" s="508"/>
      <c r="CG80" s="508"/>
      <c r="CH80" s="508"/>
      <c r="CI80" s="508"/>
      <c r="CJ80" s="508"/>
      <c r="CK80" s="508"/>
      <c r="CL80" s="508"/>
      <c r="CM80" s="508"/>
      <c r="CN80" s="508"/>
      <c r="CO80" s="508"/>
      <c r="CP80" s="508"/>
      <c r="CQ80" s="508"/>
      <c r="CR80" s="508"/>
      <c r="CS80" s="508"/>
      <c r="CT80" s="508"/>
      <c r="CU80" s="508"/>
      <c r="CV80" s="508"/>
      <c r="CW80" s="508"/>
      <c r="CX80" s="508"/>
      <c r="CY80" s="508"/>
      <c r="CZ80" s="508"/>
      <c r="DA80" s="508"/>
      <c r="DB80" s="508"/>
      <c r="DC80" s="508"/>
      <c r="DD80" s="508"/>
      <c r="DE80" s="508"/>
      <c r="DF80" s="508"/>
      <c r="DG80" s="508"/>
      <c r="DH80" s="508"/>
      <c r="DI80" s="508"/>
      <c r="DJ80" s="508"/>
      <c r="DK80" s="508"/>
      <c r="DL80" s="508"/>
      <c r="DM80" s="508"/>
      <c r="DN80" s="508"/>
      <c r="DO80" s="508"/>
      <c r="DP80" s="508"/>
      <c r="DQ80" s="508"/>
      <c r="DR80" s="508"/>
      <c r="DS80" s="508"/>
      <c r="DT80" s="508"/>
      <c r="DU80" s="508"/>
      <c r="DV80" s="508"/>
      <c r="DW80" s="508"/>
      <c r="DX80" s="508"/>
      <c r="DY80" s="508"/>
      <c r="DZ80" s="508"/>
      <c r="EA80" s="508"/>
      <c r="EB80" s="508"/>
      <c r="EC80" s="508"/>
      <c r="ED80" s="508"/>
      <c r="EE80" s="712"/>
      <c r="EF80" s="712"/>
      <c r="EG80" s="712"/>
      <c r="EH80" s="712"/>
      <c r="EI80" s="712"/>
      <c r="EJ80" s="712"/>
      <c r="EK80" s="712"/>
      <c r="EL80" s="712"/>
      <c r="EM80" s="712"/>
      <c r="EN80" s="712"/>
      <c r="EO80" s="712"/>
      <c r="EP80" s="712"/>
      <c r="EQ80" s="712"/>
      <c r="ER80" s="712"/>
      <c r="ES80" s="712"/>
      <c r="ET80" s="712"/>
      <c r="EU80" s="712"/>
      <c r="EV80" s="712"/>
      <c r="EW80" s="712"/>
      <c r="EX80" s="712"/>
      <c r="EY80" s="744"/>
      <c r="EZ80" s="744"/>
      <c r="FA80" s="744"/>
      <c r="FB80" s="720"/>
      <c r="FC80" s="720"/>
      <c r="FD80" s="720"/>
      <c r="FE80" s="720"/>
      <c r="FF80" s="720"/>
      <c r="FG80" s="720"/>
      <c r="FH80" s="720"/>
      <c r="FI80" s="720"/>
      <c r="FJ80" s="720"/>
      <c r="FK80" s="720"/>
      <c r="FL80" s="720"/>
      <c r="FM80" s="720"/>
      <c r="FN80" s="720"/>
      <c r="FO80" s="720"/>
      <c r="FP80" s="720"/>
      <c r="FQ80" s="720"/>
      <c r="FR80" s="720"/>
      <c r="FS80" s="720"/>
      <c r="FT80" s="720"/>
      <c r="FU80" s="720"/>
      <c r="FV80" s="720"/>
      <c r="FW80" s="720"/>
      <c r="FX80" s="720"/>
      <c r="FY80" s="720"/>
      <c r="FZ80" s="720"/>
      <c r="GA80" s="720"/>
      <c r="GB80" s="720"/>
      <c r="GC80" s="720">
        <v>2</v>
      </c>
      <c r="GD80" s="720">
        <v>2</v>
      </c>
      <c r="GE80" s="720">
        <v>2</v>
      </c>
      <c r="GF80" s="720">
        <v>2</v>
      </c>
      <c r="GG80" s="721"/>
      <c r="GH80" s="722"/>
      <c r="GI80" s="722"/>
      <c r="GJ80" s="720"/>
      <c r="GK80" s="723"/>
      <c r="GL80" s="719"/>
      <c r="GM80" s="711"/>
      <c r="GN80" s="712"/>
      <c r="GO80" s="712"/>
      <c r="GP80" s="712"/>
      <c r="GQ80" s="712"/>
      <c r="GR80" s="508"/>
      <c r="GS80" s="508"/>
      <c r="GT80" s="508"/>
      <c r="GU80" s="508"/>
      <c r="GV80" s="508"/>
      <c r="GW80" s="508"/>
      <c r="GX80" s="508"/>
      <c r="GY80" s="712"/>
      <c r="GZ80" s="712"/>
      <c r="HA80" s="508"/>
      <c r="HB80" s="508"/>
      <c r="HC80" s="508"/>
      <c r="HD80" s="508"/>
      <c r="HE80" s="508"/>
      <c r="HF80" s="508"/>
      <c r="HG80" s="508"/>
      <c r="HH80" s="508"/>
      <c r="HI80" s="508"/>
      <c r="HJ80" s="508"/>
      <c r="HK80" s="508"/>
      <c r="HL80" s="508"/>
      <c r="HM80" s="508"/>
      <c r="HN80" s="508"/>
      <c r="HO80" s="508"/>
      <c r="HP80" s="508"/>
      <c r="HQ80" s="508"/>
      <c r="HR80" s="508"/>
      <c r="HS80" s="508"/>
      <c r="HT80" s="508"/>
      <c r="HU80" s="508"/>
      <c r="HV80" s="508"/>
      <c r="HW80" s="508"/>
      <c r="HX80" s="508"/>
      <c r="HY80" s="508"/>
      <c r="HZ80" s="508"/>
      <c r="IA80" s="508"/>
      <c r="IB80" s="508"/>
      <c r="IC80" s="508"/>
      <c r="ID80" s="508"/>
      <c r="IE80" s="508"/>
      <c r="IF80" s="508"/>
      <c r="IG80" s="508"/>
      <c r="IH80" s="508"/>
      <c r="II80" s="508"/>
      <c r="IJ80" s="508"/>
      <c r="IK80" s="508"/>
      <c r="IL80" s="508"/>
      <c r="IM80" s="508"/>
      <c r="IN80" s="508"/>
      <c r="IO80" s="508"/>
      <c r="IP80" s="508"/>
      <c r="IQ80" s="508"/>
      <c r="IR80" s="508"/>
      <c r="IS80" s="508"/>
      <c r="IT80" s="508"/>
      <c r="IU80" s="508"/>
      <c r="IV80" s="508"/>
      <c r="IW80" s="508"/>
      <c r="IX80" s="508"/>
      <c r="IY80" s="508"/>
      <c r="IZ80" s="508"/>
      <c r="JA80" s="508"/>
      <c r="JB80" s="508"/>
      <c r="JC80" s="508"/>
      <c r="JD80" s="508"/>
      <c r="JE80" s="508"/>
      <c r="JF80" s="508"/>
      <c r="JG80" s="508"/>
      <c r="JH80" s="508"/>
      <c r="JI80" s="508"/>
      <c r="JJ80" s="508"/>
      <c r="JK80" s="508"/>
      <c r="JL80" s="508"/>
      <c r="JM80" s="508"/>
      <c r="JN80" s="508"/>
      <c r="JO80" s="508"/>
      <c r="JP80" s="508"/>
      <c r="JQ80" s="508"/>
      <c r="JR80" s="508"/>
      <c r="JS80" s="508"/>
      <c r="JT80" s="508"/>
      <c r="JU80" s="508"/>
      <c r="JV80" s="508"/>
      <c r="JW80" s="508"/>
      <c r="JX80" s="508"/>
      <c r="JY80" s="508"/>
      <c r="JZ80" s="508"/>
      <c r="KA80" s="508"/>
      <c r="KB80" s="508"/>
      <c r="KC80" s="508"/>
      <c r="KD80" s="508"/>
      <c r="KE80" s="508"/>
      <c r="KF80" s="508"/>
      <c r="KG80" s="508"/>
      <c r="KH80" s="508"/>
      <c r="KI80" s="508"/>
      <c r="KJ80" s="508"/>
      <c r="KK80" s="508"/>
      <c r="KL80" s="508"/>
      <c r="KM80" s="508"/>
      <c r="KN80" s="508"/>
      <c r="KO80" s="508"/>
      <c r="KP80" s="712"/>
      <c r="KQ80" s="712"/>
      <c r="KR80" s="712"/>
      <c r="KS80" s="712"/>
      <c r="KT80" s="712"/>
      <c r="KU80" s="712"/>
      <c r="KV80" s="712"/>
      <c r="KW80" s="712"/>
      <c r="KX80" s="712"/>
      <c r="KY80" s="712"/>
      <c r="KZ80" s="712"/>
      <c r="LA80" s="712"/>
      <c r="LB80" s="712"/>
      <c r="LC80" s="712"/>
      <c r="LD80" s="712"/>
      <c r="LE80" s="712"/>
      <c r="LF80" s="712"/>
      <c r="LG80" s="712"/>
      <c r="LH80" s="712"/>
      <c r="LI80" s="712"/>
      <c r="LJ80" s="712"/>
      <c r="LK80" s="712"/>
      <c r="LL80" s="712"/>
      <c r="LM80" s="712"/>
      <c r="LN80" s="712"/>
      <c r="LO80" s="712"/>
      <c r="LP80" s="712"/>
      <c r="LQ80" s="712"/>
      <c r="LR80" s="712"/>
      <c r="LS80" s="712"/>
      <c r="LT80" s="712"/>
      <c r="LU80" s="712"/>
      <c r="LV80" s="712"/>
      <c r="LW80" s="712"/>
      <c r="LX80" s="712"/>
      <c r="LY80" s="712"/>
      <c r="LZ80" s="712"/>
      <c r="MA80" s="712"/>
      <c r="MB80" s="712"/>
      <c r="MC80" s="712"/>
      <c r="MD80" s="712"/>
      <c r="ME80" s="712"/>
      <c r="MF80" s="712"/>
      <c r="MG80" s="712"/>
      <c r="MH80" s="712"/>
      <c r="MI80" s="712"/>
      <c r="MJ80" s="712"/>
      <c r="MK80" s="712"/>
      <c r="ML80" s="712"/>
      <c r="MM80" s="712"/>
      <c r="MN80" s="712"/>
      <c r="MO80" s="712"/>
      <c r="MP80" s="712"/>
      <c r="MQ80" s="712"/>
      <c r="MR80" s="712"/>
      <c r="MS80" s="712"/>
      <c r="MT80" s="712"/>
      <c r="MU80" s="712"/>
      <c r="MV80" s="712"/>
      <c r="MW80" s="712"/>
      <c r="MX80" s="712"/>
      <c r="MY80" s="712"/>
      <c r="MZ80" s="712"/>
      <c r="NA80" s="712"/>
      <c r="NB80" s="712"/>
      <c r="NC80" s="712"/>
      <c r="ND80" s="712"/>
      <c r="NE80" s="712"/>
      <c r="NF80" s="712"/>
      <c r="NG80" s="712"/>
      <c r="NH80" s="712"/>
      <c r="NI80" s="712"/>
      <c r="NJ80" s="712"/>
      <c r="NK80" s="712"/>
      <c r="NL80" s="712"/>
      <c r="NM80" s="712"/>
      <c r="NN80" s="712"/>
      <c r="NO80" s="712"/>
      <c r="NP80" s="712"/>
      <c r="NQ80" s="712"/>
      <c r="NR80" s="712"/>
      <c r="NS80" s="712"/>
      <c r="NT80" s="712"/>
      <c r="NU80" s="712"/>
      <c r="NV80" s="712"/>
      <c r="NW80" s="712"/>
      <c r="NX80" s="712"/>
      <c r="NY80" s="712"/>
      <c r="NZ80" s="712"/>
      <c r="OA80" s="712"/>
      <c r="OB80" s="712"/>
      <c r="OC80" s="712"/>
      <c r="OD80" s="712"/>
      <c r="OE80" s="712"/>
      <c r="OF80" s="712"/>
      <c r="OG80" s="713"/>
      <c r="OH80" s="712"/>
      <c r="OI80" s="712"/>
      <c r="OJ80" s="712"/>
      <c r="OK80" s="712"/>
      <c r="OL80" s="712"/>
      <c r="OM80" s="712"/>
      <c r="ON80" s="712"/>
      <c r="OO80" s="712"/>
      <c r="OP80" s="712"/>
      <c r="OQ80" s="712"/>
      <c r="OR80" s="712"/>
      <c r="OS80" s="712"/>
      <c r="OT80" s="712"/>
      <c r="OU80" s="712"/>
    </row>
    <row r="81" spans="1:411" s="67" customFormat="1" ht="12.75">
      <c r="A81" s="67">
        <v>74</v>
      </c>
      <c r="B81" s="552" t="s">
        <v>671</v>
      </c>
      <c r="C81" s="559" t="s">
        <v>601</v>
      </c>
      <c r="D81" s="508">
        <v>1268.33</v>
      </c>
      <c r="E81" s="571" t="s">
        <v>2521</v>
      </c>
      <c r="F81" s="518"/>
      <c r="G81" s="518">
        <v>595.83000000000004</v>
      </c>
      <c r="H81" s="912">
        <v>1268.33</v>
      </c>
      <c r="I81" s="633">
        <f t="shared" si="2"/>
        <v>1268.33</v>
      </c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>
        <v>2</v>
      </c>
      <c r="X81" s="70"/>
      <c r="Y81" s="70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71"/>
      <c r="AK81" s="68"/>
      <c r="AL81" s="71"/>
      <c r="AM81" s="68"/>
      <c r="AN81" s="68"/>
      <c r="AO81" s="71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71"/>
      <c r="BL81" s="71"/>
      <c r="BM81" s="68"/>
      <c r="BN81" s="68"/>
      <c r="BO81" s="71"/>
      <c r="BP81" s="71"/>
      <c r="BQ81" s="68"/>
      <c r="BR81" s="68"/>
      <c r="BS81" s="68"/>
      <c r="BT81" s="68"/>
      <c r="BU81" s="71"/>
      <c r="BV81" s="71"/>
      <c r="BW81" s="71"/>
      <c r="BX81" s="71"/>
      <c r="BY81" s="68"/>
      <c r="BZ81" s="68"/>
      <c r="CA81" s="68"/>
      <c r="CB81" s="68"/>
      <c r="CC81" s="71"/>
      <c r="CD81" s="71"/>
      <c r="CE81" s="68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68"/>
      <c r="DB81" s="68"/>
      <c r="DC81" s="68"/>
      <c r="DD81" s="71"/>
      <c r="DE81" s="71"/>
      <c r="DF81" s="68"/>
      <c r="DG81" s="71"/>
      <c r="DH81" s="68"/>
      <c r="DI81" s="71"/>
      <c r="DJ81" s="71"/>
      <c r="DK81" s="68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68"/>
      <c r="ED81" s="71"/>
      <c r="EE81" s="70"/>
      <c r="EF81" s="72"/>
      <c r="EG81" s="72"/>
      <c r="EH81" s="72"/>
      <c r="EI81" s="72"/>
      <c r="EJ81" s="72"/>
      <c r="EK81" s="72"/>
      <c r="EL81" s="72"/>
      <c r="EM81" s="72"/>
      <c r="EN81" s="72"/>
      <c r="EO81" s="72"/>
      <c r="EP81" s="72"/>
      <c r="EQ81" s="72"/>
      <c r="ER81" s="72"/>
      <c r="ES81" s="72"/>
      <c r="ET81" s="70"/>
      <c r="EU81" s="72"/>
      <c r="EV81" s="70"/>
      <c r="EW81" s="70"/>
      <c r="EX81" s="70"/>
      <c r="EY81" s="73"/>
      <c r="EZ81" s="73"/>
      <c r="FA81" s="73"/>
      <c r="FB81" s="74"/>
      <c r="FC81" s="75"/>
      <c r="FD81" s="75"/>
      <c r="FE81" s="75"/>
      <c r="FF81" s="75"/>
      <c r="FG81" s="75"/>
      <c r="FH81" s="75"/>
      <c r="FI81" s="75"/>
      <c r="FJ81" s="75"/>
      <c r="FK81" s="75"/>
      <c r="FL81" s="75"/>
      <c r="FM81" s="75"/>
      <c r="FN81" s="75"/>
      <c r="FO81" s="75"/>
      <c r="FP81" s="75"/>
      <c r="FQ81" s="75"/>
      <c r="FR81" s="74"/>
      <c r="FS81" s="74"/>
      <c r="FT81" s="74"/>
      <c r="FU81" s="74"/>
      <c r="FV81" s="74"/>
      <c r="FW81" s="74"/>
      <c r="FX81" s="76"/>
      <c r="FY81" s="76"/>
      <c r="FZ81" s="76"/>
      <c r="GA81" s="76"/>
      <c r="GB81" s="76"/>
      <c r="GC81" s="74"/>
      <c r="GD81" s="74"/>
      <c r="GE81" s="74"/>
      <c r="GF81" s="74"/>
      <c r="GG81" s="77"/>
      <c r="GH81" s="78"/>
      <c r="GI81" s="78"/>
      <c r="GJ81" s="74"/>
      <c r="GK81" s="79"/>
      <c r="GL81" s="80"/>
      <c r="GM81" s="105"/>
      <c r="GN81" s="70"/>
      <c r="GO81" s="70"/>
      <c r="GP81" s="70"/>
      <c r="GQ81" s="70"/>
      <c r="GR81" s="68"/>
      <c r="GS81" s="68"/>
      <c r="GT81" s="68"/>
      <c r="GU81" s="68"/>
      <c r="GV81" s="68"/>
      <c r="GW81" s="68"/>
      <c r="GX81" s="68"/>
      <c r="GY81" s="70"/>
      <c r="GZ81" s="70"/>
      <c r="HA81" s="68"/>
      <c r="HB81" s="68"/>
      <c r="HC81" s="68"/>
      <c r="HD81" s="68"/>
      <c r="HE81" s="68"/>
      <c r="HF81" s="68"/>
      <c r="HG81" s="68"/>
      <c r="HH81" s="68"/>
      <c r="HI81" s="68"/>
      <c r="HJ81" s="68"/>
      <c r="HK81" s="68"/>
      <c r="HL81" s="68"/>
      <c r="HM81" s="68"/>
      <c r="HN81" s="68"/>
      <c r="HO81" s="68"/>
      <c r="HP81" s="68"/>
      <c r="HQ81" s="69"/>
      <c r="HR81" s="68"/>
      <c r="HS81" s="68"/>
      <c r="HT81" s="68"/>
      <c r="HU81" s="68"/>
      <c r="HV81" s="68"/>
      <c r="HW81" s="68"/>
      <c r="HX81" s="68"/>
      <c r="HY81" s="68"/>
      <c r="HZ81" s="68"/>
      <c r="IA81" s="68"/>
      <c r="IB81" s="68"/>
      <c r="IC81" s="68"/>
      <c r="ID81" s="68"/>
      <c r="IE81" s="68"/>
      <c r="IF81" s="68"/>
      <c r="IG81" s="68"/>
      <c r="IH81" s="68"/>
      <c r="II81" s="68"/>
      <c r="IJ81" s="68"/>
      <c r="IK81" s="68"/>
      <c r="IL81" s="68"/>
      <c r="IM81" s="68"/>
      <c r="IN81" s="68"/>
      <c r="IO81" s="68"/>
      <c r="IP81" s="68"/>
      <c r="IQ81" s="68"/>
      <c r="IR81" s="68"/>
      <c r="IS81" s="68"/>
      <c r="IT81" s="68"/>
      <c r="IU81" s="68"/>
      <c r="IV81" s="68"/>
      <c r="IW81" s="68"/>
      <c r="IX81" s="68"/>
      <c r="IY81" s="68"/>
      <c r="IZ81" s="68"/>
      <c r="JA81" s="68"/>
      <c r="JB81" s="68"/>
      <c r="JC81" s="68"/>
      <c r="JD81" s="68"/>
      <c r="JE81" s="68"/>
      <c r="JF81" s="68"/>
      <c r="JG81" s="68"/>
      <c r="JH81" s="68"/>
      <c r="JI81" s="68"/>
      <c r="JJ81" s="68"/>
      <c r="JK81" s="68"/>
      <c r="JL81" s="68"/>
      <c r="JM81" s="68"/>
      <c r="JN81" s="68"/>
      <c r="JO81" s="68"/>
      <c r="JP81" s="68"/>
      <c r="JQ81" s="68"/>
      <c r="JR81" s="68"/>
      <c r="JS81" s="68"/>
      <c r="JT81" s="68"/>
      <c r="JU81" s="68"/>
      <c r="JV81" s="68"/>
      <c r="JW81" s="68"/>
      <c r="JX81" s="68"/>
      <c r="JY81" s="68"/>
      <c r="JZ81" s="68"/>
      <c r="KA81" s="68"/>
      <c r="KB81" s="68"/>
      <c r="KC81" s="68"/>
      <c r="KD81" s="68"/>
      <c r="KE81" s="68"/>
      <c r="KF81" s="68"/>
      <c r="KG81" s="68"/>
      <c r="KH81" s="68"/>
      <c r="KI81" s="68"/>
      <c r="KJ81" s="68"/>
      <c r="KK81" s="68"/>
      <c r="KL81" s="68"/>
      <c r="KM81" s="68"/>
      <c r="KN81" s="68"/>
      <c r="KO81" s="68"/>
      <c r="KP81" s="70"/>
      <c r="KQ81" s="70"/>
      <c r="KR81" s="70"/>
      <c r="KS81" s="70"/>
      <c r="KT81" s="70"/>
      <c r="KU81" s="70"/>
      <c r="KV81" s="70"/>
      <c r="KW81" s="70"/>
      <c r="KX81" s="70"/>
      <c r="KY81" s="70"/>
      <c r="KZ81" s="70"/>
      <c r="LA81" s="70"/>
      <c r="LB81" s="70"/>
      <c r="LC81" s="70"/>
      <c r="LD81" s="70"/>
      <c r="LE81" s="70"/>
      <c r="LF81" s="70"/>
      <c r="LG81" s="70"/>
      <c r="LH81" s="70"/>
      <c r="LI81" s="70"/>
      <c r="LJ81" s="70"/>
      <c r="LK81" s="70"/>
      <c r="LL81" s="70"/>
      <c r="LM81" s="70"/>
      <c r="LN81" s="70"/>
      <c r="LO81" s="70"/>
      <c r="LP81" s="70"/>
      <c r="LQ81" s="70"/>
      <c r="LR81" s="70"/>
      <c r="LS81" s="70"/>
      <c r="LT81" s="70"/>
      <c r="LU81" s="70"/>
      <c r="LV81" s="70"/>
      <c r="LW81" s="70"/>
      <c r="LX81" s="70"/>
      <c r="LY81" s="70"/>
      <c r="LZ81" s="70"/>
      <c r="MA81" s="70"/>
      <c r="MB81" s="70"/>
      <c r="MC81" s="70"/>
      <c r="MD81" s="70"/>
      <c r="ME81" s="70"/>
      <c r="MF81" s="70"/>
      <c r="MG81" s="70"/>
      <c r="MH81" s="70"/>
      <c r="MI81" s="70"/>
      <c r="MJ81" s="70"/>
      <c r="MK81" s="70"/>
      <c r="ML81" s="70"/>
      <c r="MM81" s="70"/>
      <c r="MN81" s="70"/>
      <c r="MO81" s="70"/>
      <c r="MP81" s="70"/>
      <c r="MQ81" s="70"/>
      <c r="MR81" s="70"/>
      <c r="MS81" s="70"/>
      <c r="MT81" s="70"/>
      <c r="MU81" s="70"/>
      <c r="MV81" s="70"/>
      <c r="MW81" s="70"/>
      <c r="MX81" s="70"/>
      <c r="MY81" s="70"/>
      <c r="MZ81" s="70"/>
      <c r="NA81" s="70"/>
      <c r="NB81" s="70"/>
      <c r="NC81" s="70"/>
      <c r="ND81" s="70"/>
      <c r="NE81" s="70"/>
      <c r="NF81" s="70"/>
      <c r="NG81" s="70"/>
      <c r="NH81" s="70"/>
      <c r="NI81" s="70"/>
      <c r="NJ81" s="70"/>
      <c r="NK81" s="70"/>
      <c r="NL81" s="70"/>
      <c r="NM81" s="70"/>
      <c r="NN81" s="70"/>
      <c r="NO81" s="70"/>
      <c r="NP81" s="70"/>
      <c r="NQ81" s="70"/>
      <c r="NR81" s="70"/>
      <c r="NS81" s="70"/>
      <c r="NT81" s="70"/>
      <c r="NU81" s="70"/>
      <c r="NV81" s="70"/>
      <c r="NW81" s="70"/>
      <c r="NX81" s="70"/>
      <c r="NY81" s="70"/>
      <c r="NZ81" s="70"/>
      <c r="OA81" s="70"/>
      <c r="OB81" s="70"/>
      <c r="OC81" s="70"/>
      <c r="OD81" s="70"/>
      <c r="OE81" s="70"/>
      <c r="OF81" s="70"/>
      <c r="OG81" s="81"/>
      <c r="OH81" s="70"/>
      <c r="OI81" s="70"/>
      <c r="OJ81" s="70"/>
      <c r="OK81" s="70"/>
      <c r="OL81" s="70"/>
      <c r="OM81" s="70"/>
      <c r="ON81" s="70"/>
      <c r="OO81" s="70"/>
      <c r="OP81" s="70"/>
      <c r="OQ81" s="70"/>
      <c r="OR81" s="70"/>
      <c r="OS81" s="70"/>
      <c r="OT81" s="70"/>
      <c r="OU81" s="70"/>
    </row>
    <row r="82" spans="1:411" s="67" customFormat="1" ht="12.75">
      <c r="A82" s="67">
        <v>75</v>
      </c>
      <c r="B82" s="552" t="s">
        <v>672</v>
      </c>
      <c r="C82" s="559" t="s">
        <v>601</v>
      </c>
      <c r="D82" s="508">
        <v>1771.25</v>
      </c>
      <c r="E82" s="571" t="s">
        <v>2522</v>
      </c>
      <c r="F82" s="518"/>
      <c r="G82" s="518">
        <v>612.5</v>
      </c>
      <c r="H82" s="912">
        <v>1771.25</v>
      </c>
      <c r="I82" s="633">
        <f t="shared" si="2"/>
        <v>1771.25</v>
      </c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70">
        <v>2</v>
      </c>
      <c r="Y82" s="70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71"/>
      <c r="AK82" s="68"/>
      <c r="AL82" s="71"/>
      <c r="AM82" s="68"/>
      <c r="AN82" s="68"/>
      <c r="AO82" s="71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71"/>
      <c r="BL82" s="71"/>
      <c r="BM82" s="68"/>
      <c r="BN82" s="68"/>
      <c r="BO82" s="71"/>
      <c r="BP82" s="71"/>
      <c r="BQ82" s="68"/>
      <c r="BR82" s="68"/>
      <c r="BS82" s="68"/>
      <c r="BT82" s="68"/>
      <c r="BU82" s="71"/>
      <c r="BV82" s="71"/>
      <c r="BW82" s="71"/>
      <c r="BX82" s="71"/>
      <c r="BY82" s="68"/>
      <c r="BZ82" s="68"/>
      <c r="CA82" s="68"/>
      <c r="CB82" s="68"/>
      <c r="CC82" s="71"/>
      <c r="CD82" s="71"/>
      <c r="CE82" s="68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68"/>
      <c r="DB82" s="68"/>
      <c r="DC82" s="68"/>
      <c r="DD82" s="71"/>
      <c r="DE82" s="71"/>
      <c r="DF82" s="68"/>
      <c r="DG82" s="71"/>
      <c r="DH82" s="68"/>
      <c r="DI82" s="71"/>
      <c r="DJ82" s="71"/>
      <c r="DK82" s="68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68"/>
      <c r="ED82" s="71"/>
      <c r="EE82" s="70"/>
      <c r="EF82" s="72"/>
      <c r="EG82" s="72"/>
      <c r="EH82" s="72"/>
      <c r="EI82" s="72"/>
      <c r="EJ82" s="72"/>
      <c r="EK82" s="72"/>
      <c r="EL82" s="72"/>
      <c r="EM82" s="72"/>
      <c r="EN82" s="72"/>
      <c r="EO82" s="72"/>
      <c r="EP82" s="72"/>
      <c r="EQ82" s="72"/>
      <c r="ER82" s="72"/>
      <c r="ES82" s="72"/>
      <c r="ET82" s="70"/>
      <c r="EU82" s="72"/>
      <c r="EV82" s="70"/>
      <c r="EW82" s="70"/>
      <c r="EX82" s="70"/>
      <c r="EY82" s="73"/>
      <c r="EZ82" s="73"/>
      <c r="FA82" s="73"/>
      <c r="FB82" s="74"/>
      <c r="FC82" s="75"/>
      <c r="FD82" s="75"/>
      <c r="FE82" s="75"/>
      <c r="FF82" s="75"/>
      <c r="FG82" s="75"/>
      <c r="FH82" s="75"/>
      <c r="FI82" s="75"/>
      <c r="FJ82" s="75"/>
      <c r="FK82" s="75"/>
      <c r="FL82" s="75"/>
      <c r="FM82" s="75"/>
      <c r="FN82" s="75"/>
      <c r="FO82" s="75"/>
      <c r="FP82" s="75"/>
      <c r="FQ82" s="75"/>
      <c r="FR82" s="74"/>
      <c r="FS82" s="74"/>
      <c r="FT82" s="74"/>
      <c r="FU82" s="74"/>
      <c r="FV82" s="74"/>
      <c r="FW82" s="74"/>
      <c r="FX82" s="76"/>
      <c r="FY82" s="76"/>
      <c r="FZ82" s="76"/>
      <c r="GA82" s="76"/>
      <c r="GB82" s="76"/>
      <c r="GC82" s="74"/>
      <c r="GD82" s="74"/>
      <c r="GE82" s="74"/>
      <c r="GF82" s="74"/>
      <c r="GG82" s="77"/>
      <c r="GH82" s="78"/>
      <c r="GI82" s="78"/>
      <c r="GJ82" s="74"/>
      <c r="GK82" s="79"/>
      <c r="GL82" s="80"/>
      <c r="GM82" s="105"/>
      <c r="GN82" s="70"/>
      <c r="GO82" s="70"/>
      <c r="GP82" s="70"/>
      <c r="GQ82" s="70"/>
      <c r="GR82" s="68"/>
      <c r="GS82" s="68"/>
      <c r="GT82" s="68"/>
      <c r="GU82" s="68"/>
      <c r="GV82" s="68"/>
      <c r="GW82" s="68"/>
      <c r="GX82" s="68"/>
      <c r="GY82" s="70"/>
      <c r="GZ82" s="70"/>
      <c r="HA82" s="68"/>
      <c r="HB82" s="68"/>
      <c r="HC82" s="68"/>
      <c r="HD82" s="68"/>
      <c r="HE82" s="68"/>
      <c r="HF82" s="68"/>
      <c r="HG82" s="68"/>
      <c r="HH82" s="68"/>
      <c r="HI82" s="68"/>
      <c r="HJ82" s="68"/>
      <c r="HK82" s="68"/>
      <c r="HL82" s="68"/>
      <c r="HM82" s="68"/>
      <c r="HN82" s="68"/>
      <c r="HO82" s="68"/>
      <c r="HP82" s="68"/>
      <c r="HQ82" s="69"/>
      <c r="HR82" s="68"/>
      <c r="HS82" s="68"/>
      <c r="HT82" s="68"/>
      <c r="HU82" s="68"/>
      <c r="HV82" s="68"/>
      <c r="HW82" s="68"/>
      <c r="HX82" s="68"/>
      <c r="HY82" s="68"/>
      <c r="HZ82" s="68"/>
      <c r="IA82" s="68"/>
      <c r="IB82" s="68"/>
      <c r="IC82" s="68"/>
      <c r="ID82" s="68"/>
      <c r="IE82" s="68"/>
      <c r="IF82" s="68"/>
      <c r="IG82" s="68"/>
      <c r="IH82" s="68"/>
      <c r="II82" s="68"/>
      <c r="IJ82" s="68"/>
      <c r="IK82" s="68"/>
      <c r="IL82" s="68"/>
      <c r="IM82" s="68"/>
      <c r="IN82" s="68"/>
      <c r="IO82" s="68"/>
      <c r="IP82" s="68"/>
      <c r="IQ82" s="68"/>
      <c r="IR82" s="68"/>
      <c r="IS82" s="68"/>
      <c r="IT82" s="68"/>
      <c r="IU82" s="68"/>
      <c r="IV82" s="68"/>
      <c r="IW82" s="68"/>
      <c r="IX82" s="68"/>
      <c r="IY82" s="68"/>
      <c r="IZ82" s="68"/>
      <c r="JA82" s="68"/>
      <c r="JB82" s="68"/>
      <c r="JC82" s="68"/>
      <c r="JD82" s="68"/>
      <c r="JE82" s="68"/>
      <c r="JF82" s="68"/>
      <c r="JG82" s="68"/>
      <c r="JH82" s="68"/>
      <c r="JI82" s="68"/>
      <c r="JJ82" s="68"/>
      <c r="JK82" s="68"/>
      <c r="JL82" s="68"/>
      <c r="JM82" s="68"/>
      <c r="JN82" s="68"/>
      <c r="JO82" s="68"/>
      <c r="JP82" s="68"/>
      <c r="JQ82" s="68"/>
      <c r="JR82" s="68"/>
      <c r="JS82" s="68"/>
      <c r="JT82" s="68"/>
      <c r="JU82" s="68"/>
      <c r="JV82" s="68"/>
      <c r="JW82" s="68"/>
      <c r="JX82" s="68"/>
      <c r="JY82" s="68"/>
      <c r="JZ82" s="68"/>
      <c r="KA82" s="68"/>
      <c r="KB82" s="68"/>
      <c r="KC82" s="68"/>
      <c r="KD82" s="68"/>
      <c r="KE82" s="68"/>
      <c r="KF82" s="68"/>
      <c r="KG82" s="68"/>
      <c r="KH82" s="68"/>
      <c r="KI82" s="68"/>
      <c r="KJ82" s="68"/>
      <c r="KK82" s="68"/>
      <c r="KL82" s="68"/>
      <c r="KM82" s="68"/>
      <c r="KN82" s="68"/>
      <c r="KO82" s="68"/>
      <c r="KP82" s="70"/>
      <c r="KQ82" s="70"/>
      <c r="KR82" s="70"/>
      <c r="KS82" s="70"/>
      <c r="KT82" s="70"/>
      <c r="KU82" s="70"/>
      <c r="KV82" s="70"/>
      <c r="KW82" s="70"/>
      <c r="KX82" s="70"/>
      <c r="KY82" s="70"/>
      <c r="KZ82" s="70"/>
      <c r="LA82" s="70"/>
      <c r="LB82" s="70"/>
      <c r="LC82" s="70"/>
      <c r="LD82" s="70"/>
      <c r="LE82" s="70"/>
      <c r="LF82" s="70"/>
      <c r="LG82" s="70"/>
      <c r="LH82" s="70"/>
      <c r="LI82" s="70"/>
      <c r="LJ82" s="70"/>
      <c r="LK82" s="70"/>
      <c r="LL82" s="70"/>
      <c r="LM82" s="70"/>
      <c r="LN82" s="70"/>
      <c r="LO82" s="70"/>
      <c r="LP82" s="70"/>
      <c r="LQ82" s="70"/>
      <c r="LR82" s="70"/>
      <c r="LS82" s="70"/>
      <c r="LT82" s="70"/>
      <c r="LU82" s="70"/>
      <c r="LV82" s="70"/>
      <c r="LW82" s="70"/>
      <c r="LX82" s="70"/>
      <c r="LY82" s="70"/>
      <c r="LZ82" s="70"/>
      <c r="MA82" s="70"/>
      <c r="MB82" s="70"/>
      <c r="MC82" s="70"/>
      <c r="MD82" s="70"/>
      <c r="ME82" s="70"/>
      <c r="MF82" s="70"/>
      <c r="MG82" s="70"/>
      <c r="MH82" s="70"/>
      <c r="MI82" s="70"/>
      <c r="MJ82" s="70"/>
      <c r="MK82" s="70"/>
      <c r="ML82" s="70"/>
      <c r="MM82" s="70"/>
      <c r="MN82" s="70"/>
      <c r="MO82" s="70"/>
      <c r="MP82" s="70"/>
      <c r="MQ82" s="70"/>
      <c r="MR82" s="70"/>
      <c r="MS82" s="70"/>
      <c r="MT82" s="70"/>
      <c r="MU82" s="70"/>
      <c r="MV82" s="70"/>
      <c r="MW82" s="70"/>
      <c r="MX82" s="70"/>
      <c r="MY82" s="70"/>
      <c r="MZ82" s="70"/>
      <c r="NA82" s="70"/>
      <c r="NB82" s="70"/>
      <c r="NC82" s="70"/>
      <c r="ND82" s="70"/>
      <c r="NE82" s="70"/>
      <c r="NF82" s="70"/>
      <c r="NG82" s="70"/>
      <c r="NH82" s="70"/>
      <c r="NI82" s="70"/>
      <c r="NJ82" s="70"/>
      <c r="NK82" s="70"/>
      <c r="NL82" s="70"/>
      <c r="NM82" s="70"/>
      <c r="NN82" s="70"/>
      <c r="NO82" s="70"/>
      <c r="NP82" s="70"/>
      <c r="NQ82" s="70"/>
      <c r="NR82" s="70"/>
      <c r="NS82" s="70"/>
      <c r="NT82" s="70"/>
      <c r="NU82" s="70"/>
      <c r="NV82" s="70"/>
      <c r="NW82" s="70"/>
      <c r="NX82" s="70"/>
      <c r="NY82" s="70"/>
      <c r="NZ82" s="70"/>
      <c r="OA82" s="70"/>
      <c r="OB82" s="70"/>
      <c r="OC82" s="70"/>
      <c r="OD82" s="70"/>
      <c r="OE82" s="70"/>
      <c r="OF82" s="70"/>
      <c r="OG82" s="81"/>
      <c r="OH82" s="70"/>
      <c r="OI82" s="70"/>
      <c r="OJ82" s="70"/>
      <c r="OK82" s="70"/>
      <c r="OL82" s="70"/>
      <c r="OM82" s="70"/>
      <c r="ON82" s="70"/>
      <c r="OO82" s="70"/>
      <c r="OP82" s="70"/>
      <c r="OQ82" s="70"/>
      <c r="OR82" s="70"/>
      <c r="OS82" s="70"/>
      <c r="OT82" s="70"/>
      <c r="OU82" s="70"/>
    </row>
    <row r="83" spans="1:411" s="67" customFormat="1" ht="12.75">
      <c r="A83" s="67">
        <v>76</v>
      </c>
      <c r="B83" s="553" t="s">
        <v>2455</v>
      </c>
      <c r="C83" s="559" t="s">
        <v>601</v>
      </c>
      <c r="D83" s="508">
        <v>89.9</v>
      </c>
      <c r="E83" s="571" t="s">
        <v>2523</v>
      </c>
      <c r="F83" s="518"/>
      <c r="G83" s="518">
        <v>89.9</v>
      </c>
      <c r="H83" s="912">
        <v>89.9</v>
      </c>
      <c r="I83" s="633">
        <f t="shared" si="2"/>
        <v>89.9</v>
      </c>
      <c r="J83" s="68"/>
      <c r="K83" s="68"/>
      <c r="L83" s="68"/>
      <c r="M83" s="68"/>
      <c r="N83" s="68"/>
      <c r="O83" s="68"/>
      <c r="P83" s="68"/>
      <c r="Q83" s="68">
        <v>1</v>
      </c>
      <c r="R83" s="68"/>
      <c r="S83" s="68"/>
      <c r="T83" s="68"/>
      <c r="U83" s="68"/>
      <c r="V83" s="68"/>
      <c r="W83" s="68"/>
      <c r="X83" s="70"/>
      <c r="Y83" s="70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71"/>
      <c r="AK83" s="68"/>
      <c r="AL83" s="71"/>
      <c r="AM83" s="68"/>
      <c r="AN83" s="68"/>
      <c r="AO83" s="71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71"/>
      <c r="BL83" s="71"/>
      <c r="BM83" s="68"/>
      <c r="BN83" s="68"/>
      <c r="BO83" s="71"/>
      <c r="BP83" s="71"/>
      <c r="BQ83" s="68"/>
      <c r="BR83" s="68"/>
      <c r="BS83" s="68"/>
      <c r="BT83" s="68"/>
      <c r="BU83" s="71"/>
      <c r="BV83" s="71"/>
      <c r="BW83" s="71"/>
      <c r="BX83" s="71"/>
      <c r="BY83" s="68"/>
      <c r="BZ83" s="68"/>
      <c r="CA83" s="68"/>
      <c r="CB83" s="68"/>
      <c r="CC83" s="71"/>
      <c r="CD83" s="71"/>
      <c r="CE83" s="68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68"/>
      <c r="DB83" s="68"/>
      <c r="DC83" s="68"/>
      <c r="DD83" s="71"/>
      <c r="DE83" s="71"/>
      <c r="DF83" s="68"/>
      <c r="DG83" s="71"/>
      <c r="DH83" s="68"/>
      <c r="DI83" s="71"/>
      <c r="DJ83" s="71"/>
      <c r="DK83" s="68"/>
      <c r="DL83" s="71"/>
      <c r="DM83" s="71">
        <v>1</v>
      </c>
      <c r="DN83" s="71">
        <v>1</v>
      </c>
      <c r="DO83" s="71">
        <v>1</v>
      </c>
      <c r="DP83" s="71">
        <v>1</v>
      </c>
      <c r="DQ83" s="71">
        <v>1</v>
      </c>
      <c r="DR83" s="71">
        <v>1</v>
      </c>
      <c r="DS83" s="71">
        <v>1</v>
      </c>
      <c r="DT83" s="71">
        <v>1</v>
      </c>
      <c r="DU83" s="71">
        <v>1</v>
      </c>
      <c r="DV83" s="71">
        <v>1</v>
      </c>
      <c r="DW83" s="71">
        <v>1</v>
      </c>
      <c r="DX83" s="71">
        <v>1</v>
      </c>
      <c r="DY83" s="71"/>
      <c r="DZ83" s="71"/>
      <c r="EA83" s="71"/>
      <c r="EB83" s="71"/>
      <c r="EC83" s="68"/>
      <c r="ED83" s="71"/>
      <c r="EE83" s="70"/>
      <c r="EF83" s="72"/>
      <c r="EG83" s="72"/>
      <c r="EH83" s="72"/>
      <c r="EI83" s="72"/>
      <c r="EJ83" s="72"/>
      <c r="EK83" s="72"/>
      <c r="EL83" s="72"/>
      <c r="EM83" s="72"/>
      <c r="EN83" s="72"/>
      <c r="EO83" s="72"/>
      <c r="EP83" s="72"/>
      <c r="EQ83" s="72"/>
      <c r="ER83" s="72"/>
      <c r="ES83" s="72"/>
      <c r="ET83" s="70"/>
      <c r="EU83" s="72"/>
      <c r="EV83" s="70"/>
      <c r="EW83" s="70"/>
      <c r="EX83" s="70"/>
      <c r="EY83" s="73"/>
      <c r="EZ83" s="73"/>
      <c r="FA83" s="73"/>
      <c r="FB83" s="74"/>
      <c r="FC83" s="75"/>
      <c r="FD83" s="75"/>
      <c r="FE83" s="75"/>
      <c r="FF83" s="75"/>
      <c r="FG83" s="75"/>
      <c r="FH83" s="75"/>
      <c r="FI83" s="75"/>
      <c r="FJ83" s="75"/>
      <c r="FK83" s="75"/>
      <c r="FL83" s="75"/>
      <c r="FM83" s="75"/>
      <c r="FN83" s="75"/>
      <c r="FO83" s="75"/>
      <c r="FP83" s="75"/>
      <c r="FQ83" s="75"/>
      <c r="FR83" s="74"/>
      <c r="FS83" s="74"/>
      <c r="FT83" s="74"/>
      <c r="FU83" s="74"/>
      <c r="FV83" s="74"/>
      <c r="FW83" s="74"/>
      <c r="FX83" s="76"/>
      <c r="FY83" s="76"/>
      <c r="FZ83" s="76"/>
      <c r="GA83" s="76"/>
      <c r="GB83" s="76"/>
      <c r="GC83" s="74"/>
      <c r="GD83" s="74"/>
      <c r="GE83" s="74"/>
      <c r="GF83" s="74"/>
      <c r="GG83" s="77"/>
      <c r="GH83" s="78"/>
      <c r="GI83" s="78"/>
      <c r="GJ83" s="74"/>
      <c r="GK83" s="79"/>
      <c r="GL83" s="80"/>
      <c r="GM83" s="105"/>
      <c r="GN83" s="70"/>
      <c r="GO83" s="70"/>
      <c r="GP83" s="70"/>
      <c r="GQ83" s="70"/>
      <c r="GR83" s="68">
        <v>1</v>
      </c>
      <c r="GS83" s="68"/>
      <c r="GT83" s="68"/>
      <c r="GU83" s="68"/>
      <c r="GV83" s="68"/>
      <c r="GW83" s="68"/>
      <c r="GX83" s="68"/>
      <c r="GY83" s="70"/>
      <c r="GZ83" s="70"/>
      <c r="HA83" s="68"/>
      <c r="HB83" s="68"/>
      <c r="HC83" s="68"/>
      <c r="HD83" s="68"/>
      <c r="HE83" s="68"/>
      <c r="HF83" s="68"/>
      <c r="HG83" s="68"/>
      <c r="HH83" s="68"/>
      <c r="HI83" s="68"/>
      <c r="HJ83" s="68"/>
      <c r="HK83" s="68"/>
      <c r="HL83" s="68"/>
      <c r="HM83" s="68"/>
      <c r="HN83" s="68"/>
      <c r="HO83" s="68"/>
      <c r="HP83" s="68"/>
      <c r="HQ83" s="69"/>
      <c r="HR83" s="68"/>
      <c r="HS83" s="68"/>
      <c r="HT83" s="68"/>
      <c r="HU83" s="68"/>
      <c r="HV83" s="68"/>
      <c r="HW83" s="68"/>
      <c r="HX83" s="68"/>
      <c r="HY83" s="68"/>
      <c r="HZ83" s="68"/>
      <c r="IA83" s="68"/>
      <c r="IB83" s="68"/>
      <c r="IC83" s="68"/>
      <c r="ID83" s="68"/>
      <c r="IE83" s="68"/>
      <c r="IF83" s="68"/>
      <c r="IG83" s="68"/>
      <c r="IH83" s="68"/>
      <c r="II83" s="68"/>
      <c r="IJ83" s="68"/>
      <c r="IK83" s="68"/>
      <c r="IL83" s="68"/>
      <c r="IM83" s="68"/>
      <c r="IN83" s="68"/>
      <c r="IO83" s="68"/>
      <c r="IP83" s="68"/>
      <c r="IQ83" s="68"/>
      <c r="IR83" s="68"/>
      <c r="IS83" s="68"/>
      <c r="IT83" s="68"/>
      <c r="IU83" s="68"/>
      <c r="IV83" s="68"/>
      <c r="IW83" s="68"/>
      <c r="IX83" s="68"/>
      <c r="IY83" s="68"/>
      <c r="IZ83" s="68"/>
      <c r="JA83" s="68"/>
      <c r="JB83" s="68"/>
      <c r="JC83" s="68"/>
      <c r="JD83" s="68"/>
      <c r="JE83" s="68"/>
      <c r="JF83" s="68"/>
      <c r="JG83" s="68"/>
      <c r="JH83" s="68"/>
      <c r="JI83" s="68"/>
      <c r="JJ83" s="68"/>
      <c r="JK83" s="68"/>
      <c r="JL83" s="68"/>
      <c r="JM83" s="68"/>
      <c r="JN83" s="68"/>
      <c r="JO83" s="68"/>
      <c r="JP83" s="68"/>
      <c r="JQ83" s="68"/>
      <c r="JR83" s="68"/>
      <c r="JS83" s="68"/>
      <c r="JT83" s="68"/>
      <c r="JU83" s="68"/>
      <c r="JV83" s="68"/>
      <c r="JW83" s="68"/>
      <c r="JX83" s="68"/>
      <c r="JY83" s="68"/>
      <c r="JZ83" s="68"/>
      <c r="KA83" s="68"/>
      <c r="KB83" s="68"/>
      <c r="KC83" s="68"/>
      <c r="KD83" s="68"/>
      <c r="KE83" s="68"/>
      <c r="KF83" s="68"/>
      <c r="KG83" s="68"/>
      <c r="KH83" s="68"/>
      <c r="KI83" s="68"/>
      <c r="KJ83" s="68"/>
      <c r="KK83" s="68"/>
      <c r="KL83" s="68"/>
      <c r="KM83" s="68"/>
      <c r="KN83" s="68"/>
      <c r="KO83" s="68"/>
      <c r="KP83" s="70"/>
      <c r="KQ83" s="70"/>
      <c r="KR83" s="70"/>
      <c r="KS83" s="70"/>
      <c r="KT83" s="70"/>
      <c r="KU83" s="70"/>
      <c r="KV83" s="70"/>
      <c r="KW83" s="70"/>
      <c r="KX83" s="70"/>
      <c r="KY83" s="70"/>
      <c r="KZ83" s="70"/>
      <c r="LA83" s="70"/>
      <c r="LB83" s="70"/>
      <c r="LC83" s="70"/>
      <c r="LD83" s="70"/>
      <c r="LE83" s="70"/>
      <c r="LF83" s="70"/>
      <c r="LG83" s="70"/>
      <c r="LH83" s="70"/>
      <c r="LI83" s="70"/>
      <c r="LJ83" s="70"/>
      <c r="LK83" s="70"/>
      <c r="LL83" s="70"/>
      <c r="LM83" s="70"/>
      <c r="LN83" s="70"/>
      <c r="LO83" s="70"/>
      <c r="LP83" s="70"/>
      <c r="LQ83" s="70"/>
      <c r="LR83" s="70"/>
      <c r="LS83" s="70"/>
      <c r="LT83" s="70"/>
      <c r="LU83" s="70"/>
      <c r="LV83" s="70"/>
      <c r="LW83" s="70"/>
      <c r="LX83" s="70"/>
      <c r="LY83" s="70"/>
      <c r="LZ83" s="70"/>
      <c r="MA83" s="70"/>
      <c r="MB83" s="70"/>
      <c r="MC83" s="70"/>
      <c r="MD83" s="70"/>
      <c r="ME83" s="70"/>
      <c r="MF83" s="70"/>
      <c r="MG83" s="70"/>
      <c r="MH83" s="70"/>
      <c r="MI83" s="70"/>
      <c r="MJ83" s="70"/>
      <c r="MK83" s="70"/>
      <c r="ML83" s="70"/>
      <c r="MM83" s="70"/>
      <c r="MN83" s="70"/>
      <c r="MO83" s="70"/>
      <c r="MP83" s="70"/>
      <c r="MQ83" s="70"/>
      <c r="MR83" s="70"/>
      <c r="MS83" s="70"/>
      <c r="MT83" s="70"/>
      <c r="MU83" s="70"/>
      <c r="MV83" s="70"/>
      <c r="MW83" s="70"/>
      <c r="MX83" s="70"/>
      <c r="MY83" s="70"/>
      <c r="MZ83" s="70"/>
      <c r="NA83" s="70"/>
      <c r="NB83" s="70"/>
      <c r="NC83" s="70"/>
      <c r="ND83" s="70"/>
      <c r="NE83" s="70"/>
      <c r="NF83" s="70"/>
      <c r="NG83" s="70"/>
      <c r="NH83" s="70"/>
      <c r="NI83" s="70"/>
      <c r="NJ83" s="70"/>
      <c r="NK83" s="70"/>
      <c r="NL83" s="70"/>
      <c r="NM83" s="70"/>
      <c r="NN83" s="70"/>
      <c r="NO83" s="70"/>
      <c r="NP83" s="70"/>
      <c r="NQ83" s="70"/>
      <c r="NR83" s="70"/>
      <c r="NS83" s="70"/>
      <c r="NT83" s="70"/>
      <c r="NU83" s="70"/>
      <c r="NV83" s="70"/>
      <c r="NW83" s="70"/>
      <c r="NX83" s="70"/>
      <c r="NY83" s="70"/>
      <c r="NZ83" s="70"/>
      <c r="OA83" s="70"/>
      <c r="OB83" s="70"/>
      <c r="OC83" s="70"/>
      <c r="OD83" s="70"/>
      <c r="OE83" s="70"/>
      <c r="OF83" s="70"/>
      <c r="OG83" s="81"/>
      <c r="OH83" s="70"/>
      <c r="OI83" s="70"/>
      <c r="OJ83" s="70"/>
      <c r="OK83" s="70"/>
      <c r="OL83" s="70"/>
      <c r="OM83" s="70"/>
      <c r="ON83" s="70"/>
      <c r="OO83" s="70"/>
      <c r="OP83" s="70"/>
      <c r="OQ83" s="70"/>
      <c r="OR83" s="70"/>
      <c r="OS83" s="70"/>
      <c r="OT83" s="70"/>
      <c r="OU83" s="70"/>
    </row>
    <row r="84" spans="1:411" s="67" customFormat="1" ht="12.75">
      <c r="A84" s="67">
        <v>77</v>
      </c>
      <c r="B84" s="552" t="s">
        <v>673</v>
      </c>
      <c r="C84" s="559" t="s">
        <v>601</v>
      </c>
      <c r="D84" s="508">
        <v>127.17</v>
      </c>
      <c r="E84" s="571" t="s">
        <v>2524</v>
      </c>
      <c r="F84" s="518"/>
      <c r="G84" s="518">
        <v>127.17</v>
      </c>
      <c r="H84" s="912">
        <v>127.17</v>
      </c>
      <c r="I84" s="633">
        <f t="shared" si="2"/>
        <v>127.17</v>
      </c>
      <c r="J84" s="68"/>
      <c r="K84" s="68"/>
      <c r="L84" s="68"/>
      <c r="M84" s="68"/>
      <c r="N84" s="68"/>
      <c r="O84" s="68"/>
      <c r="P84" s="68"/>
      <c r="Q84" s="68"/>
      <c r="R84" s="68">
        <v>1</v>
      </c>
      <c r="S84" s="68"/>
      <c r="T84" s="68"/>
      <c r="U84" s="68"/>
      <c r="V84" s="68"/>
      <c r="W84" s="68"/>
      <c r="X84" s="70"/>
      <c r="Y84" s="70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71"/>
      <c r="AK84" s="68"/>
      <c r="AL84" s="71"/>
      <c r="AM84" s="68"/>
      <c r="AN84" s="68"/>
      <c r="AO84" s="71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71"/>
      <c r="BL84" s="71"/>
      <c r="BM84" s="68"/>
      <c r="BN84" s="68"/>
      <c r="BO84" s="71"/>
      <c r="BP84" s="71"/>
      <c r="BQ84" s="68"/>
      <c r="BR84" s="68"/>
      <c r="BS84" s="68"/>
      <c r="BT84" s="68"/>
      <c r="BU84" s="71"/>
      <c r="BV84" s="71"/>
      <c r="BW84" s="71"/>
      <c r="BX84" s="71"/>
      <c r="BY84" s="68"/>
      <c r="BZ84" s="68"/>
      <c r="CA84" s="68"/>
      <c r="CB84" s="68"/>
      <c r="CC84" s="71"/>
      <c r="CD84" s="71"/>
      <c r="CE84" s="68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68"/>
      <c r="DB84" s="68"/>
      <c r="DC84" s="68"/>
      <c r="DD84" s="71"/>
      <c r="DE84" s="71"/>
      <c r="DF84" s="68"/>
      <c r="DG84" s="71"/>
      <c r="DH84" s="68"/>
      <c r="DI84" s="71"/>
      <c r="DJ84" s="71"/>
      <c r="DK84" s="68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>
        <v>1</v>
      </c>
      <c r="DZ84" s="71">
        <v>1</v>
      </c>
      <c r="EA84" s="71">
        <v>1</v>
      </c>
      <c r="EB84" s="71">
        <v>1</v>
      </c>
      <c r="EC84" s="71">
        <v>1</v>
      </c>
      <c r="ED84" s="71">
        <v>1</v>
      </c>
      <c r="EE84" s="71">
        <v>1</v>
      </c>
      <c r="EF84" s="71">
        <v>1</v>
      </c>
      <c r="EG84" s="71">
        <v>1</v>
      </c>
      <c r="EH84" s="71">
        <v>1</v>
      </c>
      <c r="EI84" s="71">
        <v>1</v>
      </c>
      <c r="EJ84" s="71">
        <v>1</v>
      </c>
      <c r="EK84" s="71">
        <v>1</v>
      </c>
      <c r="EL84" s="71">
        <v>1</v>
      </c>
      <c r="EM84" s="71">
        <v>1</v>
      </c>
      <c r="EN84" s="71">
        <v>1</v>
      </c>
      <c r="EO84" s="71">
        <v>1</v>
      </c>
      <c r="EP84" s="71">
        <v>1</v>
      </c>
      <c r="EQ84" s="71">
        <v>1</v>
      </c>
      <c r="ER84" s="71">
        <v>1</v>
      </c>
      <c r="ES84" s="71">
        <v>1</v>
      </c>
      <c r="ET84" s="70"/>
      <c r="EU84" s="72"/>
      <c r="EV84" s="70"/>
      <c r="EW84" s="70"/>
      <c r="EX84" s="70"/>
      <c r="EY84" s="73"/>
      <c r="EZ84" s="73"/>
      <c r="FA84" s="73"/>
      <c r="FB84" s="74"/>
      <c r="FC84" s="75"/>
      <c r="FD84" s="75"/>
      <c r="FE84" s="75"/>
      <c r="FF84" s="75"/>
      <c r="FG84" s="75"/>
      <c r="FH84" s="75"/>
      <c r="FI84" s="75"/>
      <c r="FJ84" s="75"/>
      <c r="FK84" s="75"/>
      <c r="FL84" s="75"/>
      <c r="FM84" s="75"/>
      <c r="FN84" s="75"/>
      <c r="FO84" s="75"/>
      <c r="FP84" s="75"/>
      <c r="FQ84" s="75"/>
      <c r="FR84" s="74"/>
      <c r="FS84" s="74"/>
      <c r="FT84" s="74"/>
      <c r="FU84" s="74"/>
      <c r="FV84" s="74"/>
      <c r="FW84" s="74"/>
      <c r="FX84" s="76"/>
      <c r="FY84" s="76"/>
      <c r="FZ84" s="76"/>
      <c r="GA84" s="76"/>
      <c r="GB84" s="76"/>
      <c r="GC84" s="74"/>
      <c r="GD84" s="74"/>
      <c r="GE84" s="74"/>
      <c r="GF84" s="74"/>
      <c r="GG84" s="77"/>
      <c r="GH84" s="78"/>
      <c r="GI84" s="78"/>
      <c r="GJ84" s="74"/>
      <c r="GK84" s="79"/>
      <c r="GL84" s="80"/>
      <c r="GM84" s="105"/>
      <c r="GN84" s="70"/>
      <c r="GO84" s="70"/>
      <c r="GP84" s="70"/>
      <c r="GQ84" s="70"/>
      <c r="GR84" s="68"/>
      <c r="GS84" s="68">
        <v>1</v>
      </c>
      <c r="GT84" s="68"/>
      <c r="GU84" s="68"/>
      <c r="GV84" s="68"/>
      <c r="GW84" s="68"/>
      <c r="GX84" s="68"/>
      <c r="GY84" s="70"/>
      <c r="GZ84" s="70"/>
      <c r="HA84" s="68"/>
      <c r="HB84" s="68"/>
      <c r="HC84" s="68"/>
      <c r="HD84" s="68"/>
      <c r="HE84" s="68"/>
      <c r="HF84" s="68"/>
      <c r="HG84" s="68"/>
      <c r="HH84" s="68"/>
      <c r="HI84" s="68"/>
      <c r="HJ84" s="68"/>
      <c r="HK84" s="68"/>
      <c r="HL84" s="68"/>
      <c r="HM84" s="68"/>
      <c r="HN84" s="68"/>
      <c r="HO84" s="68"/>
      <c r="HP84" s="68"/>
      <c r="HQ84" s="69"/>
      <c r="HR84" s="68"/>
      <c r="HS84" s="68"/>
      <c r="HT84" s="68"/>
      <c r="HU84" s="68"/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/>
      <c r="IM84" s="68"/>
      <c r="IN84" s="68"/>
      <c r="IO84" s="68"/>
      <c r="IP84" s="68"/>
      <c r="IQ84" s="68"/>
      <c r="IR84" s="68"/>
      <c r="IS84" s="68"/>
      <c r="IT84" s="68"/>
      <c r="IU84" s="68"/>
      <c r="IV84" s="68"/>
      <c r="IW84" s="68"/>
      <c r="IX84" s="68"/>
      <c r="IY84" s="68"/>
      <c r="IZ84" s="68"/>
      <c r="JA84" s="68"/>
      <c r="JB84" s="68"/>
      <c r="JC84" s="68"/>
      <c r="JD84" s="68"/>
      <c r="JE84" s="68"/>
      <c r="JF84" s="68"/>
      <c r="JG84" s="68"/>
      <c r="JH84" s="68"/>
      <c r="JI84" s="68"/>
      <c r="JJ84" s="68"/>
      <c r="JK84" s="68"/>
      <c r="JL84" s="68"/>
      <c r="JM84" s="68"/>
      <c r="JN84" s="68"/>
      <c r="JO84" s="68"/>
      <c r="JP84" s="68"/>
      <c r="JQ84" s="68"/>
      <c r="JR84" s="68"/>
      <c r="JS84" s="68"/>
      <c r="JT84" s="68"/>
      <c r="JU84" s="68"/>
      <c r="JV84" s="68"/>
      <c r="JW84" s="68"/>
      <c r="JX84" s="68"/>
      <c r="JY84" s="68"/>
      <c r="JZ84" s="68"/>
      <c r="KA84" s="68"/>
      <c r="KB84" s="68"/>
      <c r="KC84" s="68"/>
      <c r="KD84" s="68"/>
      <c r="KE84" s="68"/>
      <c r="KF84" s="68"/>
      <c r="KG84" s="68"/>
      <c r="KH84" s="68"/>
      <c r="KI84" s="68"/>
      <c r="KJ84" s="68"/>
      <c r="KK84" s="68"/>
      <c r="KL84" s="68"/>
      <c r="KM84" s="68"/>
      <c r="KN84" s="68"/>
      <c r="KO84" s="68"/>
      <c r="KP84" s="70"/>
      <c r="KQ84" s="70"/>
      <c r="KR84" s="70"/>
      <c r="KS84" s="70"/>
      <c r="KT84" s="70"/>
      <c r="KU84" s="70"/>
      <c r="KV84" s="70"/>
      <c r="KW84" s="70"/>
      <c r="KX84" s="70"/>
      <c r="KY84" s="70"/>
      <c r="KZ84" s="70"/>
      <c r="LA84" s="70"/>
      <c r="LB84" s="70"/>
      <c r="LC84" s="70"/>
      <c r="LD84" s="70"/>
      <c r="LE84" s="70"/>
      <c r="LF84" s="70"/>
      <c r="LG84" s="70"/>
      <c r="LH84" s="70"/>
      <c r="LI84" s="70"/>
      <c r="LJ84" s="70"/>
      <c r="LK84" s="70"/>
      <c r="LL84" s="70"/>
      <c r="LM84" s="70"/>
      <c r="LN84" s="70"/>
      <c r="LO84" s="70"/>
      <c r="LP84" s="70"/>
      <c r="LQ84" s="70"/>
      <c r="LR84" s="70"/>
      <c r="LS84" s="70"/>
      <c r="LT84" s="70"/>
      <c r="LU84" s="70"/>
      <c r="LV84" s="70"/>
      <c r="LW84" s="70"/>
      <c r="LX84" s="70"/>
      <c r="LY84" s="70"/>
      <c r="LZ84" s="70"/>
      <c r="MA84" s="70"/>
      <c r="MB84" s="70"/>
      <c r="MC84" s="70"/>
      <c r="MD84" s="70"/>
      <c r="ME84" s="70"/>
      <c r="MF84" s="70"/>
      <c r="MG84" s="70"/>
      <c r="MH84" s="70"/>
      <c r="MI84" s="70"/>
      <c r="MJ84" s="70"/>
      <c r="MK84" s="70"/>
      <c r="ML84" s="70"/>
      <c r="MM84" s="70"/>
      <c r="MN84" s="70"/>
      <c r="MO84" s="70"/>
      <c r="MP84" s="70"/>
      <c r="MQ84" s="70"/>
      <c r="MR84" s="70"/>
      <c r="MS84" s="70"/>
      <c r="MT84" s="70"/>
      <c r="MU84" s="70"/>
      <c r="MV84" s="70"/>
      <c r="MW84" s="70"/>
      <c r="MX84" s="70"/>
      <c r="MY84" s="70"/>
      <c r="MZ84" s="70"/>
      <c r="NA84" s="70"/>
      <c r="NB84" s="70"/>
      <c r="NC84" s="70"/>
      <c r="ND84" s="70"/>
      <c r="NE84" s="70"/>
      <c r="NF84" s="70"/>
      <c r="NG84" s="70"/>
      <c r="NH84" s="70"/>
      <c r="NI84" s="70"/>
      <c r="NJ84" s="70"/>
      <c r="NK84" s="70"/>
      <c r="NL84" s="70"/>
      <c r="NM84" s="70"/>
      <c r="NN84" s="70"/>
      <c r="NO84" s="70"/>
      <c r="NP84" s="70"/>
      <c r="NQ84" s="70"/>
      <c r="NR84" s="70"/>
      <c r="NS84" s="70"/>
      <c r="NT84" s="70"/>
      <c r="NU84" s="70"/>
      <c r="NV84" s="70"/>
      <c r="NW84" s="70"/>
      <c r="NX84" s="70"/>
      <c r="NY84" s="70"/>
      <c r="NZ84" s="70"/>
      <c r="OA84" s="70"/>
      <c r="OB84" s="70"/>
      <c r="OC84" s="70"/>
      <c r="OD84" s="70"/>
      <c r="OE84" s="70"/>
      <c r="OF84" s="70"/>
      <c r="OG84" s="81"/>
      <c r="OH84" s="70"/>
      <c r="OI84" s="70"/>
      <c r="OJ84" s="70"/>
      <c r="OK84" s="70"/>
      <c r="OL84" s="70"/>
      <c r="OM84" s="70"/>
      <c r="ON84" s="70"/>
      <c r="OO84" s="70"/>
      <c r="OP84" s="70"/>
      <c r="OQ84" s="70"/>
      <c r="OR84" s="70"/>
      <c r="OS84" s="70"/>
      <c r="OT84" s="70"/>
      <c r="OU84" s="70"/>
    </row>
    <row r="85" spans="1:411" s="67" customFormat="1" ht="12.75">
      <c r="A85" s="67">
        <v>78</v>
      </c>
      <c r="B85" s="552" t="s">
        <v>674</v>
      </c>
      <c r="C85" s="559" t="s">
        <v>601</v>
      </c>
      <c r="D85" s="508">
        <v>143</v>
      </c>
      <c r="E85" s="571" t="s">
        <v>2459</v>
      </c>
      <c r="F85" s="518"/>
      <c r="G85" s="518">
        <v>138.16</v>
      </c>
      <c r="H85" s="912">
        <v>143</v>
      </c>
      <c r="I85" s="633">
        <f t="shared" si="2"/>
        <v>143</v>
      </c>
      <c r="J85" s="68"/>
      <c r="K85" s="68"/>
      <c r="L85" s="68"/>
      <c r="M85" s="68"/>
      <c r="N85" s="68"/>
      <c r="O85" s="68"/>
      <c r="P85" s="68"/>
      <c r="Q85" s="68"/>
      <c r="R85" s="68"/>
      <c r="S85" s="68">
        <v>1</v>
      </c>
      <c r="T85" s="68"/>
      <c r="U85" s="68"/>
      <c r="V85" s="68"/>
      <c r="W85" s="68"/>
      <c r="X85" s="70"/>
      <c r="Y85" s="70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71"/>
      <c r="AK85" s="68"/>
      <c r="AL85" s="71"/>
      <c r="AM85" s="68"/>
      <c r="AN85" s="68"/>
      <c r="AO85" s="71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  <c r="BI85" s="68"/>
      <c r="BJ85" s="68"/>
      <c r="BK85" s="71"/>
      <c r="BL85" s="71"/>
      <c r="BM85" s="68"/>
      <c r="BN85" s="68"/>
      <c r="BO85" s="71"/>
      <c r="BP85" s="71"/>
      <c r="BQ85" s="68"/>
      <c r="BR85" s="68"/>
      <c r="BS85" s="68"/>
      <c r="BT85" s="68"/>
      <c r="BU85" s="71"/>
      <c r="BV85" s="71"/>
      <c r="BW85" s="71"/>
      <c r="BX85" s="71"/>
      <c r="BY85" s="68"/>
      <c r="BZ85" s="68"/>
      <c r="CA85" s="68"/>
      <c r="CB85" s="68"/>
      <c r="CC85" s="71"/>
      <c r="CD85" s="71"/>
      <c r="CE85" s="68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68"/>
      <c r="DB85" s="68"/>
      <c r="DC85" s="68"/>
      <c r="DD85" s="71"/>
      <c r="DE85" s="71"/>
      <c r="DF85" s="68"/>
      <c r="DG85" s="71"/>
      <c r="DH85" s="68"/>
      <c r="DI85" s="71"/>
      <c r="DJ85" s="71"/>
      <c r="DK85" s="68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68"/>
      <c r="ED85" s="71"/>
      <c r="EE85" s="70"/>
      <c r="EF85" s="72"/>
      <c r="EG85" s="72"/>
      <c r="EH85" s="72"/>
      <c r="EI85" s="72"/>
      <c r="EJ85" s="72"/>
      <c r="EK85" s="72"/>
      <c r="EL85" s="72"/>
      <c r="EM85" s="72"/>
      <c r="EN85" s="72"/>
      <c r="EO85" s="72"/>
      <c r="EP85" s="72"/>
      <c r="EQ85" s="72"/>
      <c r="ER85" s="72"/>
      <c r="ES85" s="72"/>
      <c r="ET85" s="70">
        <v>1</v>
      </c>
      <c r="EU85" s="70">
        <v>1</v>
      </c>
      <c r="EV85" s="70">
        <v>1</v>
      </c>
      <c r="EW85" s="70">
        <v>1</v>
      </c>
      <c r="EX85" s="70">
        <v>1</v>
      </c>
      <c r="EY85" s="70">
        <v>1</v>
      </c>
      <c r="EZ85" s="70">
        <v>1</v>
      </c>
      <c r="FA85" s="70">
        <v>1</v>
      </c>
      <c r="FB85" s="70">
        <v>1</v>
      </c>
      <c r="FC85" s="75"/>
      <c r="FD85" s="75"/>
      <c r="FE85" s="75"/>
      <c r="FF85" s="75"/>
      <c r="FG85" s="75"/>
      <c r="FH85" s="75"/>
      <c r="FI85" s="75"/>
      <c r="FJ85" s="75"/>
      <c r="FK85" s="75"/>
      <c r="FL85" s="75"/>
      <c r="FM85" s="75"/>
      <c r="FN85" s="75"/>
      <c r="FO85" s="75"/>
      <c r="FP85" s="75"/>
      <c r="FQ85" s="75"/>
      <c r="FR85" s="74"/>
      <c r="FS85" s="74"/>
      <c r="FT85" s="74"/>
      <c r="FU85" s="74"/>
      <c r="FV85" s="74"/>
      <c r="FW85" s="74"/>
      <c r="FX85" s="76"/>
      <c r="FY85" s="76"/>
      <c r="FZ85" s="76"/>
      <c r="GA85" s="76"/>
      <c r="GB85" s="76"/>
      <c r="GC85" s="74"/>
      <c r="GD85" s="74"/>
      <c r="GE85" s="74"/>
      <c r="GF85" s="74"/>
      <c r="GG85" s="77"/>
      <c r="GH85" s="78"/>
      <c r="GI85" s="78"/>
      <c r="GJ85" s="74"/>
      <c r="GK85" s="79"/>
      <c r="GL85" s="80"/>
      <c r="GM85" s="105"/>
      <c r="GN85" s="70"/>
      <c r="GO85" s="70"/>
      <c r="GP85" s="70"/>
      <c r="GQ85" s="70"/>
      <c r="GR85" s="68"/>
      <c r="GS85" s="68"/>
      <c r="GT85" s="68">
        <v>1</v>
      </c>
      <c r="GU85" s="68"/>
      <c r="GV85" s="68"/>
      <c r="GW85" s="68"/>
      <c r="GX85" s="68"/>
      <c r="GY85" s="70"/>
      <c r="GZ85" s="70"/>
      <c r="HA85" s="68"/>
      <c r="HB85" s="68"/>
      <c r="HC85" s="68"/>
      <c r="HD85" s="68"/>
      <c r="HE85" s="68"/>
      <c r="HF85" s="68"/>
      <c r="HG85" s="68"/>
      <c r="HH85" s="68"/>
      <c r="HI85" s="68"/>
      <c r="HJ85" s="68"/>
      <c r="HK85" s="68"/>
      <c r="HL85" s="68"/>
      <c r="HM85" s="68"/>
      <c r="HN85" s="68"/>
      <c r="HO85" s="68"/>
      <c r="HP85" s="68"/>
      <c r="HQ85" s="69"/>
      <c r="HR85" s="68"/>
      <c r="HS85" s="68"/>
      <c r="HT85" s="68"/>
      <c r="HU85" s="68"/>
      <c r="HV85" s="68"/>
      <c r="HW85" s="68"/>
      <c r="HX85" s="68"/>
      <c r="HY85" s="68"/>
      <c r="HZ85" s="68"/>
      <c r="IA85" s="68"/>
      <c r="IB85" s="68"/>
      <c r="IC85" s="68"/>
      <c r="ID85" s="68"/>
      <c r="IE85" s="68"/>
      <c r="IF85" s="68"/>
      <c r="IG85" s="68"/>
      <c r="IH85" s="68"/>
      <c r="II85" s="68"/>
      <c r="IJ85" s="68"/>
      <c r="IK85" s="68"/>
      <c r="IL85" s="68"/>
      <c r="IM85" s="68"/>
      <c r="IN85" s="68"/>
      <c r="IO85" s="68"/>
      <c r="IP85" s="68"/>
      <c r="IQ85" s="68"/>
      <c r="IR85" s="68"/>
      <c r="IS85" s="68"/>
      <c r="IT85" s="68"/>
      <c r="IU85" s="68"/>
      <c r="IV85" s="68"/>
      <c r="IW85" s="68"/>
      <c r="IX85" s="68"/>
      <c r="IY85" s="68"/>
      <c r="IZ85" s="68"/>
      <c r="JA85" s="68"/>
      <c r="JB85" s="68"/>
      <c r="JC85" s="68"/>
      <c r="JD85" s="68"/>
      <c r="JE85" s="68"/>
      <c r="JF85" s="68"/>
      <c r="JG85" s="68"/>
      <c r="JH85" s="68"/>
      <c r="JI85" s="68"/>
      <c r="JJ85" s="68"/>
      <c r="JK85" s="68"/>
      <c r="JL85" s="68"/>
      <c r="JM85" s="68"/>
      <c r="JN85" s="68"/>
      <c r="JO85" s="68"/>
      <c r="JP85" s="68"/>
      <c r="JQ85" s="68"/>
      <c r="JR85" s="68"/>
      <c r="JS85" s="68"/>
      <c r="JT85" s="68"/>
      <c r="JU85" s="68"/>
      <c r="JV85" s="68"/>
      <c r="JW85" s="68"/>
      <c r="JX85" s="68"/>
      <c r="JY85" s="68"/>
      <c r="JZ85" s="68"/>
      <c r="KA85" s="68"/>
      <c r="KB85" s="68"/>
      <c r="KC85" s="68"/>
      <c r="KD85" s="68"/>
      <c r="KE85" s="68"/>
      <c r="KF85" s="68"/>
      <c r="KG85" s="68"/>
      <c r="KH85" s="68"/>
      <c r="KI85" s="68"/>
      <c r="KJ85" s="68"/>
      <c r="KK85" s="68"/>
      <c r="KL85" s="68"/>
      <c r="KM85" s="68"/>
      <c r="KN85" s="68"/>
      <c r="KO85" s="68"/>
      <c r="KP85" s="70"/>
      <c r="KQ85" s="70"/>
      <c r="KR85" s="70"/>
      <c r="KS85" s="70"/>
      <c r="KT85" s="70"/>
      <c r="KU85" s="70"/>
      <c r="KV85" s="70"/>
      <c r="KW85" s="70"/>
      <c r="KX85" s="70"/>
      <c r="KY85" s="70"/>
      <c r="KZ85" s="70"/>
      <c r="LA85" s="70"/>
      <c r="LB85" s="70"/>
      <c r="LC85" s="70"/>
      <c r="LD85" s="70"/>
      <c r="LE85" s="70"/>
      <c r="LF85" s="70"/>
      <c r="LG85" s="70"/>
      <c r="LH85" s="70"/>
      <c r="LI85" s="70"/>
      <c r="LJ85" s="70"/>
      <c r="LK85" s="70"/>
      <c r="LL85" s="70"/>
      <c r="LM85" s="70"/>
      <c r="LN85" s="70"/>
      <c r="LO85" s="70"/>
      <c r="LP85" s="70"/>
      <c r="LQ85" s="70"/>
      <c r="LR85" s="70"/>
      <c r="LS85" s="70"/>
      <c r="LT85" s="70"/>
      <c r="LU85" s="70"/>
      <c r="LV85" s="70"/>
      <c r="LW85" s="70"/>
      <c r="LX85" s="70"/>
      <c r="LY85" s="70"/>
      <c r="LZ85" s="70"/>
      <c r="MA85" s="70"/>
      <c r="MB85" s="70"/>
      <c r="MC85" s="70"/>
      <c r="MD85" s="70"/>
      <c r="ME85" s="70"/>
      <c r="MF85" s="70"/>
      <c r="MG85" s="70"/>
      <c r="MH85" s="70"/>
      <c r="MI85" s="70"/>
      <c r="MJ85" s="70"/>
      <c r="MK85" s="70"/>
      <c r="ML85" s="70"/>
      <c r="MM85" s="70"/>
      <c r="MN85" s="70"/>
      <c r="MO85" s="70"/>
      <c r="MP85" s="70"/>
      <c r="MQ85" s="70"/>
      <c r="MR85" s="70"/>
      <c r="MS85" s="70"/>
      <c r="MT85" s="70"/>
      <c r="MU85" s="70"/>
      <c r="MV85" s="70"/>
      <c r="MW85" s="70"/>
      <c r="MX85" s="70"/>
      <c r="MY85" s="70"/>
      <c r="MZ85" s="70"/>
      <c r="NA85" s="70"/>
      <c r="NB85" s="70"/>
      <c r="NC85" s="70"/>
      <c r="ND85" s="70"/>
      <c r="NE85" s="70"/>
      <c r="NF85" s="70"/>
      <c r="NG85" s="70"/>
      <c r="NH85" s="70"/>
      <c r="NI85" s="70"/>
      <c r="NJ85" s="70"/>
      <c r="NK85" s="70"/>
      <c r="NL85" s="70"/>
      <c r="NM85" s="70"/>
      <c r="NN85" s="70"/>
      <c r="NO85" s="70"/>
      <c r="NP85" s="70"/>
      <c r="NQ85" s="70"/>
      <c r="NR85" s="70"/>
      <c r="NS85" s="70"/>
      <c r="NT85" s="70"/>
      <c r="NU85" s="70"/>
      <c r="NV85" s="70"/>
      <c r="NW85" s="70"/>
      <c r="NX85" s="70"/>
      <c r="NY85" s="70"/>
      <c r="NZ85" s="70"/>
      <c r="OA85" s="70"/>
      <c r="OB85" s="70"/>
      <c r="OC85" s="70"/>
      <c r="OD85" s="70"/>
      <c r="OE85" s="70"/>
      <c r="OF85" s="70"/>
      <c r="OG85" s="81"/>
      <c r="OH85" s="70"/>
      <c r="OI85" s="70"/>
      <c r="OJ85" s="70"/>
      <c r="OK85" s="70"/>
      <c r="OL85" s="70"/>
      <c r="OM85" s="70"/>
      <c r="ON85" s="70"/>
      <c r="OO85" s="70"/>
      <c r="OP85" s="70"/>
      <c r="OQ85" s="70"/>
      <c r="OR85" s="70"/>
      <c r="OS85" s="70"/>
      <c r="OT85" s="70"/>
      <c r="OU85" s="70"/>
    </row>
    <row r="86" spans="1:411" s="67" customFormat="1" ht="12.75">
      <c r="A86" s="67">
        <v>79</v>
      </c>
      <c r="B86" s="552" t="s">
        <v>675</v>
      </c>
      <c r="C86" s="559" t="s">
        <v>601</v>
      </c>
      <c r="D86" s="508">
        <v>207</v>
      </c>
      <c r="E86" s="571" t="s">
        <v>2460</v>
      </c>
      <c r="F86" s="518"/>
      <c r="G86" s="518">
        <v>197.916666666667</v>
      </c>
      <c r="H86" s="912">
        <v>207</v>
      </c>
      <c r="I86" s="633">
        <f t="shared" si="2"/>
        <v>207</v>
      </c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>
        <v>1</v>
      </c>
      <c r="U86" s="68"/>
      <c r="V86" s="68"/>
      <c r="W86" s="68"/>
      <c r="X86" s="70"/>
      <c r="Y86" s="70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1"/>
      <c r="AK86" s="68"/>
      <c r="AL86" s="71"/>
      <c r="AM86" s="68"/>
      <c r="AN86" s="68"/>
      <c r="AO86" s="71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71"/>
      <c r="BL86" s="71"/>
      <c r="BM86" s="68"/>
      <c r="BN86" s="68"/>
      <c r="BO86" s="71"/>
      <c r="BP86" s="71"/>
      <c r="BQ86" s="68"/>
      <c r="BR86" s="68"/>
      <c r="BS86" s="68"/>
      <c r="BT86" s="68"/>
      <c r="BU86" s="71"/>
      <c r="BV86" s="71"/>
      <c r="BW86" s="71"/>
      <c r="BX86" s="71"/>
      <c r="BY86" s="68"/>
      <c r="BZ86" s="68"/>
      <c r="CA86" s="68"/>
      <c r="CB86" s="68"/>
      <c r="CC86" s="71"/>
      <c r="CD86" s="71"/>
      <c r="CE86" s="68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68"/>
      <c r="DB86" s="68"/>
      <c r="DC86" s="68"/>
      <c r="DD86" s="71"/>
      <c r="DE86" s="71"/>
      <c r="DF86" s="68"/>
      <c r="DG86" s="71"/>
      <c r="DH86" s="68"/>
      <c r="DI86" s="71"/>
      <c r="DJ86" s="71"/>
      <c r="DK86" s="68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68"/>
      <c r="ED86" s="71"/>
      <c r="EE86" s="70"/>
      <c r="EF86" s="72"/>
      <c r="EG86" s="72"/>
      <c r="EH86" s="72"/>
      <c r="EI86" s="72"/>
      <c r="EJ86" s="72"/>
      <c r="EK86" s="72"/>
      <c r="EL86" s="72"/>
      <c r="EM86" s="72"/>
      <c r="EN86" s="72"/>
      <c r="EO86" s="72"/>
      <c r="EP86" s="72"/>
      <c r="EQ86" s="72"/>
      <c r="ER86" s="72"/>
      <c r="ES86" s="72"/>
      <c r="ET86" s="70"/>
      <c r="EU86" s="72"/>
      <c r="EV86" s="70"/>
      <c r="EW86" s="70"/>
      <c r="EX86" s="70"/>
      <c r="EY86" s="73"/>
      <c r="EZ86" s="73"/>
      <c r="FA86" s="73"/>
      <c r="FB86" s="74"/>
      <c r="FC86" s="75">
        <v>1</v>
      </c>
      <c r="FD86" s="75">
        <v>1</v>
      </c>
      <c r="FE86" s="75">
        <v>1</v>
      </c>
      <c r="FF86" s="75">
        <v>1</v>
      </c>
      <c r="FG86" s="75">
        <v>1</v>
      </c>
      <c r="FH86" s="75">
        <v>1</v>
      </c>
      <c r="FI86" s="75">
        <v>1</v>
      </c>
      <c r="FJ86" s="75">
        <v>1</v>
      </c>
      <c r="FK86" s="75"/>
      <c r="FL86" s="75"/>
      <c r="FM86" s="75"/>
      <c r="FN86" s="75"/>
      <c r="FO86" s="75"/>
      <c r="FP86" s="75"/>
      <c r="FQ86" s="75"/>
      <c r="FR86" s="74"/>
      <c r="FS86" s="74"/>
      <c r="FT86" s="74"/>
      <c r="FU86" s="74"/>
      <c r="FV86" s="74"/>
      <c r="FW86" s="74"/>
      <c r="FX86" s="76"/>
      <c r="FY86" s="76"/>
      <c r="FZ86" s="76"/>
      <c r="GA86" s="76"/>
      <c r="GB86" s="76"/>
      <c r="GC86" s="74"/>
      <c r="GD86" s="74"/>
      <c r="GE86" s="74"/>
      <c r="GF86" s="74"/>
      <c r="GG86" s="77"/>
      <c r="GH86" s="78"/>
      <c r="GI86" s="78"/>
      <c r="GJ86" s="74"/>
      <c r="GK86" s="79"/>
      <c r="GL86" s="80"/>
      <c r="GM86" s="105"/>
      <c r="GN86" s="70"/>
      <c r="GO86" s="70"/>
      <c r="GP86" s="70"/>
      <c r="GQ86" s="70"/>
      <c r="GR86" s="68"/>
      <c r="GS86" s="68"/>
      <c r="GT86" s="68"/>
      <c r="GU86" s="68">
        <v>1</v>
      </c>
      <c r="GV86" s="68"/>
      <c r="GW86" s="68"/>
      <c r="GX86" s="68"/>
      <c r="GY86" s="70"/>
      <c r="GZ86" s="70"/>
      <c r="HA86" s="68"/>
      <c r="HB86" s="68"/>
      <c r="HC86" s="68"/>
      <c r="HD86" s="68"/>
      <c r="HE86" s="68"/>
      <c r="HF86" s="68"/>
      <c r="HG86" s="68"/>
      <c r="HH86" s="68"/>
      <c r="HI86" s="68"/>
      <c r="HJ86" s="68"/>
      <c r="HK86" s="68"/>
      <c r="HL86" s="68"/>
      <c r="HM86" s="68"/>
      <c r="HN86" s="68"/>
      <c r="HO86" s="68"/>
      <c r="HP86" s="68"/>
      <c r="HQ86" s="69"/>
      <c r="HR86" s="68"/>
      <c r="HS86" s="68"/>
      <c r="HT86" s="68"/>
      <c r="HU86" s="68"/>
      <c r="HV86" s="68"/>
      <c r="HW86" s="68"/>
      <c r="HX86" s="68"/>
      <c r="HY86" s="68"/>
      <c r="HZ86" s="68"/>
      <c r="IA86" s="68"/>
      <c r="IB86" s="68"/>
      <c r="IC86" s="68"/>
      <c r="ID86" s="68"/>
      <c r="IE86" s="68"/>
      <c r="IF86" s="68"/>
      <c r="IG86" s="68"/>
      <c r="IH86" s="68"/>
      <c r="II86" s="68"/>
      <c r="IJ86" s="68"/>
      <c r="IK86" s="68"/>
      <c r="IL86" s="68"/>
      <c r="IM86" s="68"/>
      <c r="IN86" s="68"/>
      <c r="IO86" s="68"/>
      <c r="IP86" s="68"/>
      <c r="IQ86" s="68"/>
      <c r="IR86" s="68"/>
      <c r="IS86" s="68"/>
      <c r="IT86" s="68"/>
      <c r="IU86" s="68"/>
      <c r="IV86" s="68"/>
      <c r="IW86" s="68"/>
      <c r="IX86" s="68"/>
      <c r="IY86" s="68"/>
      <c r="IZ86" s="68"/>
      <c r="JA86" s="68"/>
      <c r="JB86" s="68"/>
      <c r="JC86" s="68"/>
      <c r="JD86" s="68"/>
      <c r="JE86" s="68"/>
      <c r="JF86" s="68"/>
      <c r="JG86" s="68"/>
      <c r="JH86" s="68"/>
      <c r="JI86" s="68"/>
      <c r="JJ86" s="68"/>
      <c r="JK86" s="68"/>
      <c r="JL86" s="68"/>
      <c r="JM86" s="68"/>
      <c r="JN86" s="68"/>
      <c r="JO86" s="68"/>
      <c r="JP86" s="68"/>
      <c r="JQ86" s="68"/>
      <c r="JR86" s="68"/>
      <c r="JS86" s="68"/>
      <c r="JT86" s="68"/>
      <c r="JU86" s="68"/>
      <c r="JV86" s="68"/>
      <c r="JW86" s="68"/>
      <c r="JX86" s="68"/>
      <c r="JY86" s="68"/>
      <c r="JZ86" s="68"/>
      <c r="KA86" s="68"/>
      <c r="KB86" s="68"/>
      <c r="KC86" s="68"/>
      <c r="KD86" s="68"/>
      <c r="KE86" s="68"/>
      <c r="KF86" s="68"/>
      <c r="KG86" s="68"/>
      <c r="KH86" s="68"/>
      <c r="KI86" s="68"/>
      <c r="KJ86" s="68"/>
      <c r="KK86" s="68"/>
      <c r="KL86" s="68"/>
      <c r="KM86" s="68"/>
      <c r="KN86" s="68"/>
      <c r="KO86" s="68"/>
      <c r="KP86" s="70"/>
      <c r="KQ86" s="70"/>
      <c r="KR86" s="70"/>
      <c r="KS86" s="70"/>
      <c r="KT86" s="70"/>
      <c r="KU86" s="70"/>
      <c r="KV86" s="70"/>
      <c r="KW86" s="70"/>
      <c r="KX86" s="70"/>
      <c r="KY86" s="70"/>
      <c r="KZ86" s="70"/>
      <c r="LA86" s="70"/>
      <c r="LB86" s="70"/>
      <c r="LC86" s="70"/>
      <c r="LD86" s="70"/>
      <c r="LE86" s="70"/>
      <c r="LF86" s="70"/>
      <c r="LG86" s="70"/>
      <c r="LH86" s="70"/>
      <c r="LI86" s="70"/>
      <c r="LJ86" s="70"/>
      <c r="LK86" s="70"/>
      <c r="LL86" s="70"/>
      <c r="LM86" s="70"/>
      <c r="LN86" s="70"/>
      <c r="LO86" s="70"/>
      <c r="LP86" s="70"/>
      <c r="LQ86" s="70"/>
      <c r="LR86" s="70"/>
      <c r="LS86" s="70"/>
      <c r="LT86" s="70"/>
      <c r="LU86" s="70"/>
      <c r="LV86" s="70"/>
      <c r="LW86" s="70"/>
      <c r="LX86" s="70"/>
      <c r="LY86" s="70"/>
      <c r="LZ86" s="70"/>
      <c r="MA86" s="70"/>
      <c r="MB86" s="70"/>
      <c r="MC86" s="70"/>
      <c r="MD86" s="70"/>
      <c r="ME86" s="70"/>
      <c r="MF86" s="70"/>
      <c r="MG86" s="70"/>
      <c r="MH86" s="70"/>
      <c r="MI86" s="70"/>
      <c r="MJ86" s="70"/>
      <c r="MK86" s="70"/>
      <c r="ML86" s="70"/>
      <c r="MM86" s="70"/>
      <c r="MN86" s="70"/>
      <c r="MO86" s="70"/>
      <c r="MP86" s="70"/>
      <c r="MQ86" s="70"/>
      <c r="MR86" s="70"/>
      <c r="MS86" s="70"/>
      <c r="MT86" s="70"/>
      <c r="MU86" s="70"/>
      <c r="MV86" s="70"/>
      <c r="MW86" s="70"/>
      <c r="MX86" s="70"/>
      <c r="MY86" s="70"/>
      <c r="MZ86" s="70"/>
      <c r="NA86" s="70"/>
      <c r="NB86" s="70"/>
      <c r="NC86" s="70"/>
      <c r="ND86" s="70"/>
      <c r="NE86" s="70"/>
      <c r="NF86" s="70"/>
      <c r="NG86" s="70"/>
      <c r="NH86" s="70"/>
      <c r="NI86" s="70"/>
      <c r="NJ86" s="70"/>
      <c r="NK86" s="70"/>
      <c r="NL86" s="70"/>
      <c r="NM86" s="70"/>
      <c r="NN86" s="70"/>
      <c r="NO86" s="70"/>
      <c r="NP86" s="70"/>
      <c r="NQ86" s="70"/>
      <c r="NR86" s="70"/>
      <c r="NS86" s="70"/>
      <c r="NT86" s="70"/>
      <c r="NU86" s="70"/>
      <c r="NV86" s="70"/>
      <c r="NW86" s="70"/>
      <c r="NX86" s="70"/>
      <c r="NY86" s="70"/>
      <c r="NZ86" s="70"/>
      <c r="OA86" s="70"/>
      <c r="OB86" s="70"/>
      <c r="OC86" s="70"/>
      <c r="OD86" s="70"/>
      <c r="OE86" s="70"/>
      <c r="OF86" s="70"/>
      <c r="OG86" s="81"/>
      <c r="OH86" s="70"/>
      <c r="OI86" s="70"/>
      <c r="OJ86" s="70"/>
      <c r="OK86" s="70"/>
      <c r="OL86" s="70"/>
      <c r="OM86" s="70"/>
      <c r="ON86" s="70"/>
      <c r="OO86" s="70"/>
      <c r="OP86" s="70"/>
      <c r="OQ86" s="70"/>
      <c r="OR86" s="70"/>
      <c r="OS86" s="70"/>
      <c r="OT86" s="70"/>
      <c r="OU86" s="70"/>
    </row>
    <row r="87" spans="1:411" s="67" customFormat="1" ht="12.75">
      <c r="A87" s="67">
        <v>80</v>
      </c>
      <c r="B87" s="552" t="s">
        <v>676</v>
      </c>
      <c r="C87" s="559" t="s">
        <v>601</v>
      </c>
      <c r="D87" s="508">
        <v>291.67</v>
      </c>
      <c r="E87" s="571" t="s">
        <v>2525</v>
      </c>
      <c r="F87" s="518"/>
      <c r="G87" s="518">
        <v>291.67</v>
      </c>
      <c r="H87" s="912">
        <v>291.67</v>
      </c>
      <c r="I87" s="633">
        <f t="shared" si="2"/>
        <v>291.67</v>
      </c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>
        <v>1</v>
      </c>
      <c r="V87" s="68"/>
      <c r="W87" s="68"/>
      <c r="X87" s="70"/>
      <c r="Y87" s="70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1"/>
      <c r="AK87" s="68"/>
      <c r="AL87" s="71"/>
      <c r="AM87" s="68"/>
      <c r="AN87" s="68"/>
      <c r="AO87" s="71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71"/>
      <c r="BL87" s="71"/>
      <c r="BM87" s="68"/>
      <c r="BN87" s="68"/>
      <c r="BO87" s="71"/>
      <c r="BP87" s="71"/>
      <c r="BQ87" s="68"/>
      <c r="BR87" s="68"/>
      <c r="BS87" s="68"/>
      <c r="BT87" s="68"/>
      <c r="BU87" s="71"/>
      <c r="BV87" s="71"/>
      <c r="BW87" s="71"/>
      <c r="BX87" s="71"/>
      <c r="BY87" s="68"/>
      <c r="BZ87" s="68"/>
      <c r="CA87" s="68"/>
      <c r="CB87" s="68"/>
      <c r="CC87" s="71"/>
      <c r="CD87" s="71"/>
      <c r="CE87" s="68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68"/>
      <c r="DB87" s="68"/>
      <c r="DC87" s="68"/>
      <c r="DD87" s="71"/>
      <c r="DE87" s="71"/>
      <c r="DF87" s="68"/>
      <c r="DG87" s="71"/>
      <c r="DH87" s="68"/>
      <c r="DI87" s="71"/>
      <c r="DJ87" s="71"/>
      <c r="DK87" s="68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68"/>
      <c r="ED87" s="71"/>
      <c r="EE87" s="70"/>
      <c r="EF87" s="72"/>
      <c r="EG87" s="72"/>
      <c r="EH87" s="72"/>
      <c r="EI87" s="72"/>
      <c r="EJ87" s="72"/>
      <c r="EK87" s="72"/>
      <c r="EL87" s="72"/>
      <c r="EM87" s="72"/>
      <c r="EN87" s="72"/>
      <c r="EO87" s="72"/>
      <c r="EP87" s="72"/>
      <c r="EQ87" s="72"/>
      <c r="ER87" s="72"/>
      <c r="ES87" s="72"/>
      <c r="ET87" s="70"/>
      <c r="EU87" s="72"/>
      <c r="EV87" s="70"/>
      <c r="EW87" s="70"/>
      <c r="EX87" s="70"/>
      <c r="EY87" s="73"/>
      <c r="EZ87" s="73"/>
      <c r="FA87" s="73"/>
      <c r="FB87" s="74"/>
      <c r="FC87" s="75"/>
      <c r="FD87" s="75"/>
      <c r="FE87" s="75"/>
      <c r="FF87" s="75"/>
      <c r="FG87" s="75"/>
      <c r="FH87" s="75"/>
      <c r="FI87" s="75"/>
      <c r="FJ87" s="75"/>
      <c r="FK87" s="75">
        <v>1</v>
      </c>
      <c r="FL87" s="75">
        <v>1</v>
      </c>
      <c r="FM87" s="75">
        <v>1</v>
      </c>
      <c r="FN87" s="75">
        <v>1</v>
      </c>
      <c r="FO87" s="75">
        <v>1</v>
      </c>
      <c r="FP87" s="75">
        <v>1</v>
      </c>
      <c r="FQ87" s="75">
        <v>1</v>
      </c>
      <c r="FR87" s="75">
        <v>1</v>
      </c>
      <c r="FS87" s="75">
        <v>1</v>
      </c>
      <c r="FT87" s="75">
        <v>1</v>
      </c>
      <c r="FU87" s="75">
        <v>1</v>
      </c>
      <c r="FV87" s="75">
        <v>1</v>
      </c>
      <c r="FW87" s="75">
        <v>1</v>
      </c>
      <c r="FX87" s="76"/>
      <c r="FY87" s="76"/>
      <c r="FZ87" s="76"/>
      <c r="GA87" s="76"/>
      <c r="GB87" s="76"/>
      <c r="GC87" s="74"/>
      <c r="GD87" s="74"/>
      <c r="GE87" s="74"/>
      <c r="GF87" s="74"/>
      <c r="GG87" s="77"/>
      <c r="GH87" s="78"/>
      <c r="GI87" s="78"/>
      <c r="GJ87" s="74"/>
      <c r="GK87" s="79"/>
      <c r="GL87" s="80"/>
      <c r="GM87" s="105"/>
      <c r="GN87" s="70"/>
      <c r="GO87" s="70"/>
      <c r="GP87" s="70"/>
      <c r="GQ87" s="70"/>
      <c r="GR87" s="68"/>
      <c r="GS87" s="68"/>
      <c r="GT87" s="68"/>
      <c r="GU87" s="68"/>
      <c r="GV87" s="68">
        <v>1</v>
      </c>
      <c r="GW87" s="68"/>
      <c r="GX87" s="68"/>
      <c r="GY87" s="70"/>
      <c r="GZ87" s="70"/>
      <c r="HA87" s="68"/>
      <c r="HB87" s="68"/>
      <c r="HC87" s="68"/>
      <c r="HD87" s="68"/>
      <c r="HE87" s="68"/>
      <c r="HF87" s="68"/>
      <c r="HG87" s="68"/>
      <c r="HH87" s="68"/>
      <c r="HI87" s="68"/>
      <c r="HJ87" s="68"/>
      <c r="HK87" s="68"/>
      <c r="HL87" s="68"/>
      <c r="HM87" s="68"/>
      <c r="HN87" s="68"/>
      <c r="HO87" s="68"/>
      <c r="HP87" s="68"/>
      <c r="HQ87" s="69"/>
      <c r="HR87" s="68"/>
      <c r="HS87" s="68"/>
      <c r="HT87" s="68"/>
      <c r="HU87" s="68"/>
      <c r="HV87" s="68"/>
      <c r="HW87" s="68"/>
      <c r="HX87" s="68"/>
      <c r="HY87" s="68"/>
      <c r="HZ87" s="68"/>
      <c r="IA87" s="68"/>
      <c r="IB87" s="68"/>
      <c r="IC87" s="68"/>
      <c r="ID87" s="68"/>
      <c r="IE87" s="68"/>
      <c r="IF87" s="68"/>
      <c r="IG87" s="68"/>
      <c r="IH87" s="68"/>
      <c r="II87" s="68"/>
      <c r="IJ87" s="68"/>
      <c r="IK87" s="68"/>
      <c r="IL87" s="68"/>
      <c r="IM87" s="68"/>
      <c r="IN87" s="68"/>
      <c r="IO87" s="68"/>
      <c r="IP87" s="68"/>
      <c r="IQ87" s="68"/>
      <c r="IR87" s="68"/>
      <c r="IS87" s="68"/>
      <c r="IT87" s="68"/>
      <c r="IU87" s="68"/>
      <c r="IV87" s="68"/>
      <c r="IW87" s="68"/>
      <c r="IX87" s="68"/>
      <c r="IY87" s="68"/>
      <c r="IZ87" s="68"/>
      <c r="JA87" s="68"/>
      <c r="JB87" s="68"/>
      <c r="JC87" s="68"/>
      <c r="JD87" s="68"/>
      <c r="JE87" s="68"/>
      <c r="JF87" s="68"/>
      <c r="JG87" s="68"/>
      <c r="JH87" s="68"/>
      <c r="JI87" s="68"/>
      <c r="JJ87" s="68"/>
      <c r="JK87" s="68"/>
      <c r="JL87" s="68"/>
      <c r="JM87" s="68"/>
      <c r="JN87" s="68"/>
      <c r="JO87" s="68"/>
      <c r="JP87" s="68"/>
      <c r="JQ87" s="68"/>
      <c r="JR87" s="68"/>
      <c r="JS87" s="68"/>
      <c r="JT87" s="68"/>
      <c r="JU87" s="68"/>
      <c r="JV87" s="68"/>
      <c r="JW87" s="68"/>
      <c r="JX87" s="68"/>
      <c r="JY87" s="68"/>
      <c r="JZ87" s="68"/>
      <c r="KA87" s="68"/>
      <c r="KB87" s="68"/>
      <c r="KC87" s="68"/>
      <c r="KD87" s="68"/>
      <c r="KE87" s="68"/>
      <c r="KF87" s="68"/>
      <c r="KG87" s="68"/>
      <c r="KH87" s="68"/>
      <c r="KI87" s="68"/>
      <c r="KJ87" s="68"/>
      <c r="KK87" s="68"/>
      <c r="KL87" s="68"/>
      <c r="KM87" s="68"/>
      <c r="KN87" s="68"/>
      <c r="KO87" s="68"/>
      <c r="KP87" s="70"/>
      <c r="KQ87" s="70"/>
      <c r="KR87" s="70"/>
      <c r="KS87" s="70"/>
      <c r="KT87" s="70"/>
      <c r="KU87" s="70"/>
      <c r="KV87" s="70"/>
      <c r="KW87" s="70"/>
      <c r="KX87" s="70"/>
      <c r="KY87" s="70"/>
      <c r="KZ87" s="70"/>
      <c r="LA87" s="70"/>
      <c r="LB87" s="70"/>
      <c r="LC87" s="70"/>
      <c r="LD87" s="70"/>
      <c r="LE87" s="70"/>
      <c r="LF87" s="70"/>
      <c r="LG87" s="70"/>
      <c r="LH87" s="70"/>
      <c r="LI87" s="70"/>
      <c r="LJ87" s="70"/>
      <c r="LK87" s="70"/>
      <c r="LL87" s="70"/>
      <c r="LM87" s="70"/>
      <c r="LN87" s="70"/>
      <c r="LO87" s="70"/>
      <c r="LP87" s="70"/>
      <c r="LQ87" s="70"/>
      <c r="LR87" s="70"/>
      <c r="LS87" s="70"/>
      <c r="LT87" s="70"/>
      <c r="LU87" s="70"/>
      <c r="LV87" s="70"/>
      <c r="LW87" s="70"/>
      <c r="LX87" s="70"/>
      <c r="LY87" s="70"/>
      <c r="LZ87" s="70"/>
      <c r="MA87" s="70"/>
      <c r="MB87" s="70"/>
      <c r="MC87" s="70"/>
      <c r="MD87" s="70"/>
      <c r="ME87" s="70"/>
      <c r="MF87" s="70"/>
      <c r="MG87" s="70"/>
      <c r="MH87" s="70"/>
      <c r="MI87" s="70"/>
      <c r="MJ87" s="70"/>
      <c r="MK87" s="70"/>
      <c r="ML87" s="70"/>
      <c r="MM87" s="70"/>
      <c r="MN87" s="70"/>
      <c r="MO87" s="70"/>
      <c r="MP87" s="70"/>
      <c r="MQ87" s="70"/>
      <c r="MR87" s="70"/>
      <c r="MS87" s="70"/>
      <c r="MT87" s="70"/>
      <c r="MU87" s="70"/>
      <c r="MV87" s="70"/>
      <c r="MW87" s="70"/>
      <c r="MX87" s="70"/>
      <c r="MY87" s="70"/>
      <c r="MZ87" s="70"/>
      <c r="NA87" s="70"/>
      <c r="NB87" s="70"/>
      <c r="NC87" s="70"/>
      <c r="ND87" s="70"/>
      <c r="NE87" s="70"/>
      <c r="NF87" s="70"/>
      <c r="NG87" s="70"/>
      <c r="NH87" s="70"/>
      <c r="NI87" s="70"/>
      <c r="NJ87" s="70"/>
      <c r="NK87" s="70"/>
      <c r="NL87" s="70"/>
      <c r="NM87" s="70"/>
      <c r="NN87" s="70"/>
      <c r="NO87" s="70"/>
      <c r="NP87" s="70"/>
      <c r="NQ87" s="70"/>
      <c r="NR87" s="70"/>
      <c r="NS87" s="70"/>
      <c r="NT87" s="70"/>
      <c r="NU87" s="70"/>
      <c r="NV87" s="70"/>
      <c r="NW87" s="70"/>
      <c r="NX87" s="70"/>
      <c r="NY87" s="70"/>
      <c r="NZ87" s="70"/>
      <c r="OA87" s="70"/>
      <c r="OB87" s="70"/>
      <c r="OC87" s="70"/>
      <c r="OD87" s="70"/>
      <c r="OE87" s="70"/>
      <c r="OF87" s="70"/>
      <c r="OG87" s="81"/>
      <c r="OH87" s="70"/>
      <c r="OI87" s="70"/>
      <c r="OJ87" s="70"/>
      <c r="OK87" s="70"/>
      <c r="OL87" s="70"/>
      <c r="OM87" s="70"/>
      <c r="ON87" s="70"/>
      <c r="OO87" s="70"/>
      <c r="OP87" s="70"/>
      <c r="OQ87" s="70"/>
      <c r="OR87" s="70"/>
      <c r="OS87" s="70"/>
      <c r="OT87" s="70"/>
      <c r="OU87" s="70"/>
    </row>
    <row r="88" spans="1:411" s="67" customFormat="1" ht="12.75">
      <c r="A88" s="67">
        <v>81</v>
      </c>
      <c r="B88" s="552" t="s">
        <v>677</v>
      </c>
      <c r="C88" s="559" t="s">
        <v>601</v>
      </c>
      <c r="D88" s="508">
        <v>455.5</v>
      </c>
      <c r="E88" s="571"/>
      <c r="F88" s="518"/>
      <c r="G88" s="518">
        <v>497.52</v>
      </c>
      <c r="H88" s="912">
        <v>455.5</v>
      </c>
      <c r="I88" s="633">
        <f t="shared" si="2"/>
        <v>455.5</v>
      </c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70"/>
      <c r="Y88" s="70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1"/>
      <c r="AK88" s="68"/>
      <c r="AL88" s="71"/>
      <c r="AM88" s="68"/>
      <c r="AN88" s="68"/>
      <c r="AO88" s="71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71"/>
      <c r="BL88" s="71"/>
      <c r="BM88" s="68"/>
      <c r="BN88" s="68"/>
      <c r="BO88" s="71"/>
      <c r="BP88" s="71"/>
      <c r="BQ88" s="68"/>
      <c r="BR88" s="68"/>
      <c r="BS88" s="68"/>
      <c r="BT88" s="68"/>
      <c r="BU88" s="71"/>
      <c r="BV88" s="71"/>
      <c r="BW88" s="71"/>
      <c r="BX88" s="71"/>
      <c r="BY88" s="68"/>
      <c r="BZ88" s="68"/>
      <c r="CA88" s="68"/>
      <c r="CB88" s="68"/>
      <c r="CC88" s="71"/>
      <c r="CD88" s="71"/>
      <c r="CE88" s="68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68"/>
      <c r="DB88" s="68"/>
      <c r="DC88" s="68"/>
      <c r="DD88" s="71"/>
      <c r="DE88" s="71"/>
      <c r="DF88" s="68"/>
      <c r="DG88" s="71"/>
      <c r="DH88" s="68"/>
      <c r="DI88" s="71"/>
      <c r="DJ88" s="71"/>
      <c r="DK88" s="68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68"/>
      <c r="ED88" s="71"/>
      <c r="EE88" s="70"/>
      <c r="EF88" s="72"/>
      <c r="EG88" s="72"/>
      <c r="EH88" s="72"/>
      <c r="EI88" s="72"/>
      <c r="EJ88" s="72"/>
      <c r="EK88" s="72"/>
      <c r="EL88" s="72"/>
      <c r="EM88" s="72"/>
      <c r="EN88" s="72"/>
      <c r="EO88" s="72"/>
      <c r="EP88" s="72"/>
      <c r="EQ88" s="72"/>
      <c r="ER88" s="72"/>
      <c r="ES88" s="72"/>
      <c r="ET88" s="70"/>
      <c r="EU88" s="72"/>
      <c r="EV88" s="70"/>
      <c r="EW88" s="70"/>
      <c r="EX88" s="70"/>
      <c r="EY88" s="73"/>
      <c r="EZ88" s="73"/>
      <c r="FA88" s="73"/>
      <c r="FB88" s="74"/>
      <c r="FC88" s="75"/>
      <c r="FD88" s="75"/>
      <c r="FE88" s="75"/>
      <c r="FF88" s="75"/>
      <c r="FG88" s="75"/>
      <c r="FH88" s="75"/>
      <c r="FI88" s="75"/>
      <c r="FJ88" s="75"/>
      <c r="FK88" s="75"/>
      <c r="FL88" s="75"/>
      <c r="FM88" s="75"/>
      <c r="FN88" s="75"/>
      <c r="FO88" s="75"/>
      <c r="FP88" s="75"/>
      <c r="FQ88" s="75"/>
      <c r="FR88" s="74"/>
      <c r="FS88" s="74"/>
      <c r="FT88" s="74"/>
      <c r="FU88" s="74"/>
      <c r="FV88" s="74"/>
      <c r="FW88" s="74"/>
      <c r="FX88" s="76"/>
      <c r="FY88" s="76"/>
      <c r="FZ88" s="76"/>
      <c r="GA88" s="76"/>
      <c r="GB88" s="76"/>
      <c r="GC88" s="74"/>
      <c r="GD88" s="74"/>
      <c r="GE88" s="74"/>
      <c r="GF88" s="74"/>
      <c r="GG88" s="77"/>
      <c r="GH88" s="78"/>
      <c r="GI88" s="78"/>
      <c r="GJ88" s="74"/>
      <c r="GK88" s="79"/>
      <c r="GL88" s="80"/>
      <c r="GM88" s="105"/>
      <c r="GN88" s="70"/>
      <c r="GO88" s="70"/>
      <c r="GP88" s="70"/>
      <c r="GQ88" s="70"/>
      <c r="GR88" s="68"/>
      <c r="GS88" s="68"/>
      <c r="GT88" s="68"/>
      <c r="GU88" s="68"/>
      <c r="GV88" s="68"/>
      <c r="GW88" s="68"/>
      <c r="GX88" s="68"/>
      <c r="GY88" s="70"/>
      <c r="GZ88" s="70"/>
      <c r="HA88" s="68"/>
      <c r="HB88" s="68"/>
      <c r="HC88" s="68"/>
      <c r="HD88" s="68"/>
      <c r="HE88" s="68"/>
      <c r="HF88" s="68"/>
      <c r="HG88" s="68"/>
      <c r="HH88" s="68"/>
      <c r="HI88" s="68"/>
      <c r="HJ88" s="68"/>
      <c r="HK88" s="68"/>
      <c r="HL88" s="68"/>
      <c r="HM88" s="68"/>
      <c r="HN88" s="68"/>
      <c r="HO88" s="68"/>
      <c r="HP88" s="68"/>
      <c r="HQ88" s="69"/>
      <c r="HR88" s="68"/>
      <c r="HS88" s="68"/>
      <c r="HT88" s="68"/>
      <c r="HU88" s="68"/>
      <c r="HV88" s="68"/>
      <c r="HW88" s="68"/>
      <c r="HX88" s="68"/>
      <c r="HY88" s="68"/>
      <c r="HZ88" s="68"/>
      <c r="IA88" s="68"/>
      <c r="IB88" s="68"/>
      <c r="IC88" s="68"/>
      <c r="ID88" s="68"/>
      <c r="IE88" s="68"/>
      <c r="IF88" s="68"/>
      <c r="IG88" s="68"/>
      <c r="IH88" s="68"/>
      <c r="II88" s="68"/>
      <c r="IJ88" s="68"/>
      <c r="IK88" s="68"/>
      <c r="IL88" s="68"/>
      <c r="IM88" s="68"/>
      <c r="IN88" s="68"/>
      <c r="IO88" s="68"/>
      <c r="IP88" s="68"/>
      <c r="IQ88" s="68"/>
      <c r="IR88" s="68"/>
      <c r="IS88" s="68"/>
      <c r="IT88" s="68"/>
      <c r="IU88" s="68"/>
      <c r="IV88" s="68"/>
      <c r="IW88" s="68"/>
      <c r="IX88" s="68"/>
      <c r="IY88" s="68"/>
      <c r="IZ88" s="68"/>
      <c r="JA88" s="68"/>
      <c r="JB88" s="68"/>
      <c r="JC88" s="68"/>
      <c r="JD88" s="68"/>
      <c r="JE88" s="68"/>
      <c r="JF88" s="68"/>
      <c r="JG88" s="68"/>
      <c r="JH88" s="68"/>
      <c r="JI88" s="68"/>
      <c r="JJ88" s="68"/>
      <c r="JK88" s="68"/>
      <c r="JL88" s="68"/>
      <c r="JM88" s="68"/>
      <c r="JN88" s="68"/>
      <c r="JO88" s="68"/>
      <c r="JP88" s="68"/>
      <c r="JQ88" s="68"/>
      <c r="JR88" s="68"/>
      <c r="JS88" s="68"/>
      <c r="JT88" s="68"/>
      <c r="JU88" s="68"/>
      <c r="JV88" s="68"/>
      <c r="JW88" s="68"/>
      <c r="JX88" s="68"/>
      <c r="JY88" s="68"/>
      <c r="JZ88" s="68"/>
      <c r="KA88" s="68"/>
      <c r="KB88" s="68"/>
      <c r="KC88" s="68"/>
      <c r="KD88" s="68"/>
      <c r="KE88" s="68"/>
      <c r="KF88" s="68"/>
      <c r="KG88" s="68"/>
      <c r="KH88" s="68"/>
      <c r="KI88" s="68"/>
      <c r="KJ88" s="68"/>
      <c r="KK88" s="68"/>
      <c r="KL88" s="68"/>
      <c r="KM88" s="68"/>
      <c r="KN88" s="68"/>
      <c r="KO88" s="68"/>
      <c r="KP88" s="70"/>
      <c r="KQ88" s="70"/>
      <c r="KR88" s="70"/>
      <c r="KS88" s="70"/>
      <c r="KT88" s="70"/>
      <c r="KU88" s="70"/>
      <c r="KV88" s="70"/>
      <c r="KW88" s="70"/>
      <c r="KX88" s="70"/>
      <c r="KY88" s="70"/>
      <c r="KZ88" s="70"/>
      <c r="LA88" s="70"/>
      <c r="LB88" s="70"/>
      <c r="LC88" s="70"/>
      <c r="LD88" s="70"/>
      <c r="LE88" s="70"/>
      <c r="LF88" s="70"/>
      <c r="LG88" s="70"/>
      <c r="LH88" s="70"/>
      <c r="LI88" s="70"/>
      <c r="LJ88" s="70"/>
      <c r="LK88" s="70"/>
      <c r="LL88" s="70"/>
      <c r="LM88" s="70"/>
      <c r="LN88" s="70"/>
      <c r="LO88" s="70"/>
      <c r="LP88" s="70"/>
      <c r="LQ88" s="70"/>
      <c r="LR88" s="70"/>
      <c r="LS88" s="70"/>
      <c r="LT88" s="70"/>
      <c r="LU88" s="70"/>
      <c r="LV88" s="70"/>
      <c r="LW88" s="70"/>
      <c r="LX88" s="70"/>
      <c r="LY88" s="70"/>
      <c r="LZ88" s="70"/>
      <c r="MA88" s="70"/>
      <c r="MB88" s="70"/>
      <c r="MC88" s="70"/>
      <c r="MD88" s="70"/>
      <c r="ME88" s="70"/>
      <c r="MF88" s="70"/>
      <c r="MG88" s="70"/>
      <c r="MH88" s="70"/>
      <c r="MI88" s="70"/>
      <c r="MJ88" s="70"/>
      <c r="MK88" s="70"/>
      <c r="ML88" s="70"/>
      <c r="MM88" s="70"/>
      <c r="MN88" s="70"/>
      <c r="MO88" s="70"/>
      <c r="MP88" s="70"/>
      <c r="MQ88" s="70"/>
      <c r="MR88" s="70"/>
      <c r="MS88" s="70"/>
      <c r="MT88" s="70"/>
      <c r="MU88" s="70"/>
      <c r="MV88" s="70"/>
      <c r="MW88" s="70"/>
      <c r="MX88" s="70"/>
      <c r="MY88" s="70"/>
      <c r="MZ88" s="70"/>
      <c r="NA88" s="70"/>
      <c r="NB88" s="70"/>
      <c r="NC88" s="70"/>
      <c r="ND88" s="70"/>
      <c r="NE88" s="70"/>
      <c r="NF88" s="70"/>
      <c r="NG88" s="70"/>
      <c r="NH88" s="70"/>
      <c r="NI88" s="70"/>
      <c r="NJ88" s="70"/>
      <c r="NK88" s="70"/>
      <c r="NL88" s="70"/>
      <c r="NM88" s="70"/>
      <c r="NN88" s="70"/>
      <c r="NO88" s="70"/>
      <c r="NP88" s="70"/>
      <c r="NQ88" s="70"/>
      <c r="NR88" s="70"/>
      <c r="NS88" s="70"/>
      <c r="NT88" s="70"/>
      <c r="NU88" s="70"/>
      <c r="NV88" s="70"/>
      <c r="NW88" s="70"/>
      <c r="NX88" s="70"/>
      <c r="NY88" s="70"/>
      <c r="NZ88" s="70"/>
      <c r="OA88" s="70"/>
      <c r="OB88" s="70"/>
      <c r="OC88" s="70"/>
      <c r="OD88" s="70"/>
      <c r="OE88" s="70"/>
      <c r="OF88" s="70"/>
      <c r="OG88" s="81"/>
      <c r="OH88" s="70"/>
      <c r="OI88" s="70"/>
      <c r="OJ88" s="70"/>
      <c r="OK88" s="70"/>
      <c r="OL88" s="70"/>
      <c r="OM88" s="70"/>
      <c r="ON88" s="70"/>
      <c r="OO88" s="70"/>
      <c r="OP88" s="70"/>
      <c r="OQ88" s="70"/>
      <c r="OR88" s="70"/>
      <c r="OS88" s="70"/>
      <c r="OT88" s="70"/>
      <c r="OU88" s="70"/>
    </row>
    <row r="89" spans="1:411" s="67" customFormat="1" ht="12.75">
      <c r="A89" s="67">
        <v>82</v>
      </c>
      <c r="B89" s="552" t="s">
        <v>678</v>
      </c>
      <c r="C89" s="559" t="s">
        <v>601</v>
      </c>
      <c r="D89" s="508">
        <v>720</v>
      </c>
      <c r="E89" s="571" t="s">
        <v>2526</v>
      </c>
      <c r="F89" s="512"/>
      <c r="G89" s="512">
        <v>500</v>
      </c>
      <c r="H89" s="911">
        <v>720</v>
      </c>
      <c r="I89" s="633">
        <f t="shared" si="2"/>
        <v>720</v>
      </c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>
        <v>1</v>
      </c>
      <c r="W89" s="68"/>
      <c r="X89" s="70"/>
      <c r="Y89" s="70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1"/>
      <c r="AK89" s="68"/>
      <c r="AL89" s="71"/>
      <c r="AM89" s="68"/>
      <c r="AN89" s="68"/>
      <c r="AO89" s="71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71"/>
      <c r="BL89" s="71"/>
      <c r="BM89" s="68"/>
      <c r="BN89" s="68"/>
      <c r="BO89" s="71"/>
      <c r="BP89" s="71"/>
      <c r="BQ89" s="68"/>
      <c r="BR89" s="68"/>
      <c r="BS89" s="68"/>
      <c r="BT89" s="68"/>
      <c r="BU89" s="71"/>
      <c r="BV89" s="71"/>
      <c r="BW89" s="71"/>
      <c r="BX89" s="71"/>
      <c r="BY89" s="68"/>
      <c r="BZ89" s="68"/>
      <c r="CA89" s="68"/>
      <c r="CB89" s="68"/>
      <c r="CC89" s="71"/>
      <c r="CD89" s="71"/>
      <c r="CE89" s="68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68"/>
      <c r="DB89" s="68"/>
      <c r="DC89" s="68"/>
      <c r="DD89" s="71"/>
      <c r="DE89" s="71"/>
      <c r="DF89" s="68"/>
      <c r="DG89" s="71"/>
      <c r="DH89" s="68"/>
      <c r="DI89" s="71"/>
      <c r="DJ89" s="71"/>
      <c r="DK89" s="68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68"/>
      <c r="ED89" s="71"/>
      <c r="EE89" s="70"/>
      <c r="EF89" s="72"/>
      <c r="EG89" s="72"/>
      <c r="EH89" s="72"/>
      <c r="EI89" s="72"/>
      <c r="EJ89" s="72"/>
      <c r="EK89" s="72"/>
      <c r="EL89" s="72"/>
      <c r="EM89" s="72"/>
      <c r="EN89" s="72"/>
      <c r="EO89" s="72"/>
      <c r="EP89" s="72"/>
      <c r="EQ89" s="72"/>
      <c r="ER89" s="72"/>
      <c r="ES89" s="72"/>
      <c r="ET89" s="70"/>
      <c r="EU89" s="72"/>
      <c r="EV89" s="70"/>
      <c r="EW89" s="70"/>
      <c r="EX89" s="70"/>
      <c r="EY89" s="73"/>
      <c r="EZ89" s="73"/>
      <c r="FA89" s="73"/>
      <c r="FB89" s="74"/>
      <c r="FC89" s="75"/>
      <c r="FD89" s="75"/>
      <c r="FE89" s="75"/>
      <c r="FF89" s="75"/>
      <c r="FG89" s="75"/>
      <c r="FH89" s="75"/>
      <c r="FI89" s="75"/>
      <c r="FJ89" s="75"/>
      <c r="FK89" s="75"/>
      <c r="FL89" s="75"/>
      <c r="FM89" s="75"/>
      <c r="FN89" s="75"/>
      <c r="FO89" s="75"/>
      <c r="FP89" s="75"/>
      <c r="FQ89" s="75"/>
      <c r="FR89" s="74"/>
      <c r="FS89" s="74"/>
      <c r="FT89" s="74"/>
      <c r="FU89" s="74"/>
      <c r="FV89" s="74"/>
      <c r="FW89" s="74"/>
      <c r="FX89" s="76">
        <v>1</v>
      </c>
      <c r="FY89" s="76">
        <v>1</v>
      </c>
      <c r="FZ89" s="76">
        <v>1</v>
      </c>
      <c r="GA89" s="76">
        <v>1</v>
      </c>
      <c r="GB89" s="76">
        <v>1</v>
      </c>
      <c r="GC89" s="76">
        <v>1</v>
      </c>
      <c r="GD89" s="76">
        <v>1</v>
      </c>
      <c r="GE89" s="76">
        <v>1</v>
      </c>
      <c r="GF89" s="76">
        <v>1</v>
      </c>
      <c r="GG89" s="77"/>
      <c r="GH89" s="78"/>
      <c r="GI89" s="78"/>
      <c r="GJ89" s="74"/>
      <c r="GK89" s="79"/>
      <c r="GL89" s="80"/>
      <c r="GM89" s="105"/>
      <c r="GN89" s="70"/>
      <c r="GO89" s="70"/>
      <c r="GP89" s="70"/>
      <c r="GQ89" s="70"/>
      <c r="GR89" s="68"/>
      <c r="GS89" s="68"/>
      <c r="GT89" s="68"/>
      <c r="GU89" s="68"/>
      <c r="GV89" s="68"/>
      <c r="GW89" s="68">
        <v>1</v>
      </c>
      <c r="GX89" s="68"/>
      <c r="GY89" s="70"/>
      <c r="GZ89" s="70"/>
      <c r="HA89" s="68"/>
      <c r="HB89" s="68"/>
      <c r="HC89" s="68"/>
      <c r="HD89" s="68"/>
      <c r="HE89" s="68"/>
      <c r="HF89" s="68"/>
      <c r="HG89" s="68"/>
      <c r="HH89" s="68"/>
      <c r="HI89" s="68"/>
      <c r="HJ89" s="68"/>
      <c r="HK89" s="68"/>
      <c r="HL89" s="68"/>
      <c r="HM89" s="68"/>
      <c r="HN89" s="68"/>
      <c r="HO89" s="68"/>
      <c r="HP89" s="68"/>
      <c r="HQ89" s="69"/>
      <c r="HR89" s="68"/>
      <c r="HS89" s="68"/>
      <c r="HT89" s="68"/>
      <c r="HU89" s="68"/>
      <c r="HV89" s="68"/>
      <c r="HW89" s="68"/>
      <c r="HX89" s="68"/>
      <c r="HY89" s="68"/>
      <c r="HZ89" s="68"/>
      <c r="IA89" s="68"/>
      <c r="IB89" s="68"/>
      <c r="IC89" s="68"/>
      <c r="ID89" s="68"/>
      <c r="IE89" s="68"/>
      <c r="IF89" s="68"/>
      <c r="IG89" s="68"/>
      <c r="IH89" s="68"/>
      <c r="II89" s="68"/>
      <c r="IJ89" s="68"/>
      <c r="IK89" s="68"/>
      <c r="IL89" s="68"/>
      <c r="IM89" s="68"/>
      <c r="IN89" s="68"/>
      <c r="IO89" s="68"/>
      <c r="IP89" s="68"/>
      <c r="IQ89" s="68"/>
      <c r="IR89" s="68"/>
      <c r="IS89" s="68"/>
      <c r="IT89" s="68"/>
      <c r="IU89" s="68"/>
      <c r="IV89" s="68"/>
      <c r="IW89" s="68"/>
      <c r="IX89" s="68"/>
      <c r="IY89" s="68"/>
      <c r="IZ89" s="68"/>
      <c r="JA89" s="68"/>
      <c r="JB89" s="68"/>
      <c r="JC89" s="68"/>
      <c r="JD89" s="68"/>
      <c r="JE89" s="68"/>
      <c r="JF89" s="68"/>
      <c r="JG89" s="68"/>
      <c r="JH89" s="68"/>
      <c r="JI89" s="68"/>
      <c r="JJ89" s="68"/>
      <c r="JK89" s="68"/>
      <c r="JL89" s="68"/>
      <c r="JM89" s="68"/>
      <c r="JN89" s="68"/>
      <c r="JO89" s="68"/>
      <c r="JP89" s="68"/>
      <c r="JQ89" s="68"/>
      <c r="JR89" s="68"/>
      <c r="JS89" s="68"/>
      <c r="JT89" s="68"/>
      <c r="JU89" s="68"/>
      <c r="JV89" s="68"/>
      <c r="JW89" s="68"/>
      <c r="JX89" s="68"/>
      <c r="JY89" s="68"/>
      <c r="JZ89" s="68"/>
      <c r="KA89" s="68"/>
      <c r="KB89" s="68"/>
      <c r="KC89" s="68"/>
      <c r="KD89" s="68"/>
      <c r="KE89" s="68"/>
      <c r="KF89" s="68"/>
      <c r="KG89" s="68"/>
      <c r="KH89" s="68"/>
      <c r="KI89" s="68"/>
      <c r="KJ89" s="68"/>
      <c r="KK89" s="68"/>
      <c r="KL89" s="68"/>
      <c r="KM89" s="68"/>
      <c r="KN89" s="68"/>
      <c r="KO89" s="68"/>
      <c r="KP89" s="70"/>
      <c r="KQ89" s="70"/>
      <c r="KR89" s="70"/>
      <c r="KS89" s="70"/>
      <c r="KT89" s="70"/>
      <c r="KU89" s="70"/>
      <c r="KV89" s="70"/>
      <c r="KW89" s="70"/>
      <c r="KX89" s="70"/>
      <c r="KY89" s="70"/>
      <c r="KZ89" s="70"/>
      <c r="LA89" s="70"/>
      <c r="LB89" s="70"/>
      <c r="LC89" s="70"/>
      <c r="LD89" s="70"/>
      <c r="LE89" s="70"/>
      <c r="LF89" s="70"/>
      <c r="LG89" s="70"/>
      <c r="LH89" s="70"/>
      <c r="LI89" s="70"/>
      <c r="LJ89" s="70"/>
      <c r="LK89" s="70"/>
      <c r="LL89" s="70"/>
      <c r="LM89" s="70"/>
      <c r="LN89" s="70"/>
      <c r="LO89" s="70"/>
      <c r="LP89" s="70"/>
      <c r="LQ89" s="70"/>
      <c r="LR89" s="70"/>
      <c r="LS89" s="70"/>
      <c r="LT89" s="70"/>
      <c r="LU89" s="70"/>
      <c r="LV89" s="70"/>
      <c r="LW89" s="70"/>
      <c r="LX89" s="70"/>
      <c r="LY89" s="70"/>
      <c r="LZ89" s="70"/>
      <c r="MA89" s="70"/>
      <c r="MB89" s="70"/>
      <c r="MC89" s="70"/>
      <c r="MD89" s="70"/>
      <c r="ME89" s="70"/>
      <c r="MF89" s="70"/>
      <c r="MG89" s="70"/>
      <c r="MH89" s="70"/>
      <c r="MI89" s="70"/>
      <c r="MJ89" s="70"/>
      <c r="MK89" s="70"/>
      <c r="ML89" s="70"/>
      <c r="MM89" s="70"/>
      <c r="MN89" s="70"/>
      <c r="MO89" s="70"/>
      <c r="MP89" s="70"/>
      <c r="MQ89" s="70"/>
      <c r="MR89" s="70"/>
      <c r="MS89" s="70"/>
      <c r="MT89" s="70"/>
      <c r="MU89" s="70"/>
      <c r="MV89" s="70"/>
      <c r="MW89" s="70"/>
      <c r="MX89" s="70"/>
      <c r="MY89" s="70"/>
      <c r="MZ89" s="70"/>
      <c r="NA89" s="70"/>
      <c r="NB89" s="70"/>
      <c r="NC89" s="70"/>
      <c r="ND89" s="70"/>
      <c r="NE89" s="70"/>
      <c r="NF89" s="70"/>
      <c r="NG89" s="70"/>
      <c r="NH89" s="70"/>
      <c r="NI89" s="70"/>
      <c r="NJ89" s="70"/>
      <c r="NK89" s="70"/>
      <c r="NL89" s="70"/>
      <c r="NM89" s="70"/>
      <c r="NN89" s="70"/>
      <c r="NO89" s="70"/>
      <c r="NP89" s="70"/>
      <c r="NQ89" s="70"/>
      <c r="NR89" s="70"/>
      <c r="NS89" s="70"/>
      <c r="NT89" s="70"/>
      <c r="NU89" s="70"/>
      <c r="NV89" s="70"/>
      <c r="NW89" s="70"/>
      <c r="NX89" s="70"/>
      <c r="NY89" s="70"/>
      <c r="NZ89" s="70"/>
      <c r="OA89" s="70"/>
      <c r="OB89" s="70"/>
      <c r="OC89" s="70"/>
      <c r="OD89" s="70"/>
      <c r="OE89" s="70"/>
      <c r="OF89" s="70"/>
      <c r="OG89" s="81"/>
      <c r="OH89" s="70"/>
      <c r="OI89" s="70"/>
      <c r="OJ89" s="70"/>
      <c r="OK89" s="70"/>
      <c r="OL89" s="70"/>
      <c r="OM89" s="70"/>
      <c r="ON89" s="70"/>
      <c r="OO89" s="70"/>
      <c r="OP89" s="70"/>
      <c r="OQ89" s="70"/>
      <c r="OR89" s="70"/>
      <c r="OS89" s="70"/>
      <c r="OT89" s="70"/>
      <c r="OU89" s="70"/>
    </row>
    <row r="90" spans="1:411" s="67" customFormat="1">
      <c r="A90" s="67">
        <v>83</v>
      </c>
      <c r="B90" s="552" t="s">
        <v>679</v>
      </c>
      <c r="C90" s="559" t="s">
        <v>601</v>
      </c>
      <c r="D90" s="508">
        <f>980/1.2</f>
        <v>816.66666666666674</v>
      </c>
      <c r="E90" s="920" t="s">
        <v>2722</v>
      </c>
      <c r="F90" s="512"/>
      <c r="G90" s="512">
        <v>2916.67</v>
      </c>
      <c r="H90" s="911">
        <v>1251</v>
      </c>
      <c r="I90" s="633">
        <f t="shared" si="2"/>
        <v>816.66666666666674</v>
      </c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>
        <v>1</v>
      </c>
      <c r="X90" s="70"/>
      <c r="Y90" s="70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1"/>
      <c r="AK90" s="68"/>
      <c r="AL90" s="71"/>
      <c r="AM90" s="68"/>
      <c r="AN90" s="68"/>
      <c r="AO90" s="71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71"/>
      <c r="BL90" s="71"/>
      <c r="BM90" s="68"/>
      <c r="BN90" s="68"/>
      <c r="BO90" s="71"/>
      <c r="BP90" s="71"/>
      <c r="BQ90" s="68"/>
      <c r="BR90" s="68"/>
      <c r="BS90" s="68"/>
      <c r="BT90" s="68"/>
      <c r="BU90" s="71"/>
      <c r="BV90" s="71"/>
      <c r="BW90" s="71"/>
      <c r="BX90" s="71"/>
      <c r="BY90" s="68"/>
      <c r="BZ90" s="68"/>
      <c r="CA90" s="68"/>
      <c r="CB90" s="68"/>
      <c r="CC90" s="71"/>
      <c r="CD90" s="71"/>
      <c r="CE90" s="68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68"/>
      <c r="DB90" s="68"/>
      <c r="DC90" s="68"/>
      <c r="DD90" s="71"/>
      <c r="DE90" s="71"/>
      <c r="DF90" s="68"/>
      <c r="DG90" s="71"/>
      <c r="DH90" s="68"/>
      <c r="DI90" s="71"/>
      <c r="DJ90" s="71"/>
      <c r="DK90" s="68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68"/>
      <c r="ED90" s="71"/>
      <c r="EE90" s="70"/>
      <c r="EF90" s="72"/>
      <c r="EG90" s="72"/>
      <c r="EH90" s="72"/>
      <c r="EI90" s="72"/>
      <c r="EJ90" s="72"/>
      <c r="EK90" s="72"/>
      <c r="EL90" s="72"/>
      <c r="EM90" s="72"/>
      <c r="EN90" s="72"/>
      <c r="EO90" s="72"/>
      <c r="EP90" s="72"/>
      <c r="EQ90" s="72"/>
      <c r="ER90" s="72"/>
      <c r="ES90" s="72"/>
      <c r="ET90" s="70"/>
      <c r="EU90" s="72"/>
      <c r="EV90" s="70"/>
      <c r="EW90" s="70"/>
      <c r="EX90" s="70"/>
      <c r="EY90" s="73"/>
      <c r="EZ90" s="73"/>
      <c r="FA90" s="73"/>
      <c r="FB90" s="74"/>
      <c r="FC90" s="75"/>
      <c r="FD90" s="75"/>
      <c r="FE90" s="75"/>
      <c r="FF90" s="75"/>
      <c r="FG90" s="75"/>
      <c r="FH90" s="75"/>
      <c r="FI90" s="75"/>
      <c r="FJ90" s="75"/>
      <c r="FK90" s="75"/>
      <c r="FL90" s="75"/>
      <c r="FM90" s="75"/>
      <c r="FN90" s="75"/>
      <c r="FO90" s="75"/>
      <c r="FP90" s="75"/>
      <c r="FQ90" s="75"/>
      <c r="FR90" s="74"/>
      <c r="FS90" s="74"/>
      <c r="FT90" s="74"/>
      <c r="FU90" s="74"/>
      <c r="FV90" s="74"/>
      <c r="FW90" s="74"/>
      <c r="FX90" s="76"/>
      <c r="FY90" s="76"/>
      <c r="FZ90" s="76"/>
      <c r="GA90" s="76"/>
      <c r="GB90" s="76"/>
      <c r="GC90" s="74"/>
      <c r="GD90" s="74"/>
      <c r="GE90" s="74"/>
      <c r="GF90" s="74"/>
      <c r="GG90" s="77"/>
      <c r="GH90" s="78"/>
      <c r="GI90" s="78"/>
      <c r="GJ90" s="74"/>
      <c r="GK90" s="79"/>
      <c r="GL90" s="80"/>
      <c r="GM90" s="105"/>
      <c r="GN90" s="70"/>
      <c r="GO90" s="70"/>
      <c r="GP90" s="70"/>
      <c r="GQ90" s="70"/>
      <c r="GR90" s="68"/>
      <c r="GS90" s="68"/>
      <c r="GT90" s="68"/>
      <c r="GU90" s="68"/>
      <c r="GV90" s="68"/>
      <c r="GW90" s="68"/>
      <c r="GX90" s="68">
        <v>1</v>
      </c>
      <c r="GY90" s="70"/>
      <c r="GZ90" s="70"/>
      <c r="HA90" s="68"/>
      <c r="HB90" s="68"/>
      <c r="HC90" s="68"/>
      <c r="HD90" s="68"/>
      <c r="HE90" s="68"/>
      <c r="HF90" s="68"/>
      <c r="HG90" s="68"/>
      <c r="HH90" s="68"/>
      <c r="HI90" s="68"/>
      <c r="HJ90" s="68"/>
      <c r="HK90" s="68"/>
      <c r="HL90" s="68"/>
      <c r="HM90" s="68"/>
      <c r="HN90" s="68"/>
      <c r="HO90" s="68"/>
      <c r="HP90" s="68"/>
      <c r="HQ90" s="69"/>
      <c r="HR90" s="68"/>
      <c r="HS90" s="68"/>
      <c r="HT90" s="68"/>
      <c r="HU90" s="68"/>
      <c r="HV90" s="68"/>
      <c r="HW90" s="68"/>
      <c r="HX90" s="68"/>
      <c r="HY90" s="68"/>
      <c r="HZ90" s="68"/>
      <c r="IA90" s="68"/>
      <c r="IB90" s="68"/>
      <c r="IC90" s="68"/>
      <c r="ID90" s="68"/>
      <c r="IE90" s="68"/>
      <c r="IF90" s="68"/>
      <c r="IG90" s="68"/>
      <c r="IH90" s="68"/>
      <c r="II90" s="68"/>
      <c r="IJ90" s="68"/>
      <c r="IK90" s="68"/>
      <c r="IL90" s="68"/>
      <c r="IM90" s="68"/>
      <c r="IN90" s="68"/>
      <c r="IO90" s="68"/>
      <c r="IP90" s="68"/>
      <c r="IQ90" s="68"/>
      <c r="IR90" s="68"/>
      <c r="IS90" s="68"/>
      <c r="IT90" s="68"/>
      <c r="IU90" s="68"/>
      <c r="IV90" s="68"/>
      <c r="IW90" s="68"/>
      <c r="IX90" s="68"/>
      <c r="IY90" s="68"/>
      <c r="IZ90" s="68"/>
      <c r="JA90" s="68"/>
      <c r="JB90" s="68"/>
      <c r="JC90" s="68"/>
      <c r="JD90" s="68"/>
      <c r="JE90" s="68"/>
      <c r="JF90" s="68"/>
      <c r="JG90" s="68"/>
      <c r="JH90" s="68"/>
      <c r="JI90" s="68"/>
      <c r="JJ90" s="68"/>
      <c r="JK90" s="68"/>
      <c r="JL90" s="68"/>
      <c r="JM90" s="68"/>
      <c r="JN90" s="68"/>
      <c r="JO90" s="68"/>
      <c r="JP90" s="68"/>
      <c r="JQ90" s="68"/>
      <c r="JR90" s="68"/>
      <c r="JS90" s="68"/>
      <c r="JT90" s="68"/>
      <c r="JU90" s="68"/>
      <c r="JV90" s="68"/>
      <c r="JW90" s="68"/>
      <c r="JX90" s="68"/>
      <c r="JY90" s="68"/>
      <c r="JZ90" s="68"/>
      <c r="KA90" s="68"/>
      <c r="KB90" s="68"/>
      <c r="KC90" s="68"/>
      <c r="KD90" s="68"/>
      <c r="KE90" s="68"/>
      <c r="KF90" s="68"/>
      <c r="KG90" s="68"/>
      <c r="KH90" s="68"/>
      <c r="KI90" s="68"/>
      <c r="KJ90" s="68"/>
      <c r="KK90" s="68"/>
      <c r="KL90" s="68"/>
      <c r="KM90" s="68"/>
      <c r="KN90" s="68"/>
      <c r="KO90" s="68"/>
      <c r="KP90" s="70"/>
      <c r="KQ90" s="70"/>
      <c r="KR90" s="70"/>
      <c r="KS90" s="70"/>
      <c r="KT90" s="70"/>
      <c r="KU90" s="70"/>
      <c r="KV90" s="70"/>
      <c r="KW90" s="70"/>
      <c r="KX90" s="70"/>
      <c r="KY90" s="70"/>
      <c r="KZ90" s="70"/>
      <c r="LA90" s="70"/>
      <c r="LB90" s="70"/>
      <c r="LC90" s="70"/>
      <c r="LD90" s="70"/>
      <c r="LE90" s="70"/>
      <c r="LF90" s="70"/>
      <c r="LG90" s="70"/>
      <c r="LH90" s="70"/>
      <c r="LI90" s="70"/>
      <c r="LJ90" s="70"/>
      <c r="LK90" s="70"/>
      <c r="LL90" s="70"/>
      <c r="LM90" s="70"/>
      <c r="LN90" s="70"/>
      <c r="LO90" s="70"/>
      <c r="LP90" s="70"/>
      <c r="LQ90" s="70"/>
      <c r="LR90" s="70"/>
      <c r="LS90" s="70"/>
      <c r="LT90" s="70"/>
      <c r="LU90" s="70"/>
      <c r="LV90" s="70"/>
      <c r="LW90" s="70"/>
      <c r="LX90" s="70"/>
      <c r="LY90" s="70"/>
      <c r="LZ90" s="70"/>
      <c r="MA90" s="70"/>
      <c r="MB90" s="70"/>
      <c r="MC90" s="70"/>
      <c r="MD90" s="70"/>
      <c r="ME90" s="70"/>
      <c r="MF90" s="70"/>
      <c r="MG90" s="70"/>
      <c r="MH90" s="70"/>
      <c r="MI90" s="70"/>
      <c r="MJ90" s="70"/>
      <c r="MK90" s="70"/>
      <c r="ML90" s="70"/>
      <c r="MM90" s="70"/>
      <c r="MN90" s="70"/>
      <c r="MO90" s="70"/>
      <c r="MP90" s="70"/>
      <c r="MQ90" s="70"/>
      <c r="MR90" s="70"/>
      <c r="MS90" s="70"/>
      <c r="MT90" s="70"/>
      <c r="MU90" s="70"/>
      <c r="MV90" s="70"/>
      <c r="MW90" s="70"/>
      <c r="MX90" s="70"/>
      <c r="MY90" s="70"/>
      <c r="MZ90" s="70"/>
      <c r="NA90" s="70"/>
      <c r="NB90" s="70"/>
      <c r="NC90" s="70"/>
      <c r="ND90" s="70"/>
      <c r="NE90" s="70"/>
      <c r="NF90" s="70"/>
      <c r="NG90" s="70"/>
      <c r="NH90" s="70"/>
      <c r="NI90" s="70"/>
      <c r="NJ90" s="70"/>
      <c r="NK90" s="70"/>
      <c r="NL90" s="70"/>
      <c r="NM90" s="70"/>
      <c r="NN90" s="70"/>
      <c r="NO90" s="70"/>
      <c r="NP90" s="70"/>
      <c r="NQ90" s="70"/>
      <c r="NR90" s="70"/>
      <c r="NS90" s="70"/>
      <c r="NT90" s="70"/>
      <c r="NU90" s="70"/>
      <c r="NV90" s="70"/>
      <c r="NW90" s="70"/>
      <c r="NX90" s="70"/>
      <c r="NY90" s="70"/>
      <c r="NZ90" s="70"/>
      <c r="OA90" s="70"/>
      <c r="OB90" s="70"/>
      <c r="OC90" s="70"/>
      <c r="OD90" s="70"/>
      <c r="OE90" s="70"/>
      <c r="OF90" s="70"/>
      <c r="OG90" s="81"/>
      <c r="OH90" s="70"/>
      <c r="OI90" s="70"/>
      <c r="OJ90" s="70"/>
      <c r="OK90" s="70"/>
      <c r="OL90" s="70"/>
      <c r="OM90" s="70"/>
      <c r="ON90" s="70"/>
      <c r="OO90" s="70"/>
      <c r="OP90" s="70"/>
      <c r="OQ90" s="70"/>
      <c r="OR90" s="70"/>
      <c r="OS90" s="70"/>
      <c r="OT90" s="70"/>
      <c r="OU90" s="70"/>
    </row>
    <row r="91" spans="1:411" s="67" customFormat="1">
      <c r="A91" s="67">
        <v>84</v>
      </c>
      <c r="B91" s="552" t="s">
        <v>680</v>
      </c>
      <c r="C91" s="559" t="s">
        <v>601</v>
      </c>
      <c r="D91" s="508">
        <v>1802.92</v>
      </c>
      <c r="E91" s="743" t="s">
        <v>2528</v>
      </c>
      <c r="F91" s="512"/>
      <c r="G91" s="512">
        <v>4833.33</v>
      </c>
      <c r="H91" s="911">
        <v>1802.92</v>
      </c>
      <c r="I91" s="633">
        <f t="shared" si="2"/>
        <v>1802.92</v>
      </c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70">
        <v>1</v>
      </c>
      <c r="Y91" s="70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71"/>
      <c r="AK91" s="68"/>
      <c r="AL91" s="71"/>
      <c r="AM91" s="68"/>
      <c r="AN91" s="68"/>
      <c r="AO91" s="71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71"/>
      <c r="BL91" s="71"/>
      <c r="BM91" s="68"/>
      <c r="BN91" s="68"/>
      <c r="BO91" s="71"/>
      <c r="BP91" s="71"/>
      <c r="BQ91" s="68"/>
      <c r="BR91" s="68"/>
      <c r="BS91" s="68"/>
      <c r="BT91" s="68"/>
      <c r="BU91" s="71"/>
      <c r="BV91" s="71"/>
      <c r="BW91" s="71"/>
      <c r="BX91" s="71"/>
      <c r="BY91" s="68"/>
      <c r="BZ91" s="68"/>
      <c r="CA91" s="68"/>
      <c r="CB91" s="68"/>
      <c r="CC91" s="71"/>
      <c r="CD91" s="71"/>
      <c r="CE91" s="68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68"/>
      <c r="DB91" s="68"/>
      <c r="DC91" s="68"/>
      <c r="DD91" s="71"/>
      <c r="DE91" s="71"/>
      <c r="DF91" s="68"/>
      <c r="DG91" s="71"/>
      <c r="DH91" s="68"/>
      <c r="DI91" s="71"/>
      <c r="DJ91" s="71"/>
      <c r="DK91" s="68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68"/>
      <c r="ED91" s="71"/>
      <c r="EE91" s="70"/>
      <c r="EF91" s="72"/>
      <c r="EG91" s="72"/>
      <c r="EH91" s="72"/>
      <c r="EI91" s="72"/>
      <c r="EJ91" s="72"/>
      <c r="EK91" s="72"/>
      <c r="EL91" s="72"/>
      <c r="EM91" s="72"/>
      <c r="EN91" s="72"/>
      <c r="EO91" s="72"/>
      <c r="EP91" s="72"/>
      <c r="EQ91" s="72"/>
      <c r="ER91" s="72"/>
      <c r="ES91" s="72"/>
      <c r="ET91" s="70"/>
      <c r="EU91" s="72"/>
      <c r="EV91" s="70"/>
      <c r="EW91" s="70"/>
      <c r="EX91" s="70"/>
      <c r="EY91" s="73"/>
      <c r="EZ91" s="73"/>
      <c r="FA91" s="73"/>
      <c r="FB91" s="74"/>
      <c r="FC91" s="75"/>
      <c r="FD91" s="75"/>
      <c r="FE91" s="75"/>
      <c r="FF91" s="75"/>
      <c r="FG91" s="75"/>
      <c r="FH91" s="75"/>
      <c r="FI91" s="75"/>
      <c r="FJ91" s="75"/>
      <c r="FK91" s="75"/>
      <c r="FL91" s="75"/>
      <c r="FM91" s="75"/>
      <c r="FN91" s="75"/>
      <c r="FO91" s="75"/>
      <c r="FP91" s="75"/>
      <c r="FQ91" s="75"/>
      <c r="FR91" s="74"/>
      <c r="FS91" s="74"/>
      <c r="FT91" s="74"/>
      <c r="FU91" s="74"/>
      <c r="FV91" s="74"/>
      <c r="FW91" s="74"/>
      <c r="FX91" s="76"/>
      <c r="FY91" s="76"/>
      <c r="FZ91" s="76"/>
      <c r="GA91" s="76"/>
      <c r="GB91" s="76"/>
      <c r="GC91" s="74"/>
      <c r="GD91" s="74"/>
      <c r="GE91" s="74"/>
      <c r="GF91" s="74"/>
      <c r="GG91" s="77"/>
      <c r="GH91" s="78"/>
      <c r="GI91" s="78"/>
      <c r="GJ91" s="74"/>
      <c r="GK91" s="79"/>
      <c r="GL91" s="80"/>
      <c r="GM91" s="105"/>
      <c r="GN91" s="70"/>
      <c r="GO91" s="70"/>
      <c r="GP91" s="70"/>
      <c r="GQ91" s="70"/>
      <c r="GR91" s="68"/>
      <c r="GS91" s="68"/>
      <c r="GT91" s="68"/>
      <c r="GU91" s="68"/>
      <c r="GV91" s="68"/>
      <c r="GW91" s="68"/>
      <c r="GX91" s="68"/>
      <c r="GY91" s="70">
        <v>1</v>
      </c>
      <c r="GZ91" s="70"/>
      <c r="HA91" s="68"/>
      <c r="HB91" s="68"/>
      <c r="HC91" s="68"/>
      <c r="HD91" s="68"/>
      <c r="HE91" s="68"/>
      <c r="HF91" s="68"/>
      <c r="HG91" s="68"/>
      <c r="HH91" s="68"/>
      <c r="HI91" s="68"/>
      <c r="HJ91" s="68"/>
      <c r="HK91" s="68"/>
      <c r="HL91" s="68"/>
      <c r="HM91" s="68"/>
      <c r="HN91" s="68"/>
      <c r="HO91" s="68"/>
      <c r="HP91" s="68"/>
      <c r="HQ91" s="69"/>
      <c r="HR91" s="68"/>
      <c r="HS91" s="68"/>
      <c r="HT91" s="68"/>
      <c r="HU91" s="68"/>
      <c r="HV91" s="68"/>
      <c r="HW91" s="68"/>
      <c r="HX91" s="68"/>
      <c r="HY91" s="68"/>
      <c r="HZ91" s="68"/>
      <c r="IA91" s="68"/>
      <c r="IB91" s="68"/>
      <c r="IC91" s="68"/>
      <c r="ID91" s="68"/>
      <c r="IE91" s="68"/>
      <c r="IF91" s="68"/>
      <c r="IG91" s="68"/>
      <c r="IH91" s="68"/>
      <c r="II91" s="68"/>
      <c r="IJ91" s="68"/>
      <c r="IK91" s="68"/>
      <c r="IL91" s="68"/>
      <c r="IM91" s="68"/>
      <c r="IN91" s="68"/>
      <c r="IO91" s="68"/>
      <c r="IP91" s="68"/>
      <c r="IQ91" s="68"/>
      <c r="IR91" s="68"/>
      <c r="IS91" s="68"/>
      <c r="IT91" s="68"/>
      <c r="IU91" s="68"/>
      <c r="IV91" s="68"/>
      <c r="IW91" s="68"/>
      <c r="IX91" s="68"/>
      <c r="IY91" s="68"/>
      <c r="IZ91" s="68"/>
      <c r="JA91" s="68"/>
      <c r="JB91" s="68"/>
      <c r="JC91" s="68"/>
      <c r="JD91" s="68"/>
      <c r="JE91" s="68"/>
      <c r="JF91" s="68"/>
      <c r="JG91" s="68"/>
      <c r="JH91" s="68"/>
      <c r="JI91" s="68"/>
      <c r="JJ91" s="68"/>
      <c r="JK91" s="68"/>
      <c r="JL91" s="68"/>
      <c r="JM91" s="68"/>
      <c r="JN91" s="68"/>
      <c r="JO91" s="68"/>
      <c r="JP91" s="68"/>
      <c r="JQ91" s="68"/>
      <c r="JR91" s="68"/>
      <c r="JS91" s="68"/>
      <c r="JT91" s="68"/>
      <c r="JU91" s="68"/>
      <c r="JV91" s="68"/>
      <c r="JW91" s="68"/>
      <c r="JX91" s="68"/>
      <c r="JY91" s="68"/>
      <c r="JZ91" s="68"/>
      <c r="KA91" s="68"/>
      <c r="KB91" s="68"/>
      <c r="KC91" s="68"/>
      <c r="KD91" s="68"/>
      <c r="KE91" s="68"/>
      <c r="KF91" s="68"/>
      <c r="KG91" s="68"/>
      <c r="KH91" s="68"/>
      <c r="KI91" s="68"/>
      <c r="KJ91" s="68"/>
      <c r="KK91" s="68"/>
      <c r="KL91" s="68"/>
      <c r="KM91" s="68"/>
      <c r="KN91" s="68"/>
      <c r="KO91" s="68"/>
      <c r="KP91" s="70"/>
      <c r="KQ91" s="70"/>
      <c r="KR91" s="70"/>
      <c r="KS91" s="70"/>
      <c r="KT91" s="70"/>
      <c r="KU91" s="70"/>
      <c r="KV91" s="70"/>
      <c r="KW91" s="70"/>
      <c r="KX91" s="70"/>
      <c r="KY91" s="70"/>
      <c r="KZ91" s="70"/>
      <c r="LA91" s="70"/>
      <c r="LB91" s="70"/>
      <c r="LC91" s="70"/>
      <c r="LD91" s="70"/>
      <c r="LE91" s="70"/>
      <c r="LF91" s="70"/>
      <c r="LG91" s="70"/>
      <c r="LH91" s="70"/>
      <c r="LI91" s="70"/>
      <c r="LJ91" s="70"/>
      <c r="LK91" s="70"/>
      <c r="LL91" s="70"/>
      <c r="LM91" s="70"/>
      <c r="LN91" s="70"/>
      <c r="LO91" s="70"/>
      <c r="LP91" s="70"/>
      <c r="LQ91" s="70"/>
      <c r="LR91" s="70"/>
      <c r="LS91" s="70"/>
      <c r="LT91" s="70"/>
      <c r="LU91" s="70"/>
      <c r="LV91" s="70"/>
      <c r="LW91" s="70"/>
      <c r="LX91" s="70"/>
      <c r="LY91" s="70"/>
      <c r="LZ91" s="70"/>
      <c r="MA91" s="70"/>
      <c r="MB91" s="70"/>
      <c r="MC91" s="70"/>
      <c r="MD91" s="70"/>
      <c r="ME91" s="70"/>
      <c r="MF91" s="70"/>
      <c r="MG91" s="70"/>
      <c r="MH91" s="70"/>
      <c r="MI91" s="70"/>
      <c r="MJ91" s="70"/>
      <c r="MK91" s="70"/>
      <c r="ML91" s="70"/>
      <c r="MM91" s="70"/>
      <c r="MN91" s="70"/>
      <c r="MO91" s="70"/>
      <c r="MP91" s="70"/>
      <c r="MQ91" s="70"/>
      <c r="MR91" s="70"/>
      <c r="MS91" s="70"/>
      <c r="MT91" s="70"/>
      <c r="MU91" s="70"/>
      <c r="MV91" s="70"/>
      <c r="MW91" s="70"/>
      <c r="MX91" s="70"/>
      <c r="MY91" s="70"/>
      <c r="MZ91" s="70"/>
      <c r="NA91" s="70"/>
      <c r="NB91" s="70"/>
      <c r="NC91" s="70"/>
      <c r="ND91" s="70"/>
      <c r="NE91" s="70"/>
      <c r="NF91" s="70"/>
      <c r="NG91" s="70"/>
      <c r="NH91" s="70"/>
      <c r="NI91" s="70"/>
      <c r="NJ91" s="70"/>
      <c r="NK91" s="70"/>
      <c r="NL91" s="70"/>
      <c r="NM91" s="70"/>
      <c r="NN91" s="70"/>
      <c r="NO91" s="70"/>
      <c r="NP91" s="70"/>
      <c r="NQ91" s="70"/>
      <c r="NR91" s="70"/>
      <c r="NS91" s="70"/>
      <c r="NT91" s="70"/>
      <c r="NU91" s="70"/>
      <c r="NV91" s="70"/>
      <c r="NW91" s="70"/>
      <c r="NX91" s="70"/>
      <c r="NY91" s="70"/>
      <c r="NZ91" s="70"/>
      <c r="OA91" s="70"/>
      <c r="OB91" s="70"/>
      <c r="OC91" s="70"/>
      <c r="OD91" s="70"/>
      <c r="OE91" s="70"/>
      <c r="OF91" s="70"/>
      <c r="OG91" s="81"/>
      <c r="OH91" s="70"/>
      <c r="OI91" s="70"/>
      <c r="OJ91" s="70"/>
      <c r="OK91" s="70"/>
      <c r="OL91" s="70"/>
      <c r="OM91" s="70"/>
      <c r="ON91" s="70"/>
      <c r="OO91" s="70"/>
      <c r="OP91" s="70"/>
      <c r="OQ91" s="70"/>
      <c r="OR91" s="70"/>
      <c r="OS91" s="70"/>
      <c r="OT91" s="70"/>
      <c r="OU91" s="70"/>
    </row>
    <row r="92" spans="1:411" s="67" customFormat="1" ht="12.75">
      <c r="A92" s="67">
        <v>85</v>
      </c>
      <c r="B92" s="553" t="s">
        <v>2456</v>
      </c>
      <c r="C92" s="559" t="s">
        <v>601</v>
      </c>
      <c r="D92" s="508">
        <v>105.83</v>
      </c>
      <c r="E92" s="571" t="s">
        <v>2529</v>
      </c>
      <c r="F92" s="518"/>
      <c r="G92" s="518">
        <v>105.83</v>
      </c>
      <c r="H92" s="912">
        <v>105.83</v>
      </c>
      <c r="I92" s="633">
        <f t="shared" si="2"/>
        <v>105.83</v>
      </c>
      <c r="J92" s="68"/>
      <c r="K92" s="68"/>
      <c r="L92" s="68"/>
      <c r="M92" s="68"/>
      <c r="N92" s="68"/>
      <c r="O92" s="68"/>
      <c r="P92" s="68"/>
      <c r="Q92" s="68">
        <v>2</v>
      </c>
      <c r="R92" s="68"/>
      <c r="S92" s="68"/>
      <c r="T92" s="68"/>
      <c r="U92" s="68"/>
      <c r="V92" s="68"/>
      <c r="W92" s="68"/>
      <c r="X92" s="70"/>
      <c r="Y92" s="70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71"/>
      <c r="AK92" s="68"/>
      <c r="AL92" s="71"/>
      <c r="AM92" s="68"/>
      <c r="AN92" s="68"/>
      <c r="AO92" s="71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71"/>
      <c r="BL92" s="71"/>
      <c r="BM92" s="68"/>
      <c r="BN92" s="68"/>
      <c r="BO92" s="71"/>
      <c r="BP92" s="71"/>
      <c r="BQ92" s="68"/>
      <c r="BR92" s="68"/>
      <c r="BS92" s="68"/>
      <c r="BT92" s="68"/>
      <c r="BU92" s="71"/>
      <c r="BV92" s="71"/>
      <c r="BW92" s="71"/>
      <c r="BX92" s="71"/>
      <c r="BY92" s="68"/>
      <c r="BZ92" s="68"/>
      <c r="CA92" s="68"/>
      <c r="CB92" s="68"/>
      <c r="CC92" s="71"/>
      <c r="CD92" s="71"/>
      <c r="CE92" s="68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68"/>
      <c r="DB92" s="68"/>
      <c r="DC92" s="68"/>
      <c r="DD92" s="71"/>
      <c r="DE92" s="71"/>
      <c r="DF92" s="68"/>
      <c r="DG92" s="71"/>
      <c r="DH92" s="68"/>
      <c r="DI92" s="71"/>
      <c r="DJ92" s="71"/>
      <c r="DK92" s="68"/>
      <c r="DL92" s="71"/>
      <c r="DM92" s="71">
        <v>2</v>
      </c>
      <c r="DN92" s="71">
        <v>2</v>
      </c>
      <c r="DO92" s="71">
        <v>2</v>
      </c>
      <c r="DP92" s="71">
        <v>2</v>
      </c>
      <c r="DQ92" s="71">
        <v>2</v>
      </c>
      <c r="DR92" s="71">
        <v>2</v>
      </c>
      <c r="DS92" s="71">
        <v>2</v>
      </c>
      <c r="DT92" s="71">
        <v>2</v>
      </c>
      <c r="DU92" s="71">
        <v>2</v>
      </c>
      <c r="DV92" s="71">
        <v>2</v>
      </c>
      <c r="DW92" s="71">
        <v>2</v>
      </c>
      <c r="DX92" s="71">
        <v>2</v>
      </c>
      <c r="DY92" s="71">
        <v>2</v>
      </c>
      <c r="DZ92" s="71">
        <v>2</v>
      </c>
      <c r="EA92" s="71">
        <v>2</v>
      </c>
      <c r="EB92" s="71">
        <v>2</v>
      </c>
      <c r="EC92" s="71">
        <v>2</v>
      </c>
      <c r="ED92" s="71">
        <v>2</v>
      </c>
      <c r="EE92" s="71">
        <v>2</v>
      </c>
      <c r="EF92" s="71">
        <v>2</v>
      </c>
      <c r="EG92" s="71">
        <v>2</v>
      </c>
      <c r="EH92" s="71">
        <v>2</v>
      </c>
      <c r="EI92" s="71">
        <v>2</v>
      </c>
      <c r="EJ92" s="72"/>
      <c r="EK92" s="72"/>
      <c r="EL92" s="72"/>
      <c r="EM92" s="72"/>
      <c r="EN92" s="72"/>
      <c r="EO92" s="72"/>
      <c r="EP92" s="72"/>
      <c r="EQ92" s="72"/>
      <c r="ER92" s="72"/>
      <c r="ES92" s="72"/>
      <c r="ET92" s="70"/>
      <c r="EU92" s="72"/>
      <c r="EV92" s="70"/>
      <c r="EW92" s="70"/>
      <c r="EX92" s="70"/>
      <c r="EY92" s="73"/>
      <c r="EZ92" s="73"/>
      <c r="FA92" s="73"/>
      <c r="FB92" s="74"/>
      <c r="FC92" s="75"/>
      <c r="FD92" s="75"/>
      <c r="FE92" s="75"/>
      <c r="FF92" s="75"/>
      <c r="FG92" s="75"/>
      <c r="FH92" s="75"/>
      <c r="FI92" s="75"/>
      <c r="FJ92" s="75"/>
      <c r="FK92" s="75"/>
      <c r="FL92" s="75"/>
      <c r="FM92" s="75"/>
      <c r="FN92" s="75"/>
      <c r="FO92" s="75"/>
      <c r="FP92" s="75"/>
      <c r="FQ92" s="75"/>
      <c r="FR92" s="74"/>
      <c r="FS92" s="74"/>
      <c r="FT92" s="74"/>
      <c r="FU92" s="74"/>
      <c r="FV92" s="74"/>
      <c r="FW92" s="74"/>
      <c r="FX92" s="76"/>
      <c r="FY92" s="76"/>
      <c r="FZ92" s="76"/>
      <c r="GA92" s="76"/>
      <c r="GB92" s="76"/>
      <c r="GC92" s="74"/>
      <c r="GD92" s="74"/>
      <c r="GE92" s="74"/>
      <c r="GF92" s="74"/>
      <c r="GG92" s="77"/>
      <c r="GH92" s="78"/>
      <c r="GI92" s="78"/>
      <c r="GJ92" s="74"/>
      <c r="GK92" s="79"/>
      <c r="GL92" s="80"/>
      <c r="GM92" s="105"/>
      <c r="GN92" s="70"/>
      <c r="GO92" s="70"/>
      <c r="GP92" s="70"/>
      <c r="GQ92" s="70"/>
      <c r="GR92" s="68"/>
      <c r="GS92" s="68"/>
      <c r="GT92" s="68"/>
      <c r="GU92" s="68"/>
      <c r="GV92" s="68"/>
      <c r="GW92" s="68"/>
      <c r="GX92" s="68"/>
      <c r="GY92" s="70"/>
      <c r="GZ92" s="70"/>
      <c r="HA92" s="68"/>
      <c r="HB92" s="68"/>
      <c r="HC92" s="68"/>
      <c r="HD92" s="68"/>
      <c r="HE92" s="68"/>
      <c r="HF92" s="68"/>
      <c r="HG92" s="68"/>
      <c r="HH92" s="68"/>
      <c r="HI92" s="68"/>
      <c r="HJ92" s="68"/>
      <c r="HK92" s="68"/>
      <c r="HL92" s="68"/>
      <c r="HM92" s="68"/>
      <c r="HN92" s="68"/>
      <c r="HO92" s="68"/>
      <c r="HP92" s="68"/>
      <c r="HQ92" s="69"/>
      <c r="HR92" s="68"/>
      <c r="HS92" s="68"/>
      <c r="HT92" s="68"/>
      <c r="HU92" s="68"/>
      <c r="HV92" s="68"/>
      <c r="HW92" s="68"/>
      <c r="HX92" s="68"/>
      <c r="HY92" s="68"/>
      <c r="HZ92" s="68"/>
      <c r="IA92" s="68"/>
      <c r="IB92" s="68"/>
      <c r="IC92" s="68"/>
      <c r="ID92" s="68"/>
      <c r="IE92" s="68"/>
      <c r="IF92" s="68"/>
      <c r="IG92" s="68"/>
      <c r="IH92" s="68"/>
      <c r="II92" s="68"/>
      <c r="IJ92" s="68"/>
      <c r="IK92" s="68"/>
      <c r="IL92" s="68"/>
      <c r="IM92" s="68"/>
      <c r="IN92" s="68"/>
      <c r="IO92" s="68"/>
      <c r="IP92" s="68"/>
      <c r="IQ92" s="68"/>
      <c r="IR92" s="68"/>
      <c r="IS92" s="68"/>
      <c r="IT92" s="68"/>
      <c r="IU92" s="68"/>
      <c r="IV92" s="68"/>
      <c r="IW92" s="68"/>
      <c r="IX92" s="68"/>
      <c r="IY92" s="68"/>
      <c r="IZ92" s="68"/>
      <c r="JA92" s="68"/>
      <c r="JB92" s="68"/>
      <c r="JC92" s="68"/>
      <c r="JD92" s="68"/>
      <c r="JE92" s="68"/>
      <c r="JF92" s="68"/>
      <c r="JG92" s="68"/>
      <c r="JH92" s="68"/>
      <c r="JI92" s="68"/>
      <c r="JJ92" s="68"/>
      <c r="JK92" s="68"/>
      <c r="JL92" s="68"/>
      <c r="JM92" s="68"/>
      <c r="JN92" s="68"/>
      <c r="JO92" s="68"/>
      <c r="JP92" s="68"/>
      <c r="JQ92" s="68"/>
      <c r="JR92" s="68"/>
      <c r="JS92" s="68"/>
      <c r="JT92" s="68"/>
      <c r="JU92" s="68"/>
      <c r="JV92" s="68"/>
      <c r="JW92" s="68"/>
      <c r="JX92" s="68"/>
      <c r="JY92" s="68"/>
      <c r="JZ92" s="68"/>
      <c r="KA92" s="68"/>
      <c r="KB92" s="68"/>
      <c r="KC92" s="68"/>
      <c r="KD92" s="68"/>
      <c r="KE92" s="68"/>
      <c r="KF92" s="68"/>
      <c r="KG92" s="68"/>
      <c r="KH92" s="68"/>
      <c r="KI92" s="68"/>
      <c r="KJ92" s="68"/>
      <c r="KK92" s="68"/>
      <c r="KL92" s="68"/>
      <c r="KM92" s="68"/>
      <c r="KN92" s="68"/>
      <c r="KO92" s="68"/>
      <c r="KP92" s="70"/>
      <c r="KQ92" s="70"/>
      <c r="KR92" s="70"/>
      <c r="KS92" s="70"/>
      <c r="KT92" s="70"/>
      <c r="KU92" s="70"/>
      <c r="KV92" s="70"/>
      <c r="KW92" s="70"/>
      <c r="KX92" s="70"/>
      <c r="KY92" s="70"/>
      <c r="KZ92" s="70"/>
      <c r="LA92" s="70"/>
      <c r="LB92" s="70"/>
      <c r="LC92" s="70"/>
      <c r="LD92" s="70"/>
      <c r="LE92" s="70"/>
      <c r="LF92" s="70"/>
      <c r="LG92" s="70"/>
      <c r="LH92" s="70"/>
      <c r="LI92" s="70"/>
      <c r="LJ92" s="70"/>
      <c r="LK92" s="70"/>
      <c r="LL92" s="70"/>
      <c r="LM92" s="70"/>
      <c r="LN92" s="70"/>
      <c r="LO92" s="70"/>
      <c r="LP92" s="70"/>
      <c r="LQ92" s="70"/>
      <c r="LR92" s="70"/>
      <c r="LS92" s="70"/>
      <c r="LT92" s="70"/>
      <c r="LU92" s="70"/>
      <c r="LV92" s="70"/>
      <c r="LW92" s="70"/>
      <c r="LX92" s="70"/>
      <c r="LY92" s="70"/>
      <c r="LZ92" s="70"/>
      <c r="MA92" s="70"/>
      <c r="MB92" s="70"/>
      <c r="MC92" s="70"/>
      <c r="MD92" s="70"/>
      <c r="ME92" s="70"/>
      <c r="MF92" s="70"/>
      <c r="MG92" s="70"/>
      <c r="MH92" s="70"/>
      <c r="MI92" s="70"/>
      <c r="MJ92" s="70"/>
      <c r="MK92" s="70"/>
      <c r="ML92" s="70"/>
      <c r="MM92" s="70"/>
      <c r="MN92" s="70"/>
      <c r="MO92" s="70"/>
      <c r="MP92" s="70"/>
      <c r="MQ92" s="70"/>
      <c r="MR92" s="70"/>
      <c r="MS92" s="70"/>
      <c r="MT92" s="70"/>
      <c r="MU92" s="70"/>
      <c r="MV92" s="70"/>
      <c r="MW92" s="70"/>
      <c r="MX92" s="70"/>
      <c r="MY92" s="70"/>
      <c r="MZ92" s="70"/>
      <c r="NA92" s="70"/>
      <c r="NB92" s="70"/>
      <c r="NC92" s="70"/>
      <c r="ND92" s="70"/>
      <c r="NE92" s="70"/>
      <c r="NF92" s="70"/>
      <c r="NG92" s="70"/>
      <c r="NH92" s="70"/>
      <c r="NI92" s="70"/>
      <c r="NJ92" s="70"/>
      <c r="NK92" s="70"/>
      <c r="NL92" s="70"/>
      <c r="NM92" s="70"/>
      <c r="NN92" s="70"/>
      <c r="NO92" s="70"/>
      <c r="NP92" s="70"/>
      <c r="NQ92" s="70"/>
      <c r="NR92" s="70"/>
      <c r="NS92" s="70"/>
      <c r="NT92" s="70"/>
      <c r="NU92" s="70"/>
      <c r="NV92" s="70"/>
      <c r="NW92" s="70"/>
      <c r="NX92" s="70"/>
      <c r="NY92" s="70"/>
      <c r="NZ92" s="70"/>
      <c r="OA92" s="70"/>
      <c r="OB92" s="70"/>
      <c r="OC92" s="70"/>
      <c r="OD92" s="70"/>
      <c r="OE92" s="70"/>
      <c r="OF92" s="70"/>
      <c r="OG92" s="81"/>
      <c r="OH92" s="70"/>
      <c r="OI92" s="70"/>
      <c r="OJ92" s="70"/>
      <c r="OK92" s="70"/>
      <c r="OL92" s="70"/>
      <c r="OM92" s="70"/>
      <c r="ON92" s="70"/>
      <c r="OO92" s="70"/>
      <c r="OP92" s="70"/>
      <c r="OQ92" s="70"/>
      <c r="OR92" s="70"/>
      <c r="OS92" s="70"/>
      <c r="OT92" s="70"/>
      <c r="OU92" s="70"/>
    </row>
    <row r="93" spans="1:411" s="67" customFormat="1" ht="12.75">
      <c r="A93" s="67">
        <v>86</v>
      </c>
      <c r="B93" s="552" t="s">
        <v>681</v>
      </c>
      <c r="C93" s="559" t="s">
        <v>601</v>
      </c>
      <c r="D93" s="508">
        <v>117.5</v>
      </c>
      <c r="E93" s="571" t="s">
        <v>2530</v>
      </c>
      <c r="F93" s="518"/>
      <c r="G93" s="518">
        <v>117.5</v>
      </c>
      <c r="H93" s="912">
        <v>117.5</v>
      </c>
      <c r="I93" s="633">
        <f t="shared" si="2"/>
        <v>117.5</v>
      </c>
      <c r="J93" s="68"/>
      <c r="K93" s="68"/>
      <c r="L93" s="68"/>
      <c r="M93" s="68"/>
      <c r="N93" s="68"/>
      <c r="O93" s="68"/>
      <c r="P93" s="68"/>
      <c r="Q93" s="68"/>
      <c r="R93" s="68">
        <v>2</v>
      </c>
      <c r="S93" s="68"/>
      <c r="T93" s="68"/>
      <c r="U93" s="68"/>
      <c r="V93" s="68"/>
      <c r="W93" s="68"/>
      <c r="X93" s="70"/>
      <c r="Y93" s="70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1"/>
      <c r="AK93" s="68"/>
      <c r="AL93" s="71"/>
      <c r="AM93" s="68"/>
      <c r="AN93" s="68"/>
      <c r="AO93" s="71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71"/>
      <c r="BL93" s="71"/>
      <c r="BM93" s="68"/>
      <c r="BN93" s="68"/>
      <c r="BO93" s="71"/>
      <c r="BP93" s="71"/>
      <c r="BQ93" s="68"/>
      <c r="BR93" s="68"/>
      <c r="BS93" s="68"/>
      <c r="BT93" s="68"/>
      <c r="BU93" s="71"/>
      <c r="BV93" s="71"/>
      <c r="BW93" s="71"/>
      <c r="BX93" s="71"/>
      <c r="BY93" s="68"/>
      <c r="BZ93" s="68"/>
      <c r="CA93" s="68"/>
      <c r="CB93" s="68"/>
      <c r="CC93" s="71"/>
      <c r="CD93" s="71"/>
      <c r="CE93" s="68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68"/>
      <c r="DB93" s="68"/>
      <c r="DC93" s="68"/>
      <c r="DD93" s="71"/>
      <c r="DE93" s="71"/>
      <c r="DF93" s="68"/>
      <c r="DG93" s="71"/>
      <c r="DH93" s="68"/>
      <c r="DI93" s="71"/>
      <c r="DJ93" s="71"/>
      <c r="DK93" s="68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68"/>
      <c r="ED93" s="71"/>
      <c r="EE93" s="70"/>
      <c r="EF93" s="72"/>
      <c r="EG93" s="72"/>
      <c r="EH93" s="72"/>
      <c r="EI93" s="72"/>
      <c r="EJ93" s="72">
        <v>2</v>
      </c>
      <c r="EK93" s="72">
        <v>2</v>
      </c>
      <c r="EL93" s="72">
        <v>2</v>
      </c>
      <c r="EM93" s="72">
        <v>2</v>
      </c>
      <c r="EN93" s="72">
        <v>2</v>
      </c>
      <c r="EO93" s="72">
        <v>2</v>
      </c>
      <c r="EP93" s="72">
        <v>2</v>
      </c>
      <c r="EQ93" s="72">
        <v>2</v>
      </c>
      <c r="ER93" s="72">
        <v>2</v>
      </c>
      <c r="ES93" s="72">
        <v>2</v>
      </c>
      <c r="ET93" s="70"/>
      <c r="EU93" s="72"/>
      <c r="EV93" s="70"/>
      <c r="EW93" s="70"/>
      <c r="EX93" s="70"/>
      <c r="EY93" s="73"/>
      <c r="EZ93" s="73"/>
      <c r="FA93" s="73"/>
      <c r="FB93" s="74"/>
      <c r="FC93" s="75"/>
      <c r="FD93" s="75"/>
      <c r="FE93" s="75"/>
      <c r="FF93" s="75"/>
      <c r="FG93" s="75"/>
      <c r="FH93" s="75"/>
      <c r="FI93" s="75"/>
      <c r="FJ93" s="75"/>
      <c r="FK93" s="75"/>
      <c r="FL93" s="75"/>
      <c r="FM93" s="75"/>
      <c r="FN93" s="75"/>
      <c r="FO93" s="75"/>
      <c r="FP93" s="75"/>
      <c r="FQ93" s="75"/>
      <c r="FR93" s="74"/>
      <c r="FS93" s="74"/>
      <c r="FT93" s="74"/>
      <c r="FU93" s="74"/>
      <c r="FV93" s="74"/>
      <c r="FW93" s="74"/>
      <c r="FX93" s="76"/>
      <c r="FY93" s="76"/>
      <c r="FZ93" s="76"/>
      <c r="GA93" s="76"/>
      <c r="GB93" s="76"/>
      <c r="GC93" s="74"/>
      <c r="GD93" s="74"/>
      <c r="GE93" s="74"/>
      <c r="GF93" s="74"/>
      <c r="GG93" s="77"/>
      <c r="GH93" s="78"/>
      <c r="GI93" s="78"/>
      <c r="GJ93" s="74"/>
      <c r="GK93" s="79"/>
      <c r="GL93" s="80"/>
      <c r="GM93" s="105"/>
      <c r="GN93" s="70"/>
      <c r="GO93" s="70"/>
      <c r="GP93" s="70"/>
      <c r="GQ93" s="70"/>
      <c r="GR93" s="68"/>
      <c r="GS93" s="68"/>
      <c r="GT93" s="68"/>
      <c r="GU93" s="68"/>
      <c r="GV93" s="68"/>
      <c r="GW93" s="68"/>
      <c r="GX93" s="68"/>
      <c r="GY93" s="70"/>
      <c r="GZ93" s="70"/>
      <c r="HA93" s="68"/>
      <c r="HB93" s="68"/>
      <c r="HC93" s="68"/>
      <c r="HD93" s="68"/>
      <c r="HE93" s="68"/>
      <c r="HF93" s="68"/>
      <c r="HG93" s="68"/>
      <c r="HH93" s="68"/>
      <c r="HI93" s="68"/>
      <c r="HJ93" s="68"/>
      <c r="HK93" s="68"/>
      <c r="HL93" s="68"/>
      <c r="HM93" s="68"/>
      <c r="HN93" s="68"/>
      <c r="HO93" s="68"/>
      <c r="HP93" s="68"/>
      <c r="HQ93" s="69"/>
      <c r="HR93" s="68"/>
      <c r="HS93" s="68"/>
      <c r="HT93" s="68"/>
      <c r="HU93" s="68"/>
      <c r="HV93" s="68"/>
      <c r="HW93" s="68"/>
      <c r="HX93" s="68"/>
      <c r="HY93" s="68"/>
      <c r="HZ93" s="68"/>
      <c r="IA93" s="68"/>
      <c r="IB93" s="68"/>
      <c r="IC93" s="68"/>
      <c r="ID93" s="68"/>
      <c r="IE93" s="68"/>
      <c r="IF93" s="68"/>
      <c r="IG93" s="68"/>
      <c r="IH93" s="68"/>
      <c r="II93" s="68"/>
      <c r="IJ93" s="68"/>
      <c r="IK93" s="68"/>
      <c r="IL93" s="68"/>
      <c r="IM93" s="68"/>
      <c r="IN93" s="68"/>
      <c r="IO93" s="68"/>
      <c r="IP93" s="68"/>
      <c r="IQ93" s="68"/>
      <c r="IR93" s="68"/>
      <c r="IS93" s="68"/>
      <c r="IT93" s="68"/>
      <c r="IU93" s="68"/>
      <c r="IV93" s="68"/>
      <c r="IW93" s="68"/>
      <c r="IX93" s="68"/>
      <c r="IY93" s="68"/>
      <c r="IZ93" s="68"/>
      <c r="JA93" s="68"/>
      <c r="JB93" s="68"/>
      <c r="JC93" s="68"/>
      <c r="JD93" s="68"/>
      <c r="JE93" s="68"/>
      <c r="JF93" s="68"/>
      <c r="JG93" s="68"/>
      <c r="JH93" s="68"/>
      <c r="JI93" s="68"/>
      <c r="JJ93" s="68"/>
      <c r="JK93" s="68"/>
      <c r="JL93" s="68"/>
      <c r="JM93" s="68"/>
      <c r="JN93" s="68"/>
      <c r="JO93" s="68"/>
      <c r="JP93" s="68"/>
      <c r="JQ93" s="68"/>
      <c r="JR93" s="68"/>
      <c r="JS93" s="68"/>
      <c r="JT93" s="68"/>
      <c r="JU93" s="68"/>
      <c r="JV93" s="68"/>
      <c r="JW93" s="68"/>
      <c r="JX93" s="68"/>
      <c r="JY93" s="68"/>
      <c r="JZ93" s="68"/>
      <c r="KA93" s="68"/>
      <c r="KB93" s="68"/>
      <c r="KC93" s="68"/>
      <c r="KD93" s="68"/>
      <c r="KE93" s="68"/>
      <c r="KF93" s="68"/>
      <c r="KG93" s="68"/>
      <c r="KH93" s="68"/>
      <c r="KI93" s="68"/>
      <c r="KJ93" s="68"/>
      <c r="KK93" s="68"/>
      <c r="KL93" s="68"/>
      <c r="KM93" s="68"/>
      <c r="KN93" s="68"/>
      <c r="KO93" s="68"/>
      <c r="KP93" s="70"/>
      <c r="KQ93" s="70"/>
      <c r="KR93" s="70"/>
      <c r="KS93" s="70"/>
      <c r="KT93" s="70"/>
      <c r="KU93" s="70"/>
      <c r="KV93" s="70"/>
      <c r="KW93" s="70"/>
      <c r="KX93" s="70"/>
      <c r="KY93" s="70"/>
      <c r="KZ93" s="70"/>
      <c r="LA93" s="70"/>
      <c r="LB93" s="70"/>
      <c r="LC93" s="70"/>
      <c r="LD93" s="70"/>
      <c r="LE93" s="70"/>
      <c r="LF93" s="70"/>
      <c r="LG93" s="70"/>
      <c r="LH93" s="70"/>
      <c r="LI93" s="70"/>
      <c r="LJ93" s="70"/>
      <c r="LK93" s="70"/>
      <c r="LL93" s="70"/>
      <c r="LM93" s="70"/>
      <c r="LN93" s="70"/>
      <c r="LO93" s="70"/>
      <c r="LP93" s="70"/>
      <c r="LQ93" s="70"/>
      <c r="LR93" s="70"/>
      <c r="LS93" s="70"/>
      <c r="LT93" s="70"/>
      <c r="LU93" s="70"/>
      <c r="LV93" s="70"/>
      <c r="LW93" s="70"/>
      <c r="LX93" s="70"/>
      <c r="LY93" s="70"/>
      <c r="LZ93" s="70"/>
      <c r="MA93" s="70"/>
      <c r="MB93" s="70"/>
      <c r="MC93" s="70"/>
      <c r="MD93" s="70"/>
      <c r="ME93" s="70"/>
      <c r="MF93" s="70"/>
      <c r="MG93" s="70"/>
      <c r="MH93" s="70"/>
      <c r="MI93" s="70"/>
      <c r="MJ93" s="70"/>
      <c r="MK93" s="70"/>
      <c r="ML93" s="70"/>
      <c r="MM93" s="70"/>
      <c r="MN93" s="70"/>
      <c r="MO93" s="70"/>
      <c r="MP93" s="70"/>
      <c r="MQ93" s="70"/>
      <c r="MR93" s="70"/>
      <c r="MS93" s="70"/>
      <c r="MT93" s="70"/>
      <c r="MU93" s="70"/>
      <c r="MV93" s="70"/>
      <c r="MW93" s="70"/>
      <c r="MX93" s="70"/>
      <c r="MY93" s="70"/>
      <c r="MZ93" s="70"/>
      <c r="NA93" s="70"/>
      <c r="NB93" s="70"/>
      <c r="NC93" s="70"/>
      <c r="ND93" s="70"/>
      <c r="NE93" s="70"/>
      <c r="NF93" s="70"/>
      <c r="NG93" s="70"/>
      <c r="NH93" s="70"/>
      <c r="NI93" s="70"/>
      <c r="NJ93" s="70"/>
      <c r="NK93" s="70"/>
      <c r="NL93" s="70"/>
      <c r="NM93" s="70"/>
      <c r="NN93" s="70"/>
      <c r="NO93" s="70"/>
      <c r="NP93" s="70"/>
      <c r="NQ93" s="70"/>
      <c r="NR93" s="70"/>
      <c r="NS93" s="70"/>
      <c r="NT93" s="70"/>
      <c r="NU93" s="70"/>
      <c r="NV93" s="70"/>
      <c r="NW93" s="70"/>
      <c r="NX93" s="70"/>
      <c r="NY93" s="70"/>
      <c r="NZ93" s="70"/>
      <c r="OA93" s="70"/>
      <c r="OB93" s="70"/>
      <c r="OC93" s="70"/>
      <c r="OD93" s="70"/>
      <c r="OE93" s="70"/>
      <c r="OF93" s="70"/>
      <c r="OG93" s="81"/>
      <c r="OH93" s="70"/>
      <c r="OI93" s="70"/>
      <c r="OJ93" s="70"/>
      <c r="OK93" s="70"/>
      <c r="OL93" s="70"/>
      <c r="OM93" s="70"/>
      <c r="ON93" s="70"/>
      <c r="OO93" s="70"/>
      <c r="OP93" s="70"/>
      <c r="OQ93" s="70"/>
      <c r="OR93" s="70"/>
      <c r="OS93" s="70"/>
      <c r="OT93" s="70"/>
      <c r="OU93" s="70"/>
    </row>
    <row r="94" spans="1:411" s="67" customFormat="1">
      <c r="A94" s="67">
        <v>87</v>
      </c>
      <c r="B94" s="552" t="s">
        <v>682</v>
      </c>
      <c r="C94" s="559" t="s">
        <v>601</v>
      </c>
      <c r="D94" s="508">
        <f>240/1.2</f>
        <v>200</v>
      </c>
      <c r="E94" s="743" t="s">
        <v>2723</v>
      </c>
      <c r="F94" s="518"/>
      <c r="G94" s="518">
        <v>121.25</v>
      </c>
      <c r="H94" s="912">
        <v>113.33</v>
      </c>
      <c r="I94" s="633">
        <f t="shared" si="2"/>
        <v>200</v>
      </c>
      <c r="J94" s="68"/>
      <c r="K94" s="68"/>
      <c r="L94" s="68"/>
      <c r="M94" s="68"/>
      <c r="N94" s="68"/>
      <c r="O94" s="68"/>
      <c r="P94" s="68"/>
      <c r="Q94" s="68"/>
      <c r="R94" s="68"/>
      <c r="S94" s="68">
        <v>2</v>
      </c>
      <c r="T94" s="68"/>
      <c r="U94" s="68"/>
      <c r="V94" s="68"/>
      <c r="W94" s="68"/>
      <c r="X94" s="70"/>
      <c r="Y94" s="70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1"/>
      <c r="AK94" s="68"/>
      <c r="AL94" s="71"/>
      <c r="AM94" s="68"/>
      <c r="AN94" s="68"/>
      <c r="AO94" s="71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71"/>
      <c r="BL94" s="71"/>
      <c r="BM94" s="68"/>
      <c r="BN94" s="68"/>
      <c r="BO94" s="71"/>
      <c r="BP94" s="71"/>
      <c r="BQ94" s="68"/>
      <c r="BR94" s="68"/>
      <c r="BS94" s="68"/>
      <c r="BT94" s="68"/>
      <c r="BU94" s="71"/>
      <c r="BV94" s="71"/>
      <c r="BW94" s="71"/>
      <c r="BX94" s="71"/>
      <c r="BY94" s="68"/>
      <c r="BZ94" s="68"/>
      <c r="CA94" s="68"/>
      <c r="CB94" s="68"/>
      <c r="CC94" s="71"/>
      <c r="CD94" s="71"/>
      <c r="CE94" s="68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68"/>
      <c r="DB94" s="68"/>
      <c r="DC94" s="68"/>
      <c r="DD94" s="71"/>
      <c r="DE94" s="71"/>
      <c r="DF94" s="68"/>
      <c r="DG94" s="71"/>
      <c r="DH94" s="68"/>
      <c r="DI94" s="71"/>
      <c r="DJ94" s="71"/>
      <c r="DK94" s="68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68"/>
      <c r="ED94" s="71"/>
      <c r="EE94" s="70"/>
      <c r="EF94" s="72"/>
      <c r="EG94" s="72"/>
      <c r="EH94" s="72"/>
      <c r="EI94" s="72"/>
      <c r="EJ94" s="72"/>
      <c r="EK94" s="72"/>
      <c r="EL94" s="72"/>
      <c r="EM94" s="72"/>
      <c r="EN94" s="72"/>
      <c r="EO94" s="72"/>
      <c r="EP94" s="72"/>
      <c r="EQ94" s="72"/>
      <c r="ER94" s="72"/>
      <c r="ES94" s="72"/>
      <c r="ET94" s="70">
        <v>2</v>
      </c>
      <c r="EU94" s="70">
        <v>2</v>
      </c>
      <c r="EV94" s="70">
        <v>2</v>
      </c>
      <c r="EW94" s="70">
        <v>2</v>
      </c>
      <c r="EX94" s="70">
        <v>2</v>
      </c>
      <c r="EY94" s="70">
        <v>2</v>
      </c>
      <c r="EZ94" s="70">
        <v>2</v>
      </c>
      <c r="FA94" s="70">
        <v>2</v>
      </c>
      <c r="FB94" s="70">
        <v>2</v>
      </c>
      <c r="FC94" s="70">
        <v>2</v>
      </c>
      <c r="FD94" s="70">
        <v>2</v>
      </c>
      <c r="FE94" s="70">
        <v>2</v>
      </c>
      <c r="FF94" s="70">
        <v>2</v>
      </c>
      <c r="FG94" s="70">
        <v>2</v>
      </c>
      <c r="FH94" s="70">
        <v>2</v>
      </c>
      <c r="FI94" s="70">
        <v>2</v>
      </c>
      <c r="FJ94" s="70">
        <v>2</v>
      </c>
      <c r="FK94" s="75"/>
      <c r="FL94" s="75"/>
      <c r="FM94" s="75"/>
      <c r="FN94" s="75"/>
      <c r="FO94" s="75"/>
      <c r="FP94" s="75"/>
      <c r="FQ94" s="75"/>
      <c r="FR94" s="74"/>
      <c r="FS94" s="74"/>
      <c r="FT94" s="74"/>
      <c r="FU94" s="74"/>
      <c r="FV94" s="74"/>
      <c r="FW94" s="74"/>
      <c r="FX94" s="76"/>
      <c r="FY94" s="76"/>
      <c r="FZ94" s="76"/>
      <c r="GA94" s="76"/>
      <c r="GB94" s="76"/>
      <c r="GC94" s="74"/>
      <c r="GD94" s="74"/>
      <c r="GE94" s="74"/>
      <c r="GF94" s="74"/>
      <c r="GG94" s="77"/>
      <c r="GH94" s="78"/>
      <c r="GI94" s="78"/>
      <c r="GJ94" s="74"/>
      <c r="GK94" s="79"/>
      <c r="GL94" s="80"/>
      <c r="GM94" s="105"/>
      <c r="GN94" s="70"/>
      <c r="GO94" s="70"/>
      <c r="GP94" s="70"/>
      <c r="GQ94" s="70"/>
      <c r="GR94" s="68"/>
      <c r="GS94" s="68"/>
      <c r="GT94" s="68"/>
      <c r="GU94" s="68"/>
      <c r="GV94" s="68"/>
      <c r="GW94" s="68"/>
      <c r="GX94" s="68"/>
      <c r="GY94" s="70"/>
      <c r="GZ94" s="70"/>
      <c r="HA94" s="68"/>
      <c r="HB94" s="68"/>
      <c r="HC94" s="68"/>
      <c r="HD94" s="68"/>
      <c r="HE94" s="68"/>
      <c r="HF94" s="68"/>
      <c r="HG94" s="68"/>
      <c r="HH94" s="68"/>
      <c r="HI94" s="68"/>
      <c r="HJ94" s="68"/>
      <c r="HK94" s="68"/>
      <c r="HL94" s="68"/>
      <c r="HM94" s="68"/>
      <c r="HN94" s="68"/>
      <c r="HO94" s="68"/>
      <c r="HP94" s="68"/>
      <c r="HQ94" s="69"/>
      <c r="HR94" s="68"/>
      <c r="HS94" s="68"/>
      <c r="HT94" s="68"/>
      <c r="HU94" s="68"/>
      <c r="HV94" s="68"/>
      <c r="HW94" s="68"/>
      <c r="HX94" s="68"/>
      <c r="HY94" s="68"/>
      <c r="HZ94" s="68"/>
      <c r="IA94" s="68"/>
      <c r="IB94" s="68"/>
      <c r="IC94" s="68"/>
      <c r="ID94" s="68"/>
      <c r="IE94" s="68"/>
      <c r="IF94" s="68"/>
      <c r="IG94" s="68"/>
      <c r="IH94" s="68"/>
      <c r="II94" s="68"/>
      <c r="IJ94" s="68"/>
      <c r="IK94" s="68"/>
      <c r="IL94" s="68"/>
      <c r="IM94" s="68"/>
      <c r="IN94" s="68"/>
      <c r="IO94" s="68"/>
      <c r="IP94" s="68"/>
      <c r="IQ94" s="68"/>
      <c r="IR94" s="68"/>
      <c r="IS94" s="68"/>
      <c r="IT94" s="68"/>
      <c r="IU94" s="68"/>
      <c r="IV94" s="68"/>
      <c r="IW94" s="68"/>
      <c r="IX94" s="68"/>
      <c r="IY94" s="68"/>
      <c r="IZ94" s="68"/>
      <c r="JA94" s="68"/>
      <c r="JB94" s="68"/>
      <c r="JC94" s="68"/>
      <c r="JD94" s="68"/>
      <c r="JE94" s="68"/>
      <c r="JF94" s="68"/>
      <c r="JG94" s="68"/>
      <c r="JH94" s="68"/>
      <c r="JI94" s="68"/>
      <c r="JJ94" s="68"/>
      <c r="JK94" s="68"/>
      <c r="JL94" s="68"/>
      <c r="JM94" s="68"/>
      <c r="JN94" s="68"/>
      <c r="JO94" s="68"/>
      <c r="JP94" s="68"/>
      <c r="JQ94" s="68"/>
      <c r="JR94" s="68"/>
      <c r="JS94" s="68"/>
      <c r="JT94" s="68"/>
      <c r="JU94" s="68"/>
      <c r="JV94" s="68"/>
      <c r="JW94" s="68"/>
      <c r="JX94" s="68"/>
      <c r="JY94" s="68"/>
      <c r="JZ94" s="68"/>
      <c r="KA94" s="68"/>
      <c r="KB94" s="68"/>
      <c r="KC94" s="68"/>
      <c r="KD94" s="68"/>
      <c r="KE94" s="68"/>
      <c r="KF94" s="68"/>
      <c r="KG94" s="68"/>
      <c r="KH94" s="68"/>
      <c r="KI94" s="68"/>
      <c r="KJ94" s="68"/>
      <c r="KK94" s="68"/>
      <c r="KL94" s="68"/>
      <c r="KM94" s="68"/>
      <c r="KN94" s="68"/>
      <c r="KO94" s="68"/>
      <c r="KP94" s="70"/>
      <c r="KQ94" s="70"/>
      <c r="KR94" s="70"/>
      <c r="KS94" s="70"/>
      <c r="KT94" s="70"/>
      <c r="KU94" s="70"/>
      <c r="KV94" s="70"/>
      <c r="KW94" s="70"/>
      <c r="KX94" s="70"/>
      <c r="KY94" s="70"/>
      <c r="KZ94" s="70"/>
      <c r="LA94" s="70"/>
      <c r="LB94" s="70"/>
      <c r="LC94" s="70"/>
      <c r="LD94" s="70"/>
      <c r="LE94" s="70"/>
      <c r="LF94" s="70"/>
      <c r="LG94" s="70"/>
      <c r="LH94" s="70"/>
      <c r="LI94" s="70"/>
      <c r="LJ94" s="70"/>
      <c r="LK94" s="70"/>
      <c r="LL94" s="70"/>
      <c r="LM94" s="70"/>
      <c r="LN94" s="70"/>
      <c r="LO94" s="70"/>
      <c r="LP94" s="70"/>
      <c r="LQ94" s="70"/>
      <c r="LR94" s="70"/>
      <c r="LS94" s="70"/>
      <c r="LT94" s="70"/>
      <c r="LU94" s="70"/>
      <c r="LV94" s="70"/>
      <c r="LW94" s="70"/>
      <c r="LX94" s="70"/>
      <c r="LY94" s="70"/>
      <c r="LZ94" s="70"/>
      <c r="MA94" s="70"/>
      <c r="MB94" s="70"/>
      <c r="MC94" s="70"/>
      <c r="MD94" s="70"/>
      <c r="ME94" s="70"/>
      <c r="MF94" s="70"/>
      <c r="MG94" s="70"/>
      <c r="MH94" s="70"/>
      <c r="MI94" s="70"/>
      <c r="MJ94" s="70"/>
      <c r="MK94" s="70"/>
      <c r="ML94" s="70"/>
      <c r="MM94" s="70"/>
      <c r="MN94" s="70"/>
      <c r="MO94" s="70"/>
      <c r="MP94" s="70"/>
      <c r="MQ94" s="70"/>
      <c r="MR94" s="70"/>
      <c r="MS94" s="70"/>
      <c r="MT94" s="70"/>
      <c r="MU94" s="70"/>
      <c r="MV94" s="70"/>
      <c r="MW94" s="70"/>
      <c r="MX94" s="70"/>
      <c r="MY94" s="70"/>
      <c r="MZ94" s="70"/>
      <c r="NA94" s="70"/>
      <c r="NB94" s="70"/>
      <c r="NC94" s="70"/>
      <c r="ND94" s="70"/>
      <c r="NE94" s="70"/>
      <c r="NF94" s="70"/>
      <c r="NG94" s="70"/>
      <c r="NH94" s="70"/>
      <c r="NI94" s="70"/>
      <c r="NJ94" s="70"/>
      <c r="NK94" s="70"/>
      <c r="NL94" s="70"/>
      <c r="NM94" s="70"/>
      <c r="NN94" s="70"/>
      <c r="NO94" s="70"/>
      <c r="NP94" s="70"/>
      <c r="NQ94" s="70"/>
      <c r="NR94" s="70"/>
      <c r="NS94" s="70"/>
      <c r="NT94" s="70"/>
      <c r="NU94" s="70"/>
      <c r="NV94" s="70"/>
      <c r="NW94" s="70"/>
      <c r="NX94" s="70"/>
      <c r="NY94" s="70"/>
      <c r="NZ94" s="70"/>
      <c r="OA94" s="70"/>
      <c r="OB94" s="70"/>
      <c r="OC94" s="70"/>
      <c r="OD94" s="70"/>
      <c r="OE94" s="70"/>
      <c r="OF94" s="70"/>
      <c r="OG94" s="81"/>
      <c r="OH94" s="70"/>
      <c r="OI94" s="70"/>
      <c r="OJ94" s="70"/>
      <c r="OK94" s="70"/>
      <c r="OL94" s="70"/>
      <c r="OM94" s="70"/>
      <c r="ON94" s="70"/>
      <c r="OO94" s="70"/>
      <c r="OP94" s="70"/>
      <c r="OQ94" s="70"/>
      <c r="OR94" s="70"/>
      <c r="OS94" s="70"/>
      <c r="OT94" s="70"/>
      <c r="OU94" s="70"/>
    </row>
    <row r="95" spans="1:411" s="67" customFormat="1" ht="12.75">
      <c r="A95" s="67">
        <v>88</v>
      </c>
      <c r="B95" s="552" t="s">
        <v>683</v>
      </c>
      <c r="C95" s="559" t="s">
        <v>601</v>
      </c>
      <c r="D95" s="508">
        <v>280.33</v>
      </c>
      <c r="E95" s="571" t="s">
        <v>2531</v>
      </c>
      <c r="F95" s="518"/>
      <c r="G95" s="518">
        <v>223.33</v>
      </c>
      <c r="H95" s="912">
        <v>280.33</v>
      </c>
      <c r="I95" s="633">
        <f t="shared" si="2"/>
        <v>280.33</v>
      </c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>
        <v>2</v>
      </c>
      <c r="U95" s="68"/>
      <c r="V95" s="68"/>
      <c r="W95" s="68"/>
      <c r="X95" s="70"/>
      <c r="Y95" s="70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71"/>
      <c r="AK95" s="68"/>
      <c r="AL95" s="71"/>
      <c r="AM95" s="68"/>
      <c r="AN95" s="68"/>
      <c r="AO95" s="71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71"/>
      <c r="BL95" s="71"/>
      <c r="BM95" s="68"/>
      <c r="BN95" s="68"/>
      <c r="BO95" s="71"/>
      <c r="BP95" s="71"/>
      <c r="BQ95" s="68"/>
      <c r="BR95" s="68"/>
      <c r="BS95" s="68"/>
      <c r="BT95" s="68"/>
      <c r="BU95" s="71"/>
      <c r="BV95" s="71"/>
      <c r="BW95" s="71"/>
      <c r="BX95" s="71"/>
      <c r="BY95" s="68"/>
      <c r="BZ95" s="68"/>
      <c r="CA95" s="68"/>
      <c r="CB95" s="68"/>
      <c r="CC95" s="71"/>
      <c r="CD95" s="71"/>
      <c r="CE95" s="68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68"/>
      <c r="DB95" s="68"/>
      <c r="DC95" s="68"/>
      <c r="DD95" s="71"/>
      <c r="DE95" s="71"/>
      <c r="DF95" s="68"/>
      <c r="DG95" s="71"/>
      <c r="DH95" s="68"/>
      <c r="DI95" s="71"/>
      <c r="DJ95" s="71"/>
      <c r="DK95" s="68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68"/>
      <c r="ED95" s="71"/>
      <c r="EE95" s="70"/>
      <c r="EF95" s="72"/>
      <c r="EG95" s="72"/>
      <c r="EH95" s="72"/>
      <c r="EI95" s="72"/>
      <c r="EJ95" s="72"/>
      <c r="EK95" s="72"/>
      <c r="EL95" s="72"/>
      <c r="EM95" s="72"/>
      <c r="EN95" s="72"/>
      <c r="EO95" s="72"/>
      <c r="EP95" s="72"/>
      <c r="EQ95" s="72"/>
      <c r="ER95" s="72"/>
      <c r="ES95" s="72"/>
      <c r="ET95" s="70"/>
      <c r="EU95" s="72"/>
      <c r="EV95" s="70"/>
      <c r="EW95" s="70"/>
      <c r="EX95" s="70"/>
      <c r="EY95" s="73"/>
      <c r="EZ95" s="73"/>
      <c r="FA95" s="73"/>
      <c r="FB95" s="74"/>
      <c r="FC95" s="75"/>
      <c r="FD95" s="75"/>
      <c r="FE95" s="75"/>
      <c r="FF95" s="75"/>
      <c r="FG95" s="75"/>
      <c r="FH95" s="75"/>
      <c r="FI95" s="75"/>
      <c r="FJ95" s="75"/>
      <c r="FK95" s="75">
        <v>2</v>
      </c>
      <c r="FL95" s="75">
        <v>2</v>
      </c>
      <c r="FM95" s="75">
        <v>2</v>
      </c>
      <c r="FN95" s="75">
        <v>2</v>
      </c>
      <c r="FO95" s="75">
        <v>2</v>
      </c>
      <c r="FP95" s="75">
        <v>2</v>
      </c>
      <c r="FQ95" s="75">
        <v>2</v>
      </c>
      <c r="FR95" s="74"/>
      <c r="FS95" s="74"/>
      <c r="FT95" s="74"/>
      <c r="FU95" s="74"/>
      <c r="FV95" s="74"/>
      <c r="FW95" s="74"/>
      <c r="FX95" s="76"/>
      <c r="FY95" s="76"/>
      <c r="FZ95" s="76"/>
      <c r="GA95" s="76"/>
      <c r="GB95" s="76"/>
      <c r="GC95" s="74"/>
      <c r="GD95" s="74"/>
      <c r="GE95" s="74"/>
      <c r="GF95" s="74"/>
      <c r="GG95" s="77"/>
      <c r="GH95" s="78"/>
      <c r="GI95" s="78"/>
      <c r="GJ95" s="74"/>
      <c r="GK95" s="79"/>
      <c r="GL95" s="80"/>
      <c r="GM95" s="105"/>
      <c r="GN95" s="70"/>
      <c r="GO95" s="70"/>
      <c r="GP95" s="70"/>
      <c r="GQ95" s="70"/>
      <c r="GR95" s="68"/>
      <c r="GS95" s="68"/>
      <c r="GT95" s="68"/>
      <c r="GU95" s="68"/>
      <c r="GV95" s="68"/>
      <c r="GW95" s="68"/>
      <c r="GX95" s="68"/>
      <c r="GY95" s="70"/>
      <c r="GZ95" s="70"/>
      <c r="HA95" s="68"/>
      <c r="HB95" s="68"/>
      <c r="HC95" s="68"/>
      <c r="HD95" s="68"/>
      <c r="HE95" s="68"/>
      <c r="HF95" s="68"/>
      <c r="HG95" s="68"/>
      <c r="HH95" s="68"/>
      <c r="HI95" s="68"/>
      <c r="HJ95" s="68"/>
      <c r="HK95" s="68"/>
      <c r="HL95" s="68"/>
      <c r="HM95" s="68"/>
      <c r="HN95" s="68"/>
      <c r="HO95" s="68"/>
      <c r="HP95" s="68"/>
      <c r="HQ95" s="69"/>
      <c r="HR95" s="68"/>
      <c r="HS95" s="68"/>
      <c r="HT95" s="68"/>
      <c r="HU95" s="68"/>
      <c r="HV95" s="68"/>
      <c r="HW95" s="68"/>
      <c r="HX95" s="68"/>
      <c r="HY95" s="68"/>
      <c r="HZ95" s="68"/>
      <c r="IA95" s="68"/>
      <c r="IB95" s="68"/>
      <c r="IC95" s="68"/>
      <c r="ID95" s="68"/>
      <c r="IE95" s="68"/>
      <c r="IF95" s="68"/>
      <c r="IG95" s="68"/>
      <c r="IH95" s="68"/>
      <c r="II95" s="68"/>
      <c r="IJ95" s="68"/>
      <c r="IK95" s="68"/>
      <c r="IL95" s="68"/>
      <c r="IM95" s="68"/>
      <c r="IN95" s="68"/>
      <c r="IO95" s="68"/>
      <c r="IP95" s="68"/>
      <c r="IQ95" s="68"/>
      <c r="IR95" s="68"/>
      <c r="IS95" s="68"/>
      <c r="IT95" s="68"/>
      <c r="IU95" s="68"/>
      <c r="IV95" s="68"/>
      <c r="IW95" s="68"/>
      <c r="IX95" s="68"/>
      <c r="IY95" s="68"/>
      <c r="IZ95" s="68"/>
      <c r="JA95" s="68"/>
      <c r="JB95" s="68"/>
      <c r="JC95" s="68"/>
      <c r="JD95" s="68"/>
      <c r="JE95" s="68"/>
      <c r="JF95" s="68"/>
      <c r="JG95" s="68"/>
      <c r="JH95" s="68"/>
      <c r="JI95" s="68"/>
      <c r="JJ95" s="68"/>
      <c r="JK95" s="68"/>
      <c r="JL95" s="68"/>
      <c r="JM95" s="68"/>
      <c r="JN95" s="68"/>
      <c r="JO95" s="68"/>
      <c r="JP95" s="68"/>
      <c r="JQ95" s="68"/>
      <c r="JR95" s="68"/>
      <c r="JS95" s="68"/>
      <c r="JT95" s="68"/>
      <c r="JU95" s="68"/>
      <c r="JV95" s="68"/>
      <c r="JW95" s="68"/>
      <c r="JX95" s="68"/>
      <c r="JY95" s="68"/>
      <c r="JZ95" s="68"/>
      <c r="KA95" s="68"/>
      <c r="KB95" s="68"/>
      <c r="KC95" s="68"/>
      <c r="KD95" s="68"/>
      <c r="KE95" s="68"/>
      <c r="KF95" s="68"/>
      <c r="KG95" s="68"/>
      <c r="KH95" s="68"/>
      <c r="KI95" s="68"/>
      <c r="KJ95" s="68"/>
      <c r="KK95" s="68"/>
      <c r="KL95" s="68"/>
      <c r="KM95" s="68"/>
      <c r="KN95" s="68"/>
      <c r="KO95" s="68"/>
      <c r="KP95" s="70"/>
      <c r="KQ95" s="70"/>
      <c r="KR95" s="70"/>
      <c r="KS95" s="70"/>
      <c r="KT95" s="70"/>
      <c r="KU95" s="70"/>
      <c r="KV95" s="70"/>
      <c r="KW95" s="70"/>
      <c r="KX95" s="70"/>
      <c r="KY95" s="70"/>
      <c r="KZ95" s="70"/>
      <c r="LA95" s="70"/>
      <c r="LB95" s="70"/>
      <c r="LC95" s="70"/>
      <c r="LD95" s="70"/>
      <c r="LE95" s="70"/>
      <c r="LF95" s="70"/>
      <c r="LG95" s="70"/>
      <c r="LH95" s="70"/>
      <c r="LI95" s="70"/>
      <c r="LJ95" s="70"/>
      <c r="LK95" s="70"/>
      <c r="LL95" s="70"/>
      <c r="LM95" s="70"/>
      <c r="LN95" s="70"/>
      <c r="LO95" s="70"/>
      <c r="LP95" s="70"/>
      <c r="LQ95" s="70"/>
      <c r="LR95" s="70"/>
      <c r="LS95" s="70"/>
      <c r="LT95" s="70"/>
      <c r="LU95" s="70"/>
      <c r="LV95" s="70"/>
      <c r="LW95" s="70"/>
      <c r="LX95" s="70"/>
      <c r="LY95" s="70"/>
      <c r="LZ95" s="70"/>
      <c r="MA95" s="70"/>
      <c r="MB95" s="70"/>
      <c r="MC95" s="70"/>
      <c r="MD95" s="70"/>
      <c r="ME95" s="70"/>
      <c r="MF95" s="70"/>
      <c r="MG95" s="70"/>
      <c r="MH95" s="70"/>
      <c r="MI95" s="70"/>
      <c r="MJ95" s="70"/>
      <c r="MK95" s="70"/>
      <c r="ML95" s="70"/>
      <c r="MM95" s="70"/>
      <c r="MN95" s="70"/>
      <c r="MO95" s="70"/>
      <c r="MP95" s="70"/>
      <c r="MQ95" s="70"/>
      <c r="MR95" s="70"/>
      <c r="MS95" s="70"/>
      <c r="MT95" s="70"/>
      <c r="MU95" s="70"/>
      <c r="MV95" s="70"/>
      <c r="MW95" s="70"/>
      <c r="MX95" s="70"/>
      <c r="MY95" s="70"/>
      <c r="MZ95" s="70"/>
      <c r="NA95" s="70"/>
      <c r="NB95" s="70"/>
      <c r="NC95" s="70"/>
      <c r="ND95" s="70"/>
      <c r="NE95" s="70"/>
      <c r="NF95" s="70"/>
      <c r="NG95" s="70"/>
      <c r="NH95" s="70"/>
      <c r="NI95" s="70"/>
      <c r="NJ95" s="70"/>
      <c r="NK95" s="70"/>
      <c r="NL95" s="70"/>
      <c r="NM95" s="70"/>
      <c r="NN95" s="70"/>
      <c r="NO95" s="70"/>
      <c r="NP95" s="70"/>
      <c r="NQ95" s="70"/>
      <c r="NR95" s="70"/>
      <c r="NS95" s="70"/>
      <c r="NT95" s="70"/>
      <c r="NU95" s="70"/>
      <c r="NV95" s="70"/>
      <c r="NW95" s="70"/>
      <c r="NX95" s="70"/>
      <c r="NY95" s="70"/>
      <c r="NZ95" s="70"/>
      <c r="OA95" s="70"/>
      <c r="OB95" s="70"/>
      <c r="OC95" s="70"/>
      <c r="OD95" s="70"/>
      <c r="OE95" s="70"/>
      <c r="OF95" s="70"/>
      <c r="OG95" s="81"/>
      <c r="OH95" s="70"/>
      <c r="OI95" s="70"/>
      <c r="OJ95" s="70"/>
      <c r="OK95" s="70"/>
      <c r="OL95" s="70"/>
      <c r="OM95" s="70"/>
      <c r="ON95" s="70"/>
      <c r="OO95" s="70"/>
      <c r="OP95" s="70"/>
      <c r="OQ95" s="70"/>
      <c r="OR95" s="70"/>
      <c r="OS95" s="70"/>
      <c r="OT95" s="70"/>
      <c r="OU95" s="70"/>
    </row>
    <row r="96" spans="1:411" s="67" customFormat="1" ht="12.75">
      <c r="A96" s="67">
        <v>89</v>
      </c>
      <c r="B96" s="552" t="s">
        <v>684</v>
      </c>
      <c r="C96" s="559" t="s">
        <v>601</v>
      </c>
      <c r="D96" s="508">
        <v>287.5</v>
      </c>
      <c r="E96" s="571" t="s">
        <v>2525</v>
      </c>
      <c r="F96" s="518"/>
      <c r="G96" s="518">
        <v>232.5</v>
      </c>
      <c r="H96" s="912">
        <v>287.5</v>
      </c>
      <c r="I96" s="633">
        <f t="shared" si="2"/>
        <v>287.5</v>
      </c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>
        <v>2</v>
      </c>
      <c r="V96" s="68"/>
      <c r="W96" s="68"/>
      <c r="X96" s="70"/>
      <c r="Y96" s="70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71"/>
      <c r="AK96" s="68"/>
      <c r="AL96" s="71"/>
      <c r="AM96" s="68"/>
      <c r="AN96" s="68"/>
      <c r="AO96" s="71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71"/>
      <c r="BL96" s="71"/>
      <c r="BM96" s="68"/>
      <c r="BN96" s="68"/>
      <c r="BO96" s="71"/>
      <c r="BP96" s="71"/>
      <c r="BQ96" s="68"/>
      <c r="BR96" s="68"/>
      <c r="BS96" s="68"/>
      <c r="BT96" s="68"/>
      <c r="BU96" s="71"/>
      <c r="BV96" s="71"/>
      <c r="BW96" s="71"/>
      <c r="BX96" s="71"/>
      <c r="BY96" s="68"/>
      <c r="BZ96" s="68"/>
      <c r="CA96" s="68"/>
      <c r="CB96" s="68"/>
      <c r="CC96" s="71"/>
      <c r="CD96" s="71"/>
      <c r="CE96" s="68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68"/>
      <c r="DB96" s="68"/>
      <c r="DC96" s="68"/>
      <c r="DD96" s="71"/>
      <c r="DE96" s="71"/>
      <c r="DF96" s="68"/>
      <c r="DG96" s="71"/>
      <c r="DH96" s="68"/>
      <c r="DI96" s="71"/>
      <c r="DJ96" s="71"/>
      <c r="DK96" s="68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68"/>
      <c r="ED96" s="71"/>
      <c r="EE96" s="70"/>
      <c r="EF96" s="72"/>
      <c r="EG96" s="72"/>
      <c r="EH96" s="72"/>
      <c r="EI96" s="72"/>
      <c r="EJ96" s="72"/>
      <c r="EK96" s="72"/>
      <c r="EL96" s="72"/>
      <c r="EM96" s="72"/>
      <c r="EN96" s="72"/>
      <c r="EO96" s="72"/>
      <c r="EP96" s="72"/>
      <c r="EQ96" s="72"/>
      <c r="ER96" s="72"/>
      <c r="ES96" s="72"/>
      <c r="ET96" s="70"/>
      <c r="EU96" s="72"/>
      <c r="EV96" s="70"/>
      <c r="EW96" s="70"/>
      <c r="EX96" s="70"/>
      <c r="EY96" s="73"/>
      <c r="EZ96" s="73"/>
      <c r="FA96" s="73"/>
      <c r="FB96" s="74"/>
      <c r="FC96" s="75"/>
      <c r="FD96" s="75"/>
      <c r="FE96" s="75"/>
      <c r="FF96" s="75"/>
      <c r="FG96" s="75"/>
      <c r="FH96" s="75"/>
      <c r="FI96" s="75"/>
      <c r="FJ96" s="75"/>
      <c r="FK96" s="75"/>
      <c r="FL96" s="75"/>
      <c r="FM96" s="75"/>
      <c r="FN96" s="75"/>
      <c r="FO96" s="75"/>
      <c r="FP96" s="75"/>
      <c r="FQ96" s="75"/>
      <c r="FR96" s="74">
        <v>2</v>
      </c>
      <c r="FS96" s="74">
        <v>2</v>
      </c>
      <c r="FT96" s="74">
        <v>2</v>
      </c>
      <c r="FU96" s="74">
        <v>2</v>
      </c>
      <c r="FV96" s="74">
        <v>2</v>
      </c>
      <c r="FW96" s="74">
        <v>2</v>
      </c>
      <c r="FX96" s="76"/>
      <c r="FY96" s="76"/>
      <c r="FZ96" s="76"/>
      <c r="GA96" s="76"/>
      <c r="GB96" s="76"/>
      <c r="GC96" s="74"/>
      <c r="GD96" s="74"/>
      <c r="GE96" s="74"/>
      <c r="GF96" s="74"/>
      <c r="GG96" s="77"/>
      <c r="GH96" s="78"/>
      <c r="GI96" s="78"/>
      <c r="GJ96" s="74"/>
      <c r="GK96" s="79"/>
      <c r="GL96" s="80"/>
      <c r="GM96" s="105"/>
      <c r="GN96" s="70"/>
      <c r="GO96" s="70"/>
      <c r="GP96" s="70"/>
      <c r="GQ96" s="70"/>
      <c r="GR96" s="68"/>
      <c r="GS96" s="68"/>
      <c r="GT96" s="68"/>
      <c r="GU96" s="68"/>
      <c r="GV96" s="68"/>
      <c r="GW96" s="68"/>
      <c r="GX96" s="68"/>
      <c r="GY96" s="70"/>
      <c r="GZ96" s="70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9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  <c r="JV96" s="68"/>
      <c r="JW96" s="68"/>
      <c r="JX96" s="68"/>
      <c r="JY96" s="68"/>
      <c r="JZ96" s="68"/>
      <c r="KA96" s="68"/>
      <c r="KB96" s="68"/>
      <c r="KC96" s="68"/>
      <c r="KD96" s="68"/>
      <c r="KE96" s="68"/>
      <c r="KF96" s="68"/>
      <c r="KG96" s="68"/>
      <c r="KH96" s="68"/>
      <c r="KI96" s="68"/>
      <c r="KJ96" s="68"/>
      <c r="KK96" s="68"/>
      <c r="KL96" s="68"/>
      <c r="KM96" s="68"/>
      <c r="KN96" s="68"/>
      <c r="KO96" s="68"/>
      <c r="KP96" s="70"/>
      <c r="KQ96" s="70"/>
      <c r="KR96" s="70"/>
      <c r="KS96" s="70"/>
      <c r="KT96" s="70"/>
      <c r="KU96" s="70"/>
      <c r="KV96" s="70"/>
      <c r="KW96" s="70"/>
      <c r="KX96" s="70"/>
      <c r="KY96" s="70"/>
      <c r="KZ96" s="70"/>
      <c r="LA96" s="70"/>
      <c r="LB96" s="70"/>
      <c r="LC96" s="70"/>
      <c r="LD96" s="70"/>
      <c r="LE96" s="70"/>
      <c r="LF96" s="70"/>
      <c r="LG96" s="70"/>
      <c r="LH96" s="70"/>
      <c r="LI96" s="70"/>
      <c r="LJ96" s="70"/>
      <c r="LK96" s="70"/>
      <c r="LL96" s="70"/>
      <c r="LM96" s="70"/>
      <c r="LN96" s="70"/>
      <c r="LO96" s="70"/>
      <c r="LP96" s="70"/>
      <c r="LQ96" s="70"/>
      <c r="LR96" s="70"/>
      <c r="LS96" s="70"/>
      <c r="LT96" s="70"/>
      <c r="LU96" s="70"/>
      <c r="LV96" s="70"/>
      <c r="LW96" s="70"/>
      <c r="LX96" s="70"/>
      <c r="LY96" s="70"/>
      <c r="LZ96" s="70"/>
      <c r="MA96" s="70"/>
      <c r="MB96" s="70"/>
      <c r="MC96" s="70"/>
      <c r="MD96" s="70"/>
      <c r="ME96" s="70"/>
      <c r="MF96" s="70"/>
      <c r="MG96" s="70"/>
      <c r="MH96" s="70"/>
      <c r="MI96" s="70"/>
      <c r="MJ96" s="70"/>
      <c r="MK96" s="70"/>
      <c r="ML96" s="70"/>
      <c r="MM96" s="70"/>
      <c r="MN96" s="70"/>
      <c r="MO96" s="70"/>
      <c r="MP96" s="70"/>
      <c r="MQ96" s="70"/>
      <c r="MR96" s="70"/>
      <c r="MS96" s="70"/>
      <c r="MT96" s="70"/>
      <c r="MU96" s="70"/>
      <c r="MV96" s="70"/>
      <c r="MW96" s="70"/>
      <c r="MX96" s="70"/>
      <c r="MY96" s="70"/>
      <c r="MZ96" s="70"/>
      <c r="NA96" s="70"/>
      <c r="NB96" s="70"/>
      <c r="NC96" s="70"/>
      <c r="ND96" s="70"/>
      <c r="NE96" s="70"/>
      <c r="NF96" s="70"/>
      <c r="NG96" s="70"/>
      <c r="NH96" s="70"/>
      <c r="NI96" s="70"/>
      <c r="NJ96" s="70"/>
      <c r="NK96" s="70"/>
      <c r="NL96" s="70"/>
      <c r="NM96" s="70"/>
      <c r="NN96" s="70"/>
      <c r="NO96" s="70"/>
      <c r="NP96" s="70"/>
      <c r="NQ96" s="70"/>
      <c r="NR96" s="70"/>
      <c r="NS96" s="70"/>
      <c r="NT96" s="70"/>
      <c r="NU96" s="70"/>
      <c r="NV96" s="70"/>
      <c r="NW96" s="70"/>
      <c r="NX96" s="70"/>
      <c r="NY96" s="70"/>
      <c r="NZ96" s="70"/>
      <c r="OA96" s="70"/>
      <c r="OB96" s="70"/>
      <c r="OC96" s="70"/>
      <c r="OD96" s="70"/>
      <c r="OE96" s="70"/>
      <c r="OF96" s="70"/>
      <c r="OG96" s="81"/>
      <c r="OH96" s="70"/>
      <c r="OI96" s="70"/>
      <c r="OJ96" s="70"/>
      <c r="OK96" s="70"/>
      <c r="OL96" s="70"/>
      <c r="OM96" s="70"/>
      <c r="ON96" s="70"/>
      <c r="OO96" s="70"/>
      <c r="OP96" s="70"/>
      <c r="OQ96" s="70"/>
      <c r="OR96" s="70"/>
      <c r="OS96" s="70"/>
      <c r="OT96" s="70"/>
      <c r="OU96" s="70"/>
    </row>
    <row r="97" spans="1:411" s="67" customFormat="1">
      <c r="A97" s="67">
        <v>90</v>
      </c>
      <c r="B97" s="552" t="s">
        <v>685</v>
      </c>
      <c r="C97" s="559" t="s">
        <v>601</v>
      </c>
      <c r="D97" s="508">
        <f>669/1.2</f>
        <v>557.5</v>
      </c>
      <c r="E97" s="743" t="s">
        <v>2724</v>
      </c>
      <c r="F97" s="518"/>
      <c r="G97" s="518">
        <v>384.17</v>
      </c>
      <c r="H97" s="912">
        <v>372.92</v>
      </c>
      <c r="I97" s="633">
        <f t="shared" si="2"/>
        <v>557.5</v>
      </c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70"/>
      <c r="Y97" s="70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71"/>
      <c r="AK97" s="68"/>
      <c r="AL97" s="71"/>
      <c r="AM97" s="68"/>
      <c r="AN97" s="68"/>
      <c r="AO97" s="71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71"/>
      <c r="BL97" s="71"/>
      <c r="BM97" s="68"/>
      <c r="BN97" s="68"/>
      <c r="BO97" s="71"/>
      <c r="BP97" s="71"/>
      <c r="BQ97" s="68"/>
      <c r="BR97" s="68"/>
      <c r="BS97" s="68"/>
      <c r="BT97" s="68"/>
      <c r="BU97" s="71"/>
      <c r="BV97" s="71"/>
      <c r="BW97" s="71"/>
      <c r="BX97" s="71"/>
      <c r="BY97" s="68"/>
      <c r="BZ97" s="68"/>
      <c r="CA97" s="68"/>
      <c r="CB97" s="68"/>
      <c r="CC97" s="71"/>
      <c r="CD97" s="71"/>
      <c r="CE97" s="68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68"/>
      <c r="DB97" s="68"/>
      <c r="DC97" s="68"/>
      <c r="DD97" s="71"/>
      <c r="DE97" s="71"/>
      <c r="DF97" s="68"/>
      <c r="DG97" s="71"/>
      <c r="DH97" s="68"/>
      <c r="DI97" s="71"/>
      <c r="DJ97" s="71"/>
      <c r="DK97" s="68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68"/>
      <c r="ED97" s="71"/>
      <c r="EE97" s="70"/>
      <c r="EF97" s="72"/>
      <c r="EG97" s="72"/>
      <c r="EH97" s="72"/>
      <c r="EI97" s="72"/>
      <c r="EJ97" s="72"/>
      <c r="EK97" s="72"/>
      <c r="EL97" s="72"/>
      <c r="EM97" s="72"/>
      <c r="EN97" s="72"/>
      <c r="EO97" s="72"/>
      <c r="EP97" s="72"/>
      <c r="EQ97" s="72"/>
      <c r="ER97" s="72"/>
      <c r="ES97" s="72"/>
      <c r="ET97" s="70"/>
      <c r="EU97" s="72"/>
      <c r="EV97" s="70"/>
      <c r="EW97" s="70"/>
      <c r="EX97" s="70"/>
      <c r="EY97" s="73"/>
      <c r="EZ97" s="73"/>
      <c r="FA97" s="73"/>
      <c r="FB97" s="74"/>
      <c r="FC97" s="75"/>
      <c r="FD97" s="75"/>
      <c r="FE97" s="75"/>
      <c r="FF97" s="75"/>
      <c r="FG97" s="75"/>
      <c r="FH97" s="75"/>
      <c r="FI97" s="75"/>
      <c r="FJ97" s="75"/>
      <c r="FK97" s="75"/>
      <c r="FL97" s="75"/>
      <c r="FM97" s="75"/>
      <c r="FN97" s="75"/>
      <c r="FO97" s="75"/>
      <c r="FP97" s="75"/>
      <c r="FQ97" s="75"/>
      <c r="FR97" s="74"/>
      <c r="FS97" s="74"/>
      <c r="FT97" s="74"/>
      <c r="FU97" s="74"/>
      <c r="FV97" s="74"/>
      <c r="FW97" s="74"/>
      <c r="FX97" s="76">
        <v>2</v>
      </c>
      <c r="FY97" s="76">
        <v>2</v>
      </c>
      <c r="FZ97" s="76">
        <v>2</v>
      </c>
      <c r="GA97" s="76">
        <v>2</v>
      </c>
      <c r="GB97" s="76">
        <v>2</v>
      </c>
      <c r="GC97" s="74"/>
      <c r="GD97" s="74"/>
      <c r="GE97" s="74"/>
      <c r="GF97" s="74"/>
      <c r="GG97" s="77"/>
      <c r="GH97" s="78"/>
      <c r="GI97" s="78"/>
      <c r="GJ97" s="74"/>
      <c r="GK97" s="79"/>
      <c r="GL97" s="80"/>
      <c r="GM97" s="105"/>
      <c r="GN97" s="70"/>
      <c r="GO97" s="70"/>
      <c r="GP97" s="70"/>
      <c r="GQ97" s="70"/>
      <c r="GR97" s="68"/>
      <c r="GS97" s="68"/>
      <c r="GT97" s="68"/>
      <c r="GU97" s="68"/>
      <c r="GV97" s="68"/>
      <c r="GW97" s="68"/>
      <c r="GX97" s="68"/>
      <c r="GY97" s="70"/>
      <c r="GZ97" s="70"/>
      <c r="HA97" s="68"/>
      <c r="HB97" s="68"/>
      <c r="HC97" s="68"/>
      <c r="HD97" s="68"/>
      <c r="HE97" s="68"/>
      <c r="HF97" s="68"/>
      <c r="HG97" s="68"/>
      <c r="HH97" s="68"/>
      <c r="HI97" s="68"/>
      <c r="HJ97" s="68"/>
      <c r="HK97" s="68"/>
      <c r="HL97" s="68"/>
      <c r="HM97" s="68"/>
      <c r="HN97" s="68"/>
      <c r="HO97" s="68"/>
      <c r="HP97" s="68"/>
      <c r="HQ97" s="69"/>
      <c r="HR97" s="68"/>
      <c r="HS97" s="68"/>
      <c r="HT97" s="68"/>
      <c r="HU97" s="68"/>
      <c r="HV97" s="68"/>
      <c r="HW97" s="68"/>
      <c r="HX97" s="68"/>
      <c r="HY97" s="68"/>
      <c r="HZ97" s="68"/>
      <c r="IA97" s="68"/>
      <c r="IB97" s="68"/>
      <c r="IC97" s="68"/>
      <c r="ID97" s="68"/>
      <c r="IE97" s="68"/>
      <c r="IF97" s="68"/>
      <c r="IG97" s="68"/>
      <c r="IH97" s="68"/>
      <c r="II97" s="68"/>
      <c r="IJ97" s="68"/>
      <c r="IK97" s="68"/>
      <c r="IL97" s="68"/>
      <c r="IM97" s="68"/>
      <c r="IN97" s="68"/>
      <c r="IO97" s="68"/>
      <c r="IP97" s="68"/>
      <c r="IQ97" s="68"/>
      <c r="IR97" s="68"/>
      <c r="IS97" s="68"/>
      <c r="IT97" s="68"/>
      <c r="IU97" s="68"/>
      <c r="IV97" s="68"/>
      <c r="IW97" s="68"/>
      <c r="IX97" s="68"/>
      <c r="IY97" s="68"/>
      <c r="IZ97" s="68"/>
      <c r="JA97" s="68"/>
      <c r="JB97" s="68"/>
      <c r="JC97" s="68"/>
      <c r="JD97" s="68"/>
      <c r="JE97" s="68"/>
      <c r="JF97" s="68"/>
      <c r="JG97" s="68"/>
      <c r="JH97" s="68"/>
      <c r="JI97" s="68"/>
      <c r="JJ97" s="68"/>
      <c r="JK97" s="68"/>
      <c r="JL97" s="68"/>
      <c r="JM97" s="68"/>
      <c r="JN97" s="68"/>
      <c r="JO97" s="68"/>
      <c r="JP97" s="68"/>
      <c r="JQ97" s="68"/>
      <c r="JR97" s="68"/>
      <c r="JS97" s="68"/>
      <c r="JT97" s="68"/>
      <c r="JU97" s="68"/>
      <c r="JV97" s="68"/>
      <c r="JW97" s="68"/>
      <c r="JX97" s="68"/>
      <c r="JY97" s="68"/>
      <c r="JZ97" s="68"/>
      <c r="KA97" s="68"/>
      <c r="KB97" s="68"/>
      <c r="KC97" s="68"/>
      <c r="KD97" s="68"/>
      <c r="KE97" s="68"/>
      <c r="KF97" s="68"/>
      <c r="KG97" s="68"/>
      <c r="KH97" s="68"/>
      <c r="KI97" s="68"/>
      <c r="KJ97" s="68"/>
      <c r="KK97" s="68"/>
      <c r="KL97" s="68"/>
      <c r="KM97" s="68"/>
      <c r="KN97" s="68"/>
      <c r="KO97" s="68"/>
      <c r="KP97" s="70"/>
      <c r="KQ97" s="70"/>
      <c r="KR97" s="70"/>
      <c r="KS97" s="70"/>
      <c r="KT97" s="70"/>
      <c r="KU97" s="70"/>
      <c r="KV97" s="70"/>
      <c r="KW97" s="70"/>
      <c r="KX97" s="70"/>
      <c r="KY97" s="70"/>
      <c r="KZ97" s="70"/>
      <c r="LA97" s="70"/>
      <c r="LB97" s="70"/>
      <c r="LC97" s="70"/>
      <c r="LD97" s="70"/>
      <c r="LE97" s="70"/>
      <c r="LF97" s="70"/>
      <c r="LG97" s="70"/>
      <c r="LH97" s="70"/>
      <c r="LI97" s="70"/>
      <c r="LJ97" s="70"/>
      <c r="LK97" s="70"/>
      <c r="LL97" s="70"/>
      <c r="LM97" s="70"/>
      <c r="LN97" s="70"/>
      <c r="LO97" s="70"/>
      <c r="LP97" s="70"/>
      <c r="LQ97" s="70"/>
      <c r="LR97" s="70"/>
      <c r="LS97" s="70"/>
      <c r="LT97" s="70"/>
      <c r="LU97" s="70"/>
      <c r="LV97" s="70"/>
      <c r="LW97" s="70"/>
      <c r="LX97" s="70"/>
      <c r="LY97" s="70"/>
      <c r="LZ97" s="70"/>
      <c r="MA97" s="70"/>
      <c r="MB97" s="70"/>
      <c r="MC97" s="70"/>
      <c r="MD97" s="70"/>
      <c r="ME97" s="70"/>
      <c r="MF97" s="70"/>
      <c r="MG97" s="70"/>
      <c r="MH97" s="70"/>
      <c r="MI97" s="70"/>
      <c r="MJ97" s="70"/>
      <c r="MK97" s="70"/>
      <c r="ML97" s="70"/>
      <c r="MM97" s="70"/>
      <c r="MN97" s="70"/>
      <c r="MO97" s="70"/>
      <c r="MP97" s="70"/>
      <c r="MQ97" s="70"/>
      <c r="MR97" s="70"/>
      <c r="MS97" s="70"/>
      <c r="MT97" s="70"/>
      <c r="MU97" s="70"/>
      <c r="MV97" s="70"/>
      <c r="MW97" s="70"/>
      <c r="MX97" s="70"/>
      <c r="MY97" s="70"/>
      <c r="MZ97" s="70"/>
      <c r="NA97" s="70"/>
      <c r="NB97" s="70"/>
      <c r="NC97" s="70"/>
      <c r="ND97" s="70"/>
      <c r="NE97" s="70"/>
      <c r="NF97" s="70"/>
      <c r="NG97" s="70"/>
      <c r="NH97" s="70"/>
      <c r="NI97" s="70"/>
      <c r="NJ97" s="70"/>
      <c r="NK97" s="70"/>
      <c r="NL97" s="70"/>
      <c r="NM97" s="70"/>
      <c r="NN97" s="70"/>
      <c r="NO97" s="70"/>
      <c r="NP97" s="70"/>
      <c r="NQ97" s="70"/>
      <c r="NR97" s="70"/>
      <c r="NS97" s="70"/>
      <c r="NT97" s="70"/>
      <c r="NU97" s="70"/>
      <c r="NV97" s="70"/>
      <c r="NW97" s="70"/>
      <c r="NX97" s="70"/>
      <c r="NY97" s="70"/>
      <c r="NZ97" s="70"/>
      <c r="OA97" s="70"/>
      <c r="OB97" s="70"/>
      <c r="OC97" s="70"/>
      <c r="OD97" s="70"/>
      <c r="OE97" s="70"/>
      <c r="OF97" s="70"/>
      <c r="OG97" s="81"/>
      <c r="OH97" s="70"/>
      <c r="OI97" s="70"/>
      <c r="OJ97" s="70"/>
      <c r="OK97" s="70"/>
      <c r="OL97" s="70"/>
      <c r="OM97" s="70"/>
      <c r="ON97" s="70"/>
      <c r="OO97" s="70"/>
      <c r="OP97" s="70"/>
      <c r="OQ97" s="70"/>
      <c r="OR97" s="70"/>
      <c r="OS97" s="70"/>
      <c r="OT97" s="70"/>
      <c r="OU97" s="70"/>
    </row>
    <row r="98" spans="1:411" s="67" customFormat="1" ht="12.75">
      <c r="A98" s="67">
        <v>91</v>
      </c>
      <c r="B98" s="552" t="s">
        <v>686</v>
      </c>
      <c r="C98" s="559" t="s">
        <v>601</v>
      </c>
      <c r="D98" s="508">
        <v>679.5</v>
      </c>
      <c r="E98" s="571" t="s">
        <v>2526</v>
      </c>
      <c r="F98" s="518"/>
      <c r="G98" s="518">
        <v>378.33</v>
      </c>
      <c r="H98" s="912">
        <v>679.5</v>
      </c>
      <c r="I98" s="633">
        <f t="shared" si="2"/>
        <v>679.5</v>
      </c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>
        <v>2</v>
      </c>
      <c r="W98" s="68"/>
      <c r="X98" s="70"/>
      <c r="Y98" s="70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71"/>
      <c r="AK98" s="68"/>
      <c r="AL98" s="71"/>
      <c r="AM98" s="68"/>
      <c r="AN98" s="68"/>
      <c r="AO98" s="71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71"/>
      <c r="BL98" s="71"/>
      <c r="BM98" s="68"/>
      <c r="BN98" s="68"/>
      <c r="BO98" s="71"/>
      <c r="BP98" s="71"/>
      <c r="BQ98" s="68"/>
      <c r="BR98" s="68"/>
      <c r="BS98" s="68"/>
      <c r="BT98" s="68"/>
      <c r="BU98" s="71"/>
      <c r="BV98" s="71"/>
      <c r="BW98" s="71"/>
      <c r="BX98" s="71"/>
      <c r="BY98" s="68"/>
      <c r="BZ98" s="68"/>
      <c r="CA98" s="68"/>
      <c r="CB98" s="68"/>
      <c r="CC98" s="71"/>
      <c r="CD98" s="71"/>
      <c r="CE98" s="68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68"/>
      <c r="DB98" s="68"/>
      <c r="DC98" s="68"/>
      <c r="DD98" s="71"/>
      <c r="DE98" s="71"/>
      <c r="DF98" s="68"/>
      <c r="DG98" s="71"/>
      <c r="DH98" s="68"/>
      <c r="DI98" s="71"/>
      <c r="DJ98" s="71"/>
      <c r="DK98" s="68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68"/>
      <c r="ED98" s="71"/>
      <c r="EE98" s="70"/>
      <c r="EF98" s="72"/>
      <c r="EG98" s="72"/>
      <c r="EH98" s="72"/>
      <c r="EI98" s="72"/>
      <c r="EJ98" s="72"/>
      <c r="EK98" s="72"/>
      <c r="EL98" s="72"/>
      <c r="EM98" s="72"/>
      <c r="EN98" s="72"/>
      <c r="EO98" s="72"/>
      <c r="EP98" s="72"/>
      <c r="EQ98" s="72"/>
      <c r="ER98" s="72"/>
      <c r="ES98" s="72"/>
      <c r="ET98" s="70"/>
      <c r="EU98" s="72"/>
      <c r="EV98" s="70"/>
      <c r="EW98" s="70"/>
      <c r="EX98" s="70"/>
      <c r="EY98" s="73"/>
      <c r="EZ98" s="73"/>
      <c r="FA98" s="73"/>
      <c r="FB98" s="74"/>
      <c r="FC98" s="75"/>
      <c r="FD98" s="75"/>
      <c r="FE98" s="75"/>
      <c r="FF98" s="75"/>
      <c r="FG98" s="75"/>
      <c r="FH98" s="75"/>
      <c r="FI98" s="75"/>
      <c r="FJ98" s="75"/>
      <c r="FK98" s="75"/>
      <c r="FL98" s="75"/>
      <c r="FM98" s="75"/>
      <c r="FN98" s="75"/>
      <c r="FO98" s="75"/>
      <c r="FP98" s="75"/>
      <c r="FQ98" s="75"/>
      <c r="FR98" s="74"/>
      <c r="FS98" s="74"/>
      <c r="FT98" s="74"/>
      <c r="FU98" s="74"/>
      <c r="FV98" s="74"/>
      <c r="FW98" s="74"/>
      <c r="FX98" s="76"/>
      <c r="FY98" s="76"/>
      <c r="FZ98" s="76"/>
      <c r="GA98" s="76"/>
      <c r="GB98" s="76"/>
      <c r="GC98" s="74">
        <v>2</v>
      </c>
      <c r="GD98" s="74">
        <v>2</v>
      </c>
      <c r="GE98" s="74">
        <v>2</v>
      </c>
      <c r="GF98" s="74">
        <v>2</v>
      </c>
      <c r="GG98" s="77"/>
      <c r="GH98" s="78"/>
      <c r="GI98" s="78"/>
      <c r="GJ98" s="74"/>
      <c r="GK98" s="79"/>
      <c r="GL98" s="80"/>
      <c r="GM98" s="105"/>
      <c r="GN98" s="70"/>
      <c r="GO98" s="70"/>
      <c r="GP98" s="70"/>
      <c r="GQ98" s="70"/>
      <c r="GR98" s="68"/>
      <c r="GS98" s="68"/>
      <c r="GT98" s="68"/>
      <c r="GU98" s="68"/>
      <c r="GV98" s="68"/>
      <c r="GW98" s="68"/>
      <c r="GX98" s="68"/>
      <c r="GY98" s="70"/>
      <c r="GZ98" s="70"/>
      <c r="HA98" s="68"/>
      <c r="HB98" s="68"/>
      <c r="HC98" s="68"/>
      <c r="HD98" s="68"/>
      <c r="HE98" s="68"/>
      <c r="HF98" s="68"/>
      <c r="HG98" s="68"/>
      <c r="HH98" s="68"/>
      <c r="HI98" s="68"/>
      <c r="HJ98" s="68"/>
      <c r="HK98" s="68"/>
      <c r="HL98" s="68"/>
      <c r="HM98" s="68"/>
      <c r="HN98" s="68"/>
      <c r="HO98" s="68"/>
      <c r="HP98" s="68"/>
      <c r="HQ98" s="69"/>
      <c r="HR98" s="68"/>
      <c r="HS98" s="68"/>
      <c r="HT98" s="68"/>
      <c r="HU98" s="68"/>
      <c r="HV98" s="68"/>
      <c r="HW98" s="68"/>
      <c r="HX98" s="68"/>
      <c r="HY98" s="68"/>
      <c r="HZ98" s="68"/>
      <c r="IA98" s="68"/>
      <c r="IB98" s="68"/>
      <c r="IC98" s="68"/>
      <c r="ID98" s="68"/>
      <c r="IE98" s="68"/>
      <c r="IF98" s="68"/>
      <c r="IG98" s="68"/>
      <c r="IH98" s="68"/>
      <c r="II98" s="68"/>
      <c r="IJ98" s="68"/>
      <c r="IK98" s="68"/>
      <c r="IL98" s="68"/>
      <c r="IM98" s="68"/>
      <c r="IN98" s="68"/>
      <c r="IO98" s="68"/>
      <c r="IP98" s="68"/>
      <c r="IQ98" s="68"/>
      <c r="IR98" s="68"/>
      <c r="IS98" s="68"/>
      <c r="IT98" s="68"/>
      <c r="IU98" s="68"/>
      <c r="IV98" s="68"/>
      <c r="IW98" s="68"/>
      <c r="IX98" s="68"/>
      <c r="IY98" s="68"/>
      <c r="IZ98" s="68"/>
      <c r="JA98" s="68"/>
      <c r="JB98" s="68"/>
      <c r="JC98" s="68"/>
      <c r="JD98" s="68"/>
      <c r="JE98" s="68"/>
      <c r="JF98" s="68"/>
      <c r="JG98" s="68"/>
      <c r="JH98" s="68"/>
      <c r="JI98" s="68"/>
      <c r="JJ98" s="68"/>
      <c r="JK98" s="68"/>
      <c r="JL98" s="68"/>
      <c r="JM98" s="68"/>
      <c r="JN98" s="68"/>
      <c r="JO98" s="68"/>
      <c r="JP98" s="68"/>
      <c r="JQ98" s="68"/>
      <c r="JR98" s="68"/>
      <c r="JS98" s="68"/>
      <c r="JT98" s="68"/>
      <c r="JU98" s="68"/>
      <c r="JV98" s="68"/>
      <c r="JW98" s="68"/>
      <c r="JX98" s="68"/>
      <c r="JY98" s="68"/>
      <c r="JZ98" s="68"/>
      <c r="KA98" s="68"/>
      <c r="KB98" s="68"/>
      <c r="KC98" s="68"/>
      <c r="KD98" s="68"/>
      <c r="KE98" s="68"/>
      <c r="KF98" s="68"/>
      <c r="KG98" s="68"/>
      <c r="KH98" s="68"/>
      <c r="KI98" s="68"/>
      <c r="KJ98" s="68"/>
      <c r="KK98" s="68"/>
      <c r="KL98" s="68"/>
      <c r="KM98" s="68"/>
      <c r="KN98" s="68"/>
      <c r="KO98" s="68"/>
      <c r="KP98" s="70"/>
      <c r="KQ98" s="70"/>
      <c r="KR98" s="70"/>
      <c r="KS98" s="70"/>
      <c r="KT98" s="70"/>
      <c r="KU98" s="70"/>
      <c r="KV98" s="70"/>
      <c r="KW98" s="70"/>
      <c r="KX98" s="70"/>
      <c r="KY98" s="70"/>
      <c r="KZ98" s="70"/>
      <c r="LA98" s="70"/>
      <c r="LB98" s="70"/>
      <c r="LC98" s="70"/>
      <c r="LD98" s="70"/>
      <c r="LE98" s="70"/>
      <c r="LF98" s="70"/>
      <c r="LG98" s="70"/>
      <c r="LH98" s="70"/>
      <c r="LI98" s="70"/>
      <c r="LJ98" s="70"/>
      <c r="LK98" s="70"/>
      <c r="LL98" s="70"/>
      <c r="LM98" s="70"/>
      <c r="LN98" s="70"/>
      <c r="LO98" s="70"/>
      <c r="LP98" s="70"/>
      <c r="LQ98" s="70"/>
      <c r="LR98" s="70"/>
      <c r="LS98" s="70"/>
      <c r="LT98" s="70"/>
      <c r="LU98" s="70"/>
      <c r="LV98" s="70"/>
      <c r="LW98" s="70"/>
      <c r="LX98" s="70"/>
      <c r="LY98" s="70"/>
      <c r="LZ98" s="70"/>
      <c r="MA98" s="70"/>
      <c r="MB98" s="70"/>
      <c r="MC98" s="70"/>
      <c r="MD98" s="70"/>
      <c r="ME98" s="70"/>
      <c r="MF98" s="70"/>
      <c r="MG98" s="70"/>
      <c r="MH98" s="70"/>
      <c r="MI98" s="70"/>
      <c r="MJ98" s="70"/>
      <c r="MK98" s="70"/>
      <c r="ML98" s="70"/>
      <c r="MM98" s="70"/>
      <c r="MN98" s="70"/>
      <c r="MO98" s="70"/>
      <c r="MP98" s="70"/>
      <c r="MQ98" s="70"/>
      <c r="MR98" s="70"/>
      <c r="MS98" s="70"/>
      <c r="MT98" s="70"/>
      <c r="MU98" s="70"/>
      <c r="MV98" s="70"/>
      <c r="MW98" s="70"/>
      <c r="MX98" s="70"/>
      <c r="MY98" s="70"/>
      <c r="MZ98" s="70"/>
      <c r="NA98" s="70"/>
      <c r="NB98" s="70"/>
      <c r="NC98" s="70"/>
      <c r="ND98" s="70"/>
      <c r="NE98" s="70"/>
      <c r="NF98" s="70"/>
      <c r="NG98" s="70"/>
      <c r="NH98" s="70"/>
      <c r="NI98" s="70"/>
      <c r="NJ98" s="70"/>
      <c r="NK98" s="70"/>
      <c r="NL98" s="70"/>
      <c r="NM98" s="70"/>
      <c r="NN98" s="70"/>
      <c r="NO98" s="70"/>
      <c r="NP98" s="70"/>
      <c r="NQ98" s="70"/>
      <c r="NR98" s="70"/>
      <c r="NS98" s="70"/>
      <c r="NT98" s="70"/>
      <c r="NU98" s="70"/>
      <c r="NV98" s="70"/>
      <c r="NW98" s="70"/>
      <c r="NX98" s="70"/>
      <c r="NY98" s="70"/>
      <c r="NZ98" s="70"/>
      <c r="OA98" s="70"/>
      <c r="OB98" s="70"/>
      <c r="OC98" s="70"/>
      <c r="OD98" s="70"/>
      <c r="OE98" s="70"/>
      <c r="OF98" s="70"/>
      <c r="OG98" s="81"/>
      <c r="OH98" s="70"/>
      <c r="OI98" s="70"/>
      <c r="OJ98" s="70"/>
      <c r="OK98" s="70"/>
      <c r="OL98" s="70"/>
      <c r="OM98" s="70"/>
      <c r="ON98" s="70"/>
      <c r="OO98" s="70"/>
      <c r="OP98" s="70"/>
      <c r="OQ98" s="70"/>
      <c r="OR98" s="70"/>
      <c r="OS98" s="70"/>
      <c r="OT98" s="70"/>
      <c r="OU98" s="70"/>
    </row>
    <row r="99" spans="1:411" s="67" customFormat="1" ht="12.75">
      <c r="A99" s="67">
        <v>92</v>
      </c>
      <c r="B99" s="552" t="s">
        <v>687</v>
      </c>
      <c r="C99" s="559" t="s">
        <v>601</v>
      </c>
      <c r="D99" s="508">
        <v>1089.58</v>
      </c>
      <c r="E99" s="571" t="s">
        <v>2527</v>
      </c>
      <c r="F99" s="518"/>
      <c r="G99" s="518">
        <v>1089.58</v>
      </c>
      <c r="H99" s="912">
        <v>1089.58</v>
      </c>
      <c r="I99" s="633">
        <f t="shared" si="2"/>
        <v>1089.58</v>
      </c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>
        <v>2</v>
      </c>
      <c r="X99" s="70"/>
      <c r="Y99" s="70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71"/>
      <c r="AK99" s="68"/>
      <c r="AL99" s="71"/>
      <c r="AM99" s="68"/>
      <c r="AN99" s="68"/>
      <c r="AO99" s="71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  <c r="BI99" s="68"/>
      <c r="BJ99" s="68"/>
      <c r="BK99" s="71"/>
      <c r="BL99" s="71"/>
      <c r="BM99" s="68"/>
      <c r="BN99" s="68"/>
      <c r="BO99" s="71"/>
      <c r="BP99" s="71"/>
      <c r="BQ99" s="68"/>
      <c r="BR99" s="68"/>
      <c r="BS99" s="68"/>
      <c r="BT99" s="68"/>
      <c r="BU99" s="71"/>
      <c r="BV99" s="71"/>
      <c r="BW99" s="71"/>
      <c r="BX99" s="71"/>
      <c r="BY99" s="68"/>
      <c r="BZ99" s="68"/>
      <c r="CA99" s="68"/>
      <c r="CB99" s="68"/>
      <c r="CC99" s="71"/>
      <c r="CD99" s="71"/>
      <c r="CE99" s="68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68"/>
      <c r="DB99" s="68"/>
      <c r="DC99" s="68"/>
      <c r="DD99" s="71"/>
      <c r="DE99" s="71"/>
      <c r="DF99" s="68"/>
      <c r="DG99" s="71"/>
      <c r="DH99" s="68"/>
      <c r="DI99" s="71"/>
      <c r="DJ99" s="71"/>
      <c r="DK99" s="68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68"/>
      <c r="ED99" s="71"/>
      <c r="EE99" s="70"/>
      <c r="EF99" s="72"/>
      <c r="EG99" s="72"/>
      <c r="EH99" s="72"/>
      <c r="EI99" s="72"/>
      <c r="EJ99" s="72"/>
      <c r="EK99" s="72"/>
      <c r="EL99" s="72"/>
      <c r="EM99" s="72"/>
      <c r="EN99" s="72"/>
      <c r="EO99" s="72"/>
      <c r="EP99" s="72"/>
      <c r="EQ99" s="72"/>
      <c r="ER99" s="72"/>
      <c r="ES99" s="72"/>
      <c r="ET99" s="70"/>
      <c r="EU99" s="72"/>
      <c r="EV99" s="70"/>
      <c r="EW99" s="70"/>
      <c r="EX99" s="70"/>
      <c r="EY99" s="73"/>
      <c r="EZ99" s="73"/>
      <c r="FA99" s="73"/>
      <c r="FB99" s="74"/>
      <c r="FC99" s="75"/>
      <c r="FD99" s="75"/>
      <c r="FE99" s="75"/>
      <c r="FF99" s="75"/>
      <c r="FG99" s="75"/>
      <c r="FH99" s="75"/>
      <c r="FI99" s="75"/>
      <c r="FJ99" s="75"/>
      <c r="FK99" s="75"/>
      <c r="FL99" s="75"/>
      <c r="FM99" s="75"/>
      <c r="FN99" s="75"/>
      <c r="FO99" s="75"/>
      <c r="FP99" s="75"/>
      <c r="FQ99" s="75"/>
      <c r="FR99" s="74"/>
      <c r="FS99" s="74"/>
      <c r="FT99" s="74"/>
      <c r="FU99" s="74"/>
      <c r="FV99" s="74"/>
      <c r="FW99" s="74"/>
      <c r="FX99" s="76"/>
      <c r="FY99" s="76"/>
      <c r="FZ99" s="76"/>
      <c r="GA99" s="76"/>
      <c r="GB99" s="76"/>
      <c r="GC99" s="74"/>
      <c r="GD99" s="74"/>
      <c r="GE99" s="74"/>
      <c r="GF99" s="74"/>
      <c r="GG99" s="77"/>
      <c r="GH99" s="78"/>
      <c r="GI99" s="78"/>
      <c r="GJ99" s="74"/>
      <c r="GK99" s="79"/>
      <c r="GL99" s="80"/>
      <c r="GM99" s="105"/>
      <c r="GN99" s="70"/>
      <c r="GO99" s="70"/>
      <c r="GP99" s="70"/>
      <c r="GQ99" s="70"/>
      <c r="GR99" s="68"/>
      <c r="GS99" s="68"/>
      <c r="GT99" s="68"/>
      <c r="GU99" s="68"/>
      <c r="GV99" s="68"/>
      <c r="GW99" s="68"/>
      <c r="GX99" s="68"/>
      <c r="GY99" s="70"/>
      <c r="GZ99" s="70"/>
      <c r="HA99" s="68"/>
      <c r="HB99" s="68"/>
      <c r="HC99" s="68"/>
      <c r="HD99" s="68"/>
      <c r="HE99" s="68"/>
      <c r="HF99" s="68"/>
      <c r="HG99" s="68"/>
      <c r="HH99" s="68"/>
      <c r="HI99" s="68"/>
      <c r="HJ99" s="68"/>
      <c r="HK99" s="68"/>
      <c r="HL99" s="68"/>
      <c r="HM99" s="68"/>
      <c r="HN99" s="68"/>
      <c r="HO99" s="68"/>
      <c r="HP99" s="68"/>
      <c r="HQ99" s="69"/>
      <c r="HR99" s="68"/>
      <c r="HS99" s="68"/>
      <c r="HT99" s="68"/>
      <c r="HU99" s="68"/>
      <c r="HV99" s="68"/>
      <c r="HW99" s="68"/>
      <c r="HX99" s="68"/>
      <c r="HY99" s="68"/>
      <c r="HZ99" s="68"/>
      <c r="IA99" s="68"/>
      <c r="IB99" s="68"/>
      <c r="IC99" s="68"/>
      <c r="ID99" s="68"/>
      <c r="IE99" s="68"/>
      <c r="IF99" s="68"/>
      <c r="IG99" s="68"/>
      <c r="IH99" s="68"/>
      <c r="II99" s="68"/>
      <c r="IJ99" s="68"/>
      <c r="IK99" s="68"/>
      <c r="IL99" s="68"/>
      <c r="IM99" s="68"/>
      <c r="IN99" s="68"/>
      <c r="IO99" s="68"/>
      <c r="IP99" s="68"/>
      <c r="IQ99" s="68"/>
      <c r="IR99" s="68"/>
      <c r="IS99" s="68"/>
      <c r="IT99" s="68"/>
      <c r="IU99" s="68"/>
      <c r="IV99" s="68"/>
      <c r="IW99" s="68"/>
      <c r="IX99" s="68"/>
      <c r="IY99" s="68"/>
      <c r="IZ99" s="68"/>
      <c r="JA99" s="68"/>
      <c r="JB99" s="68"/>
      <c r="JC99" s="68"/>
      <c r="JD99" s="68"/>
      <c r="JE99" s="68"/>
      <c r="JF99" s="68"/>
      <c r="JG99" s="68"/>
      <c r="JH99" s="68"/>
      <c r="JI99" s="68"/>
      <c r="JJ99" s="68"/>
      <c r="JK99" s="68"/>
      <c r="JL99" s="68"/>
      <c r="JM99" s="68"/>
      <c r="JN99" s="68"/>
      <c r="JO99" s="68"/>
      <c r="JP99" s="68"/>
      <c r="JQ99" s="68"/>
      <c r="JR99" s="68"/>
      <c r="JS99" s="68"/>
      <c r="JT99" s="68"/>
      <c r="JU99" s="68"/>
      <c r="JV99" s="68"/>
      <c r="JW99" s="68"/>
      <c r="JX99" s="68"/>
      <c r="JY99" s="68"/>
      <c r="JZ99" s="68"/>
      <c r="KA99" s="68"/>
      <c r="KB99" s="68"/>
      <c r="KC99" s="68"/>
      <c r="KD99" s="68"/>
      <c r="KE99" s="68"/>
      <c r="KF99" s="68"/>
      <c r="KG99" s="68"/>
      <c r="KH99" s="68"/>
      <c r="KI99" s="68"/>
      <c r="KJ99" s="68"/>
      <c r="KK99" s="68"/>
      <c r="KL99" s="68"/>
      <c r="KM99" s="68"/>
      <c r="KN99" s="68"/>
      <c r="KO99" s="68"/>
      <c r="KP99" s="70"/>
      <c r="KQ99" s="70"/>
      <c r="KR99" s="70"/>
      <c r="KS99" s="70"/>
      <c r="KT99" s="70"/>
      <c r="KU99" s="70"/>
      <c r="KV99" s="70"/>
      <c r="KW99" s="70"/>
      <c r="KX99" s="70"/>
      <c r="KY99" s="70"/>
      <c r="KZ99" s="70"/>
      <c r="LA99" s="70"/>
      <c r="LB99" s="70"/>
      <c r="LC99" s="70"/>
      <c r="LD99" s="70"/>
      <c r="LE99" s="70"/>
      <c r="LF99" s="70"/>
      <c r="LG99" s="70"/>
      <c r="LH99" s="70"/>
      <c r="LI99" s="70"/>
      <c r="LJ99" s="70"/>
      <c r="LK99" s="70"/>
      <c r="LL99" s="70"/>
      <c r="LM99" s="70"/>
      <c r="LN99" s="70"/>
      <c r="LO99" s="70"/>
      <c r="LP99" s="70"/>
      <c r="LQ99" s="70"/>
      <c r="LR99" s="70"/>
      <c r="LS99" s="70"/>
      <c r="LT99" s="70"/>
      <c r="LU99" s="70"/>
      <c r="LV99" s="70"/>
      <c r="LW99" s="70"/>
      <c r="LX99" s="70"/>
      <c r="LY99" s="70"/>
      <c r="LZ99" s="70"/>
      <c r="MA99" s="70"/>
      <c r="MB99" s="70"/>
      <c r="MC99" s="70"/>
      <c r="MD99" s="70"/>
      <c r="ME99" s="70"/>
      <c r="MF99" s="70"/>
      <c r="MG99" s="70"/>
      <c r="MH99" s="70"/>
      <c r="MI99" s="70"/>
      <c r="MJ99" s="70"/>
      <c r="MK99" s="70"/>
      <c r="ML99" s="70"/>
      <c r="MM99" s="70"/>
      <c r="MN99" s="70"/>
      <c r="MO99" s="70"/>
      <c r="MP99" s="70"/>
      <c r="MQ99" s="70"/>
      <c r="MR99" s="70"/>
      <c r="MS99" s="70"/>
      <c r="MT99" s="70"/>
      <c r="MU99" s="70"/>
      <c r="MV99" s="70"/>
      <c r="MW99" s="70"/>
      <c r="MX99" s="70"/>
      <c r="MY99" s="70"/>
      <c r="MZ99" s="70"/>
      <c r="NA99" s="70"/>
      <c r="NB99" s="70"/>
      <c r="NC99" s="70"/>
      <c r="ND99" s="70"/>
      <c r="NE99" s="70"/>
      <c r="NF99" s="70"/>
      <c r="NG99" s="70"/>
      <c r="NH99" s="70"/>
      <c r="NI99" s="70"/>
      <c r="NJ99" s="70"/>
      <c r="NK99" s="70"/>
      <c r="NL99" s="70"/>
      <c r="NM99" s="70"/>
      <c r="NN99" s="70"/>
      <c r="NO99" s="70"/>
      <c r="NP99" s="70"/>
      <c r="NQ99" s="70"/>
      <c r="NR99" s="70"/>
      <c r="NS99" s="70"/>
      <c r="NT99" s="70"/>
      <c r="NU99" s="70"/>
      <c r="NV99" s="70"/>
      <c r="NW99" s="70"/>
      <c r="NX99" s="70"/>
      <c r="NY99" s="70"/>
      <c r="NZ99" s="70"/>
      <c r="OA99" s="70"/>
      <c r="OB99" s="70"/>
      <c r="OC99" s="70"/>
      <c r="OD99" s="70"/>
      <c r="OE99" s="70"/>
      <c r="OF99" s="70"/>
      <c r="OG99" s="81"/>
      <c r="OH99" s="70"/>
      <c r="OI99" s="70"/>
      <c r="OJ99" s="70"/>
      <c r="OK99" s="70"/>
      <c r="OL99" s="70"/>
      <c r="OM99" s="70"/>
      <c r="ON99" s="70"/>
      <c r="OO99" s="70"/>
      <c r="OP99" s="70"/>
      <c r="OQ99" s="70"/>
      <c r="OR99" s="70"/>
      <c r="OS99" s="70"/>
      <c r="OT99" s="70"/>
      <c r="OU99" s="70"/>
    </row>
    <row r="100" spans="1:411" s="67" customFormat="1" ht="12.75">
      <c r="A100" s="67">
        <v>93</v>
      </c>
      <c r="B100" s="552" t="s">
        <v>688</v>
      </c>
      <c r="C100" s="559" t="s">
        <v>601</v>
      </c>
      <c r="D100" s="508">
        <v>1791.67</v>
      </c>
      <c r="E100" s="571" t="s">
        <v>2528</v>
      </c>
      <c r="F100" s="518"/>
      <c r="G100" s="518">
        <v>1625</v>
      </c>
      <c r="H100" s="912">
        <v>1791.67</v>
      </c>
      <c r="I100" s="633">
        <f t="shared" si="2"/>
        <v>1791.67</v>
      </c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70">
        <v>2</v>
      </c>
      <c r="Y100" s="70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71"/>
      <c r="AK100" s="68"/>
      <c r="AL100" s="71"/>
      <c r="AM100" s="68"/>
      <c r="AN100" s="68"/>
      <c r="AO100" s="71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71"/>
      <c r="BL100" s="71"/>
      <c r="BM100" s="68"/>
      <c r="BN100" s="68"/>
      <c r="BO100" s="71"/>
      <c r="BP100" s="71"/>
      <c r="BQ100" s="68"/>
      <c r="BR100" s="68"/>
      <c r="BS100" s="68"/>
      <c r="BT100" s="68"/>
      <c r="BU100" s="71"/>
      <c r="BV100" s="71"/>
      <c r="BW100" s="71"/>
      <c r="BX100" s="71"/>
      <c r="BY100" s="68"/>
      <c r="BZ100" s="68"/>
      <c r="CA100" s="68"/>
      <c r="CB100" s="68"/>
      <c r="CC100" s="71"/>
      <c r="CD100" s="71"/>
      <c r="CE100" s="68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68"/>
      <c r="DB100" s="68"/>
      <c r="DC100" s="68"/>
      <c r="DD100" s="71"/>
      <c r="DE100" s="71"/>
      <c r="DF100" s="68"/>
      <c r="DG100" s="71"/>
      <c r="DH100" s="68"/>
      <c r="DI100" s="71"/>
      <c r="DJ100" s="71"/>
      <c r="DK100" s="68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68"/>
      <c r="ED100" s="71"/>
      <c r="EE100" s="70"/>
      <c r="EF100" s="72"/>
      <c r="EG100" s="72"/>
      <c r="EH100" s="72"/>
      <c r="EI100" s="72"/>
      <c r="EJ100" s="72"/>
      <c r="EK100" s="72"/>
      <c r="EL100" s="72"/>
      <c r="EM100" s="72"/>
      <c r="EN100" s="72"/>
      <c r="EO100" s="72"/>
      <c r="EP100" s="72"/>
      <c r="EQ100" s="72"/>
      <c r="ER100" s="72"/>
      <c r="ES100" s="72"/>
      <c r="ET100" s="70"/>
      <c r="EU100" s="72"/>
      <c r="EV100" s="70"/>
      <c r="EW100" s="70"/>
      <c r="EX100" s="70"/>
      <c r="EY100" s="73"/>
      <c r="EZ100" s="73"/>
      <c r="FA100" s="73"/>
      <c r="FB100" s="74"/>
      <c r="FC100" s="75"/>
      <c r="FD100" s="75"/>
      <c r="FE100" s="75"/>
      <c r="FF100" s="75"/>
      <c r="FG100" s="75"/>
      <c r="FH100" s="75"/>
      <c r="FI100" s="75"/>
      <c r="FJ100" s="75"/>
      <c r="FK100" s="75"/>
      <c r="FL100" s="75"/>
      <c r="FM100" s="75"/>
      <c r="FN100" s="75"/>
      <c r="FO100" s="75"/>
      <c r="FP100" s="75"/>
      <c r="FQ100" s="75"/>
      <c r="FR100" s="74"/>
      <c r="FS100" s="74"/>
      <c r="FT100" s="74"/>
      <c r="FU100" s="74"/>
      <c r="FV100" s="74"/>
      <c r="FW100" s="74"/>
      <c r="FX100" s="76"/>
      <c r="FY100" s="76"/>
      <c r="FZ100" s="76"/>
      <c r="GA100" s="76"/>
      <c r="GB100" s="76"/>
      <c r="GC100" s="74"/>
      <c r="GD100" s="74"/>
      <c r="GE100" s="74"/>
      <c r="GF100" s="74"/>
      <c r="GG100" s="77"/>
      <c r="GH100" s="78"/>
      <c r="GI100" s="78"/>
      <c r="GJ100" s="74"/>
      <c r="GK100" s="79"/>
      <c r="GL100" s="80"/>
      <c r="GM100" s="105"/>
      <c r="GN100" s="70"/>
      <c r="GO100" s="70"/>
      <c r="GP100" s="70"/>
      <c r="GQ100" s="70"/>
      <c r="GR100" s="68"/>
      <c r="GS100" s="68"/>
      <c r="GT100" s="68"/>
      <c r="GU100" s="68"/>
      <c r="GV100" s="68"/>
      <c r="GW100" s="68"/>
      <c r="GX100" s="68"/>
      <c r="GY100" s="70"/>
      <c r="GZ100" s="70"/>
      <c r="HA100" s="68"/>
      <c r="HB100" s="68"/>
      <c r="HC100" s="68"/>
      <c r="HD100" s="68"/>
      <c r="HE100" s="68"/>
      <c r="HF100" s="68"/>
      <c r="HG100" s="68"/>
      <c r="HH100" s="68"/>
      <c r="HI100" s="68"/>
      <c r="HJ100" s="68"/>
      <c r="HK100" s="68"/>
      <c r="HL100" s="68"/>
      <c r="HM100" s="68"/>
      <c r="HN100" s="68"/>
      <c r="HO100" s="68"/>
      <c r="HP100" s="68"/>
      <c r="HQ100" s="69"/>
      <c r="HR100" s="68"/>
      <c r="HS100" s="68"/>
      <c r="HT100" s="68"/>
      <c r="HU100" s="68"/>
      <c r="HV100" s="68"/>
      <c r="HW100" s="68"/>
      <c r="HX100" s="68"/>
      <c r="HY100" s="68"/>
      <c r="HZ100" s="68"/>
      <c r="IA100" s="68"/>
      <c r="IB100" s="68"/>
      <c r="IC100" s="68"/>
      <c r="ID100" s="68"/>
      <c r="IE100" s="68"/>
      <c r="IF100" s="68"/>
      <c r="IG100" s="68"/>
      <c r="IH100" s="68"/>
      <c r="II100" s="68"/>
      <c r="IJ100" s="68"/>
      <c r="IK100" s="68"/>
      <c r="IL100" s="68"/>
      <c r="IM100" s="68"/>
      <c r="IN100" s="68"/>
      <c r="IO100" s="68"/>
      <c r="IP100" s="68"/>
      <c r="IQ100" s="68"/>
      <c r="IR100" s="68"/>
      <c r="IS100" s="68"/>
      <c r="IT100" s="68"/>
      <c r="IU100" s="68"/>
      <c r="IV100" s="68"/>
      <c r="IW100" s="68"/>
      <c r="IX100" s="68"/>
      <c r="IY100" s="68"/>
      <c r="IZ100" s="68"/>
      <c r="JA100" s="68"/>
      <c r="JB100" s="68"/>
      <c r="JC100" s="68"/>
      <c r="JD100" s="68"/>
      <c r="JE100" s="68"/>
      <c r="JF100" s="68"/>
      <c r="JG100" s="68"/>
      <c r="JH100" s="68"/>
      <c r="JI100" s="68"/>
      <c r="JJ100" s="68"/>
      <c r="JK100" s="68"/>
      <c r="JL100" s="68"/>
      <c r="JM100" s="68"/>
      <c r="JN100" s="68"/>
      <c r="JO100" s="68"/>
      <c r="JP100" s="68"/>
      <c r="JQ100" s="68"/>
      <c r="JR100" s="68"/>
      <c r="JS100" s="68"/>
      <c r="JT100" s="68"/>
      <c r="JU100" s="68"/>
      <c r="JV100" s="68"/>
      <c r="JW100" s="68"/>
      <c r="JX100" s="68"/>
      <c r="JY100" s="68"/>
      <c r="JZ100" s="68"/>
      <c r="KA100" s="68"/>
      <c r="KB100" s="68"/>
      <c r="KC100" s="68"/>
      <c r="KD100" s="68"/>
      <c r="KE100" s="68"/>
      <c r="KF100" s="68"/>
      <c r="KG100" s="68"/>
      <c r="KH100" s="68"/>
      <c r="KI100" s="68"/>
      <c r="KJ100" s="68"/>
      <c r="KK100" s="68"/>
      <c r="KL100" s="68"/>
      <c r="KM100" s="68"/>
      <c r="KN100" s="68"/>
      <c r="KO100" s="68"/>
      <c r="KP100" s="70"/>
      <c r="KQ100" s="70"/>
      <c r="KR100" s="70"/>
      <c r="KS100" s="70"/>
      <c r="KT100" s="70"/>
      <c r="KU100" s="70"/>
      <c r="KV100" s="70"/>
      <c r="KW100" s="70"/>
      <c r="KX100" s="70"/>
      <c r="KY100" s="70"/>
      <c r="KZ100" s="70"/>
      <c r="LA100" s="70"/>
      <c r="LB100" s="70"/>
      <c r="LC100" s="70"/>
      <c r="LD100" s="70"/>
      <c r="LE100" s="70"/>
      <c r="LF100" s="70"/>
      <c r="LG100" s="70"/>
      <c r="LH100" s="70"/>
      <c r="LI100" s="70"/>
      <c r="LJ100" s="70"/>
      <c r="LK100" s="70"/>
      <c r="LL100" s="70"/>
      <c r="LM100" s="70"/>
      <c r="LN100" s="70"/>
      <c r="LO100" s="70"/>
      <c r="LP100" s="70"/>
      <c r="LQ100" s="70"/>
      <c r="LR100" s="70"/>
      <c r="LS100" s="70"/>
      <c r="LT100" s="70"/>
      <c r="LU100" s="70"/>
      <c r="LV100" s="70"/>
      <c r="LW100" s="70"/>
      <c r="LX100" s="70"/>
      <c r="LY100" s="70"/>
      <c r="LZ100" s="70"/>
      <c r="MA100" s="70"/>
      <c r="MB100" s="70"/>
      <c r="MC100" s="70"/>
      <c r="MD100" s="70"/>
      <c r="ME100" s="70"/>
      <c r="MF100" s="70"/>
      <c r="MG100" s="70"/>
      <c r="MH100" s="70"/>
      <c r="MI100" s="70"/>
      <c r="MJ100" s="70"/>
      <c r="MK100" s="70"/>
      <c r="ML100" s="70"/>
      <c r="MM100" s="70"/>
      <c r="MN100" s="70"/>
      <c r="MO100" s="70"/>
      <c r="MP100" s="70"/>
      <c r="MQ100" s="70"/>
      <c r="MR100" s="70"/>
      <c r="MS100" s="70"/>
      <c r="MT100" s="70"/>
      <c r="MU100" s="70"/>
      <c r="MV100" s="70"/>
      <c r="MW100" s="70"/>
      <c r="MX100" s="70"/>
      <c r="MY100" s="70"/>
      <c r="MZ100" s="70"/>
      <c r="NA100" s="70"/>
      <c r="NB100" s="70"/>
      <c r="NC100" s="70"/>
      <c r="ND100" s="70"/>
      <c r="NE100" s="70"/>
      <c r="NF100" s="70"/>
      <c r="NG100" s="70"/>
      <c r="NH100" s="70"/>
      <c r="NI100" s="70"/>
      <c r="NJ100" s="70"/>
      <c r="NK100" s="70"/>
      <c r="NL100" s="70"/>
      <c r="NM100" s="70"/>
      <c r="NN100" s="70"/>
      <c r="NO100" s="70"/>
      <c r="NP100" s="70"/>
      <c r="NQ100" s="70"/>
      <c r="NR100" s="70"/>
      <c r="NS100" s="70"/>
      <c r="NT100" s="70"/>
      <c r="NU100" s="70"/>
      <c r="NV100" s="70"/>
      <c r="NW100" s="70"/>
      <c r="NX100" s="70"/>
      <c r="NY100" s="70"/>
      <c r="NZ100" s="70"/>
      <c r="OA100" s="70"/>
      <c r="OB100" s="70"/>
      <c r="OC100" s="70"/>
      <c r="OD100" s="70"/>
      <c r="OE100" s="70"/>
      <c r="OF100" s="70"/>
      <c r="OG100" s="81"/>
      <c r="OH100" s="70"/>
      <c r="OI100" s="70"/>
      <c r="OJ100" s="70"/>
      <c r="OK100" s="70"/>
      <c r="OL100" s="70"/>
      <c r="OM100" s="70"/>
      <c r="ON100" s="70"/>
      <c r="OO100" s="70"/>
      <c r="OP100" s="70"/>
      <c r="OQ100" s="70"/>
      <c r="OR100" s="70"/>
      <c r="OS100" s="70"/>
      <c r="OT100" s="70"/>
      <c r="OU100" s="70"/>
    </row>
    <row r="101" spans="1:411" s="67" customFormat="1" ht="12.75">
      <c r="A101" s="67">
        <v>94</v>
      </c>
      <c r="B101" s="552" t="s">
        <v>689</v>
      </c>
      <c r="C101" s="559" t="s">
        <v>630</v>
      </c>
      <c r="D101" s="508">
        <v>8.84</v>
      </c>
      <c r="E101" s="571" t="s">
        <v>2532</v>
      </c>
      <c r="F101" s="518"/>
      <c r="G101" s="518">
        <v>8.84</v>
      </c>
      <c r="H101" s="912">
        <v>8.84</v>
      </c>
      <c r="I101" s="633">
        <f t="shared" si="2"/>
        <v>8.84</v>
      </c>
      <c r="J101" s="68">
        <v>5</v>
      </c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70"/>
      <c r="Y101" s="68">
        <v>5</v>
      </c>
      <c r="Z101" s="68">
        <v>5</v>
      </c>
      <c r="AA101" s="68">
        <v>5</v>
      </c>
      <c r="AB101" s="68">
        <v>5</v>
      </c>
      <c r="AC101" s="68">
        <v>5</v>
      </c>
      <c r="AD101" s="68">
        <v>5</v>
      </c>
      <c r="AE101" s="68">
        <v>5</v>
      </c>
      <c r="AF101" s="68">
        <v>5</v>
      </c>
      <c r="AG101" s="68">
        <v>5</v>
      </c>
      <c r="AH101" s="68">
        <v>5</v>
      </c>
      <c r="AI101" s="68">
        <v>5</v>
      </c>
      <c r="AJ101" s="68">
        <v>5</v>
      </c>
      <c r="AK101" s="68">
        <v>5</v>
      </c>
      <c r="AL101" s="68">
        <v>5</v>
      </c>
      <c r="AM101" s="68">
        <v>5</v>
      </c>
      <c r="AN101" s="68">
        <v>5</v>
      </c>
      <c r="AO101" s="68">
        <v>5</v>
      </c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71"/>
      <c r="BL101" s="71"/>
      <c r="BM101" s="68"/>
      <c r="BN101" s="68"/>
      <c r="BO101" s="71"/>
      <c r="BP101" s="71"/>
      <c r="BQ101" s="68"/>
      <c r="BR101" s="68"/>
      <c r="BS101" s="68"/>
      <c r="BT101" s="68"/>
      <c r="BU101" s="71"/>
      <c r="BV101" s="71"/>
      <c r="BW101" s="71"/>
      <c r="BX101" s="71"/>
      <c r="BY101" s="68"/>
      <c r="BZ101" s="68"/>
      <c r="CA101" s="68"/>
      <c r="CB101" s="68"/>
      <c r="CC101" s="71"/>
      <c r="CD101" s="71"/>
      <c r="CE101" s="68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68"/>
      <c r="DB101" s="68"/>
      <c r="DC101" s="68"/>
      <c r="DD101" s="71"/>
      <c r="DE101" s="71"/>
      <c r="DF101" s="68"/>
      <c r="DG101" s="71"/>
      <c r="DH101" s="68"/>
      <c r="DI101" s="71"/>
      <c r="DJ101" s="71"/>
      <c r="DK101" s="68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68"/>
      <c r="ED101" s="71"/>
      <c r="EE101" s="70"/>
      <c r="EF101" s="72"/>
      <c r="EG101" s="72"/>
      <c r="EH101" s="72"/>
      <c r="EI101" s="72"/>
      <c r="EJ101" s="72"/>
      <c r="EK101" s="72"/>
      <c r="EL101" s="72"/>
      <c r="EM101" s="72"/>
      <c r="EN101" s="72"/>
      <c r="EO101" s="72"/>
      <c r="EP101" s="72"/>
      <c r="EQ101" s="72"/>
      <c r="ER101" s="72"/>
      <c r="ES101" s="72"/>
      <c r="ET101" s="70"/>
      <c r="EU101" s="72"/>
      <c r="EV101" s="70"/>
      <c r="EW101" s="70"/>
      <c r="EX101" s="70"/>
      <c r="EY101" s="73"/>
      <c r="EZ101" s="73"/>
      <c r="FA101" s="73"/>
      <c r="FB101" s="74"/>
      <c r="FC101" s="75"/>
      <c r="FD101" s="75"/>
      <c r="FE101" s="75"/>
      <c r="FF101" s="75"/>
      <c r="FG101" s="75"/>
      <c r="FH101" s="75"/>
      <c r="FI101" s="75"/>
      <c r="FJ101" s="75"/>
      <c r="FK101" s="75"/>
      <c r="FL101" s="75"/>
      <c r="FM101" s="75"/>
      <c r="FN101" s="75"/>
      <c r="FO101" s="75"/>
      <c r="FP101" s="75"/>
      <c r="FQ101" s="75"/>
      <c r="FR101" s="74"/>
      <c r="FS101" s="74"/>
      <c r="FT101" s="74"/>
      <c r="FU101" s="74"/>
      <c r="FV101" s="74"/>
      <c r="FW101" s="74"/>
      <c r="FX101" s="76"/>
      <c r="FY101" s="76"/>
      <c r="FZ101" s="76"/>
      <c r="GA101" s="76"/>
      <c r="GB101" s="76"/>
      <c r="GC101" s="74"/>
      <c r="GD101" s="74"/>
      <c r="GE101" s="74"/>
      <c r="GF101" s="74"/>
      <c r="GG101" s="77"/>
      <c r="GH101" s="78"/>
      <c r="GI101" s="78"/>
      <c r="GJ101" s="74"/>
      <c r="GK101" s="79"/>
      <c r="GL101" s="80"/>
      <c r="GM101" s="105"/>
      <c r="GN101" s="70"/>
      <c r="GO101" s="70"/>
      <c r="GP101" s="70"/>
      <c r="GQ101" s="70"/>
      <c r="GR101" s="68"/>
      <c r="GS101" s="68"/>
      <c r="GT101" s="68"/>
      <c r="GU101" s="68"/>
      <c r="GV101" s="68"/>
      <c r="GW101" s="68"/>
      <c r="GX101" s="68"/>
      <c r="GY101" s="70"/>
      <c r="GZ101" s="70"/>
      <c r="HA101" s="68"/>
      <c r="HB101" s="68"/>
      <c r="HC101" s="68"/>
      <c r="HD101" s="68"/>
      <c r="HE101" s="68"/>
      <c r="HF101" s="68"/>
      <c r="HG101" s="68"/>
      <c r="HH101" s="68"/>
      <c r="HI101" s="68"/>
      <c r="HJ101" s="68"/>
      <c r="HK101" s="68"/>
      <c r="HL101" s="68"/>
      <c r="HM101" s="68"/>
      <c r="HN101" s="68"/>
      <c r="HO101" s="68"/>
      <c r="HP101" s="68"/>
      <c r="HQ101" s="69"/>
      <c r="HR101" s="68"/>
      <c r="HS101" s="68"/>
      <c r="HT101" s="68"/>
      <c r="HU101" s="68"/>
      <c r="HV101" s="68"/>
      <c r="HW101" s="68"/>
      <c r="HX101" s="68"/>
      <c r="HY101" s="68"/>
      <c r="HZ101" s="68"/>
      <c r="IA101" s="68"/>
      <c r="IB101" s="68"/>
      <c r="IC101" s="68"/>
      <c r="ID101" s="68"/>
      <c r="IE101" s="68"/>
      <c r="IF101" s="68"/>
      <c r="IG101" s="68"/>
      <c r="IH101" s="68"/>
      <c r="II101" s="68"/>
      <c r="IJ101" s="68"/>
      <c r="IK101" s="68"/>
      <c r="IL101" s="68"/>
      <c r="IM101" s="68"/>
      <c r="IN101" s="68"/>
      <c r="IO101" s="68"/>
      <c r="IP101" s="68"/>
      <c r="IQ101" s="68"/>
      <c r="IR101" s="68"/>
      <c r="IS101" s="68"/>
      <c r="IT101" s="68"/>
      <c r="IU101" s="68"/>
      <c r="IV101" s="68"/>
      <c r="IW101" s="68"/>
      <c r="IX101" s="68"/>
      <c r="IY101" s="68"/>
      <c r="IZ101" s="68"/>
      <c r="JA101" s="68"/>
      <c r="JB101" s="68"/>
      <c r="JC101" s="68"/>
      <c r="JD101" s="68"/>
      <c r="JE101" s="68"/>
      <c r="JF101" s="68"/>
      <c r="JG101" s="68"/>
      <c r="JH101" s="68"/>
      <c r="JI101" s="68"/>
      <c r="JJ101" s="68"/>
      <c r="JK101" s="68"/>
      <c r="JL101" s="68"/>
      <c r="JM101" s="68"/>
      <c r="JN101" s="68"/>
      <c r="JO101" s="68"/>
      <c r="JP101" s="68"/>
      <c r="JQ101" s="68"/>
      <c r="JR101" s="68"/>
      <c r="JS101" s="68"/>
      <c r="JT101" s="68"/>
      <c r="JU101" s="68"/>
      <c r="JV101" s="68"/>
      <c r="JW101" s="68"/>
      <c r="JX101" s="68"/>
      <c r="JY101" s="68"/>
      <c r="JZ101" s="68"/>
      <c r="KA101" s="68"/>
      <c r="KB101" s="68"/>
      <c r="KC101" s="68"/>
      <c r="KD101" s="68"/>
      <c r="KE101" s="68"/>
      <c r="KF101" s="68"/>
      <c r="KG101" s="68"/>
      <c r="KH101" s="68"/>
      <c r="KI101" s="68"/>
      <c r="KJ101" s="68"/>
      <c r="KK101" s="68"/>
      <c r="KL101" s="68"/>
      <c r="KM101" s="68"/>
      <c r="KN101" s="68"/>
      <c r="KO101" s="68"/>
      <c r="KP101" s="70"/>
      <c r="KQ101" s="70"/>
      <c r="KR101" s="70"/>
      <c r="KS101" s="70"/>
      <c r="KT101" s="70"/>
      <c r="KU101" s="70"/>
      <c r="KV101" s="70"/>
      <c r="KW101" s="70"/>
      <c r="KX101" s="70"/>
      <c r="KY101" s="70"/>
      <c r="KZ101" s="70"/>
      <c r="LA101" s="70"/>
      <c r="LB101" s="70"/>
      <c r="LC101" s="70"/>
      <c r="LD101" s="70"/>
      <c r="LE101" s="70"/>
      <c r="LF101" s="70"/>
      <c r="LG101" s="70"/>
      <c r="LH101" s="70"/>
      <c r="LI101" s="70"/>
      <c r="LJ101" s="70"/>
      <c r="LK101" s="70"/>
      <c r="LL101" s="70"/>
      <c r="LM101" s="70"/>
      <c r="LN101" s="70"/>
      <c r="LO101" s="70"/>
      <c r="LP101" s="70"/>
      <c r="LQ101" s="70"/>
      <c r="LR101" s="70"/>
      <c r="LS101" s="70"/>
      <c r="LT101" s="70"/>
      <c r="LU101" s="70"/>
      <c r="LV101" s="70"/>
      <c r="LW101" s="70"/>
      <c r="LX101" s="70"/>
      <c r="LY101" s="70"/>
      <c r="LZ101" s="70"/>
      <c r="MA101" s="70"/>
      <c r="MB101" s="70"/>
      <c r="MC101" s="70"/>
      <c r="MD101" s="70"/>
      <c r="ME101" s="70"/>
      <c r="MF101" s="70"/>
      <c r="MG101" s="70"/>
      <c r="MH101" s="70"/>
      <c r="MI101" s="70"/>
      <c r="MJ101" s="70"/>
      <c r="MK101" s="70"/>
      <c r="ML101" s="70"/>
      <c r="MM101" s="70"/>
      <c r="MN101" s="70"/>
      <c r="MO101" s="70"/>
      <c r="MP101" s="70"/>
      <c r="MQ101" s="70"/>
      <c r="MR101" s="70"/>
      <c r="MS101" s="70"/>
      <c r="MT101" s="70"/>
      <c r="MU101" s="70"/>
      <c r="MV101" s="70"/>
      <c r="MW101" s="70"/>
      <c r="MX101" s="70"/>
      <c r="MY101" s="70"/>
      <c r="MZ101" s="70"/>
      <c r="NA101" s="70"/>
      <c r="NB101" s="70"/>
      <c r="NC101" s="70"/>
      <c r="ND101" s="70"/>
      <c r="NE101" s="70"/>
      <c r="NF101" s="70"/>
      <c r="NG101" s="70"/>
      <c r="NH101" s="70"/>
      <c r="NI101" s="70"/>
      <c r="NJ101" s="70"/>
      <c r="NK101" s="70"/>
      <c r="NL101" s="70"/>
      <c r="NM101" s="70"/>
      <c r="NN101" s="70"/>
      <c r="NO101" s="70"/>
      <c r="NP101" s="70"/>
      <c r="NQ101" s="70"/>
      <c r="NR101" s="70"/>
      <c r="NS101" s="70"/>
      <c r="NT101" s="70"/>
      <c r="NU101" s="70"/>
      <c r="NV101" s="70"/>
      <c r="NW101" s="70"/>
      <c r="NX101" s="70"/>
      <c r="NY101" s="70"/>
      <c r="NZ101" s="70"/>
      <c r="OA101" s="70"/>
      <c r="OB101" s="70"/>
      <c r="OC101" s="70"/>
      <c r="OD101" s="70"/>
      <c r="OE101" s="70"/>
      <c r="OF101" s="70"/>
      <c r="OG101" s="81"/>
      <c r="OH101" s="70"/>
      <c r="OI101" s="70"/>
      <c r="OJ101" s="70"/>
      <c r="OK101" s="70"/>
      <c r="OL101" s="70"/>
      <c r="OM101" s="70"/>
      <c r="ON101" s="70"/>
      <c r="OO101" s="70"/>
      <c r="OP101" s="70"/>
      <c r="OQ101" s="70"/>
      <c r="OR101" s="70"/>
      <c r="OS101" s="70"/>
      <c r="OT101" s="70"/>
      <c r="OU101" s="70"/>
    </row>
    <row r="102" spans="1:411" s="67" customFormat="1" ht="12.75">
      <c r="A102" s="745">
        <v>95</v>
      </c>
      <c r="B102" s="751" t="s">
        <v>690</v>
      </c>
      <c r="C102" s="752" t="s">
        <v>630</v>
      </c>
      <c r="D102" s="748">
        <v>10.8</v>
      </c>
      <c r="E102" s="749" t="s">
        <v>2533</v>
      </c>
      <c r="F102" s="820">
        <v>13</v>
      </c>
      <c r="G102" s="820">
        <v>10.8</v>
      </c>
      <c r="H102" s="820">
        <v>10.8</v>
      </c>
      <c r="I102" s="761">
        <f>MIN(D102,F102)</f>
        <v>10.8</v>
      </c>
      <c r="J102" s="68"/>
      <c r="K102" s="68">
        <v>5</v>
      </c>
      <c r="L102" s="68">
        <v>5</v>
      </c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70"/>
      <c r="Y102" s="70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71"/>
      <c r="AK102" s="68"/>
      <c r="AL102" s="71"/>
      <c r="AM102" s="68"/>
      <c r="AN102" s="68"/>
      <c r="AO102" s="71"/>
      <c r="AP102" s="68">
        <v>5</v>
      </c>
      <c r="AQ102" s="68">
        <v>5</v>
      </c>
      <c r="AR102" s="68">
        <v>5</v>
      </c>
      <c r="AS102" s="68">
        <v>5</v>
      </c>
      <c r="AT102" s="68">
        <v>5</v>
      </c>
      <c r="AU102" s="68">
        <v>5</v>
      </c>
      <c r="AV102" s="68">
        <v>5</v>
      </c>
      <c r="AW102" s="68">
        <v>5</v>
      </c>
      <c r="AX102" s="68">
        <v>5</v>
      </c>
      <c r="AY102" s="68">
        <v>5</v>
      </c>
      <c r="AZ102" s="68">
        <v>5</v>
      </c>
      <c r="BA102" s="68">
        <v>5</v>
      </c>
      <c r="BB102" s="68">
        <v>5</v>
      </c>
      <c r="BC102" s="68">
        <v>5</v>
      </c>
      <c r="BD102" s="68">
        <v>5</v>
      </c>
      <c r="BE102" s="68">
        <v>5</v>
      </c>
      <c r="BF102" s="68">
        <v>5</v>
      </c>
      <c r="BG102" s="68">
        <v>5</v>
      </c>
      <c r="BH102" s="68">
        <v>5</v>
      </c>
      <c r="BI102" s="68">
        <v>5</v>
      </c>
      <c r="BJ102" s="68">
        <v>5</v>
      </c>
      <c r="BK102" s="68">
        <v>5</v>
      </c>
      <c r="BL102" s="68">
        <v>5</v>
      </c>
      <c r="BM102" s="68">
        <v>5</v>
      </c>
      <c r="BN102" s="68">
        <v>5</v>
      </c>
      <c r="BO102" s="68">
        <v>5</v>
      </c>
      <c r="BP102" s="68">
        <v>5</v>
      </c>
      <c r="BQ102" s="68">
        <v>5</v>
      </c>
      <c r="BR102" s="68">
        <v>5</v>
      </c>
      <c r="BS102" s="68">
        <v>5</v>
      </c>
      <c r="BT102" s="68">
        <v>5</v>
      </c>
      <c r="BU102" s="68">
        <v>5</v>
      </c>
      <c r="BV102" s="68">
        <v>5</v>
      </c>
      <c r="BW102" s="68"/>
      <c r="BX102" s="68"/>
      <c r="BY102" s="68"/>
      <c r="BZ102" s="68"/>
      <c r="CA102" s="68"/>
      <c r="CB102" s="68"/>
      <c r="CC102" s="71"/>
      <c r="CD102" s="71"/>
      <c r="CE102" s="68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68"/>
      <c r="DB102" s="68"/>
      <c r="DC102" s="68"/>
      <c r="DD102" s="71"/>
      <c r="DE102" s="71"/>
      <c r="DF102" s="68"/>
      <c r="DG102" s="71"/>
      <c r="DH102" s="68"/>
      <c r="DI102" s="71"/>
      <c r="DJ102" s="71"/>
      <c r="DK102" s="68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68"/>
      <c r="ED102" s="71"/>
      <c r="EE102" s="70"/>
      <c r="EF102" s="72"/>
      <c r="EG102" s="72"/>
      <c r="EH102" s="72"/>
      <c r="EI102" s="72"/>
      <c r="EJ102" s="72"/>
      <c r="EK102" s="72"/>
      <c r="EL102" s="72"/>
      <c r="EM102" s="72"/>
      <c r="EN102" s="72"/>
      <c r="EO102" s="72"/>
      <c r="EP102" s="72"/>
      <c r="EQ102" s="72"/>
      <c r="ER102" s="72"/>
      <c r="ES102" s="72"/>
      <c r="ET102" s="70"/>
      <c r="EU102" s="72"/>
      <c r="EV102" s="70"/>
      <c r="EW102" s="70"/>
      <c r="EX102" s="70"/>
      <c r="EY102" s="73"/>
      <c r="EZ102" s="73"/>
      <c r="FA102" s="73"/>
      <c r="FB102" s="74"/>
      <c r="FC102" s="75"/>
      <c r="FD102" s="75"/>
      <c r="FE102" s="75"/>
      <c r="FF102" s="75"/>
      <c r="FG102" s="75"/>
      <c r="FH102" s="75"/>
      <c r="FI102" s="75"/>
      <c r="FJ102" s="75"/>
      <c r="FK102" s="75"/>
      <c r="FL102" s="75"/>
      <c r="FM102" s="75"/>
      <c r="FN102" s="75"/>
      <c r="FO102" s="75"/>
      <c r="FP102" s="75"/>
      <c r="FQ102" s="75"/>
      <c r="FR102" s="74"/>
      <c r="FS102" s="74"/>
      <c r="FT102" s="74"/>
      <c r="FU102" s="74"/>
      <c r="FV102" s="74"/>
      <c r="FW102" s="74"/>
      <c r="FX102" s="76"/>
      <c r="FY102" s="76"/>
      <c r="FZ102" s="76"/>
      <c r="GA102" s="76"/>
      <c r="GB102" s="76"/>
      <c r="GC102" s="74"/>
      <c r="GD102" s="74"/>
      <c r="GE102" s="74"/>
      <c r="GF102" s="74"/>
      <c r="GG102" s="77"/>
      <c r="GH102" s="78"/>
      <c r="GI102" s="78"/>
      <c r="GJ102" s="74"/>
      <c r="GK102" s="79"/>
      <c r="GL102" s="80"/>
      <c r="GM102" s="105"/>
      <c r="GN102" s="70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68"/>
      <c r="HB102" s="68"/>
      <c r="HC102" s="68"/>
      <c r="HD102" s="68"/>
      <c r="HE102" s="68"/>
      <c r="HF102" s="68"/>
      <c r="HG102" s="68"/>
      <c r="HH102" s="68"/>
      <c r="HI102" s="68"/>
      <c r="HJ102" s="68"/>
      <c r="HK102" s="68"/>
      <c r="HL102" s="68"/>
      <c r="HM102" s="68"/>
      <c r="HN102" s="68"/>
      <c r="HO102" s="68"/>
      <c r="HP102" s="68"/>
      <c r="HQ102" s="69"/>
      <c r="HR102" s="68"/>
      <c r="HS102" s="68"/>
      <c r="HT102" s="68"/>
      <c r="HU102" s="68"/>
      <c r="HV102" s="68"/>
      <c r="HW102" s="68"/>
      <c r="HX102" s="68"/>
      <c r="HY102" s="68"/>
      <c r="HZ102" s="68"/>
      <c r="IA102" s="68"/>
      <c r="IB102" s="68"/>
      <c r="IC102" s="68"/>
      <c r="ID102" s="68"/>
      <c r="IE102" s="68"/>
      <c r="IF102" s="68"/>
      <c r="IG102" s="68"/>
      <c r="IH102" s="68"/>
      <c r="II102" s="68"/>
      <c r="IJ102" s="68"/>
      <c r="IK102" s="68"/>
      <c r="IL102" s="68"/>
      <c r="IM102" s="68"/>
      <c r="IN102" s="68"/>
      <c r="IO102" s="68"/>
      <c r="IP102" s="68"/>
      <c r="IQ102" s="68"/>
      <c r="IR102" s="68"/>
      <c r="IS102" s="68"/>
      <c r="IT102" s="68"/>
      <c r="IU102" s="68"/>
      <c r="IV102" s="68"/>
      <c r="IW102" s="68"/>
      <c r="IX102" s="68"/>
      <c r="IY102" s="68"/>
      <c r="IZ102" s="68"/>
      <c r="JA102" s="68"/>
      <c r="JB102" s="68"/>
      <c r="JC102" s="68"/>
      <c r="JD102" s="68"/>
      <c r="JE102" s="68"/>
      <c r="JF102" s="68"/>
      <c r="JG102" s="68"/>
      <c r="JH102" s="68"/>
      <c r="JI102" s="68"/>
      <c r="JJ102" s="68"/>
      <c r="JK102" s="68"/>
      <c r="JL102" s="68"/>
      <c r="JM102" s="68"/>
      <c r="JN102" s="68"/>
      <c r="JO102" s="68"/>
      <c r="JP102" s="68"/>
      <c r="JQ102" s="68"/>
      <c r="JR102" s="68"/>
      <c r="JS102" s="68"/>
      <c r="JT102" s="68"/>
      <c r="JU102" s="68"/>
      <c r="JV102" s="68"/>
      <c r="JW102" s="68"/>
      <c r="JX102" s="68"/>
      <c r="JY102" s="68"/>
      <c r="JZ102" s="68"/>
      <c r="KA102" s="68"/>
      <c r="KB102" s="68"/>
      <c r="KC102" s="68"/>
      <c r="KD102" s="68"/>
      <c r="KE102" s="68"/>
      <c r="KF102" s="68"/>
      <c r="KG102" s="68"/>
      <c r="KH102" s="68"/>
      <c r="KI102" s="68"/>
      <c r="KJ102" s="68"/>
      <c r="KK102" s="68"/>
      <c r="KL102" s="68"/>
      <c r="KM102" s="68"/>
      <c r="KN102" s="68"/>
      <c r="KO102" s="68"/>
      <c r="KP102" s="70"/>
      <c r="KQ102" s="70"/>
      <c r="KR102" s="70"/>
      <c r="KS102" s="70"/>
      <c r="KT102" s="70"/>
      <c r="KU102" s="70"/>
      <c r="KV102" s="70"/>
      <c r="KW102" s="70"/>
      <c r="KX102" s="70"/>
      <c r="KY102" s="70"/>
      <c r="KZ102" s="70"/>
      <c r="LA102" s="70"/>
      <c r="LB102" s="70"/>
      <c r="LC102" s="70"/>
      <c r="LD102" s="70"/>
      <c r="LE102" s="70"/>
      <c r="LF102" s="70"/>
      <c r="LG102" s="70"/>
      <c r="LH102" s="70"/>
      <c r="LI102" s="70"/>
      <c r="LJ102" s="70"/>
      <c r="LK102" s="70"/>
      <c r="LL102" s="70"/>
      <c r="LM102" s="70"/>
      <c r="LN102" s="70"/>
      <c r="LO102" s="70"/>
      <c r="LP102" s="70"/>
      <c r="LQ102" s="70"/>
      <c r="LR102" s="70"/>
      <c r="LS102" s="70"/>
      <c r="LT102" s="70"/>
      <c r="LU102" s="70"/>
      <c r="LV102" s="70"/>
      <c r="LW102" s="70"/>
      <c r="LX102" s="70"/>
      <c r="LY102" s="70"/>
      <c r="LZ102" s="70"/>
      <c r="MA102" s="70"/>
      <c r="MB102" s="70"/>
      <c r="MC102" s="70"/>
      <c r="MD102" s="70"/>
      <c r="ME102" s="70"/>
      <c r="MF102" s="70"/>
      <c r="MG102" s="70"/>
      <c r="MH102" s="70"/>
      <c r="MI102" s="70"/>
      <c r="MJ102" s="70"/>
      <c r="MK102" s="70"/>
      <c r="ML102" s="70"/>
      <c r="MM102" s="70"/>
      <c r="MN102" s="70"/>
      <c r="MO102" s="70"/>
      <c r="MP102" s="70"/>
      <c r="MQ102" s="70"/>
      <c r="MR102" s="70"/>
      <c r="MS102" s="70"/>
      <c r="MT102" s="70"/>
      <c r="MU102" s="70"/>
      <c r="MV102" s="70"/>
      <c r="MW102" s="70"/>
      <c r="MX102" s="70"/>
      <c r="MY102" s="70"/>
      <c r="MZ102" s="70"/>
      <c r="NA102" s="70"/>
      <c r="NB102" s="70"/>
      <c r="NC102" s="70"/>
      <c r="ND102" s="70"/>
      <c r="NE102" s="70"/>
      <c r="NF102" s="70"/>
      <c r="NG102" s="70"/>
      <c r="NH102" s="70"/>
      <c r="NI102" s="70"/>
      <c r="NJ102" s="70"/>
      <c r="NK102" s="70"/>
      <c r="NL102" s="70"/>
      <c r="NM102" s="70"/>
      <c r="NN102" s="70"/>
      <c r="NO102" s="70"/>
      <c r="NP102" s="70"/>
      <c r="NQ102" s="70"/>
      <c r="NR102" s="70"/>
      <c r="NS102" s="70"/>
      <c r="NT102" s="70"/>
      <c r="NU102" s="70"/>
      <c r="NV102" s="70"/>
      <c r="NW102" s="70"/>
      <c r="NX102" s="70"/>
      <c r="NY102" s="70"/>
      <c r="NZ102" s="70"/>
      <c r="OA102" s="70"/>
      <c r="OB102" s="70"/>
      <c r="OC102" s="70"/>
      <c r="OD102" s="70"/>
      <c r="OE102" s="70"/>
      <c r="OF102" s="70"/>
      <c r="OG102" s="81"/>
      <c r="OH102" s="70"/>
      <c r="OI102" s="70"/>
      <c r="OJ102" s="70"/>
      <c r="OK102" s="70"/>
      <c r="OL102" s="70"/>
      <c r="OM102" s="70"/>
      <c r="ON102" s="70"/>
      <c r="OO102" s="70"/>
      <c r="OP102" s="70"/>
      <c r="OQ102" s="70"/>
      <c r="OR102" s="70"/>
      <c r="OS102" s="70"/>
      <c r="OT102" s="70"/>
      <c r="OU102" s="70"/>
    </row>
    <row r="103" spans="1:411" s="67" customFormat="1" ht="12.75">
      <c r="A103" s="67">
        <v>96</v>
      </c>
      <c r="B103" s="552" t="s">
        <v>691</v>
      </c>
      <c r="C103" s="559" t="s">
        <v>630</v>
      </c>
      <c r="D103" s="508">
        <v>15.03</v>
      </c>
      <c r="E103" s="571" t="s">
        <v>2534</v>
      </c>
      <c r="F103" s="518"/>
      <c r="G103" s="518">
        <v>15.03</v>
      </c>
      <c r="H103" s="912">
        <v>15.03</v>
      </c>
      <c r="I103" s="633">
        <f t="shared" ref="I103:I119" si="3">D103</f>
        <v>15.03</v>
      </c>
      <c r="J103" s="68"/>
      <c r="K103" s="68"/>
      <c r="L103" s="68"/>
      <c r="M103" s="68">
        <v>5</v>
      </c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70"/>
      <c r="Y103" s="70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71"/>
      <c r="AK103" s="68"/>
      <c r="AL103" s="71"/>
      <c r="AM103" s="68"/>
      <c r="AN103" s="68"/>
      <c r="AO103" s="71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71"/>
      <c r="BL103" s="71"/>
      <c r="BM103" s="68"/>
      <c r="BN103" s="68"/>
      <c r="BO103" s="71"/>
      <c r="BP103" s="71"/>
      <c r="BQ103" s="68"/>
      <c r="BR103" s="68"/>
      <c r="BS103" s="68"/>
      <c r="BT103" s="68"/>
      <c r="BU103" s="71"/>
      <c r="BV103" s="71"/>
      <c r="BW103" s="71">
        <v>5</v>
      </c>
      <c r="BX103" s="71">
        <v>5</v>
      </c>
      <c r="BY103" s="68">
        <v>5</v>
      </c>
      <c r="BZ103" s="68">
        <v>5</v>
      </c>
      <c r="CA103" s="68">
        <v>5</v>
      </c>
      <c r="CB103" s="68">
        <v>5</v>
      </c>
      <c r="CC103" s="68">
        <v>5</v>
      </c>
      <c r="CD103" s="68">
        <v>5</v>
      </c>
      <c r="CE103" s="68">
        <v>5</v>
      </c>
      <c r="CF103" s="68">
        <v>5</v>
      </c>
      <c r="CG103" s="68">
        <v>5</v>
      </c>
      <c r="CH103" s="68">
        <v>5</v>
      </c>
      <c r="CI103" s="68">
        <v>5</v>
      </c>
      <c r="CJ103" s="68">
        <v>5</v>
      </c>
      <c r="CK103" s="68">
        <v>5</v>
      </c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71"/>
      <c r="DE103" s="71"/>
      <c r="DF103" s="68"/>
      <c r="DG103" s="71"/>
      <c r="DH103" s="68"/>
      <c r="DI103" s="71"/>
      <c r="DJ103" s="71"/>
      <c r="DK103" s="68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68"/>
      <c r="ED103" s="71"/>
      <c r="EE103" s="70"/>
      <c r="EF103" s="72"/>
      <c r="EG103" s="72"/>
      <c r="EH103" s="72"/>
      <c r="EI103" s="72"/>
      <c r="EJ103" s="72"/>
      <c r="EK103" s="72"/>
      <c r="EL103" s="72"/>
      <c r="EM103" s="72"/>
      <c r="EN103" s="72"/>
      <c r="EO103" s="72"/>
      <c r="EP103" s="72"/>
      <c r="EQ103" s="72"/>
      <c r="ER103" s="72"/>
      <c r="ES103" s="72"/>
      <c r="ET103" s="70"/>
      <c r="EU103" s="72"/>
      <c r="EV103" s="70"/>
      <c r="EW103" s="70"/>
      <c r="EX103" s="70"/>
      <c r="EY103" s="73"/>
      <c r="EZ103" s="73"/>
      <c r="FA103" s="73"/>
      <c r="FB103" s="74"/>
      <c r="FC103" s="75"/>
      <c r="FD103" s="75"/>
      <c r="FE103" s="75"/>
      <c r="FF103" s="75"/>
      <c r="FG103" s="75"/>
      <c r="FH103" s="75"/>
      <c r="FI103" s="75"/>
      <c r="FJ103" s="75"/>
      <c r="FK103" s="75"/>
      <c r="FL103" s="75"/>
      <c r="FM103" s="75"/>
      <c r="FN103" s="75"/>
      <c r="FO103" s="75"/>
      <c r="FP103" s="75"/>
      <c r="FQ103" s="75"/>
      <c r="FR103" s="74"/>
      <c r="FS103" s="74"/>
      <c r="FT103" s="74"/>
      <c r="FU103" s="74"/>
      <c r="FV103" s="74"/>
      <c r="FW103" s="74"/>
      <c r="FX103" s="76"/>
      <c r="FY103" s="76"/>
      <c r="FZ103" s="76"/>
      <c r="GA103" s="76"/>
      <c r="GB103" s="76"/>
      <c r="GC103" s="74"/>
      <c r="GD103" s="74"/>
      <c r="GE103" s="74"/>
      <c r="GF103" s="74"/>
      <c r="GG103" s="77"/>
      <c r="GH103" s="78"/>
      <c r="GI103" s="78"/>
      <c r="GJ103" s="74"/>
      <c r="GK103" s="79"/>
      <c r="GL103" s="80"/>
      <c r="GM103" s="105"/>
      <c r="GN103" s="70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68"/>
      <c r="HB103" s="68"/>
      <c r="HC103" s="68"/>
      <c r="HD103" s="68"/>
      <c r="HE103" s="68"/>
      <c r="HF103" s="68"/>
      <c r="HG103" s="68"/>
      <c r="HH103" s="68"/>
      <c r="HI103" s="68"/>
      <c r="HJ103" s="68"/>
      <c r="HK103" s="68"/>
      <c r="HL103" s="68"/>
      <c r="HM103" s="68"/>
      <c r="HN103" s="68"/>
      <c r="HO103" s="68"/>
      <c r="HP103" s="68"/>
      <c r="HQ103" s="69"/>
      <c r="HR103" s="68"/>
      <c r="HS103" s="68"/>
      <c r="HT103" s="68"/>
      <c r="HU103" s="68"/>
      <c r="HV103" s="68"/>
      <c r="HW103" s="68"/>
      <c r="HX103" s="68"/>
      <c r="HY103" s="68"/>
      <c r="HZ103" s="68"/>
      <c r="IA103" s="68"/>
      <c r="IB103" s="68"/>
      <c r="IC103" s="68"/>
      <c r="ID103" s="68"/>
      <c r="IE103" s="68"/>
      <c r="IF103" s="68"/>
      <c r="IG103" s="68"/>
      <c r="IH103" s="68"/>
      <c r="II103" s="68"/>
      <c r="IJ103" s="68"/>
      <c r="IK103" s="68"/>
      <c r="IL103" s="68"/>
      <c r="IM103" s="68"/>
      <c r="IN103" s="68"/>
      <c r="IO103" s="68"/>
      <c r="IP103" s="68"/>
      <c r="IQ103" s="68"/>
      <c r="IR103" s="68"/>
      <c r="IS103" s="68"/>
      <c r="IT103" s="68"/>
      <c r="IU103" s="68"/>
      <c r="IV103" s="68"/>
      <c r="IW103" s="68"/>
      <c r="IX103" s="68"/>
      <c r="IY103" s="68"/>
      <c r="IZ103" s="68"/>
      <c r="JA103" s="68"/>
      <c r="JB103" s="68"/>
      <c r="JC103" s="68"/>
      <c r="JD103" s="68"/>
      <c r="JE103" s="68"/>
      <c r="JF103" s="68"/>
      <c r="JG103" s="68"/>
      <c r="JH103" s="68"/>
      <c r="JI103" s="68"/>
      <c r="JJ103" s="68"/>
      <c r="JK103" s="68"/>
      <c r="JL103" s="68"/>
      <c r="JM103" s="68"/>
      <c r="JN103" s="68"/>
      <c r="JO103" s="68"/>
      <c r="JP103" s="68"/>
      <c r="JQ103" s="68"/>
      <c r="JR103" s="68"/>
      <c r="JS103" s="68"/>
      <c r="JT103" s="68"/>
      <c r="JU103" s="68"/>
      <c r="JV103" s="68"/>
      <c r="JW103" s="68"/>
      <c r="JX103" s="68"/>
      <c r="JY103" s="68"/>
      <c r="JZ103" s="68"/>
      <c r="KA103" s="68"/>
      <c r="KB103" s="68"/>
      <c r="KC103" s="68"/>
      <c r="KD103" s="68"/>
      <c r="KE103" s="68"/>
      <c r="KF103" s="68"/>
      <c r="KG103" s="68"/>
      <c r="KH103" s="68"/>
      <c r="KI103" s="68"/>
      <c r="KJ103" s="68"/>
      <c r="KK103" s="68"/>
      <c r="KL103" s="68"/>
      <c r="KM103" s="68"/>
      <c r="KN103" s="68"/>
      <c r="KO103" s="68"/>
      <c r="KP103" s="70"/>
      <c r="KQ103" s="70"/>
      <c r="KR103" s="70"/>
      <c r="KS103" s="70"/>
      <c r="KT103" s="70"/>
      <c r="KU103" s="70"/>
      <c r="KV103" s="70"/>
      <c r="KW103" s="70"/>
      <c r="KX103" s="70"/>
      <c r="KY103" s="70"/>
      <c r="KZ103" s="70"/>
      <c r="LA103" s="70"/>
      <c r="LB103" s="70"/>
      <c r="LC103" s="70"/>
      <c r="LD103" s="70"/>
      <c r="LE103" s="70"/>
      <c r="LF103" s="70"/>
      <c r="LG103" s="70"/>
      <c r="LH103" s="70"/>
      <c r="LI103" s="70"/>
      <c r="LJ103" s="70"/>
      <c r="LK103" s="70"/>
      <c r="LL103" s="70"/>
      <c r="LM103" s="70"/>
      <c r="LN103" s="70"/>
      <c r="LO103" s="70"/>
      <c r="LP103" s="70"/>
      <c r="LQ103" s="70"/>
      <c r="LR103" s="70"/>
      <c r="LS103" s="70"/>
      <c r="LT103" s="70"/>
      <c r="LU103" s="70"/>
      <c r="LV103" s="70"/>
      <c r="LW103" s="70"/>
      <c r="LX103" s="70"/>
      <c r="LY103" s="70"/>
      <c r="LZ103" s="70"/>
      <c r="MA103" s="70"/>
      <c r="MB103" s="70"/>
      <c r="MC103" s="70"/>
      <c r="MD103" s="70"/>
      <c r="ME103" s="70"/>
      <c r="MF103" s="70"/>
      <c r="MG103" s="70"/>
      <c r="MH103" s="70"/>
      <c r="MI103" s="70"/>
      <c r="MJ103" s="70"/>
      <c r="MK103" s="70"/>
      <c r="ML103" s="70"/>
      <c r="MM103" s="70"/>
      <c r="MN103" s="70"/>
      <c r="MO103" s="70"/>
      <c r="MP103" s="70"/>
      <c r="MQ103" s="70"/>
      <c r="MR103" s="70"/>
      <c r="MS103" s="70"/>
      <c r="MT103" s="70"/>
      <c r="MU103" s="70"/>
      <c r="MV103" s="70"/>
      <c r="MW103" s="70"/>
      <c r="MX103" s="70"/>
      <c r="MY103" s="70"/>
      <c r="MZ103" s="70"/>
      <c r="NA103" s="70"/>
      <c r="NB103" s="70"/>
      <c r="NC103" s="70"/>
      <c r="ND103" s="70"/>
      <c r="NE103" s="70"/>
      <c r="NF103" s="70"/>
      <c r="NG103" s="70"/>
      <c r="NH103" s="70"/>
      <c r="NI103" s="70"/>
      <c r="NJ103" s="70"/>
      <c r="NK103" s="70"/>
      <c r="NL103" s="70"/>
      <c r="NM103" s="70"/>
      <c r="NN103" s="70"/>
      <c r="NO103" s="70"/>
      <c r="NP103" s="70"/>
      <c r="NQ103" s="70"/>
      <c r="NR103" s="70"/>
      <c r="NS103" s="70"/>
      <c r="NT103" s="70"/>
      <c r="NU103" s="70"/>
      <c r="NV103" s="70"/>
      <c r="NW103" s="70"/>
      <c r="NX103" s="70"/>
      <c r="NY103" s="70"/>
      <c r="NZ103" s="70"/>
      <c r="OA103" s="70"/>
      <c r="OB103" s="70"/>
      <c r="OC103" s="70"/>
      <c r="OD103" s="70"/>
      <c r="OE103" s="70"/>
      <c r="OF103" s="70"/>
      <c r="OG103" s="81"/>
      <c r="OH103" s="70"/>
      <c r="OI103" s="70"/>
      <c r="OJ103" s="70"/>
      <c r="OK103" s="70"/>
      <c r="OL103" s="70"/>
      <c r="OM103" s="70"/>
      <c r="ON103" s="70"/>
      <c r="OO103" s="70"/>
      <c r="OP103" s="70"/>
      <c r="OQ103" s="70"/>
      <c r="OR103" s="70"/>
      <c r="OS103" s="70"/>
      <c r="OT103" s="70"/>
      <c r="OU103" s="70"/>
    </row>
    <row r="104" spans="1:411" s="67" customFormat="1" ht="12.75">
      <c r="A104" s="67">
        <v>97</v>
      </c>
      <c r="B104" s="552" t="s">
        <v>692</v>
      </c>
      <c r="C104" s="559" t="s">
        <v>630</v>
      </c>
      <c r="D104" s="508">
        <v>24.45</v>
      </c>
      <c r="E104" s="571" t="s">
        <v>2535</v>
      </c>
      <c r="F104" s="518"/>
      <c r="G104" s="518">
        <v>24.45</v>
      </c>
      <c r="H104" s="912">
        <v>24.45</v>
      </c>
      <c r="I104" s="633">
        <f t="shared" si="3"/>
        <v>24.45</v>
      </c>
      <c r="J104" s="68"/>
      <c r="K104" s="68"/>
      <c r="L104" s="68"/>
      <c r="M104" s="68"/>
      <c r="N104" s="68">
        <v>5</v>
      </c>
      <c r="O104" s="68"/>
      <c r="P104" s="68"/>
      <c r="Q104" s="68"/>
      <c r="R104" s="68"/>
      <c r="S104" s="68"/>
      <c r="T104" s="68"/>
      <c r="U104" s="68"/>
      <c r="V104" s="68"/>
      <c r="W104" s="68"/>
      <c r="X104" s="70"/>
      <c r="Y104" s="70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71"/>
      <c r="AK104" s="68"/>
      <c r="AL104" s="71"/>
      <c r="AM104" s="68"/>
      <c r="AN104" s="68"/>
      <c r="AO104" s="71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71"/>
      <c r="BL104" s="71"/>
      <c r="BM104" s="68"/>
      <c r="BN104" s="68"/>
      <c r="BO104" s="71"/>
      <c r="BP104" s="71"/>
      <c r="BQ104" s="68"/>
      <c r="BR104" s="68"/>
      <c r="BS104" s="68"/>
      <c r="BT104" s="68"/>
      <c r="BU104" s="71"/>
      <c r="BV104" s="71"/>
      <c r="BW104" s="71"/>
      <c r="BX104" s="71"/>
      <c r="BY104" s="68"/>
      <c r="BZ104" s="68"/>
      <c r="CA104" s="68"/>
      <c r="CB104" s="68"/>
      <c r="CC104" s="71"/>
      <c r="CD104" s="71"/>
      <c r="CE104" s="68"/>
      <c r="CF104" s="71"/>
      <c r="CG104" s="71"/>
      <c r="CH104" s="71"/>
      <c r="CI104" s="71"/>
      <c r="CJ104" s="71"/>
      <c r="CK104" s="71"/>
      <c r="CL104" s="71">
        <v>5</v>
      </c>
      <c r="CM104" s="71">
        <v>5</v>
      </c>
      <c r="CN104" s="71">
        <v>5</v>
      </c>
      <c r="CO104" s="71">
        <v>5</v>
      </c>
      <c r="CP104" s="71">
        <v>5</v>
      </c>
      <c r="CQ104" s="71">
        <v>5</v>
      </c>
      <c r="CR104" s="71">
        <v>5</v>
      </c>
      <c r="CS104" s="71">
        <v>5</v>
      </c>
      <c r="CT104" s="71">
        <v>5</v>
      </c>
      <c r="CU104" s="71">
        <v>5</v>
      </c>
      <c r="CV104" s="71">
        <v>5</v>
      </c>
      <c r="CW104" s="71">
        <v>5</v>
      </c>
      <c r="CX104" s="71">
        <v>5</v>
      </c>
      <c r="CY104" s="71">
        <v>5</v>
      </c>
      <c r="CZ104" s="71"/>
      <c r="DA104" s="68"/>
      <c r="DB104" s="68"/>
      <c r="DC104" s="68"/>
      <c r="DD104" s="71"/>
      <c r="DE104" s="71"/>
      <c r="DF104" s="68"/>
      <c r="DG104" s="71"/>
      <c r="DH104" s="68"/>
      <c r="DI104" s="71"/>
      <c r="DJ104" s="71"/>
      <c r="DK104" s="68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68"/>
      <c r="ED104" s="71"/>
      <c r="EE104" s="70"/>
      <c r="EF104" s="72"/>
      <c r="EG104" s="72"/>
      <c r="EH104" s="72"/>
      <c r="EI104" s="72"/>
      <c r="EJ104" s="72"/>
      <c r="EK104" s="72"/>
      <c r="EL104" s="72"/>
      <c r="EM104" s="72"/>
      <c r="EN104" s="72"/>
      <c r="EO104" s="72"/>
      <c r="EP104" s="72"/>
      <c r="EQ104" s="72"/>
      <c r="ER104" s="72"/>
      <c r="ES104" s="72"/>
      <c r="ET104" s="70"/>
      <c r="EU104" s="72"/>
      <c r="EV104" s="70"/>
      <c r="EW104" s="70"/>
      <c r="EX104" s="70"/>
      <c r="EY104" s="73"/>
      <c r="EZ104" s="73"/>
      <c r="FA104" s="73"/>
      <c r="FB104" s="74"/>
      <c r="FC104" s="75"/>
      <c r="FD104" s="75"/>
      <c r="FE104" s="75"/>
      <c r="FF104" s="75"/>
      <c r="FG104" s="75"/>
      <c r="FH104" s="75"/>
      <c r="FI104" s="75"/>
      <c r="FJ104" s="75"/>
      <c r="FK104" s="75"/>
      <c r="FL104" s="75"/>
      <c r="FM104" s="75"/>
      <c r="FN104" s="75"/>
      <c r="FO104" s="75"/>
      <c r="FP104" s="75"/>
      <c r="FQ104" s="75"/>
      <c r="FR104" s="74"/>
      <c r="FS104" s="74"/>
      <c r="FT104" s="74"/>
      <c r="FU104" s="74"/>
      <c r="FV104" s="74"/>
      <c r="FW104" s="74"/>
      <c r="FX104" s="76"/>
      <c r="FY104" s="76"/>
      <c r="FZ104" s="76"/>
      <c r="GA104" s="76"/>
      <c r="GB104" s="76"/>
      <c r="GC104" s="74"/>
      <c r="GD104" s="74"/>
      <c r="GE104" s="74"/>
      <c r="GF104" s="74"/>
      <c r="GG104" s="77"/>
      <c r="GH104" s="78"/>
      <c r="GI104" s="78"/>
      <c r="GJ104" s="74"/>
      <c r="GK104" s="79"/>
      <c r="GL104" s="80"/>
      <c r="GM104" s="105"/>
      <c r="GN104" s="70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68"/>
      <c r="HB104" s="68"/>
      <c r="HC104" s="68"/>
      <c r="HD104" s="68"/>
      <c r="HE104" s="68"/>
      <c r="HF104" s="68"/>
      <c r="HG104" s="68"/>
      <c r="HH104" s="68"/>
      <c r="HI104" s="68"/>
      <c r="HJ104" s="68"/>
      <c r="HK104" s="68"/>
      <c r="HL104" s="68"/>
      <c r="HM104" s="68"/>
      <c r="HN104" s="68"/>
      <c r="HO104" s="68"/>
      <c r="HP104" s="68"/>
      <c r="HQ104" s="69"/>
      <c r="HR104" s="68"/>
      <c r="HS104" s="68"/>
      <c r="HT104" s="68"/>
      <c r="HU104" s="68"/>
      <c r="HV104" s="68"/>
      <c r="HW104" s="68"/>
      <c r="HX104" s="68"/>
      <c r="HY104" s="68"/>
      <c r="HZ104" s="68"/>
      <c r="IA104" s="68"/>
      <c r="IB104" s="68"/>
      <c r="IC104" s="68"/>
      <c r="ID104" s="68"/>
      <c r="IE104" s="68"/>
      <c r="IF104" s="68"/>
      <c r="IG104" s="68"/>
      <c r="IH104" s="68"/>
      <c r="II104" s="68"/>
      <c r="IJ104" s="68"/>
      <c r="IK104" s="68"/>
      <c r="IL104" s="68"/>
      <c r="IM104" s="68"/>
      <c r="IN104" s="68"/>
      <c r="IO104" s="68"/>
      <c r="IP104" s="68"/>
      <c r="IQ104" s="68"/>
      <c r="IR104" s="68"/>
      <c r="IS104" s="68"/>
      <c r="IT104" s="68"/>
      <c r="IU104" s="68"/>
      <c r="IV104" s="68"/>
      <c r="IW104" s="68"/>
      <c r="IX104" s="68"/>
      <c r="IY104" s="68"/>
      <c r="IZ104" s="68"/>
      <c r="JA104" s="68"/>
      <c r="JB104" s="68"/>
      <c r="JC104" s="68"/>
      <c r="JD104" s="68"/>
      <c r="JE104" s="68"/>
      <c r="JF104" s="68"/>
      <c r="JG104" s="68"/>
      <c r="JH104" s="68"/>
      <c r="JI104" s="68"/>
      <c r="JJ104" s="68"/>
      <c r="JK104" s="68"/>
      <c r="JL104" s="68"/>
      <c r="JM104" s="68"/>
      <c r="JN104" s="68"/>
      <c r="JO104" s="68"/>
      <c r="JP104" s="68"/>
      <c r="JQ104" s="68"/>
      <c r="JR104" s="68"/>
      <c r="JS104" s="68"/>
      <c r="JT104" s="68"/>
      <c r="JU104" s="68"/>
      <c r="JV104" s="68"/>
      <c r="JW104" s="68"/>
      <c r="JX104" s="68"/>
      <c r="JY104" s="68"/>
      <c r="JZ104" s="68"/>
      <c r="KA104" s="68"/>
      <c r="KB104" s="68"/>
      <c r="KC104" s="68"/>
      <c r="KD104" s="68"/>
      <c r="KE104" s="68"/>
      <c r="KF104" s="68"/>
      <c r="KG104" s="68"/>
      <c r="KH104" s="68"/>
      <c r="KI104" s="68"/>
      <c r="KJ104" s="68"/>
      <c r="KK104" s="68"/>
      <c r="KL104" s="68"/>
      <c r="KM104" s="68"/>
      <c r="KN104" s="68"/>
      <c r="KO104" s="68"/>
      <c r="KP104" s="70"/>
      <c r="KQ104" s="70"/>
      <c r="KR104" s="70"/>
      <c r="KS104" s="70"/>
      <c r="KT104" s="70"/>
      <c r="KU104" s="70"/>
      <c r="KV104" s="70"/>
      <c r="KW104" s="70"/>
      <c r="KX104" s="70"/>
      <c r="KY104" s="70"/>
      <c r="KZ104" s="70"/>
      <c r="LA104" s="70"/>
      <c r="LB104" s="70"/>
      <c r="LC104" s="70"/>
      <c r="LD104" s="70"/>
      <c r="LE104" s="70"/>
      <c r="LF104" s="70"/>
      <c r="LG104" s="70"/>
      <c r="LH104" s="70"/>
      <c r="LI104" s="70"/>
      <c r="LJ104" s="70"/>
      <c r="LK104" s="70"/>
      <c r="LL104" s="70"/>
      <c r="LM104" s="70"/>
      <c r="LN104" s="70"/>
      <c r="LO104" s="70"/>
      <c r="LP104" s="70"/>
      <c r="LQ104" s="70"/>
      <c r="LR104" s="70"/>
      <c r="LS104" s="70"/>
      <c r="LT104" s="70"/>
      <c r="LU104" s="70"/>
      <c r="LV104" s="70"/>
      <c r="LW104" s="70"/>
      <c r="LX104" s="70"/>
      <c r="LY104" s="70"/>
      <c r="LZ104" s="70"/>
      <c r="MA104" s="70"/>
      <c r="MB104" s="70"/>
      <c r="MC104" s="70"/>
      <c r="MD104" s="70"/>
      <c r="ME104" s="70"/>
      <c r="MF104" s="70"/>
      <c r="MG104" s="70"/>
      <c r="MH104" s="70"/>
      <c r="MI104" s="70"/>
      <c r="MJ104" s="70"/>
      <c r="MK104" s="70"/>
      <c r="ML104" s="70"/>
      <c r="MM104" s="70"/>
      <c r="MN104" s="70"/>
      <c r="MO104" s="70"/>
      <c r="MP104" s="70"/>
      <c r="MQ104" s="70"/>
      <c r="MR104" s="70"/>
      <c r="MS104" s="70"/>
      <c r="MT104" s="70"/>
      <c r="MU104" s="70"/>
      <c r="MV104" s="70"/>
      <c r="MW104" s="70"/>
      <c r="MX104" s="70"/>
      <c r="MY104" s="70"/>
      <c r="MZ104" s="70"/>
      <c r="NA104" s="70"/>
      <c r="NB104" s="70"/>
      <c r="NC104" s="70"/>
      <c r="ND104" s="70"/>
      <c r="NE104" s="70"/>
      <c r="NF104" s="70"/>
      <c r="NG104" s="70"/>
      <c r="NH104" s="70"/>
      <c r="NI104" s="70"/>
      <c r="NJ104" s="70"/>
      <c r="NK104" s="70"/>
      <c r="NL104" s="70"/>
      <c r="NM104" s="70"/>
      <c r="NN104" s="70"/>
      <c r="NO104" s="70"/>
      <c r="NP104" s="70"/>
      <c r="NQ104" s="70"/>
      <c r="NR104" s="70"/>
      <c r="NS104" s="70"/>
      <c r="NT104" s="70"/>
      <c r="NU104" s="70"/>
      <c r="NV104" s="70"/>
      <c r="NW104" s="70"/>
      <c r="NX104" s="70"/>
      <c r="NY104" s="70"/>
      <c r="NZ104" s="70"/>
      <c r="OA104" s="70"/>
      <c r="OB104" s="70"/>
      <c r="OC104" s="70"/>
      <c r="OD104" s="70"/>
      <c r="OE104" s="70"/>
      <c r="OF104" s="70"/>
      <c r="OG104" s="81"/>
      <c r="OH104" s="70"/>
      <c r="OI104" s="70"/>
      <c r="OJ104" s="70"/>
      <c r="OK104" s="70"/>
      <c r="OL104" s="70"/>
      <c r="OM104" s="70"/>
      <c r="ON104" s="70"/>
      <c r="OO104" s="70"/>
      <c r="OP104" s="70"/>
      <c r="OQ104" s="70"/>
      <c r="OR104" s="70"/>
      <c r="OS104" s="70"/>
      <c r="OT104" s="70"/>
      <c r="OU104" s="70"/>
    </row>
    <row r="105" spans="1:411" s="67" customFormat="1" ht="12.75">
      <c r="A105" s="67">
        <v>98</v>
      </c>
      <c r="B105" s="552" t="s">
        <v>693</v>
      </c>
      <c r="C105" s="559" t="s">
        <v>630</v>
      </c>
      <c r="D105" s="508">
        <v>41.71</v>
      </c>
      <c r="E105" s="571" t="s">
        <v>2536</v>
      </c>
      <c r="F105" s="518"/>
      <c r="G105" s="518">
        <v>41.71</v>
      </c>
      <c r="H105" s="912">
        <v>41.71</v>
      </c>
      <c r="I105" s="633">
        <f t="shared" si="3"/>
        <v>41.71</v>
      </c>
      <c r="J105" s="68"/>
      <c r="K105" s="68"/>
      <c r="L105" s="68"/>
      <c r="M105" s="68"/>
      <c r="O105" s="68">
        <v>5</v>
      </c>
      <c r="P105" s="68"/>
      <c r="Q105" s="68"/>
      <c r="R105" s="68"/>
      <c r="S105" s="68"/>
      <c r="T105" s="68"/>
      <c r="U105" s="68"/>
      <c r="V105" s="68"/>
      <c r="W105" s="68"/>
      <c r="X105" s="70"/>
      <c r="Y105" s="70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71"/>
      <c r="AK105" s="68"/>
      <c r="AL105" s="71"/>
      <c r="AM105" s="68"/>
      <c r="AN105" s="68"/>
      <c r="AO105" s="71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  <c r="BI105" s="68"/>
      <c r="BJ105" s="68"/>
      <c r="BK105" s="71"/>
      <c r="BL105" s="71"/>
      <c r="BM105" s="68"/>
      <c r="BN105" s="68"/>
      <c r="BO105" s="71"/>
      <c r="BP105" s="71"/>
      <c r="BQ105" s="68"/>
      <c r="BR105" s="68"/>
      <c r="BS105" s="68"/>
      <c r="BT105" s="68"/>
      <c r="BU105" s="71"/>
      <c r="BV105" s="71"/>
      <c r="BW105" s="71"/>
      <c r="BX105" s="71"/>
      <c r="BY105" s="68"/>
      <c r="BZ105" s="68"/>
      <c r="CA105" s="68"/>
      <c r="CB105" s="68"/>
      <c r="CC105" s="71"/>
      <c r="CD105" s="71"/>
      <c r="CE105" s="68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>
        <v>5</v>
      </c>
      <c r="DA105" s="68">
        <v>5</v>
      </c>
      <c r="DB105" s="68">
        <v>5</v>
      </c>
      <c r="DC105" s="68">
        <v>5</v>
      </c>
      <c r="DD105" s="68">
        <v>5</v>
      </c>
      <c r="DE105" s="68">
        <v>5</v>
      </c>
      <c r="DF105" s="68">
        <v>5</v>
      </c>
      <c r="DG105" s="68">
        <v>5</v>
      </c>
      <c r="DH105" s="68">
        <v>5</v>
      </c>
      <c r="DI105" s="68">
        <v>5</v>
      </c>
      <c r="DJ105" s="68">
        <v>5</v>
      </c>
      <c r="DK105" s="68">
        <v>5</v>
      </c>
      <c r="DL105" s="68">
        <v>5</v>
      </c>
      <c r="DM105" s="68"/>
      <c r="DN105" s="68"/>
      <c r="DO105" s="68"/>
      <c r="DP105" s="68"/>
      <c r="DQ105" s="68"/>
      <c r="DR105" s="68"/>
      <c r="DS105" s="68"/>
      <c r="DT105" s="68"/>
      <c r="DU105" s="68"/>
      <c r="DV105" s="68"/>
      <c r="DW105" s="68"/>
      <c r="DX105" s="68"/>
      <c r="DY105" s="71"/>
      <c r="DZ105" s="71"/>
      <c r="EA105" s="71"/>
      <c r="EB105" s="71"/>
      <c r="EC105" s="68"/>
      <c r="ED105" s="71"/>
      <c r="EE105" s="70"/>
      <c r="EF105" s="72"/>
      <c r="EG105" s="72"/>
      <c r="EH105" s="72"/>
      <c r="EI105" s="72"/>
      <c r="EJ105" s="72"/>
      <c r="EK105" s="72"/>
      <c r="EL105" s="72"/>
      <c r="EM105" s="72"/>
      <c r="EN105" s="72"/>
      <c r="EO105" s="72"/>
      <c r="EP105" s="72"/>
      <c r="EQ105" s="72"/>
      <c r="ER105" s="72"/>
      <c r="ES105" s="72"/>
      <c r="ET105" s="70"/>
      <c r="EU105" s="72"/>
      <c r="EV105" s="70"/>
      <c r="EW105" s="70"/>
      <c r="EX105" s="70"/>
      <c r="EY105" s="73"/>
      <c r="EZ105" s="73"/>
      <c r="FA105" s="73"/>
      <c r="FB105" s="74"/>
      <c r="FC105" s="75"/>
      <c r="FD105" s="75"/>
      <c r="FE105" s="75"/>
      <c r="FF105" s="75"/>
      <c r="FG105" s="75"/>
      <c r="FH105" s="75"/>
      <c r="FI105" s="75"/>
      <c r="FJ105" s="75"/>
      <c r="FK105" s="75"/>
      <c r="FL105" s="75"/>
      <c r="FM105" s="75"/>
      <c r="FN105" s="75"/>
      <c r="FO105" s="75"/>
      <c r="FP105" s="75"/>
      <c r="FQ105" s="75"/>
      <c r="FR105" s="74"/>
      <c r="FS105" s="74"/>
      <c r="FT105" s="74"/>
      <c r="FU105" s="74"/>
      <c r="FV105" s="74"/>
      <c r="FW105" s="74"/>
      <c r="FX105" s="76"/>
      <c r="FY105" s="76"/>
      <c r="FZ105" s="76"/>
      <c r="GA105" s="76"/>
      <c r="GB105" s="76"/>
      <c r="GC105" s="74"/>
      <c r="GD105" s="74"/>
      <c r="GE105" s="74"/>
      <c r="GF105" s="74"/>
      <c r="GG105" s="77"/>
      <c r="GH105" s="78"/>
      <c r="GI105" s="78"/>
      <c r="GJ105" s="74"/>
      <c r="GK105" s="79"/>
      <c r="GL105" s="80"/>
      <c r="GM105" s="105"/>
      <c r="GN105" s="70"/>
      <c r="GO105" s="70"/>
      <c r="GP105" s="70"/>
      <c r="GQ105" s="70"/>
      <c r="GR105" s="70"/>
      <c r="GS105" s="70"/>
      <c r="GT105" s="70"/>
      <c r="GU105" s="70"/>
      <c r="GV105" s="70"/>
      <c r="GW105" s="70"/>
      <c r="GX105" s="70"/>
      <c r="GY105" s="70"/>
      <c r="GZ105" s="70"/>
      <c r="HA105" s="68"/>
      <c r="HB105" s="68"/>
      <c r="HC105" s="68"/>
      <c r="HD105" s="68"/>
      <c r="HE105" s="68"/>
      <c r="HF105" s="68"/>
      <c r="HG105" s="68"/>
      <c r="HH105" s="68"/>
      <c r="HI105" s="68"/>
      <c r="HJ105" s="68"/>
      <c r="HK105" s="68"/>
      <c r="HL105" s="68"/>
      <c r="HM105" s="68"/>
      <c r="HN105" s="68"/>
      <c r="HO105" s="68"/>
      <c r="HP105" s="68"/>
      <c r="HQ105" s="69"/>
      <c r="HR105" s="68"/>
      <c r="HS105" s="68"/>
      <c r="HT105" s="68"/>
      <c r="HU105" s="68"/>
      <c r="HV105" s="68"/>
      <c r="HW105" s="68"/>
      <c r="HX105" s="68"/>
      <c r="HY105" s="68"/>
      <c r="HZ105" s="68"/>
      <c r="IA105" s="68"/>
      <c r="IB105" s="68"/>
      <c r="IC105" s="68"/>
      <c r="ID105" s="68"/>
      <c r="IE105" s="68"/>
      <c r="IF105" s="68"/>
      <c r="IG105" s="68"/>
      <c r="IH105" s="68"/>
      <c r="II105" s="68"/>
      <c r="IJ105" s="68"/>
      <c r="IK105" s="68"/>
      <c r="IL105" s="68"/>
      <c r="IM105" s="68"/>
      <c r="IN105" s="68"/>
      <c r="IO105" s="68"/>
      <c r="IP105" s="68"/>
      <c r="IQ105" s="68"/>
      <c r="IR105" s="68"/>
      <c r="IS105" s="68"/>
      <c r="IT105" s="68"/>
      <c r="IU105" s="68"/>
      <c r="IV105" s="68"/>
      <c r="IW105" s="68"/>
      <c r="IX105" s="68"/>
      <c r="IY105" s="68"/>
      <c r="IZ105" s="68"/>
      <c r="JA105" s="68"/>
      <c r="JB105" s="68"/>
      <c r="JC105" s="68"/>
      <c r="JD105" s="68"/>
      <c r="JE105" s="68"/>
      <c r="JF105" s="68"/>
      <c r="JG105" s="68"/>
      <c r="JH105" s="68"/>
      <c r="JI105" s="68"/>
      <c r="JJ105" s="68"/>
      <c r="JK105" s="68"/>
      <c r="JL105" s="68"/>
      <c r="JM105" s="68"/>
      <c r="JN105" s="68"/>
      <c r="JO105" s="68"/>
      <c r="JP105" s="68"/>
      <c r="JQ105" s="68"/>
      <c r="JR105" s="68"/>
      <c r="JS105" s="68"/>
      <c r="JT105" s="68"/>
      <c r="JU105" s="68"/>
      <c r="JV105" s="68"/>
      <c r="JW105" s="68"/>
      <c r="JX105" s="68"/>
      <c r="JY105" s="68"/>
      <c r="JZ105" s="68"/>
      <c r="KA105" s="68"/>
      <c r="KB105" s="68"/>
      <c r="KC105" s="68"/>
      <c r="KD105" s="68"/>
      <c r="KE105" s="68"/>
      <c r="KF105" s="68"/>
      <c r="KG105" s="68"/>
      <c r="KH105" s="68"/>
      <c r="KI105" s="68"/>
      <c r="KJ105" s="68"/>
      <c r="KK105" s="68"/>
      <c r="KL105" s="68"/>
      <c r="KM105" s="68"/>
      <c r="KN105" s="68"/>
      <c r="KO105" s="68"/>
      <c r="KP105" s="70"/>
      <c r="KQ105" s="70"/>
      <c r="KR105" s="70"/>
      <c r="KS105" s="70"/>
      <c r="KT105" s="70"/>
      <c r="KU105" s="70"/>
      <c r="KV105" s="70"/>
      <c r="KW105" s="70"/>
      <c r="KX105" s="70"/>
      <c r="KY105" s="70"/>
      <c r="KZ105" s="70"/>
      <c r="LA105" s="70"/>
      <c r="LB105" s="70"/>
      <c r="LC105" s="70"/>
      <c r="LD105" s="70"/>
      <c r="LE105" s="70"/>
      <c r="LF105" s="70"/>
      <c r="LG105" s="70"/>
      <c r="LH105" s="70"/>
      <c r="LI105" s="70"/>
      <c r="LJ105" s="70"/>
      <c r="LK105" s="70"/>
      <c r="LL105" s="70"/>
      <c r="LM105" s="70"/>
      <c r="LN105" s="70"/>
      <c r="LO105" s="70"/>
      <c r="LP105" s="70"/>
      <c r="LQ105" s="70"/>
      <c r="LR105" s="70"/>
      <c r="LS105" s="70"/>
      <c r="LT105" s="70"/>
      <c r="LU105" s="70"/>
      <c r="LV105" s="70"/>
      <c r="LW105" s="70"/>
      <c r="LX105" s="70"/>
      <c r="LY105" s="70"/>
      <c r="LZ105" s="70"/>
      <c r="MA105" s="70"/>
      <c r="MB105" s="70"/>
      <c r="MC105" s="70"/>
      <c r="MD105" s="70"/>
      <c r="ME105" s="70"/>
      <c r="MF105" s="70"/>
      <c r="MG105" s="70"/>
      <c r="MH105" s="70"/>
      <c r="MI105" s="70"/>
      <c r="MJ105" s="70"/>
      <c r="MK105" s="70"/>
      <c r="ML105" s="70"/>
      <c r="MM105" s="70"/>
      <c r="MN105" s="70"/>
      <c r="MO105" s="70"/>
      <c r="MP105" s="70"/>
      <c r="MQ105" s="70"/>
      <c r="MR105" s="70"/>
      <c r="MS105" s="70"/>
      <c r="MT105" s="70"/>
      <c r="MU105" s="70"/>
      <c r="MV105" s="70"/>
      <c r="MW105" s="70"/>
      <c r="MX105" s="70"/>
      <c r="MY105" s="70"/>
      <c r="MZ105" s="70"/>
      <c r="NA105" s="70"/>
      <c r="NB105" s="70"/>
      <c r="NC105" s="70"/>
      <c r="ND105" s="70"/>
      <c r="NE105" s="70"/>
      <c r="NF105" s="70"/>
      <c r="NG105" s="70"/>
      <c r="NH105" s="70"/>
      <c r="NI105" s="70"/>
      <c r="NJ105" s="70"/>
      <c r="NK105" s="70"/>
      <c r="NL105" s="70"/>
      <c r="NM105" s="70"/>
      <c r="NN105" s="70"/>
      <c r="NO105" s="70"/>
      <c r="NP105" s="70"/>
      <c r="NQ105" s="70"/>
      <c r="NR105" s="70"/>
      <c r="NS105" s="70"/>
      <c r="NT105" s="70"/>
      <c r="NU105" s="70"/>
      <c r="NV105" s="70"/>
      <c r="NW105" s="70"/>
      <c r="NX105" s="70"/>
      <c r="NY105" s="70"/>
      <c r="NZ105" s="70"/>
      <c r="OA105" s="70"/>
      <c r="OB105" s="70"/>
      <c r="OC105" s="70"/>
      <c r="OD105" s="70"/>
      <c r="OE105" s="70"/>
      <c r="OF105" s="70"/>
      <c r="OG105" s="81"/>
      <c r="OH105" s="70"/>
      <c r="OI105" s="70"/>
      <c r="OJ105" s="70"/>
      <c r="OK105" s="70"/>
      <c r="OL105" s="70"/>
      <c r="OM105" s="70"/>
      <c r="ON105" s="70"/>
      <c r="OO105" s="70"/>
      <c r="OP105" s="70"/>
      <c r="OQ105" s="70"/>
      <c r="OR105" s="70"/>
      <c r="OS105" s="70"/>
      <c r="OT105" s="70"/>
      <c r="OU105" s="70"/>
    </row>
    <row r="106" spans="1:411" s="67" customFormat="1" ht="12.75">
      <c r="A106" s="67">
        <v>99</v>
      </c>
      <c r="B106" s="552" t="s">
        <v>694</v>
      </c>
      <c r="C106" s="559" t="s">
        <v>630</v>
      </c>
      <c r="D106" s="508">
        <v>65.12</v>
      </c>
      <c r="E106" s="571" t="s">
        <v>2537</v>
      </c>
      <c r="F106" s="518"/>
      <c r="G106" s="518">
        <v>65.12</v>
      </c>
      <c r="H106" s="912">
        <v>65.12</v>
      </c>
      <c r="I106" s="633">
        <f t="shared" si="3"/>
        <v>65.12</v>
      </c>
      <c r="J106" s="68"/>
      <c r="K106" s="68"/>
      <c r="L106" s="68"/>
      <c r="M106" s="68"/>
      <c r="N106" s="68"/>
      <c r="O106" s="68"/>
      <c r="P106" s="68">
        <v>5</v>
      </c>
      <c r="Q106" s="68"/>
      <c r="R106" s="68"/>
      <c r="S106" s="68"/>
      <c r="T106" s="68"/>
      <c r="U106" s="68"/>
      <c r="V106" s="68"/>
      <c r="W106" s="68"/>
      <c r="X106" s="70"/>
      <c r="Y106" s="70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71"/>
      <c r="AK106" s="68"/>
      <c r="AL106" s="71"/>
      <c r="AM106" s="68"/>
      <c r="AN106" s="68"/>
      <c r="AO106" s="71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71"/>
      <c r="BL106" s="71"/>
      <c r="BM106" s="68"/>
      <c r="BN106" s="68"/>
      <c r="BO106" s="71"/>
      <c r="BP106" s="71"/>
      <c r="BQ106" s="68"/>
      <c r="BR106" s="68"/>
      <c r="BS106" s="68"/>
      <c r="BT106" s="68"/>
      <c r="BU106" s="71"/>
      <c r="BV106" s="71"/>
      <c r="BW106" s="71"/>
      <c r="BX106" s="71"/>
      <c r="BY106" s="68"/>
      <c r="BZ106" s="68"/>
      <c r="CA106" s="68"/>
      <c r="CB106" s="68"/>
      <c r="CC106" s="71"/>
      <c r="CD106" s="71"/>
      <c r="CE106" s="68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68"/>
      <c r="DB106" s="68"/>
      <c r="DC106" s="68"/>
      <c r="DD106" s="71"/>
      <c r="DE106" s="71"/>
      <c r="DF106" s="68"/>
      <c r="DG106" s="71"/>
      <c r="DH106" s="68"/>
      <c r="DI106" s="71"/>
      <c r="DJ106" s="71"/>
      <c r="DK106" s="68"/>
      <c r="DL106" s="71"/>
      <c r="DM106" s="71">
        <v>5</v>
      </c>
      <c r="DN106" s="71">
        <v>5</v>
      </c>
      <c r="DO106" s="71">
        <v>5</v>
      </c>
      <c r="DP106" s="71">
        <v>5</v>
      </c>
      <c r="DQ106" s="71">
        <v>5</v>
      </c>
      <c r="DR106" s="71">
        <v>5</v>
      </c>
      <c r="DS106" s="71">
        <v>5</v>
      </c>
      <c r="DT106" s="71">
        <v>5</v>
      </c>
      <c r="DU106" s="71">
        <v>5</v>
      </c>
      <c r="DV106" s="71">
        <v>5</v>
      </c>
      <c r="DW106" s="71">
        <v>5</v>
      </c>
      <c r="DX106" s="71">
        <v>5</v>
      </c>
      <c r="DY106" s="71"/>
      <c r="DZ106" s="71"/>
      <c r="EA106" s="71"/>
      <c r="EB106" s="71"/>
      <c r="EC106" s="68"/>
      <c r="ED106" s="71"/>
      <c r="EE106" s="70"/>
      <c r="EF106" s="72"/>
      <c r="EG106" s="72"/>
      <c r="EH106" s="72"/>
      <c r="EI106" s="72"/>
      <c r="EJ106" s="72"/>
      <c r="EK106" s="72"/>
      <c r="EL106" s="72"/>
      <c r="EM106" s="72"/>
      <c r="EN106" s="72"/>
      <c r="EO106" s="72"/>
      <c r="EP106" s="72"/>
      <c r="EQ106" s="72"/>
      <c r="ER106" s="72"/>
      <c r="ES106" s="72"/>
      <c r="ET106" s="70"/>
      <c r="EU106" s="72"/>
      <c r="EV106" s="70"/>
      <c r="EW106" s="70"/>
      <c r="EX106" s="70"/>
      <c r="EY106" s="73"/>
      <c r="EZ106" s="73"/>
      <c r="FA106" s="73"/>
      <c r="FB106" s="74"/>
      <c r="FC106" s="75"/>
      <c r="FD106" s="75"/>
      <c r="FE106" s="75"/>
      <c r="FF106" s="75"/>
      <c r="FG106" s="75"/>
      <c r="FH106" s="75"/>
      <c r="FI106" s="75"/>
      <c r="FJ106" s="75"/>
      <c r="FK106" s="75"/>
      <c r="FL106" s="75"/>
      <c r="FM106" s="75"/>
      <c r="FN106" s="75"/>
      <c r="FO106" s="75"/>
      <c r="FP106" s="75"/>
      <c r="FQ106" s="75"/>
      <c r="FR106" s="74"/>
      <c r="FS106" s="74"/>
      <c r="FT106" s="74"/>
      <c r="FU106" s="74"/>
      <c r="FV106" s="74"/>
      <c r="FW106" s="74"/>
      <c r="FX106" s="76"/>
      <c r="FY106" s="76"/>
      <c r="FZ106" s="76"/>
      <c r="GA106" s="76"/>
      <c r="GB106" s="76"/>
      <c r="GC106" s="74"/>
      <c r="GD106" s="74"/>
      <c r="GE106" s="74"/>
      <c r="GF106" s="74"/>
      <c r="GG106" s="77"/>
      <c r="GH106" s="78"/>
      <c r="GI106" s="78"/>
      <c r="GJ106" s="74"/>
      <c r="GK106" s="79"/>
      <c r="GL106" s="80"/>
      <c r="GM106" s="105"/>
      <c r="GN106" s="70"/>
      <c r="GO106" s="70"/>
      <c r="GP106" s="70"/>
      <c r="GQ106" s="70"/>
      <c r="GR106" s="70"/>
      <c r="GS106" s="70"/>
      <c r="GT106" s="70"/>
      <c r="GU106" s="70"/>
      <c r="GV106" s="70"/>
      <c r="GW106" s="70"/>
      <c r="GX106" s="70"/>
      <c r="GY106" s="70"/>
      <c r="GZ106" s="70"/>
      <c r="HA106" s="68"/>
      <c r="HB106" s="68"/>
      <c r="HC106" s="68"/>
      <c r="HD106" s="68"/>
      <c r="HE106" s="68"/>
      <c r="HF106" s="68"/>
      <c r="HG106" s="68"/>
      <c r="HH106" s="68"/>
      <c r="HI106" s="68"/>
      <c r="HJ106" s="68"/>
      <c r="HK106" s="68"/>
      <c r="HL106" s="68"/>
      <c r="HM106" s="68"/>
      <c r="HN106" s="68"/>
      <c r="HO106" s="68"/>
      <c r="HP106" s="68"/>
      <c r="HQ106" s="69"/>
      <c r="HR106" s="68"/>
      <c r="HS106" s="68"/>
      <c r="HT106" s="68"/>
      <c r="HU106" s="68"/>
      <c r="HV106" s="68"/>
      <c r="HW106" s="68"/>
      <c r="HX106" s="68"/>
      <c r="HY106" s="68"/>
      <c r="HZ106" s="68"/>
      <c r="IA106" s="68"/>
      <c r="IB106" s="68"/>
      <c r="IC106" s="68"/>
      <c r="ID106" s="68"/>
      <c r="IE106" s="68"/>
      <c r="IF106" s="68"/>
      <c r="IG106" s="68"/>
      <c r="IH106" s="68"/>
      <c r="II106" s="68"/>
      <c r="IJ106" s="68"/>
      <c r="IK106" s="68"/>
      <c r="IL106" s="68"/>
      <c r="IM106" s="68"/>
      <c r="IN106" s="68"/>
      <c r="IO106" s="68"/>
      <c r="IP106" s="68"/>
      <c r="IQ106" s="68"/>
      <c r="IR106" s="68"/>
      <c r="IS106" s="68"/>
      <c r="IT106" s="68"/>
      <c r="IU106" s="68"/>
      <c r="IV106" s="68"/>
      <c r="IW106" s="68"/>
      <c r="IX106" s="68"/>
      <c r="IY106" s="68"/>
      <c r="IZ106" s="68"/>
      <c r="JA106" s="68"/>
      <c r="JB106" s="68"/>
      <c r="JC106" s="68"/>
      <c r="JD106" s="68"/>
      <c r="JE106" s="68"/>
      <c r="JF106" s="68"/>
      <c r="JG106" s="68"/>
      <c r="JH106" s="68"/>
      <c r="JI106" s="68"/>
      <c r="JJ106" s="68"/>
      <c r="JK106" s="68"/>
      <c r="JL106" s="68"/>
      <c r="JM106" s="68"/>
      <c r="JN106" s="68"/>
      <c r="JO106" s="68"/>
      <c r="JP106" s="68"/>
      <c r="JQ106" s="68"/>
      <c r="JR106" s="68"/>
      <c r="JS106" s="68"/>
      <c r="JT106" s="68"/>
      <c r="JU106" s="68"/>
      <c r="JV106" s="68"/>
      <c r="JW106" s="68"/>
      <c r="JX106" s="68"/>
      <c r="JY106" s="68"/>
      <c r="JZ106" s="68"/>
      <c r="KA106" s="68"/>
      <c r="KB106" s="68"/>
      <c r="KC106" s="68"/>
      <c r="KD106" s="68"/>
      <c r="KE106" s="68"/>
      <c r="KF106" s="68"/>
      <c r="KG106" s="68"/>
      <c r="KH106" s="68"/>
      <c r="KI106" s="68"/>
      <c r="KJ106" s="68"/>
      <c r="KK106" s="68"/>
      <c r="KL106" s="68"/>
      <c r="KM106" s="68"/>
      <c r="KN106" s="68"/>
      <c r="KO106" s="68"/>
      <c r="KP106" s="70"/>
      <c r="KQ106" s="70"/>
      <c r="KR106" s="70"/>
      <c r="KS106" s="70"/>
      <c r="KT106" s="70"/>
      <c r="KU106" s="70"/>
      <c r="KV106" s="70"/>
      <c r="KW106" s="70"/>
      <c r="KX106" s="70"/>
      <c r="KY106" s="70"/>
      <c r="KZ106" s="70"/>
      <c r="LA106" s="70"/>
      <c r="LB106" s="70"/>
      <c r="LC106" s="70"/>
      <c r="LD106" s="70"/>
      <c r="LE106" s="70"/>
      <c r="LF106" s="70"/>
      <c r="LG106" s="70"/>
      <c r="LH106" s="70"/>
      <c r="LI106" s="70"/>
      <c r="LJ106" s="70"/>
      <c r="LK106" s="70"/>
      <c r="LL106" s="70"/>
      <c r="LM106" s="70"/>
      <c r="LN106" s="70"/>
      <c r="LO106" s="70"/>
      <c r="LP106" s="70"/>
      <c r="LQ106" s="70"/>
      <c r="LR106" s="70"/>
      <c r="LS106" s="70"/>
      <c r="LT106" s="70"/>
      <c r="LU106" s="70"/>
      <c r="LV106" s="70"/>
      <c r="LW106" s="70"/>
      <c r="LX106" s="70"/>
      <c r="LY106" s="70"/>
      <c r="LZ106" s="70"/>
      <c r="MA106" s="70"/>
      <c r="MB106" s="70"/>
      <c r="MC106" s="70"/>
      <c r="MD106" s="70"/>
      <c r="ME106" s="70"/>
      <c r="MF106" s="70"/>
      <c r="MG106" s="70"/>
      <c r="MH106" s="70"/>
      <c r="MI106" s="70"/>
      <c r="MJ106" s="70"/>
      <c r="MK106" s="70"/>
      <c r="ML106" s="70"/>
      <c r="MM106" s="70"/>
      <c r="MN106" s="70"/>
      <c r="MO106" s="70"/>
      <c r="MP106" s="70"/>
      <c r="MQ106" s="70"/>
      <c r="MR106" s="70"/>
      <c r="MS106" s="70"/>
      <c r="MT106" s="70"/>
      <c r="MU106" s="70"/>
      <c r="MV106" s="70"/>
      <c r="MW106" s="70"/>
      <c r="MX106" s="70"/>
      <c r="MY106" s="70"/>
      <c r="MZ106" s="70"/>
      <c r="NA106" s="70"/>
      <c r="NB106" s="70"/>
      <c r="NC106" s="70"/>
      <c r="ND106" s="70"/>
      <c r="NE106" s="70"/>
      <c r="NF106" s="70"/>
      <c r="NG106" s="70"/>
      <c r="NH106" s="70"/>
      <c r="NI106" s="70"/>
      <c r="NJ106" s="70"/>
      <c r="NK106" s="70"/>
      <c r="NL106" s="70"/>
      <c r="NM106" s="70"/>
      <c r="NN106" s="70"/>
      <c r="NO106" s="70"/>
      <c r="NP106" s="70"/>
      <c r="NQ106" s="70"/>
      <c r="NR106" s="70"/>
      <c r="NS106" s="70"/>
      <c r="NT106" s="70"/>
      <c r="NU106" s="70"/>
      <c r="NV106" s="70"/>
      <c r="NW106" s="70"/>
      <c r="NX106" s="70"/>
      <c r="NY106" s="70"/>
      <c r="NZ106" s="70"/>
      <c r="OA106" s="70"/>
      <c r="OB106" s="70"/>
      <c r="OC106" s="70"/>
      <c r="OD106" s="70"/>
      <c r="OE106" s="70"/>
      <c r="OF106" s="70"/>
      <c r="OG106" s="81"/>
      <c r="OH106" s="70"/>
      <c r="OI106" s="70"/>
      <c r="OJ106" s="70"/>
      <c r="OK106" s="70"/>
      <c r="OL106" s="70"/>
      <c r="OM106" s="70"/>
      <c r="ON106" s="70"/>
      <c r="OO106" s="70"/>
      <c r="OP106" s="70"/>
      <c r="OQ106" s="70"/>
      <c r="OR106" s="70"/>
      <c r="OS106" s="70"/>
      <c r="OT106" s="70"/>
      <c r="OU106" s="70"/>
    </row>
    <row r="107" spans="1:411" s="67" customFormat="1" ht="12.75">
      <c r="A107" s="67">
        <v>100</v>
      </c>
      <c r="B107" s="552" t="s">
        <v>695</v>
      </c>
      <c r="C107" s="559" t="s">
        <v>630</v>
      </c>
      <c r="D107" s="508">
        <v>91.93</v>
      </c>
      <c r="E107" s="571" t="s">
        <v>2538</v>
      </c>
      <c r="F107" s="518"/>
      <c r="G107" s="518">
        <v>91.93</v>
      </c>
      <c r="H107" s="912">
        <v>91.93</v>
      </c>
      <c r="I107" s="633">
        <f t="shared" si="3"/>
        <v>91.93</v>
      </c>
      <c r="J107" s="68"/>
      <c r="K107" s="68"/>
      <c r="L107" s="68"/>
      <c r="M107" s="68"/>
      <c r="N107" s="68"/>
      <c r="O107" s="68"/>
      <c r="P107" s="68"/>
      <c r="Q107" s="68">
        <v>5</v>
      </c>
      <c r="R107" s="68"/>
      <c r="S107" s="68"/>
      <c r="T107" s="68"/>
      <c r="U107" s="68"/>
      <c r="V107" s="68"/>
      <c r="W107" s="68"/>
      <c r="X107" s="70"/>
      <c r="Y107" s="70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71"/>
      <c r="AK107" s="68"/>
      <c r="AL107" s="71"/>
      <c r="AM107" s="68"/>
      <c r="AN107" s="68"/>
      <c r="AO107" s="71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71"/>
      <c r="BL107" s="71"/>
      <c r="BM107" s="68"/>
      <c r="BN107" s="68"/>
      <c r="BO107" s="71"/>
      <c r="BP107" s="71"/>
      <c r="BQ107" s="68"/>
      <c r="BR107" s="68"/>
      <c r="BS107" s="68"/>
      <c r="BT107" s="68"/>
      <c r="BU107" s="71"/>
      <c r="BV107" s="71"/>
      <c r="BW107" s="71"/>
      <c r="BX107" s="71"/>
      <c r="BY107" s="68"/>
      <c r="BZ107" s="68"/>
      <c r="CA107" s="68"/>
      <c r="CB107" s="68"/>
      <c r="CC107" s="71"/>
      <c r="CD107" s="71"/>
      <c r="CE107" s="68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68"/>
      <c r="DB107" s="68"/>
      <c r="DC107" s="68"/>
      <c r="DD107" s="71"/>
      <c r="DE107" s="71"/>
      <c r="DF107" s="68"/>
      <c r="DG107" s="71"/>
      <c r="DH107" s="68"/>
      <c r="DI107" s="71"/>
      <c r="DJ107" s="71"/>
      <c r="DK107" s="68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68">
        <v>5</v>
      </c>
      <c r="DZ107" s="68">
        <v>5</v>
      </c>
      <c r="EA107" s="68">
        <v>5</v>
      </c>
      <c r="EB107" s="68">
        <v>5</v>
      </c>
      <c r="EC107" s="68">
        <v>5</v>
      </c>
      <c r="ED107" s="68">
        <v>5</v>
      </c>
      <c r="EE107" s="70">
        <v>5</v>
      </c>
      <c r="EF107" s="70">
        <v>5</v>
      </c>
      <c r="EG107" s="70">
        <v>5</v>
      </c>
      <c r="EH107" s="70">
        <v>5</v>
      </c>
      <c r="EI107" s="70">
        <v>5</v>
      </c>
      <c r="EJ107" s="70"/>
      <c r="EK107" s="70"/>
      <c r="EL107" s="70"/>
      <c r="EM107" s="70"/>
      <c r="EN107" s="70"/>
      <c r="EO107" s="70"/>
      <c r="EP107" s="70"/>
      <c r="EQ107" s="70"/>
      <c r="ER107" s="70"/>
      <c r="ES107" s="70"/>
      <c r="ET107" s="70"/>
      <c r="EU107" s="72"/>
      <c r="EV107" s="70"/>
      <c r="EW107" s="70"/>
      <c r="EX107" s="70"/>
      <c r="EY107" s="73"/>
      <c r="EZ107" s="73"/>
      <c r="FA107" s="73"/>
      <c r="FB107" s="74"/>
      <c r="FC107" s="75"/>
      <c r="FD107" s="75"/>
      <c r="FE107" s="75"/>
      <c r="FF107" s="75"/>
      <c r="FG107" s="75"/>
      <c r="FH107" s="75"/>
      <c r="FI107" s="75"/>
      <c r="FJ107" s="75"/>
      <c r="FK107" s="75"/>
      <c r="FL107" s="75"/>
      <c r="FM107" s="75"/>
      <c r="FN107" s="75"/>
      <c r="FO107" s="75"/>
      <c r="FP107" s="75"/>
      <c r="FQ107" s="75"/>
      <c r="FR107" s="74"/>
      <c r="FS107" s="74"/>
      <c r="FT107" s="74"/>
      <c r="FU107" s="74"/>
      <c r="FV107" s="74"/>
      <c r="FW107" s="74"/>
      <c r="FX107" s="76"/>
      <c r="FY107" s="76"/>
      <c r="FZ107" s="76"/>
      <c r="GA107" s="76"/>
      <c r="GB107" s="76"/>
      <c r="GC107" s="74"/>
      <c r="GD107" s="74"/>
      <c r="GE107" s="74"/>
      <c r="GF107" s="74"/>
      <c r="GG107" s="77"/>
      <c r="GH107" s="78"/>
      <c r="GI107" s="78"/>
      <c r="GJ107" s="74"/>
      <c r="GK107" s="79"/>
      <c r="GL107" s="80"/>
      <c r="GM107" s="105"/>
      <c r="GN107" s="70"/>
      <c r="GO107" s="70"/>
      <c r="GP107" s="70"/>
      <c r="GQ107" s="70"/>
      <c r="GR107" s="70"/>
      <c r="GS107" s="70"/>
      <c r="GT107" s="70"/>
      <c r="GU107" s="70"/>
      <c r="GV107" s="70"/>
      <c r="GW107" s="70"/>
      <c r="GX107" s="70"/>
      <c r="GY107" s="70"/>
      <c r="GZ107" s="70"/>
      <c r="HA107" s="68"/>
      <c r="HB107" s="68"/>
      <c r="HC107" s="68"/>
      <c r="HD107" s="68"/>
      <c r="HE107" s="68"/>
      <c r="HF107" s="68"/>
      <c r="HG107" s="68"/>
      <c r="HH107" s="68"/>
      <c r="HI107" s="68"/>
      <c r="HJ107" s="68"/>
      <c r="HK107" s="68"/>
      <c r="HL107" s="68"/>
      <c r="HM107" s="68"/>
      <c r="HN107" s="68"/>
      <c r="HO107" s="68"/>
      <c r="HP107" s="68"/>
      <c r="HQ107" s="69"/>
      <c r="HR107" s="68"/>
      <c r="HS107" s="68"/>
      <c r="HT107" s="68"/>
      <c r="HU107" s="68"/>
      <c r="HV107" s="68"/>
      <c r="HW107" s="68"/>
      <c r="HX107" s="68"/>
      <c r="HY107" s="68"/>
      <c r="HZ107" s="68"/>
      <c r="IA107" s="68"/>
      <c r="IB107" s="68"/>
      <c r="IC107" s="68"/>
      <c r="ID107" s="68"/>
      <c r="IE107" s="68"/>
      <c r="IF107" s="68"/>
      <c r="IG107" s="68"/>
      <c r="IH107" s="68"/>
      <c r="II107" s="68"/>
      <c r="IJ107" s="68"/>
      <c r="IK107" s="68"/>
      <c r="IL107" s="68"/>
      <c r="IM107" s="68"/>
      <c r="IN107" s="68"/>
      <c r="IO107" s="68"/>
      <c r="IP107" s="68"/>
      <c r="IQ107" s="68"/>
      <c r="IR107" s="68"/>
      <c r="IS107" s="68"/>
      <c r="IT107" s="68"/>
      <c r="IU107" s="68"/>
      <c r="IV107" s="68"/>
      <c r="IW107" s="68"/>
      <c r="IX107" s="68"/>
      <c r="IY107" s="68"/>
      <c r="IZ107" s="68"/>
      <c r="JA107" s="68"/>
      <c r="JB107" s="68"/>
      <c r="JC107" s="68"/>
      <c r="JD107" s="68"/>
      <c r="JE107" s="68"/>
      <c r="JF107" s="68"/>
      <c r="JG107" s="68"/>
      <c r="JH107" s="68"/>
      <c r="JI107" s="68"/>
      <c r="JJ107" s="68"/>
      <c r="JK107" s="68"/>
      <c r="JL107" s="68"/>
      <c r="JM107" s="68"/>
      <c r="JN107" s="68"/>
      <c r="JO107" s="68"/>
      <c r="JP107" s="68"/>
      <c r="JQ107" s="68"/>
      <c r="JR107" s="68"/>
      <c r="JS107" s="68"/>
      <c r="JT107" s="68"/>
      <c r="JU107" s="68"/>
      <c r="JV107" s="68"/>
      <c r="JW107" s="68"/>
      <c r="JX107" s="68"/>
      <c r="JY107" s="68"/>
      <c r="JZ107" s="68"/>
      <c r="KA107" s="68"/>
      <c r="KB107" s="68"/>
      <c r="KC107" s="68"/>
      <c r="KD107" s="68"/>
      <c r="KE107" s="68"/>
      <c r="KF107" s="68"/>
      <c r="KG107" s="68"/>
      <c r="KH107" s="68"/>
      <c r="KI107" s="68"/>
      <c r="KJ107" s="68"/>
      <c r="KK107" s="68"/>
      <c r="KL107" s="68"/>
      <c r="KM107" s="68"/>
      <c r="KN107" s="68"/>
      <c r="KO107" s="68"/>
      <c r="KP107" s="70"/>
      <c r="KQ107" s="70"/>
      <c r="KR107" s="70"/>
      <c r="KS107" s="70"/>
      <c r="KT107" s="70"/>
      <c r="KU107" s="70"/>
      <c r="KV107" s="70"/>
      <c r="KW107" s="70"/>
      <c r="KX107" s="70"/>
      <c r="KY107" s="70"/>
      <c r="KZ107" s="70"/>
      <c r="LA107" s="70"/>
      <c r="LB107" s="70"/>
      <c r="LC107" s="70"/>
      <c r="LD107" s="70"/>
      <c r="LE107" s="70"/>
      <c r="LF107" s="70"/>
      <c r="LG107" s="70"/>
      <c r="LH107" s="70"/>
      <c r="LI107" s="70"/>
      <c r="LJ107" s="70"/>
      <c r="LK107" s="70"/>
      <c r="LL107" s="70"/>
      <c r="LM107" s="70"/>
      <c r="LN107" s="70"/>
      <c r="LO107" s="70"/>
      <c r="LP107" s="70"/>
      <c r="LQ107" s="70"/>
      <c r="LR107" s="70"/>
      <c r="LS107" s="70"/>
      <c r="LT107" s="70"/>
      <c r="LU107" s="70"/>
      <c r="LV107" s="70"/>
      <c r="LW107" s="70"/>
      <c r="LX107" s="70"/>
      <c r="LY107" s="70"/>
      <c r="LZ107" s="70"/>
      <c r="MA107" s="70"/>
      <c r="MB107" s="70"/>
      <c r="MC107" s="70"/>
      <c r="MD107" s="70"/>
      <c r="ME107" s="70"/>
      <c r="MF107" s="70"/>
      <c r="MG107" s="70"/>
      <c r="MH107" s="70"/>
      <c r="MI107" s="70"/>
      <c r="MJ107" s="70"/>
      <c r="MK107" s="70"/>
      <c r="ML107" s="70"/>
      <c r="MM107" s="70"/>
      <c r="MN107" s="70"/>
      <c r="MO107" s="70"/>
      <c r="MP107" s="70"/>
      <c r="MQ107" s="70"/>
      <c r="MR107" s="70"/>
      <c r="MS107" s="70"/>
      <c r="MT107" s="70"/>
      <c r="MU107" s="70"/>
      <c r="MV107" s="70"/>
      <c r="MW107" s="70"/>
      <c r="MX107" s="70"/>
      <c r="MY107" s="70"/>
      <c r="MZ107" s="70"/>
      <c r="NA107" s="70"/>
      <c r="NB107" s="70"/>
      <c r="NC107" s="70"/>
      <c r="ND107" s="70"/>
      <c r="NE107" s="70"/>
      <c r="NF107" s="70"/>
      <c r="NG107" s="70"/>
      <c r="NH107" s="70"/>
      <c r="NI107" s="70"/>
      <c r="NJ107" s="70"/>
      <c r="NK107" s="70"/>
      <c r="NL107" s="70"/>
      <c r="NM107" s="70"/>
      <c r="NN107" s="70"/>
      <c r="NO107" s="70"/>
      <c r="NP107" s="70"/>
      <c r="NQ107" s="70"/>
      <c r="NR107" s="70"/>
      <c r="NS107" s="70"/>
      <c r="NT107" s="70"/>
      <c r="NU107" s="70"/>
      <c r="NV107" s="70"/>
      <c r="NW107" s="70"/>
      <c r="NX107" s="70"/>
      <c r="NY107" s="70"/>
      <c r="NZ107" s="70"/>
      <c r="OA107" s="70"/>
      <c r="OB107" s="70"/>
      <c r="OC107" s="70"/>
      <c r="OD107" s="70"/>
      <c r="OE107" s="70"/>
      <c r="OF107" s="70"/>
      <c r="OG107" s="81"/>
      <c r="OH107" s="70"/>
      <c r="OI107" s="70"/>
      <c r="OJ107" s="70"/>
      <c r="OK107" s="70"/>
      <c r="OL107" s="70"/>
      <c r="OM107" s="70"/>
      <c r="ON107" s="70"/>
      <c r="OO107" s="70"/>
      <c r="OP107" s="70"/>
      <c r="OQ107" s="70"/>
      <c r="OR107" s="70"/>
      <c r="OS107" s="70"/>
      <c r="OT107" s="70"/>
      <c r="OU107" s="70"/>
    </row>
    <row r="108" spans="1:411" s="67" customFormat="1" ht="12.75">
      <c r="A108" s="67">
        <v>101</v>
      </c>
      <c r="B108" s="552" t="s">
        <v>696</v>
      </c>
      <c r="C108" s="559" t="s">
        <v>630</v>
      </c>
      <c r="D108" s="508">
        <v>123.43</v>
      </c>
      <c r="E108" s="571" t="s">
        <v>2539</v>
      </c>
      <c r="F108" s="518"/>
      <c r="G108" s="518">
        <v>123.43</v>
      </c>
      <c r="H108" s="912">
        <v>123.43</v>
      </c>
      <c r="I108" s="633">
        <f t="shared" si="3"/>
        <v>123.43</v>
      </c>
      <c r="J108" s="68"/>
      <c r="K108" s="68"/>
      <c r="L108" s="68"/>
      <c r="M108" s="68"/>
      <c r="N108" s="68"/>
      <c r="O108" s="68"/>
      <c r="P108" s="68"/>
      <c r="Q108" s="68"/>
      <c r="R108" s="68">
        <v>5</v>
      </c>
      <c r="S108" s="68"/>
      <c r="T108" s="68"/>
      <c r="U108" s="68"/>
      <c r="V108" s="68"/>
      <c r="W108" s="68"/>
      <c r="X108" s="70"/>
      <c r="Y108" s="70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71"/>
      <c r="AK108" s="68"/>
      <c r="AL108" s="71"/>
      <c r="AM108" s="68"/>
      <c r="AN108" s="68"/>
      <c r="AO108" s="71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71"/>
      <c r="BL108" s="71"/>
      <c r="BM108" s="68"/>
      <c r="BN108" s="68"/>
      <c r="BO108" s="71"/>
      <c r="BP108" s="71"/>
      <c r="BQ108" s="68"/>
      <c r="BR108" s="68"/>
      <c r="BS108" s="68"/>
      <c r="BT108" s="68"/>
      <c r="BU108" s="71"/>
      <c r="BV108" s="71"/>
      <c r="BW108" s="71"/>
      <c r="BX108" s="71"/>
      <c r="BY108" s="68"/>
      <c r="BZ108" s="68"/>
      <c r="CA108" s="68"/>
      <c r="CB108" s="68"/>
      <c r="CC108" s="71"/>
      <c r="CD108" s="71"/>
      <c r="CE108" s="68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68"/>
      <c r="DB108" s="68"/>
      <c r="DC108" s="68"/>
      <c r="DD108" s="71"/>
      <c r="DE108" s="71"/>
      <c r="DF108" s="68"/>
      <c r="DG108" s="71"/>
      <c r="DH108" s="68"/>
      <c r="DI108" s="71"/>
      <c r="DJ108" s="71"/>
      <c r="DK108" s="68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68"/>
      <c r="ED108" s="71"/>
      <c r="EE108" s="70"/>
      <c r="EF108" s="72"/>
      <c r="EG108" s="72"/>
      <c r="EH108" s="72"/>
      <c r="EI108" s="72"/>
      <c r="EJ108" s="72">
        <v>5</v>
      </c>
      <c r="EK108" s="72">
        <v>5</v>
      </c>
      <c r="EL108" s="72">
        <v>5</v>
      </c>
      <c r="EM108" s="72">
        <v>5</v>
      </c>
      <c r="EN108" s="72">
        <v>5</v>
      </c>
      <c r="EO108" s="72">
        <v>5</v>
      </c>
      <c r="EP108" s="72">
        <v>5</v>
      </c>
      <c r="EQ108" s="72">
        <v>5</v>
      </c>
      <c r="ER108" s="72">
        <v>5</v>
      </c>
      <c r="ES108" s="72">
        <v>5</v>
      </c>
      <c r="ET108" s="70"/>
      <c r="EU108" s="72"/>
      <c r="EV108" s="70"/>
      <c r="EW108" s="70"/>
      <c r="EX108" s="70"/>
      <c r="EY108" s="73"/>
      <c r="EZ108" s="73"/>
      <c r="FA108" s="73"/>
      <c r="FB108" s="74"/>
      <c r="FC108" s="75"/>
      <c r="FD108" s="75"/>
      <c r="FE108" s="75"/>
      <c r="FF108" s="75"/>
      <c r="FG108" s="75"/>
      <c r="FH108" s="75"/>
      <c r="FI108" s="75"/>
      <c r="FJ108" s="75"/>
      <c r="FK108" s="75"/>
      <c r="FL108" s="75"/>
      <c r="FM108" s="75"/>
      <c r="FN108" s="75"/>
      <c r="FO108" s="75"/>
      <c r="FP108" s="75"/>
      <c r="FQ108" s="75"/>
      <c r="FR108" s="74"/>
      <c r="FS108" s="74"/>
      <c r="FT108" s="74"/>
      <c r="FU108" s="74"/>
      <c r="FV108" s="74"/>
      <c r="FW108" s="74"/>
      <c r="FX108" s="76"/>
      <c r="FY108" s="76"/>
      <c r="FZ108" s="76"/>
      <c r="GA108" s="76"/>
      <c r="GB108" s="76"/>
      <c r="GC108" s="74"/>
      <c r="GD108" s="74"/>
      <c r="GE108" s="74"/>
      <c r="GF108" s="74"/>
      <c r="GG108" s="77"/>
      <c r="GH108" s="78"/>
      <c r="GI108" s="78"/>
      <c r="GJ108" s="74"/>
      <c r="GK108" s="79"/>
      <c r="GL108" s="80"/>
      <c r="GM108" s="105"/>
      <c r="GN108" s="70"/>
      <c r="GO108" s="70"/>
      <c r="GP108" s="70"/>
      <c r="GQ108" s="70"/>
      <c r="GR108" s="70"/>
      <c r="GS108" s="70"/>
      <c r="GT108" s="70"/>
      <c r="GU108" s="70"/>
      <c r="GV108" s="70"/>
      <c r="GW108" s="70"/>
      <c r="GX108" s="70"/>
      <c r="GY108" s="70"/>
      <c r="GZ108" s="70"/>
      <c r="HA108" s="68"/>
      <c r="HB108" s="68"/>
      <c r="HC108" s="68"/>
      <c r="HD108" s="68"/>
      <c r="HE108" s="68"/>
      <c r="HF108" s="68"/>
      <c r="HG108" s="68"/>
      <c r="HH108" s="68"/>
      <c r="HI108" s="68"/>
      <c r="HJ108" s="68"/>
      <c r="HK108" s="68"/>
      <c r="HL108" s="68"/>
      <c r="HM108" s="68"/>
      <c r="HN108" s="68"/>
      <c r="HO108" s="68"/>
      <c r="HP108" s="68"/>
      <c r="HQ108" s="69"/>
      <c r="HR108" s="68"/>
      <c r="HS108" s="68"/>
      <c r="HT108" s="68"/>
      <c r="HU108" s="68"/>
      <c r="HV108" s="68"/>
      <c r="HW108" s="68"/>
      <c r="HX108" s="68"/>
      <c r="HY108" s="68"/>
      <c r="HZ108" s="68"/>
      <c r="IA108" s="68"/>
      <c r="IB108" s="68"/>
      <c r="IC108" s="68"/>
      <c r="ID108" s="68"/>
      <c r="IE108" s="68"/>
      <c r="IF108" s="68"/>
      <c r="IG108" s="68"/>
      <c r="IH108" s="68"/>
      <c r="II108" s="68"/>
      <c r="IJ108" s="68"/>
      <c r="IK108" s="68"/>
      <c r="IL108" s="68"/>
      <c r="IM108" s="68"/>
      <c r="IN108" s="68"/>
      <c r="IO108" s="68"/>
      <c r="IP108" s="68"/>
      <c r="IQ108" s="68"/>
      <c r="IR108" s="68"/>
      <c r="IS108" s="68"/>
      <c r="IT108" s="68"/>
      <c r="IU108" s="68"/>
      <c r="IV108" s="68"/>
      <c r="IW108" s="68"/>
      <c r="IX108" s="68"/>
      <c r="IY108" s="68"/>
      <c r="IZ108" s="68"/>
      <c r="JA108" s="68"/>
      <c r="JB108" s="68"/>
      <c r="JC108" s="68"/>
      <c r="JD108" s="68"/>
      <c r="JE108" s="68"/>
      <c r="JF108" s="68"/>
      <c r="JG108" s="68"/>
      <c r="JH108" s="68"/>
      <c r="JI108" s="68"/>
      <c r="JJ108" s="68"/>
      <c r="JK108" s="68"/>
      <c r="JL108" s="68"/>
      <c r="JM108" s="68"/>
      <c r="JN108" s="68"/>
      <c r="JO108" s="68"/>
      <c r="JP108" s="68"/>
      <c r="JQ108" s="68"/>
      <c r="JR108" s="68"/>
      <c r="JS108" s="68"/>
      <c r="JT108" s="68"/>
      <c r="JU108" s="68"/>
      <c r="JV108" s="68"/>
      <c r="JW108" s="68"/>
      <c r="JX108" s="68"/>
      <c r="JY108" s="68"/>
      <c r="JZ108" s="68"/>
      <c r="KA108" s="68"/>
      <c r="KB108" s="68"/>
      <c r="KC108" s="68"/>
      <c r="KD108" s="68"/>
      <c r="KE108" s="68"/>
      <c r="KF108" s="68"/>
      <c r="KG108" s="68"/>
      <c r="KH108" s="68"/>
      <c r="KI108" s="68"/>
      <c r="KJ108" s="68"/>
      <c r="KK108" s="68"/>
      <c r="KL108" s="68"/>
      <c r="KM108" s="68"/>
      <c r="KN108" s="68"/>
      <c r="KO108" s="68"/>
      <c r="KP108" s="70"/>
      <c r="KQ108" s="70"/>
      <c r="KR108" s="70"/>
      <c r="KS108" s="70"/>
      <c r="KT108" s="70"/>
      <c r="KU108" s="70"/>
      <c r="KV108" s="70"/>
      <c r="KW108" s="70"/>
      <c r="KX108" s="70"/>
      <c r="KY108" s="70"/>
      <c r="KZ108" s="70"/>
      <c r="LA108" s="70"/>
      <c r="LB108" s="70"/>
      <c r="LC108" s="70"/>
      <c r="LD108" s="70"/>
      <c r="LE108" s="70"/>
      <c r="LF108" s="70"/>
      <c r="LG108" s="70"/>
      <c r="LH108" s="70"/>
      <c r="LI108" s="70"/>
      <c r="LJ108" s="70"/>
      <c r="LK108" s="70"/>
      <c r="LL108" s="70"/>
      <c r="LM108" s="70"/>
      <c r="LN108" s="70"/>
      <c r="LO108" s="70"/>
      <c r="LP108" s="70"/>
      <c r="LQ108" s="70"/>
      <c r="LR108" s="70"/>
      <c r="LS108" s="70"/>
      <c r="LT108" s="70"/>
      <c r="LU108" s="70"/>
      <c r="LV108" s="70"/>
      <c r="LW108" s="70"/>
      <c r="LX108" s="70"/>
      <c r="LY108" s="70"/>
      <c r="LZ108" s="70"/>
      <c r="MA108" s="70"/>
      <c r="MB108" s="70"/>
      <c r="MC108" s="70"/>
      <c r="MD108" s="70"/>
      <c r="ME108" s="70"/>
      <c r="MF108" s="70"/>
      <c r="MG108" s="70"/>
      <c r="MH108" s="70"/>
      <c r="MI108" s="70"/>
      <c r="MJ108" s="70"/>
      <c r="MK108" s="70"/>
      <c r="ML108" s="70"/>
      <c r="MM108" s="70"/>
      <c r="MN108" s="70"/>
      <c r="MO108" s="70"/>
      <c r="MP108" s="70"/>
      <c r="MQ108" s="70"/>
      <c r="MR108" s="70"/>
      <c r="MS108" s="70"/>
      <c r="MT108" s="70"/>
      <c r="MU108" s="70"/>
      <c r="MV108" s="70"/>
      <c r="MW108" s="70"/>
      <c r="MX108" s="70"/>
      <c r="MY108" s="70"/>
      <c r="MZ108" s="70"/>
      <c r="NA108" s="70"/>
      <c r="NB108" s="70"/>
      <c r="NC108" s="70"/>
      <c r="ND108" s="70"/>
      <c r="NE108" s="70"/>
      <c r="NF108" s="70"/>
      <c r="NG108" s="70"/>
      <c r="NH108" s="70"/>
      <c r="NI108" s="70"/>
      <c r="NJ108" s="70"/>
      <c r="NK108" s="70"/>
      <c r="NL108" s="70"/>
      <c r="NM108" s="70"/>
      <c r="NN108" s="70"/>
      <c r="NO108" s="70"/>
      <c r="NP108" s="70"/>
      <c r="NQ108" s="70"/>
      <c r="NR108" s="70"/>
      <c r="NS108" s="70"/>
      <c r="NT108" s="70"/>
      <c r="NU108" s="70"/>
      <c r="NV108" s="70"/>
      <c r="NW108" s="70"/>
      <c r="NX108" s="70"/>
      <c r="NY108" s="70"/>
      <c r="NZ108" s="70"/>
      <c r="OA108" s="70"/>
      <c r="OB108" s="70"/>
      <c r="OC108" s="70"/>
      <c r="OD108" s="70"/>
      <c r="OE108" s="70"/>
      <c r="OF108" s="70"/>
      <c r="OG108" s="81"/>
      <c r="OH108" s="70"/>
      <c r="OI108" s="70"/>
      <c r="OJ108" s="70"/>
      <c r="OK108" s="70"/>
      <c r="OL108" s="70"/>
      <c r="OM108" s="70"/>
      <c r="ON108" s="70"/>
      <c r="OO108" s="70"/>
      <c r="OP108" s="70"/>
      <c r="OQ108" s="70"/>
      <c r="OR108" s="70"/>
      <c r="OS108" s="70"/>
      <c r="OT108" s="70"/>
      <c r="OU108" s="70"/>
    </row>
    <row r="109" spans="1:411" s="67" customFormat="1" ht="12.75">
      <c r="A109" s="67">
        <v>102</v>
      </c>
      <c r="B109" s="552" t="s">
        <v>697</v>
      </c>
      <c r="C109" s="559" t="s">
        <v>630</v>
      </c>
      <c r="D109" s="508">
        <v>235</v>
      </c>
      <c r="E109" s="571" t="s">
        <v>2540</v>
      </c>
      <c r="F109" s="518"/>
      <c r="G109" s="518">
        <v>171.65</v>
      </c>
      <c r="H109" s="912">
        <v>235</v>
      </c>
      <c r="I109" s="633">
        <f t="shared" si="3"/>
        <v>235</v>
      </c>
      <c r="J109" s="68"/>
      <c r="K109" s="68"/>
      <c r="L109" s="68"/>
      <c r="M109" s="68"/>
      <c r="N109" s="68"/>
      <c r="O109" s="68"/>
      <c r="P109" s="68"/>
      <c r="Q109" s="68"/>
      <c r="R109" s="68"/>
      <c r="S109" s="68">
        <v>5</v>
      </c>
      <c r="T109" s="68"/>
      <c r="U109" s="68"/>
      <c r="V109" s="68"/>
      <c r="W109" s="68"/>
      <c r="X109" s="70"/>
      <c r="Y109" s="70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71"/>
      <c r="AK109" s="68"/>
      <c r="AL109" s="71"/>
      <c r="AM109" s="68"/>
      <c r="AN109" s="68"/>
      <c r="AO109" s="71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  <c r="BI109" s="68"/>
      <c r="BJ109" s="68"/>
      <c r="BK109" s="71"/>
      <c r="BL109" s="71"/>
      <c r="BM109" s="68"/>
      <c r="BN109" s="68"/>
      <c r="BO109" s="71"/>
      <c r="BP109" s="71"/>
      <c r="BQ109" s="68"/>
      <c r="BR109" s="68"/>
      <c r="BS109" s="68"/>
      <c r="BT109" s="68"/>
      <c r="BU109" s="71"/>
      <c r="BV109" s="71"/>
      <c r="BW109" s="71"/>
      <c r="BX109" s="71"/>
      <c r="BY109" s="68"/>
      <c r="BZ109" s="68"/>
      <c r="CA109" s="68"/>
      <c r="CB109" s="68"/>
      <c r="CC109" s="71"/>
      <c r="CD109" s="71"/>
      <c r="CE109" s="68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68"/>
      <c r="DB109" s="68"/>
      <c r="DC109" s="68"/>
      <c r="DD109" s="71"/>
      <c r="DE109" s="71"/>
      <c r="DF109" s="68"/>
      <c r="DG109" s="71"/>
      <c r="DH109" s="68"/>
      <c r="DI109" s="71"/>
      <c r="DJ109" s="71"/>
      <c r="DK109" s="68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68"/>
      <c r="ED109" s="71"/>
      <c r="EE109" s="70"/>
      <c r="EF109" s="72"/>
      <c r="EG109" s="72"/>
      <c r="EH109" s="72"/>
      <c r="EI109" s="72"/>
      <c r="EJ109" s="72"/>
      <c r="EK109" s="72"/>
      <c r="EL109" s="72"/>
      <c r="EM109" s="72"/>
      <c r="EN109" s="72"/>
      <c r="EO109" s="72"/>
      <c r="EP109" s="72"/>
      <c r="EQ109" s="72"/>
      <c r="ER109" s="72"/>
      <c r="ES109" s="72"/>
      <c r="ET109" s="70">
        <v>5</v>
      </c>
      <c r="EU109" s="70">
        <v>5</v>
      </c>
      <c r="EV109" s="70">
        <v>5</v>
      </c>
      <c r="EW109" s="70">
        <v>5</v>
      </c>
      <c r="EX109" s="70">
        <v>5</v>
      </c>
      <c r="EY109" s="70">
        <v>5</v>
      </c>
      <c r="EZ109" s="70">
        <v>5</v>
      </c>
      <c r="FA109" s="70">
        <v>5</v>
      </c>
      <c r="FB109" s="70">
        <v>5</v>
      </c>
      <c r="FC109" s="70">
        <v>5</v>
      </c>
      <c r="FD109" s="70">
        <v>5</v>
      </c>
      <c r="FE109" s="70">
        <v>5</v>
      </c>
      <c r="FF109" s="70">
        <v>5</v>
      </c>
      <c r="FG109" s="70">
        <v>5</v>
      </c>
      <c r="FH109" s="70">
        <v>5</v>
      </c>
      <c r="FI109" s="70">
        <v>5</v>
      </c>
      <c r="FJ109" s="70">
        <v>5</v>
      </c>
      <c r="FK109" s="70"/>
      <c r="FL109" s="70"/>
      <c r="FM109" s="70"/>
      <c r="FN109" s="70"/>
      <c r="FO109" s="70"/>
      <c r="FP109" s="70"/>
      <c r="FQ109" s="70"/>
      <c r="FR109" s="74"/>
      <c r="FS109" s="74"/>
      <c r="FT109" s="74"/>
      <c r="FU109" s="74"/>
      <c r="FV109" s="74"/>
      <c r="FW109" s="74"/>
      <c r="FX109" s="76"/>
      <c r="FY109" s="76"/>
      <c r="FZ109" s="76"/>
      <c r="GA109" s="76"/>
      <c r="GB109" s="76"/>
      <c r="GC109" s="74"/>
      <c r="GD109" s="74"/>
      <c r="GE109" s="74"/>
      <c r="GF109" s="74"/>
      <c r="GG109" s="77"/>
      <c r="GH109" s="78"/>
      <c r="GI109" s="78"/>
      <c r="GJ109" s="74"/>
      <c r="GK109" s="79"/>
      <c r="GL109" s="80"/>
      <c r="GM109" s="105"/>
      <c r="GN109" s="70"/>
      <c r="GO109" s="70"/>
      <c r="GP109" s="70"/>
      <c r="GQ109" s="70"/>
      <c r="GR109" s="70"/>
      <c r="GS109" s="70"/>
      <c r="GT109" s="70"/>
      <c r="GU109" s="70"/>
      <c r="GV109" s="70"/>
      <c r="GW109" s="70"/>
      <c r="GX109" s="70"/>
      <c r="GY109" s="70"/>
      <c r="GZ109" s="70"/>
      <c r="HA109" s="68"/>
      <c r="HB109" s="68"/>
      <c r="HC109" s="68"/>
      <c r="HD109" s="68"/>
      <c r="HE109" s="68"/>
      <c r="HF109" s="68"/>
      <c r="HG109" s="68"/>
      <c r="HH109" s="68"/>
      <c r="HI109" s="68"/>
      <c r="HJ109" s="68"/>
      <c r="HK109" s="68"/>
      <c r="HL109" s="68"/>
      <c r="HM109" s="68"/>
      <c r="HN109" s="68"/>
      <c r="HO109" s="68"/>
      <c r="HP109" s="68"/>
      <c r="HQ109" s="69"/>
      <c r="HR109" s="68"/>
      <c r="HS109" s="68"/>
      <c r="HT109" s="68"/>
      <c r="HU109" s="68"/>
      <c r="HV109" s="68"/>
      <c r="HW109" s="68"/>
      <c r="HX109" s="68"/>
      <c r="HY109" s="68"/>
      <c r="HZ109" s="68"/>
      <c r="IA109" s="68"/>
      <c r="IB109" s="68"/>
      <c r="IC109" s="68"/>
      <c r="ID109" s="68"/>
      <c r="IE109" s="68"/>
      <c r="IF109" s="68"/>
      <c r="IG109" s="68"/>
      <c r="IH109" s="68"/>
      <c r="II109" s="68"/>
      <c r="IJ109" s="68"/>
      <c r="IK109" s="68"/>
      <c r="IL109" s="68"/>
      <c r="IM109" s="68"/>
      <c r="IN109" s="68"/>
      <c r="IO109" s="68"/>
      <c r="IP109" s="68"/>
      <c r="IQ109" s="68"/>
      <c r="IR109" s="68"/>
      <c r="IS109" s="68"/>
      <c r="IT109" s="68"/>
      <c r="IU109" s="68"/>
      <c r="IV109" s="68"/>
      <c r="IW109" s="68"/>
      <c r="IX109" s="68"/>
      <c r="IY109" s="68"/>
      <c r="IZ109" s="68"/>
      <c r="JA109" s="68"/>
      <c r="JB109" s="68"/>
      <c r="JC109" s="68"/>
      <c r="JD109" s="68"/>
      <c r="JE109" s="68"/>
      <c r="JF109" s="68"/>
      <c r="JG109" s="68"/>
      <c r="JH109" s="68"/>
      <c r="JI109" s="68"/>
      <c r="JJ109" s="68"/>
      <c r="JK109" s="68"/>
      <c r="JL109" s="68"/>
      <c r="JM109" s="68"/>
      <c r="JN109" s="68"/>
      <c r="JO109" s="68"/>
      <c r="JP109" s="68"/>
      <c r="JQ109" s="68"/>
      <c r="JR109" s="68"/>
      <c r="JS109" s="68"/>
      <c r="JT109" s="68"/>
      <c r="JU109" s="68"/>
      <c r="JV109" s="68"/>
      <c r="JW109" s="68"/>
      <c r="JX109" s="68"/>
      <c r="JY109" s="68"/>
      <c r="JZ109" s="68"/>
      <c r="KA109" s="68"/>
      <c r="KB109" s="68"/>
      <c r="KC109" s="68"/>
      <c r="KD109" s="68"/>
      <c r="KE109" s="68"/>
      <c r="KF109" s="68"/>
      <c r="KG109" s="68"/>
      <c r="KH109" s="68"/>
      <c r="KI109" s="68"/>
      <c r="KJ109" s="68"/>
      <c r="KK109" s="68"/>
      <c r="KL109" s="68"/>
      <c r="KM109" s="68"/>
      <c r="KN109" s="68"/>
      <c r="KO109" s="68"/>
      <c r="KP109" s="70"/>
      <c r="KQ109" s="70"/>
      <c r="KR109" s="70"/>
      <c r="KS109" s="70"/>
      <c r="KT109" s="70"/>
      <c r="KU109" s="70"/>
      <c r="KV109" s="70"/>
      <c r="KW109" s="70"/>
      <c r="KX109" s="70"/>
      <c r="KY109" s="70"/>
      <c r="KZ109" s="70"/>
      <c r="LA109" s="70"/>
      <c r="LB109" s="70"/>
      <c r="LC109" s="70"/>
      <c r="LD109" s="70"/>
      <c r="LE109" s="70"/>
      <c r="LF109" s="70"/>
      <c r="LG109" s="70"/>
      <c r="LH109" s="70"/>
      <c r="LI109" s="70"/>
      <c r="LJ109" s="70"/>
      <c r="LK109" s="70"/>
      <c r="LL109" s="70"/>
      <c r="LM109" s="70"/>
      <c r="LN109" s="70"/>
      <c r="LO109" s="70"/>
      <c r="LP109" s="70"/>
      <c r="LQ109" s="70"/>
      <c r="LR109" s="70"/>
      <c r="LS109" s="70"/>
      <c r="LT109" s="70"/>
      <c r="LU109" s="70"/>
      <c r="LV109" s="70"/>
      <c r="LW109" s="70"/>
      <c r="LX109" s="70"/>
      <c r="LY109" s="70"/>
      <c r="LZ109" s="70"/>
      <c r="MA109" s="70"/>
      <c r="MB109" s="70"/>
      <c r="MC109" s="70"/>
      <c r="MD109" s="70"/>
      <c r="ME109" s="70"/>
      <c r="MF109" s="70"/>
      <c r="MG109" s="70"/>
      <c r="MH109" s="70"/>
      <c r="MI109" s="70"/>
      <c r="MJ109" s="70"/>
      <c r="MK109" s="70"/>
      <c r="ML109" s="70"/>
      <c r="MM109" s="70"/>
      <c r="MN109" s="70"/>
      <c r="MO109" s="70"/>
      <c r="MP109" s="70"/>
      <c r="MQ109" s="70"/>
      <c r="MR109" s="70"/>
      <c r="MS109" s="70"/>
      <c r="MT109" s="70"/>
      <c r="MU109" s="70"/>
      <c r="MV109" s="70"/>
      <c r="MW109" s="70"/>
      <c r="MX109" s="70"/>
      <c r="MY109" s="70"/>
      <c r="MZ109" s="70"/>
      <c r="NA109" s="70"/>
      <c r="NB109" s="70"/>
      <c r="NC109" s="70"/>
      <c r="ND109" s="70"/>
      <c r="NE109" s="70"/>
      <c r="NF109" s="70"/>
      <c r="NG109" s="70"/>
      <c r="NH109" s="70"/>
      <c r="NI109" s="70"/>
      <c r="NJ109" s="70"/>
      <c r="NK109" s="70"/>
      <c r="NL109" s="70"/>
      <c r="NM109" s="70"/>
      <c r="NN109" s="70"/>
      <c r="NO109" s="70"/>
      <c r="NP109" s="70"/>
      <c r="NQ109" s="70"/>
      <c r="NR109" s="70"/>
      <c r="NS109" s="70"/>
      <c r="NT109" s="70"/>
      <c r="NU109" s="70"/>
      <c r="NV109" s="70"/>
      <c r="NW109" s="70"/>
      <c r="NX109" s="70"/>
      <c r="NY109" s="70"/>
      <c r="NZ109" s="70"/>
      <c r="OA109" s="70"/>
      <c r="OB109" s="70"/>
      <c r="OC109" s="70"/>
      <c r="OD109" s="70"/>
      <c r="OE109" s="70"/>
      <c r="OF109" s="70"/>
      <c r="OG109" s="81"/>
      <c r="OH109" s="70"/>
      <c r="OI109" s="70"/>
      <c r="OJ109" s="70"/>
      <c r="OK109" s="70"/>
      <c r="OL109" s="70"/>
      <c r="OM109" s="70"/>
      <c r="ON109" s="70"/>
      <c r="OO109" s="70"/>
      <c r="OP109" s="70"/>
      <c r="OQ109" s="70"/>
      <c r="OR109" s="70"/>
      <c r="OS109" s="70"/>
      <c r="OT109" s="70"/>
      <c r="OU109" s="70"/>
    </row>
    <row r="110" spans="1:411" s="67" customFormat="1" ht="12.75">
      <c r="A110" s="67">
        <v>103</v>
      </c>
      <c r="B110" s="552" t="s">
        <v>698</v>
      </c>
      <c r="C110" s="559" t="s">
        <v>630</v>
      </c>
      <c r="D110" s="508">
        <v>254.37</v>
      </c>
      <c r="E110" s="571" t="s">
        <v>2541</v>
      </c>
      <c r="F110" s="518"/>
      <c r="G110" s="518">
        <v>254.37</v>
      </c>
      <c r="H110" s="912">
        <v>254.37</v>
      </c>
      <c r="I110" s="633">
        <f t="shared" si="3"/>
        <v>254.37</v>
      </c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>
        <v>5</v>
      </c>
      <c r="U110" s="68"/>
      <c r="V110" s="68"/>
      <c r="W110" s="68"/>
      <c r="X110" s="70"/>
      <c r="Y110" s="70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71"/>
      <c r="AK110" s="68"/>
      <c r="AL110" s="71"/>
      <c r="AM110" s="68"/>
      <c r="AN110" s="68"/>
      <c r="AO110" s="71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71"/>
      <c r="BL110" s="71"/>
      <c r="BM110" s="68"/>
      <c r="BN110" s="68"/>
      <c r="BO110" s="71"/>
      <c r="BP110" s="71"/>
      <c r="BQ110" s="68"/>
      <c r="BR110" s="68"/>
      <c r="BS110" s="68"/>
      <c r="BT110" s="68"/>
      <c r="BU110" s="71"/>
      <c r="BV110" s="71"/>
      <c r="BW110" s="71"/>
      <c r="BX110" s="71"/>
      <c r="BY110" s="68"/>
      <c r="BZ110" s="68"/>
      <c r="CA110" s="68"/>
      <c r="CB110" s="68"/>
      <c r="CC110" s="71"/>
      <c r="CD110" s="71"/>
      <c r="CE110" s="68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68"/>
      <c r="DB110" s="68"/>
      <c r="DC110" s="68"/>
      <c r="DD110" s="71"/>
      <c r="DE110" s="71"/>
      <c r="DF110" s="68"/>
      <c r="DG110" s="71"/>
      <c r="DH110" s="68"/>
      <c r="DI110" s="71"/>
      <c r="DJ110" s="71"/>
      <c r="DK110" s="68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68"/>
      <c r="ED110" s="71"/>
      <c r="EE110" s="70"/>
      <c r="EF110" s="72"/>
      <c r="EG110" s="72"/>
      <c r="EH110" s="72"/>
      <c r="EI110" s="72"/>
      <c r="EJ110" s="72"/>
      <c r="EK110" s="72"/>
      <c r="EL110" s="72"/>
      <c r="EM110" s="72"/>
      <c r="EN110" s="72"/>
      <c r="EO110" s="72"/>
      <c r="EP110" s="72"/>
      <c r="EQ110" s="72"/>
      <c r="ER110" s="72"/>
      <c r="ES110" s="72"/>
      <c r="ET110" s="70"/>
      <c r="EU110" s="72"/>
      <c r="EV110" s="70"/>
      <c r="EW110" s="70"/>
      <c r="EX110" s="70"/>
      <c r="EY110" s="73"/>
      <c r="EZ110" s="73"/>
      <c r="FA110" s="73"/>
      <c r="FB110" s="74"/>
      <c r="FC110" s="75"/>
      <c r="FD110" s="75"/>
      <c r="FE110" s="75"/>
      <c r="FF110" s="75"/>
      <c r="FG110" s="75"/>
      <c r="FH110" s="75"/>
      <c r="FI110" s="75"/>
      <c r="FJ110" s="75"/>
      <c r="FK110" s="75">
        <v>5</v>
      </c>
      <c r="FL110" s="75">
        <v>5</v>
      </c>
      <c r="FM110" s="75">
        <v>5</v>
      </c>
      <c r="FN110" s="75">
        <v>5</v>
      </c>
      <c r="FO110" s="75">
        <v>5</v>
      </c>
      <c r="FP110" s="75">
        <v>5</v>
      </c>
      <c r="FQ110" s="75">
        <v>5</v>
      </c>
      <c r="FR110" s="74"/>
      <c r="FS110" s="74"/>
      <c r="FT110" s="74"/>
      <c r="FU110" s="74"/>
      <c r="FV110" s="74"/>
      <c r="FW110" s="74"/>
      <c r="FX110" s="76"/>
      <c r="FY110" s="76"/>
      <c r="FZ110" s="76"/>
      <c r="GA110" s="76"/>
      <c r="GB110" s="76"/>
      <c r="GC110" s="74"/>
      <c r="GD110" s="74"/>
      <c r="GE110" s="74"/>
      <c r="GF110" s="74"/>
      <c r="GG110" s="77"/>
      <c r="GH110" s="78"/>
      <c r="GI110" s="78"/>
      <c r="GJ110" s="74"/>
      <c r="GK110" s="79"/>
      <c r="GL110" s="80"/>
      <c r="GM110" s="105"/>
      <c r="GN110" s="70"/>
      <c r="GO110" s="70"/>
      <c r="GP110" s="70"/>
      <c r="GQ110" s="70"/>
      <c r="GR110" s="70"/>
      <c r="GS110" s="70"/>
      <c r="GT110" s="70"/>
      <c r="GU110" s="70"/>
      <c r="GV110" s="70"/>
      <c r="GW110" s="70"/>
      <c r="GX110" s="70"/>
      <c r="GY110" s="70"/>
      <c r="GZ110" s="70"/>
      <c r="HA110" s="68"/>
      <c r="HB110" s="68"/>
      <c r="HC110" s="68"/>
      <c r="HD110" s="68"/>
      <c r="HE110" s="68"/>
      <c r="HF110" s="68"/>
      <c r="HG110" s="68"/>
      <c r="HH110" s="68"/>
      <c r="HI110" s="68"/>
      <c r="HJ110" s="68"/>
      <c r="HK110" s="68"/>
      <c r="HL110" s="68"/>
      <c r="HM110" s="68"/>
      <c r="HN110" s="68"/>
      <c r="HO110" s="68"/>
      <c r="HP110" s="68"/>
      <c r="HQ110" s="69"/>
      <c r="HR110" s="68"/>
      <c r="HS110" s="68"/>
      <c r="HT110" s="68"/>
      <c r="HU110" s="68"/>
      <c r="HV110" s="68"/>
      <c r="HW110" s="68"/>
      <c r="HX110" s="68"/>
      <c r="HY110" s="68"/>
      <c r="HZ110" s="68"/>
      <c r="IA110" s="68"/>
      <c r="IB110" s="68"/>
      <c r="IC110" s="68"/>
      <c r="ID110" s="68"/>
      <c r="IE110" s="68"/>
      <c r="IF110" s="68"/>
      <c r="IG110" s="68"/>
      <c r="IH110" s="68"/>
      <c r="II110" s="68"/>
      <c r="IJ110" s="68"/>
      <c r="IK110" s="68"/>
      <c r="IL110" s="68"/>
      <c r="IM110" s="68"/>
      <c r="IN110" s="68"/>
      <c r="IO110" s="68"/>
      <c r="IP110" s="68"/>
      <c r="IQ110" s="68"/>
      <c r="IR110" s="68"/>
      <c r="IS110" s="68"/>
      <c r="IT110" s="68"/>
      <c r="IU110" s="68"/>
      <c r="IV110" s="68"/>
      <c r="IW110" s="68"/>
      <c r="IX110" s="68"/>
      <c r="IY110" s="68"/>
      <c r="IZ110" s="68"/>
      <c r="JA110" s="68"/>
      <c r="JB110" s="68"/>
      <c r="JC110" s="68"/>
      <c r="JD110" s="68"/>
      <c r="JE110" s="68"/>
      <c r="JF110" s="68"/>
      <c r="JG110" s="68"/>
      <c r="JH110" s="68"/>
      <c r="JI110" s="68"/>
      <c r="JJ110" s="68"/>
      <c r="JK110" s="68"/>
      <c r="JL110" s="68"/>
      <c r="JM110" s="68"/>
      <c r="JN110" s="68"/>
      <c r="JO110" s="68"/>
      <c r="JP110" s="68"/>
      <c r="JQ110" s="68"/>
      <c r="JR110" s="68"/>
      <c r="JS110" s="68"/>
      <c r="JT110" s="68"/>
      <c r="JU110" s="68"/>
      <c r="JV110" s="68"/>
      <c r="JW110" s="68"/>
      <c r="JX110" s="68"/>
      <c r="JY110" s="68"/>
      <c r="JZ110" s="68"/>
      <c r="KA110" s="68"/>
      <c r="KB110" s="68"/>
      <c r="KC110" s="68"/>
      <c r="KD110" s="68"/>
      <c r="KE110" s="68"/>
      <c r="KF110" s="68"/>
      <c r="KG110" s="68"/>
      <c r="KH110" s="68"/>
      <c r="KI110" s="68"/>
      <c r="KJ110" s="68"/>
      <c r="KK110" s="68"/>
      <c r="KL110" s="68"/>
      <c r="KM110" s="68"/>
      <c r="KN110" s="68"/>
      <c r="KO110" s="68"/>
      <c r="KP110" s="70"/>
      <c r="KQ110" s="70"/>
      <c r="KR110" s="70"/>
      <c r="KS110" s="70"/>
      <c r="KT110" s="70"/>
      <c r="KU110" s="70"/>
      <c r="KV110" s="70"/>
      <c r="KW110" s="70"/>
      <c r="KX110" s="70"/>
      <c r="KY110" s="70"/>
      <c r="KZ110" s="70"/>
      <c r="LA110" s="70"/>
      <c r="LB110" s="70"/>
      <c r="LC110" s="70"/>
      <c r="LD110" s="70"/>
      <c r="LE110" s="70"/>
      <c r="LF110" s="70"/>
      <c r="LG110" s="70"/>
      <c r="LH110" s="70"/>
      <c r="LI110" s="70"/>
      <c r="LJ110" s="70"/>
      <c r="LK110" s="70"/>
      <c r="LL110" s="70"/>
      <c r="LM110" s="70"/>
      <c r="LN110" s="70"/>
      <c r="LO110" s="70"/>
      <c r="LP110" s="70"/>
      <c r="LQ110" s="70"/>
      <c r="LR110" s="70"/>
      <c r="LS110" s="70"/>
      <c r="LT110" s="70"/>
      <c r="LU110" s="70"/>
      <c r="LV110" s="70"/>
      <c r="LW110" s="70"/>
      <c r="LX110" s="70"/>
      <c r="LY110" s="70"/>
      <c r="LZ110" s="70"/>
      <c r="MA110" s="70"/>
      <c r="MB110" s="70"/>
      <c r="MC110" s="70"/>
      <c r="MD110" s="70"/>
      <c r="ME110" s="70"/>
      <c r="MF110" s="70"/>
      <c r="MG110" s="70"/>
      <c r="MH110" s="70"/>
      <c r="MI110" s="70"/>
      <c r="MJ110" s="70"/>
      <c r="MK110" s="70"/>
      <c r="ML110" s="70"/>
      <c r="MM110" s="70"/>
      <c r="MN110" s="70"/>
      <c r="MO110" s="70"/>
      <c r="MP110" s="70"/>
      <c r="MQ110" s="70"/>
      <c r="MR110" s="70"/>
      <c r="MS110" s="70"/>
      <c r="MT110" s="70"/>
      <c r="MU110" s="70"/>
      <c r="MV110" s="70"/>
      <c r="MW110" s="70"/>
      <c r="MX110" s="70"/>
      <c r="MY110" s="70"/>
      <c r="MZ110" s="70"/>
      <c r="NA110" s="70"/>
      <c r="NB110" s="70"/>
      <c r="NC110" s="70"/>
      <c r="ND110" s="70"/>
      <c r="NE110" s="70"/>
      <c r="NF110" s="70"/>
      <c r="NG110" s="70"/>
      <c r="NH110" s="70"/>
      <c r="NI110" s="70"/>
      <c r="NJ110" s="70"/>
      <c r="NK110" s="70"/>
      <c r="NL110" s="70"/>
      <c r="NM110" s="70"/>
      <c r="NN110" s="70"/>
      <c r="NO110" s="70"/>
      <c r="NP110" s="70"/>
      <c r="NQ110" s="70"/>
      <c r="NR110" s="70"/>
      <c r="NS110" s="70"/>
      <c r="NT110" s="70"/>
      <c r="NU110" s="70"/>
      <c r="NV110" s="70"/>
      <c r="NW110" s="70"/>
      <c r="NX110" s="70"/>
      <c r="NY110" s="70"/>
      <c r="NZ110" s="70"/>
      <c r="OA110" s="70"/>
      <c r="OB110" s="70"/>
      <c r="OC110" s="70"/>
      <c r="OD110" s="70"/>
      <c r="OE110" s="70"/>
      <c r="OF110" s="70"/>
      <c r="OG110" s="81"/>
      <c r="OH110" s="70"/>
      <c r="OI110" s="70"/>
      <c r="OJ110" s="70"/>
      <c r="OK110" s="70"/>
      <c r="OL110" s="70"/>
      <c r="OM110" s="70"/>
      <c r="ON110" s="70"/>
      <c r="OO110" s="70"/>
      <c r="OP110" s="70"/>
      <c r="OQ110" s="70"/>
      <c r="OR110" s="70"/>
      <c r="OS110" s="70"/>
      <c r="OT110" s="70"/>
      <c r="OU110" s="70"/>
    </row>
    <row r="111" spans="1:411" s="67" customFormat="1" ht="12.75">
      <c r="A111" s="67">
        <v>104</v>
      </c>
      <c r="B111" s="552" t="s">
        <v>699</v>
      </c>
      <c r="C111" s="559" t="s">
        <v>630</v>
      </c>
      <c r="D111" s="508">
        <v>353.48</v>
      </c>
      <c r="E111" s="571" t="s">
        <v>2542</v>
      </c>
      <c r="F111" s="518"/>
      <c r="G111" s="518">
        <v>353.48</v>
      </c>
      <c r="H111" s="912">
        <v>353.48</v>
      </c>
      <c r="I111" s="633">
        <f t="shared" si="3"/>
        <v>353.48</v>
      </c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>
        <v>5</v>
      </c>
      <c r="V111" s="68"/>
      <c r="W111" s="68"/>
      <c r="X111" s="70"/>
      <c r="Y111" s="70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71"/>
      <c r="AK111" s="68"/>
      <c r="AL111" s="71"/>
      <c r="AM111" s="68"/>
      <c r="AN111" s="68"/>
      <c r="AO111" s="71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  <c r="BI111" s="68"/>
      <c r="BJ111" s="68"/>
      <c r="BK111" s="71"/>
      <c r="BL111" s="71"/>
      <c r="BM111" s="68"/>
      <c r="BN111" s="68"/>
      <c r="BO111" s="71"/>
      <c r="BP111" s="71"/>
      <c r="BQ111" s="68"/>
      <c r="BR111" s="68"/>
      <c r="BS111" s="68"/>
      <c r="BT111" s="68"/>
      <c r="BU111" s="71"/>
      <c r="BV111" s="71"/>
      <c r="BW111" s="71"/>
      <c r="BX111" s="71"/>
      <c r="BY111" s="68"/>
      <c r="BZ111" s="68"/>
      <c r="CA111" s="68"/>
      <c r="CB111" s="68"/>
      <c r="CC111" s="71"/>
      <c r="CD111" s="71"/>
      <c r="CE111" s="68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68"/>
      <c r="DB111" s="68"/>
      <c r="DC111" s="68"/>
      <c r="DD111" s="71"/>
      <c r="DE111" s="71"/>
      <c r="DF111" s="68"/>
      <c r="DG111" s="71"/>
      <c r="DH111" s="68"/>
      <c r="DI111" s="71"/>
      <c r="DJ111" s="71"/>
      <c r="DK111" s="68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68"/>
      <c r="ED111" s="71"/>
      <c r="EE111" s="70"/>
      <c r="EF111" s="72"/>
      <c r="EG111" s="72"/>
      <c r="EH111" s="72"/>
      <c r="EI111" s="72"/>
      <c r="EJ111" s="72"/>
      <c r="EK111" s="72"/>
      <c r="EL111" s="72"/>
      <c r="EM111" s="72"/>
      <c r="EN111" s="72"/>
      <c r="EO111" s="72"/>
      <c r="EP111" s="72"/>
      <c r="EQ111" s="72"/>
      <c r="ER111" s="72"/>
      <c r="ES111" s="72"/>
      <c r="ET111" s="70"/>
      <c r="EU111" s="72"/>
      <c r="EV111" s="70"/>
      <c r="EW111" s="70"/>
      <c r="EX111" s="70"/>
      <c r="EY111" s="73"/>
      <c r="EZ111" s="73"/>
      <c r="FA111" s="73"/>
      <c r="FB111" s="74"/>
      <c r="FC111" s="75"/>
      <c r="FD111" s="75"/>
      <c r="FE111" s="75"/>
      <c r="FF111" s="75"/>
      <c r="FG111" s="75"/>
      <c r="FH111" s="75"/>
      <c r="FI111" s="75"/>
      <c r="FJ111" s="75"/>
      <c r="FK111" s="75"/>
      <c r="FL111" s="75"/>
      <c r="FM111" s="75"/>
      <c r="FN111" s="75"/>
      <c r="FO111" s="75"/>
      <c r="FP111" s="75"/>
      <c r="FQ111" s="75"/>
      <c r="FR111" s="70">
        <v>5</v>
      </c>
      <c r="FS111" s="70">
        <v>5</v>
      </c>
      <c r="FT111" s="70">
        <v>5</v>
      </c>
      <c r="FU111" s="70">
        <v>5</v>
      </c>
      <c r="FV111" s="70">
        <v>5</v>
      </c>
      <c r="FW111" s="70">
        <v>5</v>
      </c>
      <c r="FX111" s="76"/>
      <c r="FY111" s="76"/>
      <c r="FZ111" s="76"/>
      <c r="GA111" s="76"/>
      <c r="GB111" s="76"/>
      <c r="GC111" s="74"/>
      <c r="GD111" s="74"/>
      <c r="GE111" s="74"/>
      <c r="GF111" s="74"/>
      <c r="GG111" s="77"/>
      <c r="GH111" s="78"/>
      <c r="GI111" s="78"/>
      <c r="GJ111" s="74"/>
      <c r="GK111" s="79"/>
      <c r="GL111" s="80"/>
      <c r="GM111" s="105"/>
      <c r="GN111" s="70"/>
      <c r="GO111" s="70"/>
      <c r="GP111" s="70"/>
      <c r="GQ111" s="70"/>
      <c r="GR111" s="70"/>
      <c r="GS111" s="70"/>
      <c r="GT111" s="70"/>
      <c r="GU111" s="70"/>
      <c r="GV111" s="70"/>
      <c r="GW111" s="70"/>
      <c r="GX111" s="70"/>
      <c r="GY111" s="70"/>
      <c r="GZ111" s="70"/>
      <c r="HA111" s="68"/>
      <c r="HB111" s="68"/>
      <c r="HC111" s="68"/>
      <c r="HD111" s="68"/>
      <c r="HE111" s="68"/>
      <c r="HF111" s="68"/>
      <c r="HG111" s="68"/>
      <c r="HH111" s="68"/>
      <c r="HI111" s="68"/>
      <c r="HJ111" s="68"/>
      <c r="HK111" s="68"/>
      <c r="HL111" s="68"/>
      <c r="HM111" s="68"/>
      <c r="HN111" s="68"/>
      <c r="HO111" s="68"/>
      <c r="HP111" s="68"/>
      <c r="HQ111" s="69"/>
      <c r="HR111" s="68"/>
      <c r="HS111" s="68"/>
      <c r="HT111" s="68"/>
      <c r="HU111" s="68"/>
      <c r="HV111" s="68"/>
      <c r="HW111" s="68"/>
      <c r="HX111" s="68"/>
      <c r="HY111" s="68"/>
      <c r="HZ111" s="68"/>
      <c r="IA111" s="68"/>
      <c r="IB111" s="68"/>
      <c r="IC111" s="68"/>
      <c r="ID111" s="68"/>
      <c r="IE111" s="68"/>
      <c r="IF111" s="68"/>
      <c r="IG111" s="68"/>
      <c r="IH111" s="68"/>
      <c r="II111" s="68"/>
      <c r="IJ111" s="68"/>
      <c r="IK111" s="68"/>
      <c r="IL111" s="68"/>
      <c r="IM111" s="68"/>
      <c r="IN111" s="68"/>
      <c r="IO111" s="68"/>
      <c r="IP111" s="68"/>
      <c r="IQ111" s="68"/>
      <c r="IR111" s="68"/>
      <c r="IS111" s="68"/>
      <c r="IT111" s="68"/>
      <c r="IU111" s="68"/>
      <c r="IV111" s="68"/>
      <c r="IW111" s="68"/>
      <c r="IX111" s="68"/>
      <c r="IY111" s="68"/>
      <c r="IZ111" s="68"/>
      <c r="JA111" s="68"/>
      <c r="JB111" s="68"/>
      <c r="JC111" s="68"/>
      <c r="JD111" s="68"/>
      <c r="JE111" s="68"/>
      <c r="JF111" s="68"/>
      <c r="JG111" s="68"/>
      <c r="JH111" s="68"/>
      <c r="JI111" s="68"/>
      <c r="JJ111" s="68"/>
      <c r="JK111" s="68"/>
      <c r="JL111" s="68"/>
      <c r="JM111" s="68"/>
      <c r="JN111" s="68"/>
      <c r="JO111" s="68"/>
      <c r="JP111" s="68"/>
      <c r="JQ111" s="68"/>
      <c r="JR111" s="68"/>
      <c r="JS111" s="68"/>
      <c r="JT111" s="68"/>
      <c r="JU111" s="68"/>
      <c r="JV111" s="68"/>
      <c r="JW111" s="68"/>
      <c r="JX111" s="68"/>
      <c r="JY111" s="68"/>
      <c r="JZ111" s="68"/>
      <c r="KA111" s="68"/>
      <c r="KB111" s="68"/>
      <c r="KC111" s="68"/>
      <c r="KD111" s="68"/>
      <c r="KE111" s="68"/>
      <c r="KF111" s="68"/>
      <c r="KG111" s="68"/>
      <c r="KH111" s="68"/>
      <c r="KI111" s="68"/>
      <c r="KJ111" s="68"/>
      <c r="KK111" s="68"/>
      <c r="KL111" s="68"/>
      <c r="KM111" s="68"/>
      <c r="KN111" s="68"/>
      <c r="KO111" s="68"/>
      <c r="KP111" s="70"/>
      <c r="KQ111" s="70"/>
      <c r="KR111" s="70"/>
      <c r="KS111" s="70"/>
      <c r="KT111" s="70"/>
      <c r="KU111" s="70"/>
      <c r="KV111" s="70"/>
      <c r="KW111" s="70"/>
      <c r="KX111" s="70"/>
      <c r="KY111" s="70"/>
      <c r="KZ111" s="70"/>
      <c r="LA111" s="70"/>
      <c r="LB111" s="70"/>
      <c r="LC111" s="70"/>
      <c r="LD111" s="70"/>
      <c r="LE111" s="70"/>
      <c r="LF111" s="70"/>
      <c r="LG111" s="70"/>
      <c r="LH111" s="70"/>
      <c r="LI111" s="70"/>
      <c r="LJ111" s="70"/>
      <c r="LK111" s="70"/>
      <c r="LL111" s="70"/>
      <c r="LM111" s="70"/>
      <c r="LN111" s="70"/>
      <c r="LO111" s="70"/>
      <c r="LP111" s="70"/>
      <c r="LQ111" s="70"/>
      <c r="LR111" s="70"/>
      <c r="LS111" s="70"/>
      <c r="LT111" s="70"/>
      <c r="LU111" s="70"/>
      <c r="LV111" s="70"/>
      <c r="LW111" s="70"/>
      <c r="LX111" s="70"/>
      <c r="LY111" s="70"/>
      <c r="LZ111" s="70"/>
      <c r="MA111" s="70"/>
      <c r="MB111" s="70"/>
      <c r="MC111" s="70"/>
      <c r="MD111" s="70"/>
      <c r="ME111" s="70"/>
      <c r="MF111" s="70"/>
      <c r="MG111" s="70"/>
      <c r="MH111" s="70"/>
      <c r="MI111" s="70"/>
      <c r="MJ111" s="70"/>
      <c r="MK111" s="70"/>
      <c r="ML111" s="70"/>
      <c r="MM111" s="70"/>
      <c r="MN111" s="70"/>
      <c r="MO111" s="70"/>
      <c r="MP111" s="70"/>
      <c r="MQ111" s="70"/>
      <c r="MR111" s="70"/>
      <c r="MS111" s="70"/>
      <c r="MT111" s="70"/>
      <c r="MU111" s="70"/>
      <c r="MV111" s="70"/>
      <c r="MW111" s="70"/>
      <c r="MX111" s="70"/>
      <c r="MY111" s="70"/>
      <c r="MZ111" s="70"/>
      <c r="NA111" s="70"/>
      <c r="NB111" s="70"/>
      <c r="NC111" s="70"/>
      <c r="ND111" s="70"/>
      <c r="NE111" s="70"/>
      <c r="NF111" s="70"/>
      <c r="NG111" s="70"/>
      <c r="NH111" s="70"/>
      <c r="NI111" s="70"/>
      <c r="NJ111" s="70"/>
      <c r="NK111" s="70"/>
      <c r="NL111" s="70"/>
      <c r="NM111" s="70"/>
      <c r="NN111" s="70"/>
      <c r="NO111" s="70"/>
      <c r="NP111" s="70"/>
      <c r="NQ111" s="70"/>
      <c r="NR111" s="70"/>
      <c r="NS111" s="70"/>
      <c r="NT111" s="70"/>
      <c r="NU111" s="70"/>
      <c r="NV111" s="70"/>
      <c r="NW111" s="70"/>
      <c r="NX111" s="70"/>
      <c r="NY111" s="70"/>
      <c r="NZ111" s="70"/>
      <c r="OA111" s="70"/>
      <c r="OB111" s="70"/>
      <c r="OC111" s="70"/>
      <c r="OD111" s="70"/>
      <c r="OE111" s="70"/>
      <c r="OF111" s="70"/>
      <c r="OG111" s="81"/>
      <c r="OH111" s="70"/>
      <c r="OI111" s="70"/>
      <c r="OJ111" s="70"/>
      <c r="OK111" s="70"/>
      <c r="OL111" s="70"/>
      <c r="OM111" s="70"/>
      <c r="ON111" s="70"/>
      <c r="OO111" s="70"/>
      <c r="OP111" s="70"/>
      <c r="OQ111" s="70"/>
      <c r="OR111" s="70"/>
      <c r="OS111" s="70"/>
      <c r="OT111" s="70"/>
      <c r="OU111" s="70"/>
    </row>
    <row r="112" spans="1:411" s="67" customFormat="1" ht="12.75">
      <c r="A112" s="67">
        <v>105</v>
      </c>
      <c r="B112" s="552" t="s">
        <v>700</v>
      </c>
      <c r="C112" s="559" t="s">
        <v>630</v>
      </c>
      <c r="D112" s="508">
        <v>476.67</v>
      </c>
      <c r="E112" s="571" t="s">
        <v>2543</v>
      </c>
      <c r="F112" s="518"/>
      <c r="G112" s="518">
        <v>294.25</v>
      </c>
      <c r="H112" s="912">
        <v>476.67</v>
      </c>
      <c r="I112" s="633">
        <f t="shared" si="3"/>
        <v>476.67</v>
      </c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70"/>
      <c r="Y112" s="70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71"/>
      <c r="AK112" s="68"/>
      <c r="AL112" s="71"/>
      <c r="AM112" s="68"/>
      <c r="AN112" s="68"/>
      <c r="AO112" s="71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71"/>
      <c r="BL112" s="71"/>
      <c r="BM112" s="68"/>
      <c r="BN112" s="68"/>
      <c r="BO112" s="71"/>
      <c r="BP112" s="71"/>
      <c r="BQ112" s="68"/>
      <c r="BR112" s="68"/>
      <c r="BS112" s="68"/>
      <c r="BT112" s="68"/>
      <c r="BU112" s="71"/>
      <c r="BV112" s="71"/>
      <c r="BW112" s="71"/>
      <c r="BX112" s="71"/>
      <c r="BY112" s="68"/>
      <c r="BZ112" s="68"/>
      <c r="CA112" s="68"/>
      <c r="CB112" s="68"/>
      <c r="CC112" s="71"/>
      <c r="CD112" s="71"/>
      <c r="CE112" s="68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68"/>
      <c r="DB112" s="68"/>
      <c r="DC112" s="68"/>
      <c r="DD112" s="71"/>
      <c r="DE112" s="71"/>
      <c r="DF112" s="68"/>
      <c r="DG112" s="71"/>
      <c r="DH112" s="68"/>
      <c r="DI112" s="71"/>
      <c r="DJ112" s="71"/>
      <c r="DK112" s="68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68"/>
      <c r="ED112" s="71"/>
      <c r="EE112" s="70"/>
      <c r="EF112" s="72"/>
      <c r="EG112" s="72"/>
      <c r="EH112" s="72"/>
      <c r="EI112" s="72"/>
      <c r="EJ112" s="72"/>
      <c r="EK112" s="72"/>
      <c r="EL112" s="72"/>
      <c r="EM112" s="72"/>
      <c r="EN112" s="72"/>
      <c r="EO112" s="72"/>
      <c r="EP112" s="72"/>
      <c r="EQ112" s="72"/>
      <c r="ER112" s="72"/>
      <c r="ES112" s="72"/>
      <c r="ET112" s="70"/>
      <c r="EU112" s="72"/>
      <c r="EV112" s="70"/>
      <c r="EW112" s="70"/>
      <c r="EX112" s="70"/>
      <c r="EY112" s="73"/>
      <c r="EZ112" s="73"/>
      <c r="FA112" s="73"/>
      <c r="FB112" s="74"/>
      <c r="FC112" s="75"/>
      <c r="FD112" s="75"/>
      <c r="FE112" s="75"/>
      <c r="FF112" s="75"/>
      <c r="FG112" s="75"/>
      <c r="FH112" s="75"/>
      <c r="FI112" s="75"/>
      <c r="FJ112" s="75"/>
      <c r="FK112" s="75"/>
      <c r="FL112" s="75"/>
      <c r="FM112" s="75"/>
      <c r="FN112" s="75"/>
      <c r="FO112" s="75"/>
      <c r="FP112" s="75"/>
      <c r="FQ112" s="75"/>
      <c r="FR112" s="74"/>
      <c r="FS112" s="74"/>
      <c r="FT112" s="74"/>
      <c r="FU112" s="74"/>
      <c r="FV112" s="74"/>
      <c r="FW112" s="74"/>
      <c r="FX112" s="76">
        <v>5</v>
      </c>
      <c r="FY112" s="76">
        <v>5</v>
      </c>
      <c r="FZ112" s="76">
        <v>5</v>
      </c>
      <c r="GA112" s="76">
        <v>5</v>
      </c>
      <c r="GB112" s="76">
        <v>5</v>
      </c>
      <c r="GC112" s="74"/>
      <c r="GD112" s="74"/>
      <c r="GE112" s="74"/>
      <c r="GF112" s="74"/>
      <c r="GG112" s="77"/>
      <c r="GH112" s="78"/>
      <c r="GI112" s="78"/>
      <c r="GJ112" s="74"/>
      <c r="GK112" s="79"/>
      <c r="GL112" s="80"/>
      <c r="GM112" s="105"/>
      <c r="GN112" s="70"/>
      <c r="GO112" s="70"/>
      <c r="GP112" s="70"/>
      <c r="GQ112" s="70"/>
      <c r="GR112" s="70"/>
      <c r="GS112" s="70"/>
      <c r="GT112" s="70"/>
      <c r="GU112" s="70"/>
      <c r="GV112" s="70"/>
      <c r="GW112" s="70"/>
      <c r="GX112" s="70"/>
      <c r="GY112" s="70"/>
      <c r="GZ112" s="70"/>
      <c r="HA112" s="68"/>
      <c r="HB112" s="68"/>
      <c r="HC112" s="68"/>
      <c r="HD112" s="68"/>
      <c r="HE112" s="68"/>
      <c r="HF112" s="68"/>
      <c r="HG112" s="68"/>
      <c r="HH112" s="68"/>
      <c r="HI112" s="68"/>
      <c r="HJ112" s="68"/>
      <c r="HK112" s="68"/>
      <c r="HL112" s="68"/>
      <c r="HM112" s="68"/>
      <c r="HN112" s="68"/>
      <c r="HO112" s="68"/>
      <c r="HP112" s="68"/>
      <c r="HQ112" s="69"/>
      <c r="HR112" s="68"/>
      <c r="HS112" s="68"/>
      <c r="HT112" s="68"/>
      <c r="HU112" s="68"/>
      <c r="HV112" s="68"/>
      <c r="HW112" s="68"/>
      <c r="HX112" s="68"/>
      <c r="HY112" s="68"/>
      <c r="HZ112" s="68"/>
      <c r="IA112" s="68"/>
      <c r="IB112" s="68"/>
      <c r="IC112" s="68"/>
      <c r="ID112" s="68"/>
      <c r="IE112" s="68"/>
      <c r="IF112" s="68"/>
      <c r="IG112" s="68"/>
      <c r="IH112" s="68"/>
      <c r="II112" s="68"/>
      <c r="IJ112" s="68"/>
      <c r="IK112" s="68"/>
      <c r="IL112" s="68"/>
      <c r="IM112" s="68"/>
      <c r="IN112" s="68"/>
      <c r="IO112" s="68"/>
      <c r="IP112" s="68"/>
      <c r="IQ112" s="68"/>
      <c r="IR112" s="68"/>
      <c r="IS112" s="68"/>
      <c r="IT112" s="68"/>
      <c r="IU112" s="68"/>
      <c r="IV112" s="68"/>
      <c r="IW112" s="68"/>
      <c r="IX112" s="68"/>
      <c r="IY112" s="68"/>
      <c r="IZ112" s="68"/>
      <c r="JA112" s="68"/>
      <c r="JB112" s="68"/>
      <c r="JC112" s="68"/>
      <c r="JD112" s="68"/>
      <c r="JE112" s="68"/>
      <c r="JF112" s="68"/>
      <c r="JG112" s="68"/>
      <c r="JH112" s="68"/>
      <c r="JI112" s="68"/>
      <c r="JJ112" s="68"/>
      <c r="JK112" s="68"/>
      <c r="JL112" s="68"/>
      <c r="JM112" s="68"/>
      <c r="JN112" s="68"/>
      <c r="JO112" s="68"/>
      <c r="JP112" s="68"/>
      <c r="JQ112" s="68"/>
      <c r="JR112" s="68"/>
      <c r="JS112" s="68"/>
      <c r="JT112" s="68"/>
      <c r="JU112" s="68"/>
      <c r="JV112" s="68"/>
      <c r="JW112" s="68"/>
      <c r="JX112" s="68"/>
      <c r="JY112" s="68"/>
      <c r="JZ112" s="68"/>
      <c r="KA112" s="68"/>
      <c r="KB112" s="68"/>
      <c r="KC112" s="68"/>
      <c r="KD112" s="68"/>
      <c r="KE112" s="68"/>
      <c r="KF112" s="68"/>
      <c r="KG112" s="68"/>
      <c r="KH112" s="68"/>
      <c r="KI112" s="68"/>
      <c r="KJ112" s="68"/>
      <c r="KK112" s="68"/>
      <c r="KL112" s="68"/>
      <c r="KM112" s="68"/>
      <c r="KN112" s="68"/>
      <c r="KO112" s="68"/>
      <c r="KP112" s="70"/>
      <c r="KQ112" s="70"/>
      <c r="KR112" s="70"/>
      <c r="KS112" s="70"/>
      <c r="KT112" s="70"/>
      <c r="KU112" s="70"/>
      <c r="KV112" s="70"/>
      <c r="KW112" s="70"/>
      <c r="KX112" s="70"/>
      <c r="KY112" s="70"/>
      <c r="KZ112" s="70"/>
      <c r="LA112" s="70"/>
      <c r="LB112" s="70"/>
      <c r="LC112" s="70"/>
      <c r="LD112" s="70"/>
      <c r="LE112" s="70"/>
      <c r="LF112" s="70"/>
      <c r="LG112" s="70"/>
      <c r="LH112" s="70"/>
      <c r="LI112" s="70"/>
      <c r="LJ112" s="70"/>
      <c r="LK112" s="70"/>
      <c r="LL112" s="70"/>
      <c r="LM112" s="70"/>
      <c r="LN112" s="70"/>
      <c r="LO112" s="70"/>
      <c r="LP112" s="70"/>
      <c r="LQ112" s="70"/>
      <c r="LR112" s="70"/>
      <c r="LS112" s="70"/>
      <c r="LT112" s="70"/>
      <c r="LU112" s="70"/>
      <c r="LV112" s="70"/>
      <c r="LW112" s="70"/>
      <c r="LX112" s="70"/>
      <c r="LY112" s="70"/>
      <c r="LZ112" s="70"/>
      <c r="MA112" s="70"/>
      <c r="MB112" s="70"/>
      <c r="MC112" s="70"/>
      <c r="MD112" s="70"/>
      <c r="ME112" s="70"/>
      <c r="MF112" s="70"/>
      <c r="MG112" s="70"/>
      <c r="MH112" s="70"/>
      <c r="MI112" s="70"/>
      <c r="MJ112" s="70"/>
      <c r="MK112" s="70"/>
      <c r="ML112" s="70"/>
      <c r="MM112" s="70"/>
      <c r="MN112" s="70"/>
      <c r="MO112" s="70"/>
      <c r="MP112" s="70"/>
      <c r="MQ112" s="70"/>
      <c r="MR112" s="70"/>
      <c r="MS112" s="70"/>
      <c r="MT112" s="70"/>
      <c r="MU112" s="70"/>
      <c r="MV112" s="70"/>
      <c r="MW112" s="70"/>
      <c r="MX112" s="70"/>
      <c r="MY112" s="70"/>
      <c r="MZ112" s="70"/>
      <c r="NA112" s="70"/>
      <c r="NB112" s="70"/>
      <c r="NC112" s="70"/>
      <c r="ND112" s="70"/>
      <c r="NE112" s="70"/>
      <c r="NF112" s="70"/>
      <c r="NG112" s="70"/>
      <c r="NH112" s="70"/>
      <c r="NI112" s="70"/>
      <c r="NJ112" s="70"/>
      <c r="NK112" s="70"/>
      <c r="NL112" s="70"/>
      <c r="NM112" s="70"/>
      <c r="NN112" s="70"/>
      <c r="NO112" s="70"/>
      <c r="NP112" s="70"/>
      <c r="NQ112" s="70"/>
      <c r="NR112" s="70"/>
      <c r="NS112" s="70"/>
      <c r="NT112" s="70"/>
      <c r="NU112" s="70"/>
      <c r="NV112" s="70"/>
      <c r="NW112" s="70"/>
      <c r="NX112" s="70"/>
      <c r="NY112" s="70"/>
      <c r="NZ112" s="70"/>
      <c r="OA112" s="70"/>
      <c r="OB112" s="70"/>
      <c r="OC112" s="70"/>
      <c r="OD112" s="70"/>
      <c r="OE112" s="70"/>
      <c r="OF112" s="70"/>
      <c r="OG112" s="81"/>
      <c r="OH112" s="70"/>
      <c r="OI112" s="70"/>
      <c r="OJ112" s="70"/>
      <c r="OK112" s="70"/>
      <c r="OL112" s="70"/>
      <c r="OM112" s="70"/>
      <c r="ON112" s="70"/>
      <c r="OO112" s="70"/>
      <c r="OP112" s="70"/>
      <c r="OQ112" s="70"/>
      <c r="OR112" s="70"/>
      <c r="OS112" s="70"/>
      <c r="OT112" s="70"/>
      <c r="OU112" s="70"/>
    </row>
    <row r="113" spans="1:411" s="67" customFormat="1" ht="12.75">
      <c r="A113" s="67">
        <v>106</v>
      </c>
      <c r="B113" s="552" t="s">
        <v>701</v>
      </c>
      <c r="C113" s="559" t="s">
        <v>630</v>
      </c>
      <c r="D113" s="508">
        <v>551.07000000000005</v>
      </c>
      <c r="E113" s="571" t="s">
        <v>2544</v>
      </c>
      <c r="F113" s="518"/>
      <c r="G113" s="518">
        <v>551.07000000000005</v>
      </c>
      <c r="H113" s="912">
        <v>551.07000000000005</v>
      </c>
      <c r="I113" s="633">
        <f t="shared" si="3"/>
        <v>551.07000000000005</v>
      </c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>
        <v>5</v>
      </c>
      <c r="W113" s="68"/>
      <c r="X113" s="70"/>
      <c r="Y113" s="70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71"/>
      <c r="AK113" s="68"/>
      <c r="AL113" s="71"/>
      <c r="AM113" s="68"/>
      <c r="AN113" s="68"/>
      <c r="AO113" s="71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71"/>
      <c r="BL113" s="71"/>
      <c r="BM113" s="68"/>
      <c r="BN113" s="68"/>
      <c r="BO113" s="71"/>
      <c r="BP113" s="71"/>
      <c r="BQ113" s="68"/>
      <c r="BR113" s="68"/>
      <c r="BS113" s="68"/>
      <c r="BT113" s="68"/>
      <c r="BU113" s="71"/>
      <c r="BV113" s="71"/>
      <c r="BW113" s="71"/>
      <c r="BX113" s="71"/>
      <c r="BY113" s="68"/>
      <c r="BZ113" s="68"/>
      <c r="CA113" s="68"/>
      <c r="CB113" s="68"/>
      <c r="CC113" s="71"/>
      <c r="CD113" s="71"/>
      <c r="CE113" s="68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68"/>
      <c r="DB113" s="68"/>
      <c r="DC113" s="68"/>
      <c r="DD113" s="71"/>
      <c r="DE113" s="71"/>
      <c r="DF113" s="68"/>
      <c r="DG113" s="71"/>
      <c r="DH113" s="68"/>
      <c r="DI113" s="71"/>
      <c r="DJ113" s="71"/>
      <c r="DK113" s="68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68"/>
      <c r="ED113" s="71"/>
      <c r="EE113" s="70"/>
      <c r="EF113" s="72"/>
      <c r="EG113" s="72"/>
      <c r="EH113" s="72"/>
      <c r="EI113" s="72"/>
      <c r="EJ113" s="72"/>
      <c r="EK113" s="72"/>
      <c r="EL113" s="72"/>
      <c r="EM113" s="72"/>
      <c r="EN113" s="72"/>
      <c r="EO113" s="72"/>
      <c r="EP113" s="72"/>
      <c r="EQ113" s="72"/>
      <c r="ER113" s="72"/>
      <c r="ES113" s="72"/>
      <c r="ET113" s="70"/>
      <c r="EU113" s="72"/>
      <c r="EV113" s="70"/>
      <c r="EW113" s="70"/>
      <c r="EX113" s="70"/>
      <c r="EY113" s="73"/>
      <c r="EZ113" s="73"/>
      <c r="FA113" s="73"/>
      <c r="FB113" s="74"/>
      <c r="FC113" s="75"/>
      <c r="FD113" s="75"/>
      <c r="FE113" s="75"/>
      <c r="FF113" s="75"/>
      <c r="FG113" s="75"/>
      <c r="FH113" s="75"/>
      <c r="FI113" s="75"/>
      <c r="FJ113" s="75"/>
      <c r="FK113" s="75"/>
      <c r="FL113" s="75"/>
      <c r="FM113" s="75"/>
      <c r="FN113" s="75"/>
      <c r="FO113" s="75"/>
      <c r="FP113" s="75"/>
      <c r="FQ113" s="75"/>
      <c r="FR113" s="74"/>
      <c r="FS113" s="74"/>
      <c r="FT113" s="74"/>
      <c r="FU113" s="74"/>
      <c r="FV113" s="74"/>
      <c r="FW113" s="74"/>
      <c r="FX113" s="76"/>
      <c r="FY113" s="76"/>
      <c r="FZ113" s="76"/>
      <c r="GA113" s="76"/>
      <c r="GB113" s="76"/>
      <c r="GC113" s="70">
        <v>5</v>
      </c>
      <c r="GD113" s="70">
        <v>5</v>
      </c>
      <c r="GE113" s="70">
        <v>5</v>
      </c>
      <c r="GF113" s="70">
        <v>5</v>
      </c>
      <c r="GG113" s="77"/>
      <c r="GH113" s="78"/>
      <c r="GI113" s="78"/>
      <c r="GJ113" s="74"/>
      <c r="GK113" s="79"/>
      <c r="GL113" s="80"/>
      <c r="GM113" s="105"/>
      <c r="GN113" s="70"/>
      <c r="GO113" s="70"/>
      <c r="GP113" s="70"/>
      <c r="GQ113" s="70"/>
      <c r="GR113" s="70"/>
      <c r="GS113" s="70"/>
      <c r="GT113" s="70"/>
      <c r="GU113" s="70"/>
      <c r="GV113" s="70"/>
      <c r="GW113" s="70"/>
      <c r="GX113" s="70"/>
      <c r="GY113" s="70"/>
      <c r="GZ113" s="70"/>
      <c r="HA113" s="68"/>
      <c r="HB113" s="68"/>
      <c r="HC113" s="68"/>
      <c r="HD113" s="68"/>
      <c r="HE113" s="68"/>
      <c r="HF113" s="68"/>
      <c r="HG113" s="68"/>
      <c r="HH113" s="68"/>
      <c r="HI113" s="68"/>
      <c r="HJ113" s="68"/>
      <c r="HK113" s="68"/>
      <c r="HL113" s="68"/>
      <c r="HM113" s="68"/>
      <c r="HN113" s="68"/>
      <c r="HO113" s="68"/>
      <c r="HP113" s="68"/>
      <c r="HQ113" s="69"/>
      <c r="HR113" s="68"/>
      <c r="HS113" s="68"/>
      <c r="HT113" s="68"/>
      <c r="HU113" s="68"/>
      <c r="HV113" s="68"/>
      <c r="HW113" s="68"/>
      <c r="HX113" s="68"/>
      <c r="HY113" s="68"/>
      <c r="HZ113" s="68"/>
      <c r="IA113" s="68"/>
      <c r="IB113" s="68"/>
      <c r="IC113" s="68"/>
      <c r="ID113" s="68"/>
      <c r="IE113" s="68"/>
      <c r="IF113" s="68"/>
      <c r="IG113" s="68"/>
      <c r="IH113" s="68"/>
      <c r="II113" s="68"/>
      <c r="IJ113" s="68"/>
      <c r="IK113" s="68"/>
      <c r="IL113" s="68"/>
      <c r="IM113" s="68"/>
      <c r="IN113" s="68"/>
      <c r="IO113" s="68"/>
      <c r="IP113" s="68"/>
      <c r="IQ113" s="68"/>
      <c r="IR113" s="68"/>
      <c r="IS113" s="68"/>
      <c r="IT113" s="68"/>
      <c r="IU113" s="68"/>
      <c r="IV113" s="68"/>
      <c r="IW113" s="68"/>
      <c r="IX113" s="68"/>
      <c r="IY113" s="68"/>
      <c r="IZ113" s="68"/>
      <c r="JA113" s="68"/>
      <c r="JB113" s="68"/>
      <c r="JC113" s="68"/>
      <c r="JD113" s="68"/>
      <c r="JE113" s="68"/>
      <c r="JF113" s="68"/>
      <c r="JG113" s="68"/>
      <c r="JH113" s="68"/>
      <c r="JI113" s="68"/>
      <c r="JJ113" s="68"/>
      <c r="JK113" s="68"/>
      <c r="JL113" s="68"/>
      <c r="JM113" s="68"/>
      <c r="JN113" s="68"/>
      <c r="JO113" s="68"/>
      <c r="JP113" s="68"/>
      <c r="JQ113" s="68"/>
      <c r="JR113" s="68"/>
      <c r="JS113" s="68"/>
      <c r="JT113" s="68"/>
      <c r="JU113" s="68"/>
      <c r="JV113" s="68"/>
      <c r="JW113" s="68"/>
      <c r="JX113" s="68"/>
      <c r="JY113" s="68"/>
      <c r="JZ113" s="68"/>
      <c r="KA113" s="68"/>
      <c r="KB113" s="68"/>
      <c r="KC113" s="68"/>
      <c r="KD113" s="68"/>
      <c r="KE113" s="68"/>
      <c r="KF113" s="68"/>
      <c r="KG113" s="68"/>
      <c r="KH113" s="68"/>
      <c r="KI113" s="68"/>
      <c r="KJ113" s="68"/>
      <c r="KK113" s="68"/>
      <c r="KL113" s="68"/>
      <c r="KM113" s="68"/>
      <c r="KN113" s="68"/>
      <c r="KO113" s="68"/>
      <c r="KP113" s="70"/>
      <c r="KQ113" s="70"/>
      <c r="KR113" s="70"/>
      <c r="KS113" s="70"/>
      <c r="KT113" s="70"/>
      <c r="KU113" s="70"/>
      <c r="KV113" s="70"/>
      <c r="KW113" s="70"/>
      <c r="KX113" s="70"/>
      <c r="KY113" s="70"/>
      <c r="KZ113" s="70"/>
      <c r="LA113" s="70"/>
      <c r="LB113" s="70"/>
      <c r="LC113" s="70"/>
      <c r="LD113" s="70"/>
      <c r="LE113" s="70"/>
      <c r="LF113" s="70"/>
      <c r="LG113" s="70"/>
      <c r="LH113" s="70"/>
      <c r="LI113" s="70"/>
      <c r="LJ113" s="70"/>
      <c r="LK113" s="70"/>
      <c r="LL113" s="70"/>
      <c r="LM113" s="70"/>
      <c r="LN113" s="70"/>
      <c r="LO113" s="70"/>
      <c r="LP113" s="70"/>
      <c r="LQ113" s="70"/>
      <c r="LR113" s="70"/>
      <c r="LS113" s="70"/>
      <c r="LT113" s="70"/>
      <c r="LU113" s="70"/>
      <c r="LV113" s="70"/>
      <c r="LW113" s="70"/>
      <c r="LX113" s="70"/>
      <c r="LY113" s="70"/>
      <c r="LZ113" s="70"/>
      <c r="MA113" s="70"/>
      <c r="MB113" s="70"/>
      <c r="MC113" s="70"/>
      <c r="MD113" s="70"/>
      <c r="ME113" s="70"/>
      <c r="MF113" s="70"/>
      <c r="MG113" s="70"/>
      <c r="MH113" s="70"/>
      <c r="MI113" s="70"/>
      <c r="MJ113" s="70"/>
      <c r="MK113" s="70"/>
      <c r="ML113" s="70"/>
      <c r="MM113" s="70"/>
      <c r="MN113" s="70"/>
      <c r="MO113" s="70"/>
      <c r="MP113" s="70"/>
      <c r="MQ113" s="70"/>
      <c r="MR113" s="70"/>
      <c r="MS113" s="70"/>
      <c r="MT113" s="70"/>
      <c r="MU113" s="70"/>
      <c r="MV113" s="70"/>
      <c r="MW113" s="70"/>
      <c r="MX113" s="70"/>
      <c r="MY113" s="70"/>
      <c r="MZ113" s="70"/>
      <c r="NA113" s="70"/>
      <c r="NB113" s="70"/>
      <c r="NC113" s="70"/>
      <c r="ND113" s="70"/>
      <c r="NE113" s="70"/>
      <c r="NF113" s="70"/>
      <c r="NG113" s="70"/>
      <c r="NH113" s="70"/>
      <c r="NI113" s="70"/>
      <c r="NJ113" s="70"/>
      <c r="NK113" s="70"/>
      <c r="NL113" s="70"/>
      <c r="NM113" s="70"/>
      <c r="NN113" s="70"/>
      <c r="NO113" s="70"/>
      <c r="NP113" s="70"/>
      <c r="NQ113" s="70"/>
      <c r="NR113" s="70"/>
      <c r="NS113" s="70"/>
      <c r="NT113" s="70"/>
      <c r="NU113" s="70"/>
      <c r="NV113" s="70"/>
      <c r="NW113" s="70"/>
      <c r="NX113" s="70"/>
      <c r="NY113" s="70"/>
      <c r="NZ113" s="70"/>
      <c r="OA113" s="70"/>
      <c r="OB113" s="70"/>
      <c r="OC113" s="70"/>
      <c r="OD113" s="70"/>
      <c r="OE113" s="70"/>
      <c r="OF113" s="70"/>
      <c r="OG113" s="81"/>
      <c r="OH113" s="70"/>
      <c r="OI113" s="70"/>
      <c r="OJ113" s="70"/>
      <c r="OK113" s="70"/>
      <c r="OL113" s="70"/>
      <c r="OM113" s="70"/>
      <c r="ON113" s="70"/>
      <c r="OO113" s="70"/>
      <c r="OP113" s="70"/>
      <c r="OQ113" s="70"/>
      <c r="OR113" s="70"/>
      <c r="OS113" s="70"/>
      <c r="OT113" s="70"/>
      <c r="OU113" s="70"/>
    </row>
    <row r="114" spans="1:411" s="67" customFormat="1" ht="12.75">
      <c r="A114" s="67">
        <v>107</v>
      </c>
      <c r="B114" s="552" t="s">
        <v>702</v>
      </c>
      <c r="C114" s="559" t="s">
        <v>630</v>
      </c>
      <c r="D114" s="508">
        <v>856.27</v>
      </c>
      <c r="E114" s="571" t="s">
        <v>2545</v>
      </c>
      <c r="F114" s="518"/>
      <c r="G114" s="518">
        <v>856.27</v>
      </c>
      <c r="H114" s="912">
        <v>856.27</v>
      </c>
      <c r="I114" s="633">
        <f t="shared" si="3"/>
        <v>856.27</v>
      </c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>
        <v>5</v>
      </c>
      <c r="X114" s="70"/>
      <c r="Y114" s="70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71"/>
      <c r="AK114" s="68"/>
      <c r="AL114" s="71"/>
      <c r="AM114" s="68"/>
      <c r="AN114" s="68"/>
      <c r="AO114" s="71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71"/>
      <c r="BL114" s="71"/>
      <c r="BM114" s="68"/>
      <c r="BN114" s="68"/>
      <c r="BO114" s="71"/>
      <c r="BP114" s="71"/>
      <c r="BQ114" s="68"/>
      <c r="BR114" s="68"/>
      <c r="BS114" s="68"/>
      <c r="BT114" s="68"/>
      <c r="BU114" s="71"/>
      <c r="BV114" s="71"/>
      <c r="BW114" s="71"/>
      <c r="BX114" s="71"/>
      <c r="BY114" s="68"/>
      <c r="BZ114" s="68"/>
      <c r="CA114" s="68"/>
      <c r="CB114" s="68"/>
      <c r="CC114" s="71"/>
      <c r="CD114" s="71"/>
      <c r="CE114" s="68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68"/>
      <c r="DB114" s="68"/>
      <c r="DC114" s="68"/>
      <c r="DD114" s="71"/>
      <c r="DE114" s="71"/>
      <c r="DF114" s="68"/>
      <c r="DG114" s="71"/>
      <c r="DH114" s="68"/>
      <c r="DI114" s="71"/>
      <c r="DJ114" s="71"/>
      <c r="DK114" s="68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68"/>
      <c r="ED114" s="71"/>
      <c r="EE114" s="70"/>
      <c r="EF114" s="72"/>
      <c r="EG114" s="72"/>
      <c r="EH114" s="72"/>
      <c r="EI114" s="72"/>
      <c r="EJ114" s="72"/>
      <c r="EK114" s="72"/>
      <c r="EL114" s="72"/>
      <c r="EM114" s="72"/>
      <c r="EN114" s="72"/>
      <c r="EO114" s="72"/>
      <c r="EP114" s="72"/>
      <c r="EQ114" s="72"/>
      <c r="ER114" s="72"/>
      <c r="ES114" s="72"/>
      <c r="ET114" s="70"/>
      <c r="EU114" s="72"/>
      <c r="EV114" s="70"/>
      <c r="EW114" s="70"/>
      <c r="EX114" s="70"/>
      <c r="EY114" s="73"/>
      <c r="EZ114" s="73"/>
      <c r="FA114" s="73"/>
      <c r="FB114" s="74"/>
      <c r="FC114" s="75"/>
      <c r="FD114" s="75"/>
      <c r="FE114" s="75"/>
      <c r="FF114" s="75"/>
      <c r="FG114" s="75"/>
      <c r="FH114" s="75"/>
      <c r="FI114" s="75"/>
      <c r="FJ114" s="75"/>
      <c r="FK114" s="75"/>
      <c r="FL114" s="75"/>
      <c r="FM114" s="75"/>
      <c r="FN114" s="75"/>
      <c r="FO114" s="75"/>
      <c r="FP114" s="75"/>
      <c r="FQ114" s="75"/>
      <c r="FR114" s="74"/>
      <c r="FS114" s="74"/>
      <c r="FT114" s="74"/>
      <c r="FU114" s="74"/>
      <c r="FV114" s="74"/>
      <c r="FW114" s="74"/>
      <c r="FX114" s="76"/>
      <c r="FY114" s="76"/>
      <c r="FZ114" s="76"/>
      <c r="GA114" s="76"/>
      <c r="GB114" s="76"/>
      <c r="GC114" s="74"/>
      <c r="GD114" s="74"/>
      <c r="GE114" s="74"/>
      <c r="GF114" s="74"/>
      <c r="GG114" s="77"/>
      <c r="GH114" s="78"/>
      <c r="GI114" s="78"/>
      <c r="GJ114" s="74"/>
      <c r="GK114" s="79"/>
      <c r="GL114" s="80"/>
      <c r="GM114" s="105"/>
      <c r="GN114" s="70"/>
      <c r="GO114" s="70"/>
      <c r="GP114" s="70"/>
      <c r="GQ114" s="70"/>
      <c r="GR114" s="70"/>
      <c r="GS114" s="70"/>
      <c r="GT114" s="70"/>
      <c r="GU114" s="70"/>
      <c r="GV114" s="70"/>
      <c r="GW114" s="70"/>
      <c r="GX114" s="70"/>
      <c r="GY114" s="70"/>
      <c r="GZ114" s="70"/>
      <c r="HA114" s="68"/>
      <c r="HB114" s="68"/>
      <c r="HC114" s="68"/>
      <c r="HD114" s="68"/>
      <c r="HE114" s="68"/>
      <c r="HF114" s="68"/>
      <c r="HG114" s="68"/>
      <c r="HH114" s="68"/>
      <c r="HI114" s="68"/>
      <c r="HJ114" s="68"/>
      <c r="HK114" s="68"/>
      <c r="HL114" s="68"/>
      <c r="HM114" s="68"/>
      <c r="HN114" s="68"/>
      <c r="HO114" s="68"/>
      <c r="HP114" s="68"/>
      <c r="HQ114" s="69"/>
      <c r="HR114" s="68"/>
      <c r="HS114" s="68"/>
      <c r="HT114" s="68"/>
      <c r="HU114" s="68"/>
      <c r="HV114" s="68"/>
      <c r="HW114" s="68"/>
      <c r="HX114" s="68"/>
      <c r="HY114" s="68"/>
      <c r="HZ114" s="68"/>
      <c r="IA114" s="68"/>
      <c r="IB114" s="68"/>
      <c r="IC114" s="68"/>
      <c r="ID114" s="68"/>
      <c r="IE114" s="68"/>
      <c r="IF114" s="68"/>
      <c r="IG114" s="68"/>
      <c r="IH114" s="68"/>
      <c r="II114" s="68"/>
      <c r="IJ114" s="68"/>
      <c r="IK114" s="68"/>
      <c r="IL114" s="68"/>
      <c r="IM114" s="68"/>
      <c r="IN114" s="68"/>
      <c r="IO114" s="68"/>
      <c r="IP114" s="68"/>
      <c r="IQ114" s="68"/>
      <c r="IR114" s="68"/>
      <c r="IS114" s="68"/>
      <c r="IT114" s="68"/>
      <c r="IU114" s="68"/>
      <c r="IV114" s="68"/>
      <c r="IW114" s="68"/>
      <c r="IX114" s="68"/>
      <c r="IY114" s="68"/>
      <c r="IZ114" s="68"/>
      <c r="JA114" s="68"/>
      <c r="JB114" s="68"/>
      <c r="JC114" s="68"/>
      <c r="JD114" s="68"/>
      <c r="JE114" s="68"/>
      <c r="JF114" s="68"/>
      <c r="JG114" s="68"/>
      <c r="JH114" s="68"/>
      <c r="JI114" s="68"/>
      <c r="JJ114" s="68"/>
      <c r="JK114" s="68"/>
      <c r="JL114" s="68"/>
      <c r="JM114" s="68"/>
      <c r="JN114" s="68"/>
      <c r="JO114" s="68"/>
      <c r="JP114" s="68"/>
      <c r="JQ114" s="68"/>
      <c r="JR114" s="68"/>
      <c r="JS114" s="68"/>
      <c r="JT114" s="68"/>
      <c r="JU114" s="68"/>
      <c r="JV114" s="68"/>
      <c r="JW114" s="68"/>
      <c r="JX114" s="68"/>
      <c r="JY114" s="68"/>
      <c r="JZ114" s="68"/>
      <c r="KA114" s="68"/>
      <c r="KB114" s="68"/>
      <c r="KC114" s="68"/>
      <c r="KD114" s="68"/>
      <c r="KE114" s="68"/>
      <c r="KF114" s="68"/>
      <c r="KG114" s="68"/>
      <c r="KH114" s="68"/>
      <c r="KI114" s="68"/>
      <c r="KJ114" s="68"/>
      <c r="KK114" s="68"/>
      <c r="KL114" s="68"/>
      <c r="KM114" s="68"/>
      <c r="KN114" s="68"/>
      <c r="KO114" s="68"/>
      <c r="KP114" s="70"/>
      <c r="KQ114" s="70"/>
      <c r="KR114" s="70"/>
      <c r="KS114" s="70"/>
      <c r="KT114" s="70"/>
      <c r="KU114" s="70"/>
      <c r="KV114" s="70"/>
      <c r="KW114" s="70"/>
      <c r="KX114" s="70"/>
      <c r="KY114" s="70"/>
      <c r="KZ114" s="70"/>
      <c r="LA114" s="70"/>
      <c r="LB114" s="70"/>
      <c r="LC114" s="70"/>
      <c r="LD114" s="70"/>
      <c r="LE114" s="70"/>
      <c r="LF114" s="70"/>
      <c r="LG114" s="70"/>
      <c r="LH114" s="70"/>
      <c r="LI114" s="70"/>
      <c r="LJ114" s="70"/>
      <c r="LK114" s="70"/>
      <c r="LL114" s="70"/>
      <c r="LM114" s="70"/>
      <c r="LN114" s="70"/>
      <c r="LO114" s="70"/>
      <c r="LP114" s="70"/>
      <c r="LQ114" s="70"/>
      <c r="LR114" s="70"/>
      <c r="LS114" s="70"/>
      <c r="LT114" s="70"/>
      <c r="LU114" s="70"/>
      <c r="LV114" s="70"/>
      <c r="LW114" s="70"/>
      <c r="LX114" s="70"/>
      <c r="LY114" s="70"/>
      <c r="LZ114" s="70"/>
      <c r="MA114" s="70"/>
      <c r="MB114" s="70"/>
      <c r="MC114" s="70"/>
      <c r="MD114" s="70"/>
      <c r="ME114" s="70"/>
      <c r="MF114" s="70"/>
      <c r="MG114" s="70"/>
      <c r="MH114" s="70"/>
      <c r="MI114" s="70"/>
      <c r="MJ114" s="70"/>
      <c r="MK114" s="70"/>
      <c r="ML114" s="70"/>
      <c r="MM114" s="70"/>
      <c r="MN114" s="70"/>
      <c r="MO114" s="70"/>
      <c r="MP114" s="70"/>
      <c r="MQ114" s="70"/>
      <c r="MR114" s="70"/>
      <c r="MS114" s="70"/>
      <c r="MT114" s="70"/>
      <c r="MU114" s="70"/>
      <c r="MV114" s="70"/>
      <c r="MW114" s="70"/>
      <c r="MX114" s="70"/>
      <c r="MY114" s="70"/>
      <c r="MZ114" s="70"/>
      <c r="NA114" s="70"/>
      <c r="NB114" s="70"/>
      <c r="NC114" s="70"/>
      <c r="ND114" s="70"/>
      <c r="NE114" s="70"/>
      <c r="NF114" s="70"/>
      <c r="NG114" s="70"/>
      <c r="NH114" s="70"/>
      <c r="NI114" s="70"/>
      <c r="NJ114" s="70"/>
      <c r="NK114" s="70"/>
      <c r="NL114" s="70"/>
      <c r="NM114" s="70"/>
      <c r="NN114" s="70"/>
      <c r="NO114" s="70"/>
      <c r="NP114" s="70"/>
      <c r="NQ114" s="70"/>
      <c r="NR114" s="70"/>
      <c r="NS114" s="70"/>
      <c r="NT114" s="70"/>
      <c r="NU114" s="70"/>
      <c r="NV114" s="70"/>
      <c r="NW114" s="70"/>
      <c r="NX114" s="70"/>
      <c r="NY114" s="70"/>
      <c r="NZ114" s="70"/>
      <c r="OA114" s="70"/>
      <c r="OB114" s="70"/>
      <c r="OC114" s="70"/>
      <c r="OD114" s="70"/>
      <c r="OE114" s="70"/>
      <c r="OF114" s="70"/>
      <c r="OG114" s="81"/>
      <c r="OH114" s="70"/>
      <c r="OI114" s="70"/>
      <c r="OJ114" s="70"/>
      <c r="OK114" s="70"/>
      <c r="OL114" s="70"/>
      <c r="OM114" s="70"/>
      <c r="ON114" s="70"/>
      <c r="OO114" s="70"/>
      <c r="OP114" s="70"/>
      <c r="OQ114" s="70"/>
      <c r="OR114" s="70"/>
      <c r="OS114" s="70"/>
      <c r="OT114" s="70"/>
      <c r="OU114" s="70"/>
    </row>
    <row r="115" spans="1:411" s="67" customFormat="1" ht="12.75">
      <c r="A115" s="67">
        <v>108</v>
      </c>
      <c r="B115" s="552" t="s">
        <v>703</v>
      </c>
      <c r="C115" s="559" t="s">
        <v>630</v>
      </c>
      <c r="D115" s="508">
        <v>1098</v>
      </c>
      <c r="E115" s="571" t="s">
        <v>2546</v>
      </c>
      <c r="F115" s="518"/>
      <c r="G115" s="518">
        <v>895.8</v>
      </c>
      <c r="H115" s="912">
        <v>1098</v>
      </c>
      <c r="I115" s="633">
        <f t="shared" si="3"/>
        <v>1098</v>
      </c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70">
        <v>5</v>
      </c>
      <c r="Y115" s="70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71"/>
      <c r="AK115" s="68"/>
      <c r="AL115" s="71"/>
      <c r="AM115" s="68"/>
      <c r="AN115" s="68"/>
      <c r="AO115" s="71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71"/>
      <c r="BL115" s="71"/>
      <c r="BM115" s="68"/>
      <c r="BN115" s="68"/>
      <c r="BO115" s="71"/>
      <c r="BP115" s="71"/>
      <c r="BQ115" s="68"/>
      <c r="BR115" s="68"/>
      <c r="BS115" s="68"/>
      <c r="BT115" s="68"/>
      <c r="BU115" s="71"/>
      <c r="BV115" s="71"/>
      <c r="BW115" s="71"/>
      <c r="BX115" s="71"/>
      <c r="BY115" s="68"/>
      <c r="BZ115" s="68"/>
      <c r="CA115" s="68"/>
      <c r="CB115" s="68"/>
      <c r="CC115" s="71"/>
      <c r="CD115" s="71"/>
      <c r="CE115" s="68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68"/>
      <c r="DB115" s="68"/>
      <c r="DC115" s="68"/>
      <c r="DD115" s="71"/>
      <c r="DE115" s="71"/>
      <c r="DF115" s="68"/>
      <c r="DG115" s="71"/>
      <c r="DH115" s="68"/>
      <c r="DI115" s="71"/>
      <c r="DJ115" s="71"/>
      <c r="DK115" s="68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68"/>
      <c r="ED115" s="71"/>
      <c r="EE115" s="70"/>
      <c r="EF115" s="72"/>
      <c r="EG115" s="72"/>
      <c r="EH115" s="72"/>
      <c r="EI115" s="72"/>
      <c r="EJ115" s="72"/>
      <c r="EK115" s="72"/>
      <c r="EL115" s="72"/>
      <c r="EM115" s="72"/>
      <c r="EN115" s="72"/>
      <c r="EO115" s="72"/>
      <c r="EP115" s="72"/>
      <c r="EQ115" s="72"/>
      <c r="ER115" s="72"/>
      <c r="ES115" s="72"/>
      <c r="ET115" s="70"/>
      <c r="EU115" s="72"/>
      <c r="EV115" s="70"/>
      <c r="EW115" s="70"/>
      <c r="EX115" s="70"/>
      <c r="EY115" s="73"/>
      <c r="EZ115" s="73"/>
      <c r="FA115" s="73"/>
      <c r="FB115" s="74"/>
      <c r="FC115" s="75"/>
      <c r="FD115" s="75"/>
      <c r="FE115" s="75"/>
      <c r="FF115" s="75"/>
      <c r="FG115" s="75"/>
      <c r="FH115" s="75"/>
      <c r="FI115" s="75"/>
      <c r="FJ115" s="75"/>
      <c r="FK115" s="75"/>
      <c r="FL115" s="75"/>
      <c r="FM115" s="75"/>
      <c r="FN115" s="75"/>
      <c r="FO115" s="75"/>
      <c r="FP115" s="75"/>
      <c r="FQ115" s="75"/>
      <c r="FR115" s="74"/>
      <c r="FS115" s="74"/>
      <c r="FT115" s="74"/>
      <c r="FU115" s="74"/>
      <c r="FV115" s="74"/>
      <c r="FW115" s="74"/>
      <c r="FX115" s="76"/>
      <c r="FY115" s="76"/>
      <c r="FZ115" s="76"/>
      <c r="GA115" s="76"/>
      <c r="GB115" s="76"/>
      <c r="GC115" s="74"/>
      <c r="GD115" s="74"/>
      <c r="GE115" s="74"/>
      <c r="GF115" s="74"/>
      <c r="GG115" s="77"/>
      <c r="GH115" s="78"/>
      <c r="GI115" s="78"/>
      <c r="GJ115" s="74"/>
      <c r="GK115" s="79"/>
      <c r="GL115" s="80"/>
      <c r="GM115" s="105"/>
      <c r="GN115" s="70"/>
      <c r="GO115" s="70"/>
      <c r="GP115" s="70"/>
      <c r="GQ115" s="70"/>
      <c r="GR115" s="70"/>
      <c r="GS115" s="70"/>
      <c r="GT115" s="70"/>
      <c r="GU115" s="70"/>
      <c r="GV115" s="70"/>
      <c r="GW115" s="70"/>
      <c r="GX115" s="70"/>
      <c r="GY115" s="70"/>
      <c r="GZ115" s="70"/>
      <c r="HA115" s="68"/>
      <c r="HB115" s="68"/>
      <c r="HC115" s="68"/>
      <c r="HD115" s="68"/>
      <c r="HE115" s="68"/>
      <c r="HF115" s="68"/>
      <c r="HG115" s="68"/>
      <c r="HH115" s="68"/>
      <c r="HI115" s="68"/>
      <c r="HJ115" s="68"/>
      <c r="HK115" s="68"/>
      <c r="HL115" s="68"/>
      <c r="HM115" s="68"/>
      <c r="HN115" s="68"/>
      <c r="HO115" s="68"/>
      <c r="HP115" s="68"/>
      <c r="HQ115" s="69"/>
      <c r="HR115" s="68"/>
      <c r="HS115" s="68"/>
      <c r="HT115" s="68"/>
      <c r="HU115" s="68"/>
      <c r="HV115" s="68"/>
      <c r="HW115" s="68"/>
      <c r="HX115" s="68"/>
      <c r="HY115" s="68"/>
      <c r="HZ115" s="68"/>
      <c r="IA115" s="68"/>
      <c r="IB115" s="68"/>
      <c r="IC115" s="68"/>
      <c r="ID115" s="68"/>
      <c r="IE115" s="68"/>
      <c r="IF115" s="68"/>
      <c r="IG115" s="68"/>
      <c r="IH115" s="68"/>
      <c r="II115" s="68"/>
      <c r="IJ115" s="68"/>
      <c r="IK115" s="68"/>
      <c r="IL115" s="68"/>
      <c r="IM115" s="68"/>
      <c r="IN115" s="68"/>
      <c r="IO115" s="68"/>
      <c r="IP115" s="68"/>
      <c r="IQ115" s="68"/>
      <c r="IR115" s="68"/>
      <c r="IS115" s="68"/>
      <c r="IT115" s="68"/>
      <c r="IU115" s="68"/>
      <c r="IV115" s="68"/>
      <c r="IW115" s="68"/>
      <c r="IX115" s="68"/>
      <c r="IY115" s="68"/>
      <c r="IZ115" s="68"/>
      <c r="JA115" s="68"/>
      <c r="JB115" s="68"/>
      <c r="JC115" s="68"/>
      <c r="JD115" s="68"/>
      <c r="JE115" s="68"/>
      <c r="JF115" s="68"/>
      <c r="JG115" s="68"/>
      <c r="JH115" s="68"/>
      <c r="JI115" s="68"/>
      <c r="JJ115" s="68"/>
      <c r="JK115" s="68"/>
      <c r="JL115" s="68"/>
      <c r="JM115" s="68"/>
      <c r="JN115" s="68"/>
      <c r="JO115" s="68"/>
      <c r="JP115" s="68"/>
      <c r="JQ115" s="68"/>
      <c r="JR115" s="68"/>
      <c r="JS115" s="68"/>
      <c r="JT115" s="68"/>
      <c r="JU115" s="68"/>
      <c r="JV115" s="68"/>
      <c r="JW115" s="68"/>
      <c r="JX115" s="68"/>
      <c r="JY115" s="68"/>
      <c r="JZ115" s="68"/>
      <c r="KA115" s="68"/>
      <c r="KB115" s="68"/>
      <c r="KC115" s="68"/>
      <c r="KD115" s="68"/>
      <c r="KE115" s="68"/>
      <c r="KF115" s="68"/>
      <c r="KG115" s="68"/>
      <c r="KH115" s="68"/>
      <c r="KI115" s="68"/>
      <c r="KJ115" s="68"/>
      <c r="KK115" s="68"/>
      <c r="KL115" s="68"/>
      <c r="KM115" s="68"/>
      <c r="KN115" s="68"/>
      <c r="KO115" s="68"/>
      <c r="KP115" s="70"/>
      <c r="KQ115" s="70"/>
      <c r="KR115" s="70"/>
      <c r="KS115" s="70"/>
      <c r="KT115" s="70"/>
      <c r="KU115" s="70"/>
      <c r="KV115" s="70"/>
      <c r="KW115" s="70"/>
      <c r="KX115" s="70"/>
      <c r="KY115" s="70"/>
      <c r="KZ115" s="70"/>
      <c r="LA115" s="70"/>
      <c r="LB115" s="70"/>
      <c r="LC115" s="70"/>
      <c r="LD115" s="70"/>
      <c r="LE115" s="70"/>
      <c r="LF115" s="70"/>
      <c r="LG115" s="70"/>
      <c r="LH115" s="70"/>
      <c r="LI115" s="70"/>
      <c r="LJ115" s="70"/>
      <c r="LK115" s="70"/>
      <c r="LL115" s="70"/>
      <c r="LM115" s="70"/>
      <c r="LN115" s="70"/>
      <c r="LO115" s="70"/>
      <c r="LP115" s="70"/>
      <c r="LQ115" s="70"/>
      <c r="LR115" s="70"/>
      <c r="LS115" s="70"/>
      <c r="LT115" s="70"/>
      <c r="LU115" s="70"/>
      <c r="LV115" s="70"/>
      <c r="LW115" s="70"/>
      <c r="LX115" s="70"/>
      <c r="LY115" s="70"/>
      <c r="LZ115" s="70"/>
      <c r="MA115" s="70"/>
      <c r="MB115" s="70"/>
      <c r="MC115" s="70"/>
      <c r="MD115" s="70"/>
      <c r="ME115" s="70"/>
      <c r="MF115" s="70"/>
      <c r="MG115" s="70"/>
      <c r="MH115" s="70"/>
      <c r="MI115" s="70"/>
      <c r="MJ115" s="70"/>
      <c r="MK115" s="70"/>
      <c r="ML115" s="70"/>
      <c r="MM115" s="70"/>
      <c r="MN115" s="70"/>
      <c r="MO115" s="70"/>
      <c r="MP115" s="70"/>
      <c r="MQ115" s="70"/>
      <c r="MR115" s="70"/>
      <c r="MS115" s="70"/>
      <c r="MT115" s="70"/>
      <c r="MU115" s="70"/>
      <c r="MV115" s="70"/>
      <c r="MW115" s="70"/>
      <c r="MX115" s="70"/>
      <c r="MY115" s="70"/>
      <c r="MZ115" s="70"/>
      <c r="NA115" s="70"/>
      <c r="NB115" s="70"/>
      <c r="NC115" s="70"/>
      <c r="ND115" s="70"/>
      <c r="NE115" s="70"/>
      <c r="NF115" s="70"/>
      <c r="NG115" s="70"/>
      <c r="NH115" s="70"/>
      <c r="NI115" s="70"/>
      <c r="NJ115" s="70"/>
      <c r="NK115" s="70"/>
      <c r="NL115" s="70"/>
      <c r="NM115" s="70"/>
      <c r="NN115" s="70"/>
      <c r="NO115" s="70"/>
      <c r="NP115" s="70"/>
      <c r="NQ115" s="70"/>
      <c r="NR115" s="70"/>
      <c r="NS115" s="70"/>
      <c r="NT115" s="70"/>
      <c r="NU115" s="70"/>
      <c r="NV115" s="70"/>
      <c r="NW115" s="70"/>
      <c r="NX115" s="70"/>
      <c r="NY115" s="70"/>
      <c r="NZ115" s="70"/>
      <c r="OA115" s="70"/>
      <c r="OB115" s="70"/>
      <c r="OC115" s="70"/>
      <c r="OD115" s="70"/>
      <c r="OE115" s="70"/>
      <c r="OF115" s="70"/>
      <c r="OG115" s="81"/>
      <c r="OH115" s="70"/>
      <c r="OI115" s="70"/>
      <c r="OJ115" s="70"/>
      <c r="OK115" s="70"/>
      <c r="OL115" s="70"/>
      <c r="OM115" s="70"/>
      <c r="ON115" s="70"/>
      <c r="OO115" s="70"/>
      <c r="OP115" s="70"/>
      <c r="OQ115" s="70"/>
      <c r="OR115" s="70"/>
      <c r="OS115" s="70"/>
      <c r="OT115" s="70"/>
      <c r="OU115" s="70"/>
    </row>
    <row r="116" spans="1:411" s="67" customFormat="1">
      <c r="A116" s="67">
        <v>109</v>
      </c>
      <c r="B116" s="552" t="s">
        <v>704</v>
      </c>
      <c r="C116" s="559" t="s">
        <v>630</v>
      </c>
      <c r="D116" s="742">
        <f>391/1.2/2</f>
        <v>162.91666666666669</v>
      </c>
      <c r="E116" s="743" t="s">
        <v>2596</v>
      </c>
      <c r="F116" s="518"/>
      <c r="G116" s="518">
        <v>170.83</v>
      </c>
      <c r="H116" s="912">
        <v>154.58333333333334</v>
      </c>
      <c r="I116" s="633">
        <f t="shared" si="3"/>
        <v>162.91666666666669</v>
      </c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70"/>
      <c r="Y116" s="70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71"/>
      <c r="AK116" s="68"/>
      <c r="AL116" s="71"/>
      <c r="AM116" s="68"/>
      <c r="AN116" s="68"/>
      <c r="AO116" s="71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71"/>
      <c r="BL116" s="71"/>
      <c r="BM116" s="68"/>
      <c r="BN116" s="68"/>
      <c r="BO116" s="71"/>
      <c r="BP116" s="71"/>
      <c r="BQ116" s="68"/>
      <c r="BR116" s="68"/>
      <c r="BS116" s="68"/>
      <c r="BT116" s="68"/>
      <c r="BU116" s="71"/>
      <c r="BV116" s="71"/>
      <c r="BW116" s="71"/>
      <c r="BX116" s="71"/>
      <c r="BY116" s="68"/>
      <c r="BZ116" s="68"/>
      <c r="CA116" s="68"/>
      <c r="CB116" s="68"/>
      <c r="CC116" s="71"/>
      <c r="CD116" s="71"/>
      <c r="CE116" s="68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68"/>
      <c r="DB116" s="68"/>
      <c r="DC116" s="68"/>
      <c r="DD116" s="71"/>
      <c r="DE116" s="71"/>
      <c r="DF116" s="68"/>
      <c r="DG116" s="71"/>
      <c r="DH116" s="68"/>
      <c r="DI116" s="71"/>
      <c r="DJ116" s="71"/>
      <c r="DK116" s="68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68"/>
      <c r="ED116" s="71"/>
      <c r="EE116" s="70"/>
      <c r="EF116" s="72"/>
      <c r="EG116" s="72"/>
      <c r="EH116" s="72"/>
      <c r="EI116" s="72"/>
      <c r="EJ116" s="72"/>
      <c r="EK116" s="72"/>
      <c r="EL116" s="72"/>
      <c r="EM116" s="72"/>
      <c r="EN116" s="72"/>
      <c r="EO116" s="72"/>
      <c r="EP116" s="72"/>
      <c r="EQ116" s="72"/>
      <c r="ER116" s="72"/>
      <c r="ES116" s="72"/>
      <c r="ET116" s="70"/>
      <c r="EU116" s="72"/>
      <c r="EV116" s="70"/>
      <c r="EW116" s="70"/>
      <c r="EX116" s="70"/>
      <c r="EY116" s="73"/>
      <c r="EZ116" s="73"/>
      <c r="FA116" s="73"/>
      <c r="FB116" s="74"/>
      <c r="FC116" s="75"/>
      <c r="FD116" s="75"/>
      <c r="FE116" s="75"/>
      <c r="FF116" s="75"/>
      <c r="FG116" s="75"/>
      <c r="FH116" s="75"/>
      <c r="FI116" s="75"/>
      <c r="FJ116" s="75"/>
      <c r="FK116" s="75"/>
      <c r="FL116" s="75"/>
      <c r="FM116" s="75"/>
      <c r="FN116" s="75"/>
      <c r="FO116" s="75"/>
      <c r="FP116" s="75"/>
      <c r="FQ116" s="75"/>
      <c r="FR116" s="74"/>
      <c r="FS116" s="74"/>
      <c r="FT116" s="74"/>
      <c r="FU116" s="74"/>
      <c r="FV116" s="74"/>
      <c r="FW116" s="74"/>
      <c r="FX116" s="76"/>
      <c r="FY116" s="76"/>
      <c r="FZ116" s="76"/>
      <c r="GA116" s="76"/>
      <c r="GB116" s="76"/>
      <c r="GC116" s="74"/>
      <c r="GD116" s="74"/>
      <c r="GE116" s="74"/>
      <c r="GF116" s="74"/>
      <c r="GG116" s="77"/>
      <c r="GH116" s="78"/>
      <c r="GI116" s="78">
        <v>5</v>
      </c>
      <c r="GJ116" s="74"/>
      <c r="GK116" s="79"/>
      <c r="GL116" s="80"/>
      <c r="GM116" s="105"/>
      <c r="GN116" s="70"/>
      <c r="GO116" s="70"/>
      <c r="GP116" s="70"/>
      <c r="GQ116" s="70"/>
      <c r="GR116" s="70"/>
      <c r="GS116" s="70"/>
      <c r="GT116" s="70"/>
      <c r="GU116" s="70"/>
      <c r="GV116" s="70"/>
      <c r="GW116" s="70"/>
      <c r="GX116" s="70"/>
      <c r="GY116" s="70"/>
      <c r="GZ116" s="70"/>
      <c r="HA116" s="68"/>
      <c r="HB116" s="68"/>
      <c r="HC116" s="68"/>
      <c r="HD116" s="68"/>
      <c r="HE116" s="68"/>
      <c r="HF116" s="68"/>
      <c r="HG116" s="68"/>
      <c r="HH116" s="68"/>
      <c r="HI116" s="68"/>
      <c r="HJ116" s="68"/>
      <c r="HK116" s="68"/>
      <c r="HL116" s="68"/>
      <c r="HM116" s="68"/>
      <c r="HN116" s="68"/>
      <c r="HO116" s="68"/>
      <c r="HP116" s="68"/>
      <c r="HQ116" s="69"/>
      <c r="HR116" s="68"/>
      <c r="HS116" s="68"/>
      <c r="HT116" s="68"/>
      <c r="HU116" s="68"/>
      <c r="HV116" s="68"/>
      <c r="HW116" s="68"/>
      <c r="HX116" s="68"/>
      <c r="HY116" s="68"/>
      <c r="HZ116" s="68"/>
      <c r="IA116" s="68"/>
      <c r="IB116" s="68"/>
      <c r="IC116" s="68"/>
      <c r="ID116" s="68"/>
      <c r="IE116" s="68"/>
      <c r="IF116" s="68"/>
      <c r="IG116" s="68"/>
      <c r="IH116" s="68"/>
      <c r="II116" s="68"/>
      <c r="IJ116" s="68"/>
      <c r="IK116" s="68"/>
      <c r="IL116" s="68"/>
      <c r="IM116" s="68"/>
      <c r="IN116" s="68"/>
      <c r="IO116" s="68"/>
      <c r="IP116" s="68"/>
      <c r="IQ116" s="68"/>
      <c r="IR116" s="68"/>
      <c r="IS116" s="68"/>
      <c r="IT116" s="68"/>
      <c r="IU116" s="68"/>
      <c r="IV116" s="68"/>
      <c r="IW116" s="68"/>
      <c r="IX116" s="68"/>
      <c r="IY116" s="68"/>
      <c r="IZ116" s="68"/>
      <c r="JA116" s="68"/>
      <c r="JB116" s="68"/>
      <c r="JC116" s="68"/>
      <c r="JD116" s="68"/>
      <c r="JE116" s="68"/>
      <c r="JF116" s="68"/>
      <c r="JG116" s="68"/>
      <c r="JH116" s="68"/>
      <c r="JI116" s="68"/>
      <c r="JJ116" s="68"/>
      <c r="JK116" s="68"/>
      <c r="JL116" s="68"/>
      <c r="JM116" s="68"/>
      <c r="JN116" s="68"/>
      <c r="JO116" s="68"/>
      <c r="JP116" s="68"/>
      <c r="JQ116" s="68"/>
      <c r="JR116" s="68"/>
      <c r="JS116" s="68"/>
      <c r="JT116" s="68"/>
      <c r="JU116" s="68"/>
      <c r="JV116" s="68"/>
      <c r="JW116" s="68"/>
      <c r="JX116" s="68"/>
      <c r="JY116" s="68"/>
      <c r="JZ116" s="68"/>
      <c r="KA116" s="68"/>
      <c r="KB116" s="68"/>
      <c r="KC116" s="68"/>
      <c r="KD116" s="68"/>
      <c r="KE116" s="68"/>
      <c r="KF116" s="68"/>
      <c r="KG116" s="68"/>
      <c r="KH116" s="68"/>
      <c r="KI116" s="68"/>
      <c r="KJ116" s="68"/>
      <c r="KK116" s="68"/>
      <c r="KL116" s="68"/>
      <c r="KM116" s="68"/>
      <c r="KN116" s="68"/>
      <c r="KO116" s="68"/>
      <c r="KP116" s="70"/>
      <c r="KQ116" s="70"/>
      <c r="KR116" s="70"/>
      <c r="KS116" s="70"/>
      <c r="KT116" s="70"/>
      <c r="KU116" s="70"/>
      <c r="KV116" s="70"/>
      <c r="KW116" s="70"/>
      <c r="KX116" s="70"/>
      <c r="KY116" s="70"/>
      <c r="KZ116" s="70"/>
      <c r="LA116" s="70"/>
      <c r="LB116" s="70"/>
      <c r="LC116" s="70"/>
      <c r="LD116" s="70"/>
      <c r="LE116" s="70"/>
      <c r="LF116" s="70"/>
      <c r="LG116" s="70"/>
      <c r="LH116" s="70"/>
      <c r="LI116" s="70"/>
      <c r="LJ116" s="70"/>
      <c r="LK116" s="70"/>
      <c r="LL116" s="70"/>
      <c r="LM116" s="70"/>
      <c r="LN116" s="70"/>
      <c r="LO116" s="70"/>
      <c r="LP116" s="70"/>
      <c r="LQ116" s="70"/>
      <c r="LR116" s="70"/>
      <c r="LS116" s="70"/>
      <c r="LT116" s="70"/>
      <c r="LU116" s="70"/>
      <c r="LV116" s="70"/>
      <c r="LW116" s="70"/>
      <c r="LX116" s="70"/>
      <c r="LY116" s="70"/>
      <c r="LZ116" s="70"/>
      <c r="MA116" s="70"/>
      <c r="MB116" s="70"/>
      <c r="MC116" s="70"/>
      <c r="MD116" s="70"/>
      <c r="ME116" s="70"/>
      <c r="MF116" s="70"/>
      <c r="MG116" s="70"/>
      <c r="MH116" s="70"/>
      <c r="MI116" s="70"/>
      <c r="MJ116" s="70"/>
      <c r="MK116" s="70"/>
      <c r="ML116" s="70"/>
      <c r="MM116" s="70"/>
      <c r="MN116" s="70"/>
      <c r="MO116" s="70"/>
      <c r="MP116" s="70"/>
      <c r="MQ116" s="70"/>
      <c r="MR116" s="70"/>
      <c r="MS116" s="70"/>
      <c r="MT116" s="70"/>
      <c r="MU116" s="70"/>
      <c r="MV116" s="70"/>
      <c r="MW116" s="70"/>
      <c r="MX116" s="70"/>
      <c r="MY116" s="70"/>
      <c r="MZ116" s="70"/>
      <c r="NA116" s="70"/>
      <c r="NB116" s="70"/>
      <c r="NC116" s="70"/>
      <c r="ND116" s="70"/>
      <c r="NE116" s="70"/>
      <c r="NF116" s="70"/>
      <c r="NG116" s="70"/>
      <c r="NH116" s="70"/>
      <c r="NI116" s="70"/>
      <c r="NJ116" s="70"/>
      <c r="NK116" s="70"/>
      <c r="NL116" s="70"/>
      <c r="NM116" s="70"/>
      <c r="NN116" s="70"/>
      <c r="NO116" s="70"/>
      <c r="NP116" s="70"/>
      <c r="NQ116" s="70"/>
      <c r="NR116" s="70"/>
      <c r="NS116" s="70"/>
      <c r="NT116" s="70"/>
      <c r="NU116" s="70"/>
      <c r="NV116" s="70"/>
      <c r="NW116" s="70"/>
      <c r="NX116" s="70"/>
      <c r="NY116" s="70"/>
      <c r="NZ116" s="70"/>
      <c r="OA116" s="70"/>
      <c r="OB116" s="70"/>
      <c r="OC116" s="70"/>
      <c r="OD116" s="70"/>
      <c r="OE116" s="70"/>
      <c r="OF116" s="70"/>
      <c r="OG116" s="81"/>
      <c r="OH116" s="70"/>
      <c r="OI116" s="70"/>
      <c r="OJ116" s="70"/>
      <c r="OK116" s="70"/>
      <c r="OL116" s="70"/>
      <c r="OM116" s="70"/>
      <c r="ON116" s="70"/>
      <c r="OO116" s="70"/>
      <c r="OP116" s="70"/>
      <c r="OQ116" s="70"/>
      <c r="OR116" s="70"/>
      <c r="OS116" s="70"/>
      <c r="OT116" s="70"/>
      <c r="OU116" s="70"/>
    </row>
    <row r="117" spans="1:411" s="67" customFormat="1">
      <c r="A117" s="67">
        <v>110</v>
      </c>
      <c r="B117" s="552" t="s">
        <v>705</v>
      </c>
      <c r="C117" s="559" t="s">
        <v>630</v>
      </c>
      <c r="D117" s="742">
        <f>2356.95/1.2/6</f>
        <v>327.35416666666669</v>
      </c>
      <c r="E117" s="743" t="s">
        <v>2725</v>
      </c>
      <c r="F117" s="518"/>
      <c r="G117" s="518">
        <v>344.58</v>
      </c>
      <c r="H117" s="912">
        <v>320.46250000000003</v>
      </c>
      <c r="I117" s="633">
        <f t="shared" si="3"/>
        <v>327.35416666666669</v>
      </c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70"/>
      <c r="Y117" s="70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71"/>
      <c r="AK117" s="68"/>
      <c r="AL117" s="71"/>
      <c r="AM117" s="68"/>
      <c r="AN117" s="68"/>
      <c r="AO117" s="71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71"/>
      <c r="BL117" s="71"/>
      <c r="BM117" s="68"/>
      <c r="BN117" s="68"/>
      <c r="BO117" s="71"/>
      <c r="BP117" s="71"/>
      <c r="BQ117" s="68"/>
      <c r="BR117" s="68"/>
      <c r="BS117" s="68"/>
      <c r="BT117" s="68"/>
      <c r="BU117" s="71"/>
      <c r="BV117" s="71"/>
      <c r="BW117" s="71"/>
      <c r="BX117" s="71"/>
      <c r="BY117" s="68"/>
      <c r="BZ117" s="68"/>
      <c r="CA117" s="68"/>
      <c r="CB117" s="68"/>
      <c r="CC117" s="71"/>
      <c r="CD117" s="71"/>
      <c r="CE117" s="68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68"/>
      <c r="DB117" s="68"/>
      <c r="DC117" s="68"/>
      <c r="DD117" s="71"/>
      <c r="DE117" s="71"/>
      <c r="DF117" s="68"/>
      <c r="DG117" s="71"/>
      <c r="DH117" s="68"/>
      <c r="DI117" s="71"/>
      <c r="DJ117" s="71"/>
      <c r="DK117" s="68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68"/>
      <c r="ED117" s="71"/>
      <c r="EE117" s="70"/>
      <c r="EF117" s="72"/>
      <c r="EG117" s="72"/>
      <c r="EH117" s="72"/>
      <c r="EI117" s="72"/>
      <c r="EJ117" s="72"/>
      <c r="EK117" s="72"/>
      <c r="EL117" s="72"/>
      <c r="EM117" s="72"/>
      <c r="EN117" s="72"/>
      <c r="EO117" s="72"/>
      <c r="EP117" s="72"/>
      <c r="EQ117" s="72"/>
      <c r="ER117" s="72"/>
      <c r="ES117" s="72"/>
      <c r="ET117" s="70"/>
      <c r="EU117" s="72"/>
      <c r="EV117" s="70"/>
      <c r="EW117" s="70"/>
      <c r="EX117" s="70"/>
      <c r="EY117" s="73"/>
      <c r="EZ117" s="73"/>
      <c r="FA117" s="73"/>
      <c r="FB117" s="74"/>
      <c r="FC117" s="75"/>
      <c r="FD117" s="75"/>
      <c r="FE117" s="75"/>
      <c r="FF117" s="75"/>
      <c r="FG117" s="75"/>
      <c r="FH117" s="75"/>
      <c r="FI117" s="75"/>
      <c r="FJ117" s="75"/>
      <c r="FK117" s="75"/>
      <c r="FL117" s="75"/>
      <c r="FM117" s="75"/>
      <c r="FN117" s="75"/>
      <c r="FO117" s="75"/>
      <c r="FP117" s="75"/>
      <c r="FQ117" s="75"/>
      <c r="FR117" s="74"/>
      <c r="FS117" s="74"/>
      <c r="FT117" s="74"/>
      <c r="FU117" s="74"/>
      <c r="FV117" s="74"/>
      <c r="FW117" s="74"/>
      <c r="FX117" s="76"/>
      <c r="FY117" s="76"/>
      <c r="FZ117" s="76"/>
      <c r="GA117" s="76"/>
      <c r="GB117" s="76"/>
      <c r="GC117" s="74"/>
      <c r="GD117" s="74"/>
      <c r="GE117" s="74"/>
      <c r="GF117" s="74"/>
      <c r="GG117" s="77"/>
      <c r="GH117" s="78"/>
      <c r="GI117" s="78"/>
      <c r="GJ117" s="74">
        <v>5</v>
      </c>
      <c r="GK117" s="79"/>
      <c r="GL117" s="80"/>
      <c r="GM117" s="105"/>
      <c r="GN117" s="70"/>
      <c r="GO117" s="70"/>
      <c r="GP117" s="70"/>
      <c r="GQ117" s="70"/>
      <c r="GR117" s="70"/>
      <c r="GS117" s="70"/>
      <c r="GT117" s="70"/>
      <c r="GU117" s="70"/>
      <c r="GV117" s="70"/>
      <c r="GW117" s="70"/>
      <c r="GX117" s="70"/>
      <c r="GY117" s="70"/>
      <c r="GZ117" s="70"/>
      <c r="HA117" s="68"/>
      <c r="HB117" s="68"/>
      <c r="HC117" s="68"/>
      <c r="HD117" s="68"/>
      <c r="HE117" s="68"/>
      <c r="HF117" s="68"/>
      <c r="HG117" s="68"/>
      <c r="HH117" s="68"/>
      <c r="HI117" s="68"/>
      <c r="HJ117" s="68"/>
      <c r="HK117" s="68"/>
      <c r="HL117" s="68"/>
      <c r="HM117" s="68"/>
      <c r="HN117" s="68"/>
      <c r="HO117" s="68"/>
      <c r="HP117" s="68"/>
      <c r="HQ117" s="69"/>
      <c r="HR117" s="68"/>
      <c r="HS117" s="68"/>
      <c r="HT117" s="68"/>
      <c r="HU117" s="68"/>
      <c r="HV117" s="68"/>
      <c r="HW117" s="68"/>
      <c r="HX117" s="68"/>
      <c r="HY117" s="68"/>
      <c r="HZ117" s="68"/>
      <c r="IA117" s="68"/>
      <c r="IB117" s="68"/>
      <c r="IC117" s="68"/>
      <c r="ID117" s="68"/>
      <c r="IE117" s="68"/>
      <c r="IF117" s="68"/>
      <c r="IG117" s="68"/>
      <c r="IH117" s="68"/>
      <c r="II117" s="68"/>
      <c r="IJ117" s="68"/>
      <c r="IK117" s="68"/>
      <c r="IL117" s="68"/>
      <c r="IM117" s="68"/>
      <c r="IN117" s="68"/>
      <c r="IO117" s="68"/>
      <c r="IP117" s="68"/>
      <c r="IQ117" s="68"/>
      <c r="IR117" s="68"/>
      <c r="IS117" s="68"/>
      <c r="IT117" s="68"/>
      <c r="IU117" s="68"/>
      <c r="IV117" s="68"/>
      <c r="IW117" s="68"/>
      <c r="IX117" s="68"/>
      <c r="IY117" s="68"/>
      <c r="IZ117" s="68"/>
      <c r="JA117" s="68"/>
      <c r="JB117" s="68"/>
      <c r="JC117" s="68"/>
      <c r="JD117" s="68"/>
      <c r="JE117" s="68"/>
      <c r="JF117" s="68"/>
      <c r="JG117" s="68"/>
      <c r="JH117" s="68"/>
      <c r="JI117" s="68"/>
      <c r="JJ117" s="68"/>
      <c r="JK117" s="68"/>
      <c r="JL117" s="68"/>
      <c r="JM117" s="68"/>
      <c r="JN117" s="68"/>
      <c r="JO117" s="68"/>
      <c r="JP117" s="68"/>
      <c r="JQ117" s="68"/>
      <c r="JR117" s="68"/>
      <c r="JS117" s="68"/>
      <c r="JT117" s="68"/>
      <c r="JU117" s="68"/>
      <c r="JV117" s="68"/>
      <c r="JW117" s="68"/>
      <c r="JX117" s="68"/>
      <c r="JY117" s="68"/>
      <c r="JZ117" s="68"/>
      <c r="KA117" s="68"/>
      <c r="KB117" s="68"/>
      <c r="KC117" s="68"/>
      <c r="KD117" s="68"/>
      <c r="KE117" s="68"/>
      <c r="KF117" s="68"/>
      <c r="KG117" s="68"/>
      <c r="KH117" s="68"/>
      <c r="KI117" s="68"/>
      <c r="KJ117" s="68"/>
      <c r="KK117" s="68"/>
      <c r="KL117" s="68"/>
      <c r="KM117" s="68"/>
      <c r="KN117" s="68"/>
      <c r="KO117" s="68"/>
      <c r="KP117" s="70"/>
      <c r="KQ117" s="70"/>
      <c r="KR117" s="70"/>
      <c r="KS117" s="70"/>
      <c r="KT117" s="70"/>
      <c r="KU117" s="70"/>
      <c r="KV117" s="70"/>
      <c r="KW117" s="70"/>
      <c r="KX117" s="70"/>
      <c r="KY117" s="70"/>
      <c r="KZ117" s="70"/>
      <c r="LA117" s="70"/>
      <c r="LB117" s="70"/>
      <c r="LC117" s="70"/>
      <c r="LD117" s="70"/>
      <c r="LE117" s="70"/>
      <c r="LF117" s="70"/>
      <c r="LG117" s="70"/>
      <c r="LH117" s="70"/>
      <c r="LI117" s="70"/>
      <c r="LJ117" s="70"/>
      <c r="LK117" s="70"/>
      <c r="LL117" s="70"/>
      <c r="LM117" s="70"/>
      <c r="LN117" s="70"/>
      <c r="LO117" s="70"/>
      <c r="LP117" s="70"/>
      <c r="LQ117" s="70"/>
      <c r="LR117" s="70"/>
      <c r="LS117" s="70"/>
      <c r="LT117" s="70"/>
      <c r="LU117" s="70"/>
      <c r="LV117" s="70"/>
      <c r="LW117" s="70"/>
      <c r="LX117" s="70"/>
      <c r="LY117" s="70"/>
      <c r="LZ117" s="70"/>
      <c r="MA117" s="70"/>
      <c r="MB117" s="70"/>
      <c r="MC117" s="70"/>
      <c r="MD117" s="70"/>
      <c r="ME117" s="70"/>
      <c r="MF117" s="70"/>
      <c r="MG117" s="70"/>
      <c r="MH117" s="70"/>
      <c r="MI117" s="70"/>
      <c r="MJ117" s="70"/>
      <c r="MK117" s="70"/>
      <c r="ML117" s="70"/>
      <c r="MM117" s="70"/>
      <c r="MN117" s="70"/>
      <c r="MO117" s="70"/>
      <c r="MP117" s="70"/>
      <c r="MQ117" s="70"/>
      <c r="MR117" s="70"/>
      <c r="MS117" s="70"/>
      <c r="MT117" s="70"/>
      <c r="MU117" s="70"/>
      <c r="MV117" s="70"/>
      <c r="MW117" s="70"/>
      <c r="MX117" s="70"/>
      <c r="MY117" s="70"/>
      <c r="MZ117" s="70"/>
      <c r="NA117" s="70"/>
      <c r="NB117" s="70"/>
      <c r="NC117" s="70"/>
      <c r="ND117" s="70"/>
      <c r="NE117" s="70"/>
      <c r="NF117" s="70"/>
      <c r="NG117" s="70"/>
      <c r="NH117" s="70"/>
      <c r="NI117" s="70"/>
      <c r="NJ117" s="70"/>
      <c r="NK117" s="70"/>
      <c r="NL117" s="70"/>
      <c r="NM117" s="70"/>
      <c r="NN117" s="70"/>
      <c r="NO117" s="70"/>
      <c r="NP117" s="70"/>
      <c r="NQ117" s="70"/>
      <c r="NR117" s="70"/>
      <c r="NS117" s="70"/>
      <c r="NT117" s="70"/>
      <c r="NU117" s="70"/>
      <c r="NV117" s="70"/>
      <c r="NW117" s="70"/>
      <c r="NX117" s="70"/>
      <c r="NY117" s="70"/>
      <c r="NZ117" s="70"/>
      <c r="OA117" s="70"/>
      <c r="OB117" s="70"/>
      <c r="OC117" s="70"/>
      <c r="OD117" s="70"/>
      <c r="OE117" s="70"/>
      <c r="OF117" s="70"/>
      <c r="OG117" s="81"/>
      <c r="OH117" s="70"/>
      <c r="OI117" s="70"/>
      <c r="OJ117" s="70"/>
      <c r="OK117" s="70"/>
      <c r="OL117" s="70"/>
      <c r="OM117" s="70"/>
      <c r="ON117" s="70"/>
      <c r="OO117" s="70"/>
      <c r="OP117" s="70"/>
      <c r="OQ117" s="70"/>
      <c r="OR117" s="70"/>
      <c r="OS117" s="70"/>
      <c r="OT117" s="70"/>
      <c r="OU117" s="70"/>
    </row>
    <row r="118" spans="1:411" s="67" customFormat="1">
      <c r="A118" s="703">
        <v>111</v>
      </c>
      <c r="B118" s="552" t="s">
        <v>706</v>
      </c>
      <c r="C118" s="559" t="s">
        <v>630</v>
      </c>
      <c r="D118" s="742">
        <f>2065.5/1.2/4</f>
        <v>430.3125</v>
      </c>
      <c r="E118" s="743" t="s">
        <v>2726</v>
      </c>
      <c r="F118" s="518"/>
      <c r="G118" s="518">
        <v>562.5</v>
      </c>
      <c r="H118" s="912">
        <v>193.88888888888891</v>
      </c>
      <c r="I118" s="633">
        <f t="shared" si="3"/>
        <v>430.3125</v>
      </c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70"/>
      <c r="Y118" s="70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71"/>
      <c r="AK118" s="68"/>
      <c r="AL118" s="71"/>
      <c r="AM118" s="68"/>
      <c r="AN118" s="68"/>
      <c r="AO118" s="71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71"/>
      <c r="BL118" s="71"/>
      <c r="BM118" s="68"/>
      <c r="BN118" s="68"/>
      <c r="BO118" s="71"/>
      <c r="BP118" s="71"/>
      <c r="BQ118" s="68"/>
      <c r="BR118" s="68"/>
      <c r="BS118" s="68"/>
      <c r="BT118" s="68"/>
      <c r="BU118" s="71"/>
      <c r="BV118" s="71"/>
      <c r="BW118" s="71"/>
      <c r="BX118" s="71"/>
      <c r="BY118" s="68"/>
      <c r="BZ118" s="68"/>
      <c r="CA118" s="68"/>
      <c r="CB118" s="68"/>
      <c r="CC118" s="71"/>
      <c r="CD118" s="71"/>
      <c r="CE118" s="68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68"/>
      <c r="DB118" s="68"/>
      <c r="DC118" s="68"/>
      <c r="DD118" s="71"/>
      <c r="DE118" s="71"/>
      <c r="DF118" s="68"/>
      <c r="DG118" s="71"/>
      <c r="DH118" s="68"/>
      <c r="DI118" s="71"/>
      <c r="DJ118" s="71"/>
      <c r="DK118" s="68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68"/>
      <c r="ED118" s="71"/>
      <c r="EE118" s="70"/>
      <c r="EF118" s="72"/>
      <c r="EG118" s="72"/>
      <c r="EH118" s="72"/>
      <c r="EI118" s="72"/>
      <c r="EJ118" s="72"/>
      <c r="EK118" s="72"/>
      <c r="EL118" s="72"/>
      <c r="EM118" s="72"/>
      <c r="EN118" s="72"/>
      <c r="EO118" s="72"/>
      <c r="EP118" s="72"/>
      <c r="EQ118" s="72"/>
      <c r="ER118" s="72"/>
      <c r="ES118" s="72"/>
      <c r="ET118" s="70"/>
      <c r="EU118" s="72"/>
      <c r="EV118" s="70"/>
      <c r="EW118" s="70"/>
      <c r="EX118" s="70"/>
      <c r="EY118" s="73"/>
      <c r="EZ118" s="73"/>
      <c r="FA118" s="73"/>
      <c r="FB118" s="74"/>
      <c r="FC118" s="75"/>
      <c r="FD118" s="75"/>
      <c r="FE118" s="75"/>
      <c r="FF118" s="75"/>
      <c r="FG118" s="75"/>
      <c r="FH118" s="75"/>
      <c r="FI118" s="75"/>
      <c r="FJ118" s="75"/>
      <c r="FK118" s="75"/>
      <c r="FL118" s="75"/>
      <c r="FM118" s="75"/>
      <c r="FN118" s="75"/>
      <c r="FO118" s="75"/>
      <c r="FP118" s="75"/>
      <c r="FQ118" s="75"/>
      <c r="FR118" s="74"/>
      <c r="FS118" s="74"/>
      <c r="FT118" s="74"/>
      <c r="FU118" s="74"/>
      <c r="FV118" s="74"/>
      <c r="FW118" s="74"/>
      <c r="FX118" s="76"/>
      <c r="FY118" s="76"/>
      <c r="FZ118" s="76"/>
      <c r="GA118" s="76"/>
      <c r="GB118" s="76"/>
      <c r="GC118" s="74"/>
      <c r="GD118" s="74"/>
      <c r="GE118" s="74"/>
      <c r="GF118" s="74"/>
      <c r="GG118" s="77"/>
      <c r="GH118" s="78"/>
      <c r="GI118" s="78"/>
      <c r="GJ118" s="74"/>
      <c r="GK118" s="79">
        <v>5</v>
      </c>
      <c r="GL118" s="80"/>
      <c r="GM118" s="105"/>
      <c r="GN118" s="70"/>
      <c r="GO118" s="70"/>
      <c r="GP118" s="70"/>
      <c r="GQ118" s="70"/>
      <c r="GR118" s="70"/>
      <c r="GS118" s="70"/>
      <c r="GT118" s="70"/>
      <c r="GU118" s="70"/>
      <c r="GV118" s="70"/>
      <c r="GW118" s="70"/>
      <c r="GX118" s="70"/>
      <c r="GY118" s="70"/>
      <c r="GZ118" s="70"/>
      <c r="HA118" s="68"/>
      <c r="HB118" s="68"/>
      <c r="HC118" s="68"/>
      <c r="HD118" s="68"/>
      <c r="HE118" s="68"/>
      <c r="HF118" s="68"/>
      <c r="HG118" s="68"/>
      <c r="HH118" s="68"/>
      <c r="HI118" s="68"/>
      <c r="HJ118" s="68"/>
      <c r="HK118" s="68"/>
      <c r="HL118" s="68"/>
      <c r="HM118" s="68"/>
      <c r="HN118" s="68"/>
      <c r="HO118" s="68"/>
      <c r="HP118" s="68"/>
      <c r="HQ118" s="69"/>
      <c r="HR118" s="68"/>
      <c r="HS118" s="68"/>
      <c r="HT118" s="68"/>
      <c r="HU118" s="68"/>
      <c r="HV118" s="68"/>
      <c r="HW118" s="68"/>
      <c r="HX118" s="68"/>
      <c r="HY118" s="68"/>
      <c r="HZ118" s="68"/>
      <c r="IA118" s="68"/>
      <c r="IB118" s="68"/>
      <c r="IC118" s="68"/>
      <c r="ID118" s="68"/>
      <c r="IE118" s="68"/>
      <c r="IF118" s="68"/>
      <c r="IG118" s="68"/>
      <c r="IH118" s="68"/>
      <c r="II118" s="68"/>
      <c r="IJ118" s="68"/>
      <c r="IK118" s="68"/>
      <c r="IL118" s="68"/>
      <c r="IM118" s="68"/>
      <c r="IN118" s="68"/>
      <c r="IO118" s="68"/>
      <c r="IP118" s="68"/>
      <c r="IQ118" s="68"/>
      <c r="IR118" s="68"/>
      <c r="IS118" s="68"/>
      <c r="IT118" s="68"/>
      <c r="IU118" s="68"/>
      <c r="IV118" s="68"/>
      <c r="IW118" s="68"/>
      <c r="IX118" s="68"/>
      <c r="IY118" s="68"/>
      <c r="IZ118" s="68"/>
      <c r="JA118" s="68"/>
      <c r="JB118" s="68"/>
      <c r="JC118" s="68"/>
      <c r="JD118" s="68"/>
      <c r="JE118" s="68"/>
      <c r="JF118" s="68"/>
      <c r="JG118" s="68"/>
      <c r="JH118" s="68"/>
      <c r="JI118" s="68"/>
      <c r="JJ118" s="68"/>
      <c r="JK118" s="68"/>
      <c r="JL118" s="68"/>
      <c r="JM118" s="68"/>
      <c r="JN118" s="68"/>
      <c r="JO118" s="68"/>
      <c r="JP118" s="68"/>
      <c r="JQ118" s="68"/>
      <c r="JR118" s="68"/>
      <c r="JS118" s="68"/>
      <c r="JT118" s="68"/>
      <c r="JU118" s="68"/>
      <c r="JV118" s="68"/>
      <c r="JW118" s="68"/>
      <c r="JX118" s="68"/>
      <c r="JY118" s="68"/>
      <c r="JZ118" s="68"/>
      <c r="KA118" s="68"/>
      <c r="KB118" s="68"/>
      <c r="KC118" s="68"/>
      <c r="KD118" s="68"/>
      <c r="KE118" s="68"/>
      <c r="KF118" s="68"/>
      <c r="KG118" s="68"/>
      <c r="KH118" s="68"/>
      <c r="KI118" s="68"/>
      <c r="KJ118" s="68"/>
      <c r="KK118" s="68"/>
      <c r="KL118" s="68"/>
      <c r="KM118" s="68"/>
      <c r="KN118" s="68"/>
      <c r="KO118" s="68"/>
      <c r="KP118" s="70"/>
      <c r="KQ118" s="70"/>
      <c r="KR118" s="70"/>
      <c r="KS118" s="70"/>
      <c r="KT118" s="70"/>
      <c r="KU118" s="70"/>
      <c r="KV118" s="70"/>
      <c r="KW118" s="70"/>
      <c r="KX118" s="70"/>
      <c r="KY118" s="70"/>
      <c r="KZ118" s="70"/>
      <c r="LA118" s="70"/>
      <c r="LB118" s="70"/>
      <c r="LC118" s="70"/>
      <c r="LD118" s="70"/>
      <c r="LE118" s="70"/>
      <c r="LF118" s="70"/>
      <c r="LG118" s="70"/>
      <c r="LH118" s="70"/>
      <c r="LI118" s="70"/>
      <c r="LJ118" s="70"/>
      <c r="LK118" s="70"/>
      <c r="LL118" s="70"/>
      <c r="LM118" s="70"/>
      <c r="LN118" s="70"/>
      <c r="LO118" s="70"/>
      <c r="LP118" s="70"/>
      <c r="LQ118" s="70"/>
      <c r="LR118" s="70"/>
      <c r="LS118" s="70"/>
      <c r="LT118" s="70"/>
      <c r="LU118" s="70"/>
      <c r="LV118" s="70"/>
      <c r="LW118" s="70"/>
      <c r="LX118" s="70"/>
      <c r="LY118" s="70"/>
      <c r="LZ118" s="70"/>
      <c r="MA118" s="70"/>
      <c r="MB118" s="70"/>
      <c r="MC118" s="70"/>
      <c r="MD118" s="70"/>
      <c r="ME118" s="70"/>
      <c r="MF118" s="70"/>
      <c r="MG118" s="70"/>
      <c r="MH118" s="70"/>
      <c r="MI118" s="70"/>
      <c r="MJ118" s="70"/>
      <c r="MK118" s="70"/>
      <c r="ML118" s="70"/>
      <c r="MM118" s="70"/>
      <c r="MN118" s="70"/>
      <c r="MO118" s="70"/>
      <c r="MP118" s="70"/>
      <c r="MQ118" s="70"/>
      <c r="MR118" s="70"/>
      <c r="MS118" s="70"/>
      <c r="MT118" s="70"/>
      <c r="MU118" s="70"/>
      <c r="MV118" s="70"/>
      <c r="MW118" s="70"/>
      <c r="MX118" s="70"/>
      <c r="MY118" s="70"/>
      <c r="MZ118" s="70"/>
      <c r="NA118" s="70"/>
      <c r="NB118" s="70"/>
      <c r="NC118" s="70"/>
      <c r="ND118" s="70"/>
      <c r="NE118" s="70"/>
      <c r="NF118" s="70"/>
      <c r="NG118" s="70"/>
      <c r="NH118" s="70"/>
      <c r="NI118" s="70"/>
      <c r="NJ118" s="70"/>
      <c r="NK118" s="70"/>
      <c r="NL118" s="70"/>
      <c r="NM118" s="70"/>
      <c r="NN118" s="70"/>
      <c r="NO118" s="70"/>
      <c r="NP118" s="70"/>
      <c r="NQ118" s="70"/>
      <c r="NR118" s="70"/>
      <c r="NS118" s="70"/>
      <c r="NT118" s="70"/>
      <c r="NU118" s="70"/>
      <c r="NV118" s="70"/>
      <c r="NW118" s="70"/>
      <c r="NX118" s="70"/>
      <c r="NY118" s="70"/>
      <c r="NZ118" s="70"/>
      <c r="OA118" s="70"/>
      <c r="OB118" s="70"/>
      <c r="OC118" s="70"/>
      <c r="OD118" s="70"/>
      <c r="OE118" s="70"/>
      <c r="OF118" s="70"/>
      <c r="OG118" s="81"/>
      <c r="OH118" s="70"/>
      <c r="OI118" s="70"/>
      <c r="OJ118" s="70"/>
      <c r="OK118" s="70"/>
      <c r="OL118" s="70"/>
      <c r="OM118" s="70"/>
      <c r="ON118" s="70"/>
      <c r="OO118" s="70"/>
      <c r="OP118" s="70"/>
      <c r="OQ118" s="70"/>
      <c r="OR118" s="70"/>
      <c r="OS118" s="70"/>
      <c r="OT118" s="70"/>
      <c r="OU118" s="70"/>
    </row>
    <row r="119" spans="1:411" s="67" customFormat="1" ht="12.75">
      <c r="A119" s="67">
        <v>112</v>
      </c>
      <c r="B119" s="552" t="s">
        <v>707</v>
      </c>
      <c r="C119" s="559" t="s">
        <v>630</v>
      </c>
      <c r="D119" s="742">
        <f>263/1.2/3</f>
        <v>73.055555555555557</v>
      </c>
      <c r="E119" s="571" t="s">
        <v>2597</v>
      </c>
      <c r="F119" s="518"/>
      <c r="G119" s="518">
        <v>69.17</v>
      </c>
      <c r="H119" s="912">
        <v>73.055555555555557</v>
      </c>
      <c r="I119" s="633">
        <f t="shared" si="3"/>
        <v>73.055555555555557</v>
      </c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70"/>
      <c r="Y119" s="70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71"/>
      <c r="AK119" s="68"/>
      <c r="AL119" s="71"/>
      <c r="AM119" s="68"/>
      <c r="AN119" s="68"/>
      <c r="AO119" s="71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  <c r="BI119" s="68"/>
      <c r="BJ119" s="68"/>
      <c r="BK119" s="71"/>
      <c r="BL119" s="71"/>
      <c r="BM119" s="68"/>
      <c r="BN119" s="68"/>
      <c r="BO119" s="71"/>
      <c r="BP119" s="71"/>
      <c r="BQ119" s="68"/>
      <c r="BR119" s="68"/>
      <c r="BS119" s="68"/>
      <c r="BT119" s="68"/>
      <c r="BU119" s="71"/>
      <c r="BV119" s="71"/>
      <c r="BW119" s="71"/>
      <c r="BX119" s="71"/>
      <c r="BY119" s="68"/>
      <c r="BZ119" s="68"/>
      <c r="CA119" s="68"/>
      <c r="CB119" s="68"/>
      <c r="CC119" s="71"/>
      <c r="CD119" s="71"/>
      <c r="CE119" s="68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68"/>
      <c r="DB119" s="68"/>
      <c r="DC119" s="68"/>
      <c r="DD119" s="71"/>
      <c r="DE119" s="71"/>
      <c r="DF119" s="68"/>
      <c r="DG119" s="71"/>
      <c r="DH119" s="68"/>
      <c r="DI119" s="71"/>
      <c r="DJ119" s="71"/>
      <c r="DK119" s="68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68"/>
      <c r="ED119" s="71"/>
      <c r="EE119" s="70"/>
      <c r="EF119" s="72"/>
      <c r="EG119" s="72"/>
      <c r="EH119" s="72"/>
      <c r="EI119" s="72"/>
      <c r="EJ119" s="72"/>
      <c r="EK119" s="72"/>
      <c r="EL119" s="72"/>
      <c r="EM119" s="72"/>
      <c r="EN119" s="72"/>
      <c r="EO119" s="72"/>
      <c r="EP119" s="72"/>
      <c r="EQ119" s="72"/>
      <c r="ER119" s="72"/>
      <c r="ES119" s="72"/>
      <c r="ET119" s="70"/>
      <c r="EU119" s="72"/>
      <c r="EV119" s="70"/>
      <c r="EW119" s="70"/>
      <c r="EX119" s="70"/>
      <c r="EY119" s="73"/>
      <c r="EZ119" s="73"/>
      <c r="FA119" s="73"/>
      <c r="FB119" s="74"/>
      <c r="FC119" s="75"/>
      <c r="FD119" s="75"/>
      <c r="FE119" s="75"/>
      <c r="FF119" s="75"/>
      <c r="FG119" s="75"/>
      <c r="FH119" s="75"/>
      <c r="FI119" s="75"/>
      <c r="FJ119" s="75"/>
      <c r="FK119" s="75"/>
      <c r="FL119" s="75"/>
      <c r="FM119" s="75"/>
      <c r="FN119" s="75"/>
      <c r="FO119" s="75"/>
      <c r="FP119" s="75"/>
      <c r="FQ119" s="75"/>
      <c r="FR119" s="74"/>
      <c r="FS119" s="74"/>
      <c r="FT119" s="74"/>
      <c r="FU119" s="74"/>
      <c r="FV119" s="74"/>
      <c r="FW119" s="74"/>
      <c r="FX119" s="76"/>
      <c r="FY119" s="76"/>
      <c r="FZ119" s="76"/>
      <c r="GA119" s="76"/>
      <c r="GB119" s="76"/>
      <c r="GC119" s="74"/>
      <c r="GD119" s="74"/>
      <c r="GE119" s="74"/>
      <c r="GF119" s="74"/>
      <c r="GG119" s="78">
        <v>5</v>
      </c>
      <c r="GH119" s="78"/>
      <c r="GI119" s="78"/>
      <c r="GJ119" s="74"/>
      <c r="GK119" s="79"/>
      <c r="GL119" s="80"/>
      <c r="GM119" s="105"/>
      <c r="GN119" s="70"/>
      <c r="GO119" s="70"/>
      <c r="GP119" s="70"/>
      <c r="GQ119" s="70"/>
      <c r="GR119" s="70"/>
      <c r="GS119" s="70"/>
      <c r="GT119" s="70"/>
      <c r="GU119" s="70"/>
      <c r="GV119" s="70"/>
      <c r="GW119" s="70"/>
      <c r="GX119" s="70"/>
      <c r="GY119" s="70"/>
      <c r="GZ119" s="70"/>
      <c r="HA119" s="68"/>
      <c r="HB119" s="68"/>
      <c r="HC119" s="68"/>
      <c r="HD119" s="68"/>
      <c r="HE119" s="68"/>
      <c r="HF119" s="68"/>
      <c r="HG119" s="68"/>
      <c r="HH119" s="68"/>
      <c r="HI119" s="68"/>
      <c r="HJ119" s="68"/>
      <c r="HK119" s="68"/>
      <c r="HL119" s="68"/>
      <c r="HM119" s="68"/>
      <c r="HN119" s="68"/>
      <c r="HO119" s="68"/>
      <c r="HP119" s="68"/>
      <c r="HQ119" s="69"/>
      <c r="HR119" s="68"/>
      <c r="HS119" s="68"/>
      <c r="HT119" s="68"/>
      <c r="HU119" s="68"/>
      <c r="HV119" s="68"/>
      <c r="HW119" s="68"/>
      <c r="HX119" s="68"/>
      <c r="HY119" s="68"/>
      <c r="HZ119" s="68"/>
      <c r="IA119" s="68"/>
      <c r="IB119" s="68"/>
      <c r="IC119" s="68"/>
      <c r="ID119" s="68"/>
      <c r="IE119" s="68"/>
      <c r="IF119" s="68"/>
      <c r="IG119" s="68"/>
      <c r="IH119" s="68"/>
      <c r="II119" s="68"/>
      <c r="IJ119" s="68"/>
      <c r="IK119" s="68"/>
      <c r="IL119" s="68"/>
      <c r="IM119" s="68"/>
      <c r="IN119" s="68"/>
      <c r="IO119" s="68"/>
      <c r="IP119" s="68"/>
      <c r="IQ119" s="68"/>
      <c r="IR119" s="68"/>
      <c r="IS119" s="68"/>
      <c r="IT119" s="68"/>
      <c r="IU119" s="68"/>
      <c r="IV119" s="68"/>
      <c r="IW119" s="68"/>
      <c r="IX119" s="68"/>
      <c r="IY119" s="68"/>
      <c r="IZ119" s="68"/>
      <c r="JA119" s="68"/>
      <c r="JB119" s="68"/>
      <c r="JC119" s="68"/>
      <c r="JD119" s="68"/>
      <c r="JE119" s="68"/>
      <c r="JF119" s="68"/>
      <c r="JG119" s="68"/>
      <c r="JH119" s="68"/>
      <c r="JI119" s="68"/>
      <c r="JJ119" s="68"/>
      <c r="JK119" s="68"/>
      <c r="JL119" s="68"/>
      <c r="JM119" s="68"/>
      <c r="JN119" s="68"/>
      <c r="JO119" s="68"/>
      <c r="JP119" s="68"/>
      <c r="JQ119" s="68"/>
      <c r="JR119" s="68"/>
      <c r="JS119" s="68"/>
      <c r="JT119" s="68"/>
      <c r="JU119" s="68"/>
      <c r="JV119" s="68"/>
      <c r="JW119" s="68"/>
      <c r="JX119" s="68"/>
      <c r="JY119" s="68"/>
      <c r="JZ119" s="68"/>
      <c r="KA119" s="68"/>
      <c r="KB119" s="68"/>
      <c r="KC119" s="68"/>
      <c r="KD119" s="68"/>
      <c r="KE119" s="68"/>
      <c r="KF119" s="68"/>
      <c r="KG119" s="68"/>
      <c r="KH119" s="68"/>
      <c r="KI119" s="68"/>
      <c r="KJ119" s="68"/>
      <c r="KK119" s="68"/>
      <c r="KL119" s="68"/>
      <c r="KM119" s="68"/>
      <c r="KN119" s="68"/>
      <c r="KO119" s="68"/>
      <c r="KP119" s="70"/>
      <c r="KQ119" s="70"/>
      <c r="KR119" s="70"/>
      <c r="KS119" s="70"/>
      <c r="KT119" s="70"/>
      <c r="KU119" s="70"/>
      <c r="KV119" s="70"/>
      <c r="KW119" s="70"/>
      <c r="KX119" s="70"/>
      <c r="KY119" s="70"/>
      <c r="KZ119" s="70"/>
      <c r="LA119" s="70"/>
      <c r="LB119" s="70"/>
      <c r="LC119" s="70"/>
      <c r="LD119" s="70"/>
      <c r="LE119" s="70"/>
      <c r="LF119" s="70"/>
      <c r="LG119" s="70"/>
      <c r="LH119" s="70"/>
      <c r="LI119" s="70"/>
      <c r="LJ119" s="70"/>
      <c r="LK119" s="70"/>
      <c r="LL119" s="70"/>
      <c r="LM119" s="70"/>
      <c r="LN119" s="70"/>
      <c r="LO119" s="70"/>
      <c r="LP119" s="70"/>
      <c r="LQ119" s="70"/>
      <c r="LR119" s="70"/>
      <c r="LS119" s="70"/>
      <c r="LT119" s="70"/>
      <c r="LU119" s="70"/>
      <c r="LV119" s="70"/>
      <c r="LW119" s="70"/>
      <c r="LX119" s="70"/>
      <c r="LY119" s="70"/>
      <c r="LZ119" s="70"/>
      <c r="MA119" s="70"/>
      <c r="MB119" s="70"/>
      <c r="MC119" s="70"/>
      <c r="MD119" s="70"/>
      <c r="ME119" s="70"/>
      <c r="MF119" s="70"/>
      <c r="MG119" s="70"/>
      <c r="MH119" s="70"/>
      <c r="MI119" s="70"/>
      <c r="MJ119" s="70"/>
      <c r="MK119" s="70"/>
      <c r="ML119" s="70"/>
      <c r="MM119" s="70"/>
      <c r="MN119" s="70"/>
      <c r="MO119" s="70"/>
      <c r="MP119" s="70"/>
      <c r="MQ119" s="70"/>
      <c r="MR119" s="70"/>
      <c r="MS119" s="70"/>
      <c r="MT119" s="70"/>
      <c r="MU119" s="70"/>
      <c r="MV119" s="70"/>
      <c r="MW119" s="70"/>
      <c r="MX119" s="70"/>
      <c r="MY119" s="70"/>
      <c r="MZ119" s="70"/>
      <c r="NA119" s="70"/>
      <c r="NB119" s="70"/>
      <c r="NC119" s="70"/>
      <c r="ND119" s="70"/>
      <c r="NE119" s="70"/>
      <c r="NF119" s="70"/>
      <c r="NG119" s="70"/>
      <c r="NH119" s="70"/>
      <c r="NI119" s="70"/>
      <c r="NJ119" s="70"/>
      <c r="NK119" s="70"/>
      <c r="NL119" s="70"/>
      <c r="NM119" s="70"/>
      <c r="NN119" s="70"/>
      <c r="NO119" s="70"/>
      <c r="NP119" s="70"/>
      <c r="NQ119" s="70"/>
      <c r="NR119" s="70"/>
      <c r="NS119" s="70"/>
      <c r="NT119" s="70"/>
      <c r="NU119" s="70"/>
      <c r="NV119" s="70"/>
      <c r="NW119" s="70"/>
      <c r="NX119" s="70"/>
      <c r="NY119" s="70"/>
      <c r="NZ119" s="70"/>
      <c r="OA119" s="70"/>
      <c r="OB119" s="70"/>
      <c r="OC119" s="70"/>
      <c r="OD119" s="70"/>
      <c r="OE119" s="70"/>
      <c r="OF119" s="70"/>
      <c r="OG119" s="81"/>
      <c r="OH119" s="70"/>
      <c r="OI119" s="70"/>
      <c r="OJ119" s="70"/>
      <c r="OK119" s="70"/>
      <c r="OL119" s="70"/>
      <c r="OM119" s="70"/>
      <c r="ON119" s="70"/>
      <c r="OO119" s="70"/>
      <c r="OP119" s="70"/>
      <c r="OQ119" s="70"/>
      <c r="OR119" s="70"/>
      <c r="OS119" s="70"/>
      <c r="OT119" s="70"/>
      <c r="OU119" s="70"/>
    </row>
    <row r="120" spans="1:411" s="67" customFormat="1" ht="12.75">
      <c r="A120" s="745">
        <v>113</v>
      </c>
      <c r="B120" s="751" t="s">
        <v>708</v>
      </c>
      <c r="C120" s="752" t="s">
        <v>630</v>
      </c>
      <c r="D120" s="748">
        <f>455/1.2/3</f>
        <v>126.3888888888889</v>
      </c>
      <c r="E120" s="749" t="s">
        <v>2598</v>
      </c>
      <c r="F120" s="820">
        <v>279</v>
      </c>
      <c r="G120" s="820">
        <v>124.17</v>
      </c>
      <c r="H120" s="820">
        <v>124</v>
      </c>
      <c r="I120" s="761">
        <f>MIN(D120,F120)</f>
        <v>126.3888888888889</v>
      </c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70"/>
      <c r="Y120" s="70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71"/>
      <c r="AK120" s="68"/>
      <c r="AL120" s="71"/>
      <c r="AM120" s="68"/>
      <c r="AN120" s="68"/>
      <c r="AO120" s="71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71"/>
      <c r="BL120" s="71"/>
      <c r="BM120" s="68"/>
      <c r="BN120" s="68"/>
      <c r="BO120" s="71"/>
      <c r="BP120" s="71"/>
      <c r="BQ120" s="68"/>
      <c r="BR120" s="68"/>
      <c r="BS120" s="68"/>
      <c r="BT120" s="68"/>
      <c r="BU120" s="71"/>
      <c r="BV120" s="71"/>
      <c r="BW120" s="71"/>
      <c r="BX120" s="71"/>
      <c r="BY120" s="68"/>
      <c r="BZ120" s="68"/>
      <c r="CA120" s="68"/>
      <c r="CB120" s="68"/>
      <c r="CC120" s="71"/>
      <c r="CD120" s="71"/>
      <c r="CE120" s="68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68"/>
      <c r="DB120" s="68"/>
      <c r="DC120" s="68"/>
      <c r="DD120" s="71"/>
      <c r="DE120" s="71"/>
      <c r="DF120" s="68"/>
      <c r="DG120" s="71"/>
      <c r="DH120" s="68"/>
      <c r="DI120" s="71"/>
      <c r="DJ120" s="71"/>
      <c r="DK120" s="68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68"/>
      <c r="ED120" s="71"/>
      <c r="EE120" s="70"/>
      <c r="EF120" s="72"/>
      <c r="EG120" s="72"/>
      <c r="EH120" s="72"/>
      <c r="EI120" s="72"/>
      <c r="EJ120" s="72"/>
      <c r="EK120" s="72"/>
      <c r="EL120" s="72"/>
      <c r="EM120" s="72"/>
      <c r="EN120" s="72"/>
      <c r="EO120" s="72"/>
      <c r="EP120" s="72"/>
      <c r="EQ120" s="72"/>
      <c r="ER120" s="72"/>
      <c r="ES120" s="72"/>
      <c r="ET120" s="70"/>
      <c r="EU120" s="72"/>
      <c r="EV120" s="70"/>
      <c r="EW120" s="70"/>
      <c r="EX120" s="70"/>
      <c r="EY120" s="73"/>
      <c r="EZ120" s="73"/>
      <c r="FA120" s="73"/>
      <c r="FB120" s="74"/>
      <c r="FC120" s="75"/>
      <c r="FD120" s="75"/>
      <c r="FE120" s="75"/>
      <c r="FF120" s="75"/>
      <c r="FG120" s="75"/>
      <c r="FH120" s="75"/>
      <c r="FI120" s="75"/>
      <c r="FJ120" s="75"/>
      <c r="FK120" s="75"/>
      <c r="FL120" s="75"/>
      <c r="FM120" s="75"/>
      <c r="FN120" s="75"/>
      <c r="FO120" s="75"/>
      <c r="FP120" s="75"/>
      <c r="FQ120" s="75"/>
      <c r="FR120" s="74"/>
      <c r="FS120" s="74"/>
      <c r="FT120" s="74"/>
      <c r="FU120" s="74"/>
      <c r="FV120" s="74"/>
      <c r="FW120" s="74"/>
      <c r="FX120" s="76"/>
      <c r="FY120" s="76"/>
      <c r="FZ120" s="76"/>
      <c r="GA120" s="76"/>
      <c r="GB120" s="76"/>
      <c r="GC120" s="74"/>
      <c r="GD120" s="74"/>
      <c r="GE120" s="74"/>
      <c r="GF120" s="74"/>
      <c r="GG120" s="78"/>
      <c r="GH120" s="78">
        <v>5</v>
      </c>
      <c r="GI120" s="78"/>
      <c r="GJ120" s="74"/>
      <c r="GK120" s="79"/>
      <c r="GL120" s="80"/>
      <c r="GM120" s="105"/>
      <c r="GN120" s="70"/>
      <c r="GO120" s="70"/>
      <c r="GP120" s="70"/>
      <c r="GQ120" s="70"/>
      <c r="GR120" s="70"/>
      <c r="GS120" s="70"/>
      <c r="GT120" s="70"/>
      <c r="GU120" s="70"/>
      <c r="GV120" s="70"/>
      <c r="GW120" s="70"/>
      <c r="GX120" s="70"/>
      <c r="GY120" s="70"/>
      <c r="GZ120" s="70"/>
      <c r="HA120" s="68"/>
      <c r="HB120" s="68"/>
      <c r="HC120" s="68"/>
      <c r="HD120" s="68"/>
      <c r="HE120" s="68"/>
      <c r="HF120" s="68"/>
      <c r="HG120" s="68"/>
      <c r="HH120" s="68"/>
      <c r="HI120" s="68"/>
      <c r="HJ120" s="68"/>
      <c r="HK120" s="68"/>
      <c r="HL120" s="68"/>
      <c r="HM120" s="68"/>
      <c r="HN120" s="68"/>
      <c r="HO120" s="68"/>
      <c r="HP120" s="68"/>
      <c r="HQ120" s="69"/>
      <c r="HR120" s="68"/>
      <c r="HS120" s="68"/>
      <c r="HT120" s="68"/>
      <c r="HU120" s="68"/>
      <c r="HV120" s="68"/>
      <c r="HW120" s="68"/>
      <c r="HX120" s="68"/>
      <c r="HY120" s="68"/>
      <c r="HZ120" s="68"/>
      <c r="IA120" s="68"/>
      <c r="IB120" s="68"/>
      <c r="IC120" s="68"/>
      <c r="ID120" s="68"/>
      <c r="IE120" s="68"/>
      <c r="IF120" s="68"/>
      <c r="IG120" s="68"/>
      <c r="IH120" s="68"/>
      <c r="II120" s="68"/>
      <c r="IJ120" s="68"/>
      <c r="IK120" s="68"/>
      <c r="IL120" s="68"/>
      <c r="IM120" s="68"/>
      <c r="IN120" s="68"/>
      <c r="IO120" s="68"/>
      <c r="IP120" s="68"/>
      <c r="IQ120" s="68"/>
      <c r="IR120" s="68"/>
      <c r="IS120" s="68"/>
      <c r="IT120" s="68"/>
      <c r="IU120" s="68"/>
      <c r="IV120" s="68"/>
      <c r="IW120" s="68"/>
      <c r="IX120" s="68"/>
      <c r="IY120" s="68"/>
      <c r="IZ120" s="68"/>
      <c r="JA120" s="68"/>
      <c r="JB120" s="68"/>
      <c r="JC120" s="68"/>
      <c r="JD120" s="68"/>
      <c r="JE120" s="68"/>
      <c r="JF120" s="68"/>
      <c r="JG120" s="68"/>
      <c r="JH120" s="68"/>
      <c r="JI120" s="68"/>
      <c r="JJ120" s="68"/>
      <c r="JK120" s="68"/>
      <c r="JL120" s="68"/>
      <c r="JM120" s="68"/>
      <c r="JN120" s="68"/>
      <c r="JO120" s="68"/>
      <c r="JP120" s="68"/>
      <c r="JQ120" s="68"/>
      <c r="JR120" s="68"/>
      <c r="JS120" s="68"/>
      <c r="JT120" s="68"/>
      <c r="JU120" s="68"/>
      <c r="JV120" s="68"/>
      <c r="JW120" s="68"/>
      <c r="JX120" s="68"/>
      <c r="JY120" s="68"/>
      <c r="JZ120" s="68"/>
      <c r="KA120" s="68"/>
      <c r="KB120" s="68"/>
      <c r="KC120" s="68"/>
      <c r="KD120" s="68"/>
      <c r="KE120" s="68"/>
      <c r="KF120" s="68"/>
      <c r="KG120" s="68"/>
      <c r="KH120" s="68"/>
      <c r="KI120" s="68"/>
      <c r="KJ120" s="68"/>
      <c r="KK120" s="68"/>
      <c r="KL120" s="68"/>
      <c r="KM120" s="68"/>
      <c r="KN120" s="68"/>
      <c r="KO120" s="68"/>
      <c r="KP120" s="70"/>
      <c r="KQ120" s="70"/>
      <c r="KR120" s="70"/>
      <c r="KS120" s="70"/>
      <c r="KT120" s="70"/>
      <c r="KU120" s="70"/>
      <c r="KV120" s="70"/>
      <c r="KW120" s="70"/>
      <c r="KX120" s="70"/>
      <c r="KY120" s="70"/>
      <c r="KZ120" s="70"/>
      <c r="LA120" s="70"/>
      <c r="LB120" s="70"/>
      <c r="LC120" s="70"/>
      <c r="LD120" s="70"/>
      <c r="LE120" s="70"/>
      <c r="LF120" s="70"/>
      <c r="LG120" s="70"/>
      <c r="LH120" s="70"/>
      <c r="LI120" s="70"/>
      <c r="LJ120" s="70"/>
      <c r="LK120" s="70"/>
      <c r="LL120" s="70"/>
      <c r="LM120" s="70"/>
      <c r="LN120" s="70"/>
      <c r="LO120" s="70"/>
      <c r="LP120" s="70"/>
      <c r="LQ120" s="70"/>
      <c r="LR120" s="70"/>
      <c r="LS120" s="70"/>
      <c r="LT120" s="70"/>
      <c r="LU120" s="70"/>
      <c r="LV120" s="70"/>
      <c r="LW120" s="70"/>
      <c r="LX120" s="70"/>
      <c r="LY120" s="70"/>
      <c r="LZ120" s="70"/>
      <c r="MA120" s="70"/>
      <c r="MB120" s="70"/>
      <c r="MC120" s="70"/>
      <c r="MD120" s="70"/>
      <c r="ME120" s="70"/>
      <c r="MF120" s="70"/>
      <c r="MG120" s="70"/>
      <c r="MH120" s="70"/>
      <c r="MI120" s="70"/>
      <c r="MJ120" s="70"/>
      <c r="MK120" s="70"/>
      <c r="ML120" s="70"/>
      <c r="MM120" s="70"/>
      <c r="MN120" s="70"/>
      <c r="MO120" s="70"/>
      <c r="MP120" s="70"/>
      <c r="MQ120" s="70"/>
      <c r="MR120" s="70"/>
      <c r="MS120" s="70"/>
      <c r="MT120" s="70"/>
      <c r="MU120" s="70"/>
      <c r="MV120" s="70"/>
      <c r="MW120" s="70"/>
      <c r="MX120" s="70"/>
      <c r="MY120" s="70"/>
      <c r="MZ120" s="70"/>
      <c r="NA120" s="70"/>
      <c r="NB120" s="70"/>
      <c r="NC120" s="70"/>
      <c r="ND120" s="70"/>
      <c r="NE120" s="70"/>
      <c r="NF120" s="70"/>
      <c r="NG120" s="70"/>
      <c r="NH120" s="70"/>
      <c r="NI120" s="70"/>
      <c r="NJ120" s="70"/>
      <c r="NK120" s="70"/>
      <c r="NL120" s="70"/>
      <c r="NM120" s="70"/>
      <c r="NN120" s="70"/>
      <c r="NO120" s="70"/>
      <c r="NP120" s="70"/>
      <c r="NQ120" s="70"/>
      <c r="NR120" s="70"/>
      <c r="NS120" s="70"/>
      <c r="NT120" s="70"/>
      <c r="NU120" s="70"/>
      <c r="NV120" s="70"/>
      <c r="NW120" s="70"/>
      <c r="NX120" s="70"/>
      <c r="NY120" s="70"/>
      <c r="NZ120" s="70"/>
      <c r="OA120" s="70"/>
      <c r="OB120" s="70"/>
      <c r="OC120" s="70"/>
      <c r="OD120" s="70"/>
      <c r="OE120" s="70"/>
      <c r="OF120" s="70"/>
      <c r="OG120" s="81"/>
      <c r="OH120" s="70"/>
      <c r="OI120" s="70"/>
      <c r="OJ120" s="70"/>
      <c r="OK120" s="70"/>
      <c r="OL120" s="70"/>
      <c r="OM120" s="70"/>
      <c r="ON120" s="70"/>
      <c r="OO120" s="70"/>
      <c r="OP120" s="70"/>
      <c r="OQ120" s="70"/>
      <c r="OR120" s="70"/>
      <c r="OS120" s="70"/>
      <c r="OT120" s="70"/>
      <c r="OU120" s="70"/>
    </row>
    <row r="121" spans="1:411" s="67" customFormat="1" ht="12.75">
      <c r="A121" s="67">
        <v>114</v>
      </c>
      <c r="B121" s="552" t="s">
        <v>709</v>
      </c>
      <c r="C121" s="559" t="s">
        <v>601</v>
      </c>
      <c r="D121" s="517">
        <v>35.83</v>
      </c>
      <c r="E121" s="571"/>
      <c r="F121" s="518"/>
      <c r="G121" s="518">
        <v>25</v>
      </c>
      <c r="H121" s="912">
        <v>35.83</v>
      </c>
      <c r="I121" s="633">
        <f>D121</f>
        <v>35.83</v>
      </c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70"/>
      <c r="Y121" s="70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71"/>
      <c r="AK121" s="68"/>
      <c r="AL121" s="71"/>
      <c r="AM121" s="68"/>
      <c r="AN121" s="68"/>
      <c r="AO121" s="71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  <c r="BI121" s="68"/>
      <c r="BJ121" s="68"/>
      <c r="BK121" s="71"/>
      <c r="BL121" s="71"/>
      <c r="BM121" s="68"/>
      <c r="BN121" s="68"/>
      <c r="BO121" s="71"/>
      <c r="BP121" s="71"/>
      <c r="BQ121" s="68"/>
      <c r="BR121" s="68"/>
      <c r="BS121" s="68"/>
      <c r="BT121" s="68"/>
      <c r="BU121" s="71"/>
      <c r="BV121" s="71"/>
      <c r="BW121" s="71"/>
      <c r="BX121" s="71"/>
      <c r="BY121" s="68"/>
      <c r="BZ121" s="68"/>
      <c r="CA121" s="68"/>
      <c r="CB121" s="68"/>
      <c r="CC121" s="71"/>
      <c r="CD121" s="71"/>
      <c r="CE121" s="68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68"/>
      <c r="DB121" s="68"/>
      <c r="DC121" s="68"/>
      <c r="DD121" s="71"/>
      <c r="DE121" s="71"/>
      <c r="DF121" s="68"/>
      <c r="DG121" s="71"/>
      <c r="DH121" s="68"/>
      <c r="DI121" s="71"/>
      <c r="DJ121" s="71"/>
      <c r="DK121" s="68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68"/>
      <c r="ED121" s="71"/>
      <c r="EE121" s="70"/>
      <c r="EF121" s="72"/>
      <c r="EG121" s="72"/>
      <c r="EH121" s="72"/>
      <c r="EI121" s="72"/>
      <c r="EJ121" s="72"/>
      <c r="EK121" s="72"/>
      <c r="EL121" s="72"/>
      <c r="EM121" s="72"/>
      <c r="EN121" s="72"/>
      <c r="EO121" s="72"/>
      <c r="EP121" s="72"/>
      <c r="EQ121" s="72"/>
      <c r="ER121" s="72"/>
      <c r="ES121" s="72"/>
      <c r="ET121" s="70"/>
      <c r="EU121" s="72"/>
      <c r="EV121" s="70"/>
      <c r="EW121" s="70"/>
      <c r="EX121" s="70"/>
      <c r="EY121" s="73"/>
      <c r="EZ121" s="73"/>
      <c r="FA121" s="73"/>
      <c r="FB121" s="74"/>
      <c r="FC121" s="75"/>
      <c r="FD121" s="75"/>
      <c r="FE121" s="75"/>
      <c r="FF121" s="75"/>
      <c r="FG121" s="75"/>
      <c r="FH121" s="75"/>
      <c r="FI121" s="75"/>
      <c r="FJ121" s="75"/>
      <c r="FK121" s="75"/>
      <c r="FL121" s="75"/>
      <c r="FM121" s="75"/>
      <c r="FN121" s="75"/>
      <c r="FO121" s="75"/>
      <c r="FP121" s="75"/>
      <c r="FQ121" s="75"/>
      <c r="FR121" s="74"/>
      <c r="FS121" s="74"/>
      <c r="FT121" s="74"/>
      <c r="FU121" s="74"/>
      <c r="FV121" s="74"/>
      <c r="FW121" s="74"/>
      <c r="FX121" s="76"/>
      <c r="FY121" s="76"/>
      <c r="FZ121" s="76"/>
      <c r="GA121" s="76"/>
      <c r="GB121" s="76"/>
      <c r="GC121" s="74"/>
      <c r="GD121" s="74"/>
      <c r="GE121" s="74"/>
      <c r="GF121" s="74"/>
      <c r="GG121" s="77"/>
      <c r="GH121" s="78"/>
      <c r="GI121" s="78"/>
      <c r="GJ121" s="74"/>
      <c r="GK121" s="79"/>
      <c r="GL121" s="80"/>
      <c r="GM121" s="105"/>
      <c r="GN121" s="70"/>
      <c r="GO121" s="70"/>
      <c r="GP121" s="70"/>
      <c r="GQ121" s="70"/>
      <c r="GR121" s="70"/>
      <c r="GS121" s="70"/>
      <c r="GT121" s="70"/>
      <c r="GU121" s="70"/>
      <c r="GV121" s="70"/>
      <c r="GW121" s="70"/>
      <c r="GX121" s="70"/>
      <c r="GY121" s="70"/>
      <c r="GZ121" s="68"/>
      <c r="HA121" s="68"/>
      <c r="HB121" s="68"/>
      <c r="HC121" s="68"/>
      <c r="HD121" s="68"/>
      <c r="HE121" s="68"/>
      <c r="HF121" s="68"/>
      <c r="HG121" s="68"/>
      <c r="HH121" s="68"/>
      <c r="HI121" s="68"/>
      <c r="HJ121" s="68"/>
      <c r="HK121" s="68"/>
      <c r="HL121" s="68"/>
      <c r="HM121" s="68"/>
      <c r="HN121" s="68"/>
      <c r="HO121" s="68"/>
      <c r="HP121" s="68"/>
      <c r="HQ121" s="69"/>
      <c r="HR121" s="68"/>
      <c r="HS121" s="68"/>
      <c r="HT121" s="68"/>
      <c r="HU121" s="68"/>
      <c r="HV121" s="68"/>
      <c r="HW121" s="68"/>
      <c r="HX121" s="68"/>
      <c r="HY121" s="68"/>
      <c r="HZ121" s="68"/>
      <c r="IA121" s="68"/>
      <c r="IB121" s="68"/>
      <c r="IC121" s="68"/>
      <c r="ID121" s="68"/>
      <c r="IE121" s="68"/>
      <c r="IF121" s="68"/>
      <c r="IG121" s="68"/>
      <c r="IH121" s="68"/>
      <c r="II121" s="68"/>
      <c r="IJ121" s="68"/>
      <c r="IK121" s="68"/>
      <c r="IL121" s="68"/>
      <c r="IM121" s="68"/>
      <c r="IN121" s="68"/>
      <c r="IO121" s="68"/>
      <c r="IP121" s="68"/>
      <c r="IQ121" s="68"/>
      <c r="IR121" s="68"/>
      <c r="IS121" s="68"/>
      <c r="IT121" s="68"/>
      <c r="IU121" s="68"/>
      <c r="IV121" s="68"/>
      <c r="IW121" s="68"/>
      <c r="IX121" s="68"/>
      <c r="IY121" s="68"/>
      <c r="IZ121" s="68"/>
      <c r="JA121" s="68"/>
      <c r="JB121" s="68"/>
      <c r="JC121" s="68"/>
      <c r="JD121" s="68"/>
      <c r="JE121" s="68"/>
      <c r="JF121" s="68"/>
      <c r="JG121" s="68"/>
      <c r="JH121" s="68"/>
      <c r="JI121" s="68"/>
      <c r="JJ121" s="68"/>
      <c r="JK121" s="68"/>
      <c r="JL121" s="68"/>
      <c r="JM121" s="68"/>
      <c r="JN121" s="68"/>
      <c r="JO121" s="68"/>
      <c r="JP121" s="68"/>
      <c r="JQ121" s="68"/>
      <c r="JR121" s="68"/>
      <c r="JS121" s="68"/>
      <c r="JT121" s="68"/>
      <c r="JU121" s="68"/>
      <c r="JV121" s="68"/>
      <c r="JW121" s="68"/>
      <c r="JX121" s="68"/>
      <c r="JY121" s="68"/>
      <c r="JZ121" s="68"/>
      <c r="KA121" s="68"/>
      <c r="KB121" s="68"/>
      <c r="KC121" s="68"/>
      <c r="KD121" s="68"/>
      <c r="KE121" s="68"/>
      <c r="KF121" s="68"/>
      <c r="KG121" s="68"/>
      <c r="KH121" s="68"/>
      <c r="KI121" s="68"/>
      <c r="KJ121" s="68"/>
      <c r="KK121" s="68"/>
      <c r="KL121" s="68"/>
      <c r="KM121" s="68"/>
      <c r="KN121" s="68"/>
      <c r="KO121" s="68"/>
      <c r="KP121" s="70"/>
      <c r="KQ121" s="70"/>
      <c r="KR121" s="70"/>
      <c r="KS121" s="70"/>
      <c r="KT121" s="70"/>
      <c r="KU121" s="70"/>
      <c r="KV121" s="70"/>
      <c r="KW121" s="70"/>
      <c r="KX121" s="70"/>
      <c r="KY121" s="70"/>
      <c r="KZ121" s="70"/>
      <c r="LA121" s="70"/>
      <c r="LB121" s="70"/>
      <c r="LC121" s="70"/>
      <c r="LD121" s="70"/>
      <c r="LE121" s="70"/>
      <c r="LF121" s="70"/>
      <c r="LG121" s="70"/>
      <c r="LH121" s="70"/>
      <c r="LI121" s="70"/>
      <c r="LJ121" s="70"/>
      <c r="LK121" s="70"/>
      <c r="LL121" s="70"/>
      <c r="LM121" s="70"/>
      <c r="LN121" s="70"/>
      <c r="LO121" s="70"/>
      <c r="LP121" s="70"/>
      <c r="LQ121" s="70"/>
      <c r="LR121" s="70"/>
      <c r="LS121" s="70"/>
      <c r="LT121" s="70"/>
      <c r="LU121" s="70"/>
      <c r="LV121" s="70"/>
      <c r="LW121" s="70"/>
      <c r="LX121" s="70"/>
      <c r="LY121" s="70"/>
      <c r="LZ121" s="70"/>
      <c r="MA121" s="70"/>
      <c r="MB121" s="70"/>
      <c r="MC121" s="70"/>
      <c r="MD121" s="70"/>
      <c r="ME121" s="70"/>
      <c r="MF121" s="70"/>
      <c r="MG121" s="70"/>
      <c r="MH121" s="70"/>
      <c r="MI121" s="70"/>
      <c r="MJ121" s="70"/>
      <c r="MK121" s="70"/>
      <c r="ML121" s="70"/>
      <c r="MM121" s="70"/>
      <c r="MN121" s="70"/>
      <c r="MO121" s="70"/>
      <c r="MP121" s="70"/>
      <c r="MQ121" s="70"/>
      <c r="MR121" s="70"/>
      <c r="MS121" s="70"/>
      <c r="MT121" s="70"/>
      <c r="MU121" s="70"/>
      <c r="MV121" s="70"/>
      <c r="MW121" s="70"/>
      <c r="MX121" s="70"/>
      <c r="MY121" s="70"/>
      <c r="MZ121" s="70"/>
      <c r="NA121" s="70"/>
      <c r="NB121" s="70"/>
      <c r="NC121" s="70"/>
      <c r="ND121" s="70"/>
      <c r="NE121" s="70"/>
      <c r="NF121" s="70"/>
      <c r="NG121" s="70"/>
      <c r="NH121" s="70"/>
      <c r="NI121" s="70"/>
      <c r="NJ121" s="70"/>
      <c r="NK121" s="70"/>
      <c r="NL121" s="70"/>
      <c r="NM121" s="70"/>
      <c r="NN121" s="70"/>
      <c r="NO121" s="70"/>
      <c r="NP121" s="70"/>
      <c r="NQ121" s="70"/>
      <c r="NR121" s="70"/>
      <c r="NS121" s="70"/>
      <c r="NT121" s="70"/>
      <c r="NU121" s="70"/>
      <c r="NV121" s="70"/>
      <c r="NW121" s="70"/>
      <c r="NX121" s="70"/>
      <c r="NY121" s="70"/>
      <c r="NZ121" s="70"/>
      <c r="OA121" s="70"/>
      <c r="OB121" s="70"/>
      <c r="OC121" s="70"/>
      <c r="OD121" s="70"/>
      <c r="OE121" s="70"/>
      <c r="OF121" s="70"/>
      <c r="OG121" s="81"/>
      <c r="OH121" s="70"/>
      <c r="OI121" s="70"/>
      <c r="OJ121" s="70"/>
      <c r="OK121" s="70"/>
      <c r="OL121" s="70"/>
      <c r="OM121" s="70"/>
      <c r="ON121" s="70"/>
      <c r="OO121" s="70"/>
      <c r="OP121" s="70"/>
      <c r="OQ121" s="70"/>
      <c r="OR121" s="70"/>
      <c r="OS121" s="70"/>
      <c r="OT121" s="70"/>
      <c r="OU121" s="70"/>
    </row>
    <row r="122" spans="1:411" s="67" customFormat="1">
      <c r="B122" s="552" t="s">
        <v>690</v>
      </c>
      <c r="C122" s="559" t="s">
        <v>630</v>
      </c>
      <c r="D122" s="517">
        <f>34/1.2</f>
        <v>28.333333333333336</v>
      </c>
      <c r="E122" s="743" t="s">
        <v>2727</v>
      </c>
      <c r="F122" s="518"/>
      <c r="G122" s="518">
        <v>33.33</v>
      </c>
      <c r="H122" s="912">
        <v>9.4079999999999995</v>
      </c>
      <c r="I122" s="633">
        <f>D122</f>
        <v>28.333333333333336</v>
      </c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70"/>
      <c r="Y122" s="70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71"/>
      <c r="AK122" s="68"/>
      <c r="AL122" s="71"/>
      <c r="AM122" s="68"/>
      <c r="AN122" s="68"/>
      <c r="AO122" s="71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71"/>
      <c r="BL122" s="71"/>
      <c r="BM122" s="68"/>
      <c r="BN122" s="68"/>
      <c r="BO122" s="71"/>
      <c r="BP122" s="71"/>
      <c r="BQ122" s="68"/>
      <c r="BR122" s="68"/>
      <c r="BS122" s="68"/>
      <c r="BT122" s="68"/>
      <c r="BU122" s="71"/>
      <c r="BV122" s="71"/>
      <c r="BW122" s="71"/>
      <c r="BX122" s="71"/>
      <c r="BY122" s="68"/>
      <c r="BZ122" s="68"/>
      <c r="CA122" s="68"/>
      <c r="CB122" s="68"/>
      <c r="CC122" s="71"/>
      <c r="CD122" s="71"/>
      <c r="CE122" s="68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68"/>
      <c r="DB122" s="68"/>
      <c r="DC122" s="68"/>
      <c r="DD122" s="71"/>
      <c r="DE122" s="71"/>
      <c r="DF122" s="68"/>
      <c r="DG122" s="71"/>
      <c r="DH122" s="68"/>
      <c r="DI122" s="71"/>
      <c r="DJ122" s="71"/>
      <c r="DK122" s="68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68"/>
      <c r="ED122" s="71"/>
      <c r="EE122" s="70"/>
      <c r="EF122" s="72"/>
      <c r="EG122" s="72"/>
      <c r="EH122" s="72"/>
      <c r="EI122" s="72"/>
      <c r="EJ122" s="72"/>
      <c r="EK122" s="72"/>
      <c r="EL122" s="72"/>
      <c r="EM122" s="72"/>
      <c r="EN122" s="72"/>
      <c r="EO122" s="72"/>
      <c r="EP122" s="72"/>
      <c r="EQ122" s="72"/>
      <c r="ER122" s="72"/>
      <c r="ES122" s="72"/>
      <c r="ET122" s="70"/>
      <c r="EU122" s="72"/>
      <c r="EV122" s="70"/>
      <c r="EW122" s="70"/>
      <c r="EX122" s="70"/>
      <c r="EY122" s="73"/>
      <c r="EZ122" s="73"/>
      <c r="FA122" s="73"/>
      <c r="FB122" s="74"/>
      <c r="FC122" s="75"/>
      <c r="FD122" s="75"/>
      <c r="FE122" s="75"/>
      <c r="FF122" s="75"/>
      <c r="FG122" s="75"/>
      <c r="FH122" s="75"/>
      <c r="FI122" s="75"/>
      <c r="FJ122" s="75"/>
      <c r="FK122" s="75"/>
      <c r="FL122" s="75"/>
      <c r="FM122" s="75"/>
      <c r="FN122" s="75"/>
      <c r="FO122" s="75"/>
      <c r="FP122" s="75"/>
      <c r="FQ122" s="75"/>
      <c r="FR122" s="74"/>
      <c r="FS122" s="74"/>
      <c r="FT122" s="74"/>
      <c r="FU122" s="74"/>
      <c r="FV122" s="74"/>
      <c r="FW122" s="74"/>
      <c r="FX122" s="76"/>
      <c r="FY122" s="76"/>
      <c r="FZ122" s="76"/>
      <c r="GA122" s="76"/>
      <c r="GB122" s="76"/>
      <c r="GC122" s="74"/>
      <c r="GD122" s="74"/>
      <c r="GE122" s="74"/>
      <c r="GF122" s="74"/>
      <c r="GG122" s="77"/>
      <c r="GH122" s="78"/>
      <c r="GI122" s="78"/>
      <c r="GJ122" s="74"/>
      <c r="GK122" s="79"/>
      <c r="GL122" s="80"/>
      <c r="GM122" s="105"/>
      <c r="GN122" s="70"/>
      <c r="GO122" s="70"/>
      <c r="GP122" s="70"/>
      <c r="GQ122" s="70"/>
      <c r="GR122" s="70"/>
      <c r="GS122" s="70"/>
      <c r="GT122" s="70"/>
      <c r="GU122" s="70"/>
      <c r="GV122" s="70"/>
      <c r="GW122" s="70"/>
      <c r="GX122" s="70"/>
      <c r="GY122" s="70"/>
      <c r="GZ122" s="68"/>
      <c r="HA122" s="68"/>
      <c r="HB122" s="68"/>
      <c r="HC122" s="68"/>
      <c r="HD122" s="68"/>
      <c r="HE122" s="68"/>
      <c r="HF122" s="68"/>
      <c r="HG122" s="68"/>
      <c r="HH122" s="68"/>
      <c r="HI122" s="68"/>
      <c r="HJ122" s="68"/>
      <c r="HK122" s="68"/>
      <c r="HL122" s="68"/>
      <c r="HM122" s="68"/>
      <c r="HN122" s="68"/>
      <c r="HO122" s="68"/>
      <c r="HP122" s="68"/>
      <c r="HQ122" s="69"/>
      <c r="HR122" s="68"/>
      <c r="HS122" s="68"/>
      <c r="HT122" s="68"/>
      <c r="HU122" s="68"/>
      <c r="HV122" s="68"/>
      <c r="HW122" s="68"/>
      <c r="HX122" s="68"/>
      <c r="HY122" s="68"/>
      <c r="HZ122" s="68"/>
      <c r="IA122" s="68"/>
      <c r="IB122" s="68"/>
      <c r="IC122" s="68"/>
      <c r="ID122" s="68"/>
      <c r="IE122" s="68"/>
      <c r="IF122" s="68"/>
      <c r="IG122" s="68"/>
      <c r="IH122" s="68"/>
      <c r="II122" s="68"/>
      <c r="IJ122" s="68"/>
      <c r="IK122" s="68"/>
      <c r="IL122" s="68"/>
      <c r="IM122" s="68"/>
      <c r="IN122" s="68"/>
      <c r="IO122" s="68"/>
      <c r="IP122" s="68"/>
      <c r="IQ122" s="68"/>
      <c r="IR122" s="68"/>
      <c r="IS122" s="68"/>
      <c r="IT122" s="68"/>
      <c r="IU122" s="68"/>
      <c r="IV122" s="68"/>
      <c r="IW122" s="68"/>
      <c r="IX122" s="68"/>
      <c r="IY122" s="68"/>
      <c r="IZ122" s="68"/>
      <c r="JA122" s="68"/>
      <c r="JB122" s="68"/>
      <c r="JC122" s="68"/>
      <c r="JD122" s="68"/>
      <c r="JE122" s="68"/>
      <c r="JF122" s="68"/>
      <c r="JG122" s="68"/>
      <c r="JH122" s="68"/>
      <c r="JI122" s="68"/>
      <c r="JJ122" s="68"/>
      <c r="JK122" s="68"/>
      <c r="JL122" s="68"/>
      <c r="JM122" s="68"/>
      <c r="JN122" s="68"/>
      <c r="JO122" s="68"/>
      <c r="JP122" s="68"/>
      <c r="JQ122" s="68"/>
      <c r="JR122" s="68"/>
      <c r="JS122" s="68"/>
      <c r="JT122" s="68"/>
      <c r="JU122" s="68"/>
      <c r="JV122" s="68"/>
      <c r="JW122" s="68"/>
      <c r="JX122" s="68"/>
      <c r="JY122" s="68"/>
      <c r="JZ122" s="68"/>
      <c r="KA122" s="68"/>
      <c r="KB122" s="68"/>
      <c r="KC122" s="68"/>
      <c r="KD122" s="68"/>
      <c r="KE122" s="68"/>
      <c r="KF122" s="68"/>
      <c r="KG122" s="68"/>
      <c r="KH122" s="68"/>
      <c r="KI122" s="68"/>
      <c r="KJ122" s="68"/>
      <c r="KK122" s="68"/>
      <c r="KL122" s="68"/>
      <c r="KM122" s="68"/>
      <c r="KN122" s="68"/>
      <c r="KO122" s="68"/>
      <c r="KP122" s="70"/>
      <c r="KQ122" s="70"/>
      <c r="KR122" s="70"/>
      <c r="KS122" s="70"/>
      <c r="KT122" s="70"/>
      <c r="KU122" s="70"/>
      <c r="KV122" s="70"/>
      <c r="KW122" s="70"/>
      <c r="KX122" s="70"/>
      <c r="KY122" s="70"/>
      <c r="KZ122" s="70"/>
      <c r="LA122" s="70"/>
      <c r="LB122" s="70"/>
      <c r="LC122" s="70"/>
      <c r="LD122" s="70"/>
      <c r="LE122" s="70"/>
      <c r="LF122" s="70"/>
      <c r="LG122" s="70"/>
      <c r="LH122" s="70"/>
      <c r="LI122" s="70"/>
      <c r="LJ122" s="73"/>
      <c r="LK122" s="73"/>
      <c r="LL122" s="73"/>
      <c r="LM122" s="74"/>
      <c r="LN122" s="74"/>
      <c r="LO122" s="74"/>
      <c r="LP122" s="74"/>
      <c r="LQ122" s="74"/>
      <c r="LR122" s="74"/>
      <c r="LS122" s="74"/>
      <c r="LT122" s="74"/>
      <c r="LU122" s="74"/>
      <c r="LV122" s="74"/>
      <c r="LW122" s="74"/>
      <c r="LX122" s="74"/>
      <c r="LY122" s="74"/>
      <c r="LZ122" s="74"/>
      <c r="MA122" s="74"/>
      <c r="MB122" s="74"/>
      <c r="MC122" s="74"/>
      <c r="MD122" s="74"/>
      <c r="ME122" s="74"/>
      <c r="MF122" s="74"/>
      <c r="MG122" s="74"/>
      <c r="MH122" s="74"/>
      <c r="MI122" s="74"/>
      <c r="MJ122" s="74"/>
      <c r="MK122" s="74"/>
      <c r="ML122" s="74"/>
      <c r="MM122" s="74"/>
      <c r="MN122" s="74"/>
      <c r="MO122" s="74"/>
      <c r="MP122" s="74"/>
      <c r="MQ122" s="74"/>
      <c r="MR122" s="70"/>
      <c r="MS122" s="70"/>
      <c r="MT122" s="70"/>
      <c r="MU122" s="70"/>
      <c r="MV122" s="70"/>
      <c r="MW122" s="70"/>
      <c r="MX122" s="70"/>
      <c r="MY122" s="70"/>
      <c r="MZ122" s="70"/>
      <c r="NA122" s="70"/>
      <c r="NB122" s="70"/>
      <c r="NC122" s="70"/>
      <c r="ND122" s="70"/>
      <c r="NE122" s="70"/>
      <c r="NF122" s="70"/>
      <c r="NG122" s="70"/>
      <c r="NH122" s="70"/>
      <c r="NI122" s="70"/>
      <c r="NJ122" s="70"/>
      <c r="NK122" s="70"/>
      <c r="NL122" s="70"/>
      <c r="NM122" s="70"/>
      <c r="NN122" s="70"/>
      <c r="NO122" s="70"/>
      <c r="NP122" s="70"/>
      <c r="NQ122" s="70"/>
      <c r="NR122" s="70"/>
      <c r="NS122" s="70"/>
      <c r="NT122" s="70"/>
      <c r="NU122" s="70"/>
      <c r="NV122" s="70"/>
      <c r="NW122" s="70"/>
      <c r="NX122" s="70"/>
      <c r="NY122" s="70"/>
      <c r="NZ122" s="70"/>
      <c r="OA122" s="70"/>
      <c r="OB122" s="70"/>
      <c r="OC122" s="70"/>
      <c r="OD122" s="70"/>
      <c r="OE122" s="70"/>
      <c r="OF122" s="70"/>
      <c r="OG122" s="81"/>
      <c r="OH122" s="70"/>
      <c r="OI122" s="70"/>
      <c r="OJ122" s="70"/>
      <c r="OK122" s="70"/>
      <c r="OL122" s="70"/>
      <c r="OM122" s="70"/>
      <c r="ON122" s="70"/>
      <c r="OO122" s="70"/>
      <c r="OP122" s="70"/>
      <c r="OQ122" s="70"/>
      <c r="OR122" s="70"/>
      <c r="OS122" s="70"/>
      <c r="OT122" s="70"/>
      <c r="OU122" s="70"/>
    </row>
    <row r="123" spans="1:411" s="67" customFormat="1" ht="25.5">
      <c r="A123" s="745">
        <v>115</v>
      </c>
      <c r="B123" s="824" t="s">
        <v>710</v>
      </c>
      <c r="C123" s="752" t="s">
        <v>601</v>
      </c>
      <c r="D123" s="820">
        <v>49.35</v>
      </c>
      <c r="E123" s="749" t="s">
        <v>2547</v>
      </c>
      <c r="F123" s="820">
        <v>24</v>
      </c>
      <c r="G123" s="821">
        <v>33.33</v>
      </c>
      <c r="H123" s="821">
        <v>49.35</v>
      </c>
      <c r="I123" s="761">
        <f>MIN(D123,F123)</f>
        <v>24</v>
      </c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70"/>
      <c r="Y123" s="70">
        <v>1</v>
      </c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71"/>
      <c r="AK123" s="68"/>
      <c r="AL123" s="71"/>
      <c r="AM123" s="68"/>
      <c r="AN123" s="68"/>
      <c r="AO123" s="71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  <c r="BI123" s="68"/>
      <c r="BJ123" s="68"/>
      <c r="BK123" s="71"/>
      <c r="BL123" s="71"/>
      <c r="BM123" s="68"/>
      <c r="BN123" s="68"/>
      <c r="BO123" s="71"/>
      <c r="BP123" s="71"/>
      <c r="BQ123" s="68"/>
      <c r="BR123" s="68"/>
      <c r="BS123" s="68"/>
      <c r="BT123" s="68"/>
      <c r="BU123" s="71"/>
      <c r="BV123" s="71"/>
      <c r="BW123" s="71"/>
      <c r="BX123" s="71"/>
      <c r="BY123" s="68"/>
      <c r="BZ123" s="68"/>
      <c r="CA123" s="68"/>
      <c r="CB123" s="68"/>
      <c r="CC123" s="71"/>
      <c r="CD123" s="71"/>
      <c r="CE123" s="68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68"/>
      <c r="DB123" s="68"/>
      <c r="DC123" s="68"/>
      <c r="DD123" s="71"/>
      <c r="DE123" s="71"/>
      <c r="DF123" s="68"/>
      <c r="DG123" s="71"/>
      <c r="DH123" s="68"/>
      <c r="DI123" s="71"/>
      <c r="DJ123" s="71"/>
      <c r="DK123" s="68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68"/>
      <c r="ED123" s="71"/>
      <c r="EE123" s="70"/>
      <c r="EF123" s="72"/>
      <c r="EG123" s="72"/>
      <c r="EH123" s="72"/>
      <c r="EI123" s="72"/>
      <c r="EJ123" s="72"/>
      <c r="EK123" s="72"/>
      <c r="EL123" s="72"/>
      <c r="EM123" s="72"/>
      <c r="EN123" s="72"/>
      <c r="EO123" s="72"/>
      <c r="EP123" s="72"/>
      <c r="EQ123" s="72"/>
      <c r="ER123" s="72"/>
      <c r="ES123" s="72"/>
      <c r="ET123" s="70"/>
      <c r="EU123" s="72"/>
      <c r="EV123" s="70"/>
      <c r="EW123" s="70"/>
      <c r="EX123" s="70"/>
      <c r="EY123" s="73"/>
      <c r="EZ123" s="73"/>
      <c r="FA123" s="73"/>
      <c r="FB123" s="74"/>
      <c r="FC123" s="75"/>
      <c r="FD123" s="75"/>
      <c r="FE123" s="75"/>
      <c r="FF123" s="75"/>
      <c r="FG123" s="75"/>
      <c r="FH123" s="75"/>
      <c r="FI123" s="75"/>
      <c r="FJ123" s="75"/>
      <c r="FK123" s="75"/>
      <c r="FL123" s="75"/>
      <c r="FM123" s="75"/>
      <c r="FN123" s="75"/>
      <c r="FO123" s="75"/>
      <c r="FP123" s="75"/>
      <c r="FQ123" s="75"/>
      <c r="FR123" s="74"/>
      <c r="FS123" s="74"/>
      <c r="FT123" s="74"/>
      <c r="FU123" s="74"/>
      <c r="FV123" s="74"/>
      <c r="FW123" s="74"/>
      <c r="FX123" s="76"/>
      <c r="FY123" s="76"/>
      <c r="FZ123" s="76"/>
      <c r="GA123" s="76"/>
      <c r="GB123" s="76"/>
      <c r="GC123" s="74"/>
      <c r="GD123" s="74"/>
      <c r="GE123" s="74"/>
      <c r="GF123" s="74"/>
      <c r="GG123" s="77"/>
      <c r="GH123" s="78"/>
      <c r="GI123" s="78"/>
      <c r="GJ123" s="74"/>
      <c r="GK123" s="79"/>
      <c r="GL123" s="80"/>
      <c r="GM123" s="105"/>
      <c r="GN123" s="70"/>
      <c r="GO123" s="70"/>
      <c r="GP123" s="70"/>
      <c r="GQ123" s="70"/>
      <c r="GR123" s="70"/>
      <c r="GS123" s="70"/>
      <c r="GT123" s="70"/>
      <c r="GU123" s="70"/>
      <c r="GV123" s="70"/>
      <c r="GW123" s="70"/>
      <c r="GX123" s="70"/>
      <c r="GY123" s="70"/>
      <c r="GZ123" s="70">
        <v>1</v>
      </c>
      <c r="HA123" s="68"/>
      <c r="HB123" s="68"/>
      <c r="HC123" s="68"/>
      <c r="HD123" s="68"/>
      <c r="HE123" s="68"/>
      <c r="HF123" s="68"/>
      <c r="HG123" s="68"/>
      <c r="HH123" s="68"/>
      <c r="HI123" s="68"/>
      <c r="HJ123" s="68"/>
      <c r="HK123" s="71"/>
      <c r="HL123" s="68"/>
      <c r="HM123" s="71"/>
      <c r="HN123" s="68"/>
      <c r="HO123" s="68"/>
      <c r="HP123" s="71"/>
      <c r="HQ123" s="69"/>
      <c r="HR123" s="68"/>
      <c r="HS123" s="68"/>
      <c r="HT123" s="68"/>
      <c r="HU123" s="68"/>
      <c r="HV123" s="68"/>
      <c r="HW123" s="68"/>
      <c r="HX123" s="68"/>
      <c r="HY123" s="68"/>
      <c r="HZ123" s="68"/>
      <c r="IA123" s="68"/>
      <c r="IB123" s="71"/>
      <c r="IC123" s="68"/>
      <c r="ID123" s="71"/>
      <c r="IE123" s="68"/>
      <c r="IF123" s="68"/>
      <c r="IG123" s="71"/>
      <c r="IH123" s="71"/>
      <c r="II123" s="71"/>
      <c r="IJ123" s="68"/>
      <c r="IK123" s="68"/>
      <c r="IL123" s="68"/>
      <c r="IM123" s="68"/>
      <c r="IN123" s="71"/>
      <c r="IO123" s="71"/>
      <c r="IP123" s="68"/>
      <c r="IQ123" s="71"/>
      <c r="IR123" s="71"/>
      <c r="IS123" s="71"/>
      <c r="IT123" s="71"/>
      <c r="IU123" s="71"/>
      <c r="IV123" s="71"/>
      <c r="IW123" s="71"/>
      <c r="IX123" s="71"/>
      <c r="IY123" s="71"/>
      <c r="IZ123" s="71"/>
      <c r="JA123" s="71"/>
      <c r="JB123" s="71"/>
      <c r="JC123" s="71"/>
      <c r="JD123" s="71"/>
      <c r="JE123" s="71"/>
      <c r="JF123" s="71"/>
      <c r="JG123" s="71"/>
      <c r="JH123" s="71"/>
      <c r="JI123" s="71"/>
      <c r="JJ123" s="71"/>
      <c r="JK123" s="71"/>
      <c r="JL123" s="68"/>
      <c r="JM123" s="68"/>
      <c r="JN123" s="68"/>
      <c r="JO123" s="71"/>
      <c r="JP123" s="71"/>
      <c r="JQ123" s="68"/>
      <c r="JR123" s="71"/>
      <c r="JS123" s="68"/>
      <c r="JT123" s="71"/>
      <c r="JU123" s="71"/>
      <c r="JV123" s="68"/>
      <c r="JW123" s="71"/>
      <c r="JX123" s="71"/>
      <c r="JY123" s="71"/>
      <c r="JZ123" s="71"/>
      <c r="KA123" s="71"/>
      <c r="KB123" s="71"/>
      <c r="KC123" s="71"/>
      <c r="KD123" s="71"/>
      <c r="KE123" s="71"/>
      <c r="KF123" s="71"/>
      <c r="KG123" s="71"/>
      <c r="KH123" s="71"/>
      <c r="KI123" s="71"/>
      <c r="KJ123" s="71"/>
      <c r="KK123" s="71"/>
      <c r="KL123" s="71"/>
      <c r="KM123" s="71"/>
      <c r="KN123" s="68"/>
      <c r="KO123" s="71"/>
      <c r="KP123" s="70"/>
      <c r="KQ123" s="72"/>
      <c r="KR123" s="72"/>
      <c r="KS123" s="72"/>
      <c r="KT123" s="72"/>
      <c r="KU123" s="72"/>
      <c r="KV123" s="72"/>
      <c r="KW123" s="72"/>
      <c r="KX123" s="72"/>
      <c r="KY123" s="72"/>
      <c r="KZ123" s="72"/>
      <c r="LA123" s="72"/>
      <c r="LB123" s="72"/>
      <c r="LC123" s="72"/>
      <c r="LD123" s="72"/>
      <c r="LE123" s="70"/>
      <c r="LF123" s="72"/>
      <c r="LG123" s="70"/>
      <c r="LH123" s="70"/>
      <c r="LI123" s="70"/>
      <c r="LJ123" s="73"/>
      <c r="LK123" s="73"/>
      <c r="LL123" s="73"/>
      <c r="LM123" s="74"/>
      <c r="LN123" s="75"/>
      <c r="LO123" s="75"/>
      <c r="LP123" s="75"/>
      <c r="LQ123" s="75"/>
      <c r="LR123" s="75"/>
      <c r="LS123" s="75"/>
      <c r="LT123" s="75"/>
      <c r="LU123" s="75"/>
      <c r="LV123" s="75"/>
      <c r="LW123" s="75"/>
      <c r="LX123" s="75"/>
      <c r="LY123" s="75"/>
      <c r="LZ123" s="75"/>
      <c r="MA123" s="75"/>
      <c r="MB123" s="75"/>
      <c r="MC123" s="74"/>
      <c r="MD123" s="74"/>
      <c r="ME123" s="74"/>
      <c r="MF123" s="74"/>
      <c r="MG123" s="74"/>
      <c r="MH123" s="74"/>
      <c r="MI123" s="76"/>
      <c r="MJ123" s="76"/>
      <c r="MK123" s="76"/>
      <c r="ML123" s="76"/>
      <c r="MM123" s="76"/>
      <c r="MN123" s="74"/>
      <c r="MO123" s="74"/>
      <c r="MP123" s="74"/>
      <c r="MQ123" s="74"/>
      <c r="MR123" s="70"/>
      <c r="MS123" s="70"/>
      <c r="MT123" s="70"/>
      <c r="MU123" s="70"/>
      <c r="MV123" s="70"/>
      <c r="MW123" s="70"/>
      <c r="MX123" s="70"/>
      <c r="MY123" s="70"/>
      <c r="MZ123" s="70"/>
      <c r="NA123" s="70"/>
      <c r="NB123" s="70"/>
      <c r="NC123" s="70"/>
      <c r="ND123" s="70"/>
      <c r="NE123" s="70"/>
      <c r="NF123" s="70"/>
      <c r="NG123" s="70"/>
      <c r="NH123" s="70"/>
      <c r="NI123" s="70"/>
      <c r="NJ123" s="70"/>
      <c r="NK123" s="70"/>
      <c r="NL123" s="70"/>
      <c r="NM123" s="70"/>
      <c r="NN123" s="70"/>
      <c r="NO123" s="70"/>
      <c r="NP123" s="70"/>
      <c r="NQ123" s="70"/>
      <c r="NR123" s="70"/>
      <c r="NS123" s="70"/>
      <c r="NT123" s="70"/>
      <c r="NU123" s="70"/>
      <c r="NV123" s="70"/>
      <c r="NW123" s="70"/>
      <c r="NX123" s="70"/>
      <c r="NY123" s="70"/>
      <c r="NZ123" s="70"/>
      <c r="OA123" s="70"/>
      <c r="OB123" s="70"/>
      <c r="OC123" s="70"/>
      <c r="OD123" s="70"/>
      <c r="OE123" s="70"/>
      <c r="OF123" s="70"/>
      <c r="OG123" s="81"/>
      <c r="OH123" s="70"/>
      <c r="OI123" s="70"/>
      <c r="OJ123" s="70"/>
      <c r="OK123" s="70"/>
      <c r="OL123" s="70"/>
      <c r="OM123" s="70"/>
      <c r="ON123" s="70"/>
      <c r="OO123" s="70"/>
      <c r="OP123" s="70"/>
      <c r="OQ123" s="70"/>
      <c r="OR123" s="70"/>
      <c r="OS123" s="70"/>
      <c r="OT123" s="70"/>
      <c r="OU123" s="70"/>
    </row>
    <row r="124" spans="1:411" s="67" customFormat="1" ht="25.5">
      <c r="A124" s="67">
        <v>116</v>
      </c>
      <c r="B124" s="554" t="s">
        <v>711</v>
      </c>
      <c r="C124" s="559" t="s">
        <v>601</v>
      </c>
      <c r="D124" s="516">
        <v>41.68</v>
      </c>
      <c r="E124" s="571" t="s">
        <v>2548</v>
      </c>
      <c r="F124" s="634"/>
      <c r="G124" s="634">
        <v>30</v>
      </c>
      <c r="H124" s="919">
        <v>41.68</v>
      </c>
      <c r="I124" s="633">
        <f t="shared" ref="I124:I129" si="4">D124</f>
        <v>41.68</v>
      </c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70"/>
      <c r="Y124" s="70"/>
      <c r="Z124" s="68">
        <v>1</v>
      </c>
      <c r="AA124" s="68"/>
      <c r="AB124" s="68"/>
      <c r="AC124" s="68"/>
      <c r="AD124" s="68"/>
      <c r="AE124" s="68"/>
      <c r="AF124" s="68"/>
      <c r="AG124" s="68"/>
      <c r="AH124" s="68"/>
      <c r="AI124" s="68"/>
      <c r="AJ124" s="71"/>
      <c r="AK124" s="68"/>
      <c r="AL124" s="71"/>
      <c r="AM124" s="68"/>
      <c r="AN124" s="68"/>
      <c r="AO124" s="71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71"/>
      <c r="BL124" s="71"/>
      <c r="BM124" s="68"/>
      <c r="BN124" s="68"/>
      <c r="BO124" s="71"/>
      <c r="BP124" s="71"/>
      <c r="BQ124" s="68"/>
      <c r="BR124" s="68"/>
      <c r="BS124" s="68"/>
      <c r="BT124" s="68"/>
      <c r="BU124" s="71"/>
      <c r="BV124" s="71"/>
      <c r="BW124" s="71"/>
      <c r="BX124" s="71"/>
      <c r="BY124" s="68"/>
      <c r="BZ124" s="68"/>
      <c r="CA124" s="68"/>
      <c r="CB124" s="68"/>
      <c r="CC124" s="71"/>
      <c r="CD124" s="71"/>
      <c r="CE124" s="68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68"/>
      <c r="DB124" s="68"/>
      <c r="DC124" s="68"/>
      <c r="DD124" s="71"/>
      <c r="DE124" s="71"/>
      <c r="DF124" s="68"/>
      <c r="DG124" s="71"/>
      <c r="DH124" s="68"/>
      <c r="DI124" s="71"/>
      <c r="DJ124" s="71"/>
      <c r="DK124" s="68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68"/>
      <c r="ED124" s="71"/>
      <c r="EE124" s="70"/>
      <c r="EF124" s="72"/>
      <c r="EG124" s="72"/>
      <c r="EH124" s="72"/>
      <c r="EI124" s="72"/>
      <c r="EJ124" s="72"/>
      <c r="EK124" s="72"/>
      <c r="EL124" s="72"/>
      <c r="EM124" s="72"/>
      <c r="EN124" s="72"/>
      <c r="EO124" s="72"/>
      <c r="EP124" s="72"/>
      <c r="EQ124" s="72"/>
      <c r="ER124" s="72"/>
      <c r="ES124" s="72"/>
      <c r="ET124" s="70"/>
      <c r="EU124" s="72"/>
      <c r="EV124" s="70"/>
      <c r="EW124" s="70"/>
      <c r="EX124" s="70"/>
      <c r="EY124" s="73"/>
      <c r="EZ124" s="73"/>
      <c r="FA124" s="73"/>
      <c r="FB124" s="74"/>
      <c r="FC124" s="75"/>
      <c r="FD124" s="75"/>
      <c r="FE124" s="75"/>
      <c r="FF124" s="75"/>
      <c r="FG124" s="75"/>
      <c r="FH124" s="75"/>
      <c r="FI124" s="75"/>
      <c r="FJ124" s="75"/>
      <c r="FK124" s="75"/>
      <c r="FL124" s="75"/>
      <c r="FM124" s="75"/>
      <c r="FN124" s="75"/>
      <c r="FO124" s="75"/>
      <c r="FP124" s="75"/>
      <c r="FQ124" s="75"/>
      <c r="FR124" s="74"/>
      <c r="FS124" s="74"/>
      <c r="FT124" s="74"/>
      <c r="FU124" s="74"/>
      <c r="FV124" s="74"/>
      <c r="FW124" s="74"/>
      <c r="FX124" s="76"/>
      <c r="FY124" s="76"/>
      <c r="FZ124" s="76"/>
      <c r="GA124" s="76"/>
      <c r="GB124" s="76"/>
      <c r="GC124" s="74"/>
      <c r="GD124" s="74"/>
      <c r="GE124" s="74"/>
      <c r="GF124" s="74"/>
      <c r="GG124" s="77"/>
      <c r="GH124" s="78"/>
      <c r="GI124" s="78"/>
      <c r="GJ124" s="74"/>
      <c r="GK124" s="79"/>
      <c r="GL124" s="80"/>
      <c r="GM124" s="105"/>
      <c r="GN124" s="70"/>
      <c r="GO124" s="70"/>
      <c r="GP124" s="70"/>
      <c r="GQ124" s="70"/>
      <c r="GR124" s="70"/>
      <c r="GS124" s="70"/>
      <c r="GT124" s="70"/>
      <c r="GU124" s="70"/>
      <c r="GV124" s="70"/>
      <c r="GW124" s="70"/>
      <c r="GX124" s="70"/>
      <c r="GY124" s="70"/>
      <c r="GZ124" s="70"/>
      <c r="HA124" s="68">
        <v>1</v>
      </c>
      <c r="HB124" s="68"/>
      <c r="HC124" s="68"/>
      <c r="HD124" s="68"/>
      <c r="HE124" s="68"/>
      <c r="HF124" s="68"/>
      <c r="HG124" s="68"/>
      <c r="HH124" s="68"/>
      <c r="HI124" s="68"/>
      <c r="HJ124" s="68"/>
      <c r="HK124" s="71"/>
      <c r="HL124" s="68"/>
      <c r="HM124" s="71"/>
      <c r="HN124" s="68"/>
      <c r="HO124" s="68"/>
      <c r="HP124" s="71"/>
      <c r="HQ124" s="69"/>
      <c r="HR124" s="68"/>
      <c r="HS124" s="68"/>
      <c r="HT124" s="68"/>
      <c r="HU124" s="68"/>
      <c r="HV124" s="68"/>
      <c r="HW124" s="68"/>
      <c r="HX124" s="68"/>
      <c r="HY124" s="68"/>
      <c r="HZ124" s="68"/>
      <c r="IA124" s="68"/>
      <c r="IB124" s="71"/>
      <c r="IC124" s="68"/>
      <c r="ID124" s="71"/>
      <c r="IE124" s="68"/>
      <c r="IF124" s="68"/>
      <c r="IG124" s="71"/>
      <c r="IH124" s="71"/>
      <c r="II124" s="71"/>
      <c r="IJ124" s="68"/>
      <c r="IK124" s="68"/>
      <c r="IL124" s="68"/>
      <c r="IM124" s="68"/>
      <c r="IN124" s="71"/>
      <c r="IO124" s="71"/>
      <c r="IP124" s="68"/>
      <c r="IQ124" s="71"/>
      <c r="IR124" s="71"/>
      <c r="IS124" s="71"/>
      <c r="IT124" s="71"/>
      <c r="IU124" s="71"/>
      <c r="IV124" s="71"/>
      <c r="IW124" s="71"/>
      <c r="IX124" s="71"/>
      <c r="IY124" s="71"/>
      <c r="IZ124" s="71"/>
      <c r="JA124" s="71"/>
      <c r="JB124" s="71"/>
      <c r="JC124" s="71"/>
      <c r="JD124" s="71"/>
      <c r="JE124" s="71"/>
      <c r="JF124" s="71"/>
      <c r="JG124" s="71"/>
      <c r="JH124" s="71"/>
      <c r="JI124" s="71"/>
      <c r="JJ124" s="71"/>
      <c r="JK124" s="71"/>
      <c r="JL124" s="68"/>
      <c r="JM124" s="68"/>
      <c r="JN124" s="68"/>
      <c r="JO124" s="71"/>
      <c r="JP124" s="71"/>
      <c r="JQ124" s="68"/>
      <c r="JR124" s="71"/>
      <c r="JS124" s="68"/>
      <c r="JT124" s="71"/>
      <c r="JU124" s="71"/>
      <c r="JV124" s="68"/>
      <c r="JW124" s="71"/>
      <c r="JX124" s="71"/>
      <c r="JY124" s="71"/>
      <c r="JZ124" s="71"/>
      <c r="KA124" s="71"/>
      <c r="KB124" s="71"/>
      <c r="KC124" s="71"/>
      <c r="KD124" s="71"/>
      <c r="KE124" s="71"/>
      <c r="KF124" s="71"/>
      <c r="KG124" s="71"/>
      <c r="KH124" s="71"/>
      <c r="KI124" s="71"/>
      <c r="KJ124" s="71"/>
      <c r="KK124" s="71"/>
      <c r="KL124" s="71"/>
      <c r="KM124" s="71"/>
      <c r="KN124" s="68"/>
      <c r="KO124" s="71"/>
      <c r="KP124" s="70"/>
      <c r="KQ124" s="72"/>
      <c r="KR124" s="72"/>
      <c r="KS124" s="72"/>
      <c r="KT124" s="72"/>
      <c r="KU124" s="72"/>
      <c r="KV124" s="72"/>
      <c r="KW124" s="72"/>
      <c r="KX124" s="72"/>
      <c r="KY124" s="72"/>
      <c r="KZ124" s="72"/>
      <c r="LA124" s="72"/>
      <c r="LB124" s="72"/>
      <c r="LC124" s="72"/>
      <c r="LD124" s="72"/>
      <c r="LE124" s="70"/>
      <c r="LF124" s="72"/>
      <c r="LG124" s="70"/>
      <c r="LH124" s="70"/>
      <c r="LI124" s="70"/>
      <c r="LJ124" s="73"/>
      <c r="LK124" s="73"/>
      <c r="LL124" s="73"/>
      <c r="LM124" s="74"/>
      <c r="LN124" s="75"/>
      <c r="LO124" s="75"/>
      <c r="LP124" s="75"/>
      <c r="LQ124" s="75"/>
      <c r="LR124" s="75"/>
      <c r="LS124" s="75"/>
      <c r="LT124" s="75"/>
      <c r="LU124" s="75"/>
      <c r="LV124" s="75"/>
      <c r="LW124" s="75"/>
      <c r="LX124" s="75"/>
      <c r="LY124" s="75"/>
      <c r="LZ124" s="75"/>
      <c r="MA124" s="75"/>
      <c r="MB124" s="75"/>
      <c r="MC124" s="74"/>
      <c r="MD124" s="74"/>
      <c r="ME124" s="74"/>
      <c r="MF124" s="74"/>
      <c r="MG124" s="74"/>
      <c r="MH124" s="74"/>
      <c r="MI124" s="76"/>
      <c r="MJ124" s="76"/>
      <c r="MK124" s="76"/>
      <c r="ML124" s="76"/>
      <c r="MM124" s="76"/>
      <c r="MN124" s="74"/>
      <c r="MO124" s="74"/>
      <c r="MP124" s="74"/>
      <c r="MQ124" s="74"/>
      <c r="MR124" s="70"/>
      <c r="MS124" s="70"/>
      <c r="MT124" s="70"/>
      <c r="MU124" s="70"/>
      <c r="MV124" s="70"/>
      <c r="MW124" s="70"/>
      <c r="MX124" s="70"/>
      <c r="MY124" s="70"/>
      <c r="MZ124" s="70"/>
      <c r="NA124" s="70"/>
      <c r="NB124" s="70"/>
      <c r="NC124" s="70"/>
      <c r="ND124" s="70"/>
      <c r="NE124" s="70"/>
      <c r="NF124" s="70"/>
      <c r="NG124" s="70"/>
      <c r="NH124" s="70"/>
      <c r="NI124" s="70"/>
      <c r="NJ124" s="70"/>
      <c r="NK124" s="70"/>
      <c r="NL124" s="70"/>
      <c r="NM124" s="70"/>
      <c r="NN124" s="70"/>
      <c r="NO124" s="70"/>
      <c r="NP124" s="70"/>
      <c r="NQ124" s="70"/>
      <c r="NR124" s="70"/>
      <c r="NS124" s="70"/>
      <c r="NT124" s="70"/>
      <c r="NU124" s="70"/>
      <c r="NV124" s="70"/>
      <c r="NW124" s="70"/>
      <c r="NX124" s="70"/>
      <c r="NY124" s="70"/>
      <c r="NZ124" s="70"/>
      <c r="OA124" s="70"/>
      <c r="OB124" s="70"/>
      <c r="OC124" s="70"/>
      <c r="OD124" s="70"/>
      <c r="OE124" s="70"/>
      <c r="OF124" s="70"/>
      <c r="OG124" s="81"/>
      <c r="OH124" s="70"/>
      <c r="OI124" s="70"/>
      <c r="OJ124" s="70"/>
      <c r="OK124" s="70"/>
      <c r="OL124" s="70"/>
      <c r="OM124" s="70"/>
      <c r="ON124" s="70"/>
      <c r="OO124" s="70"/>
      <c r="OP124" s="70"/>
      <c r="OQ124" s="70"/>
      <c r="OR124" s="70"/>
      <c r="OS124" s="70"/>
      <c r="OT124" s="70"/>
      <c r="OU124" s="70"/>
    </row>
    <row r="125" spans="1:411" s="67" customFormat="1" ht="25.5">
      <c r="A125" s="67">
        <v>117</v>
      </c>
      <c r="B125" s="555" t="s">
        <v>712</v>
      </c>
      <c r="C125" s="559" t="s">
        <v>601</v>
      </c>
      <c r="D125" s="516">
        <v>43.88</v>
      </c>
      <c r="E125" s="571" t="s">
        <v>2549</v>
      </c>
      <c r="F125" s="634"/>
      <c r="G125" s="634">
        <v>36.67</v>
      </c>
      <c r="H125" s="919">
        <v>43.88</v>
      </c>
      <c r="I125" s="633">
        <f t="shared" si="4"/>
        <v>43.88</v>
      </c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70"/>
      <c r="Y125" s="70"/>
      <c r="Z125" s="68"/>
      <c r="AA125" s="68">
        <v>1</v>
      </c>
      <c r="AB125" s="68"/>
      <c r="AC125" s="68"/>
      <c r="AD125" s="68"/>
      <c r="AE125" s="68"/>
      <c r="AF125" s="68"/>
      <c r="AG125" s="68"/>
      <c r="AH125" s="68"/>
      <c r="AI125" s="68"/>
      <c r="AJ125" s="71"/>
      <c r="AK125" s="68"/>
      <c r="AL125" s="71"/>
      <c r="AM125" s="68"/>
      <c r="AN125" s="68"/>
      <c r="AO125" s="71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  <c r="BI125" s="68"/>
      <c r="BJ125" s="68"/>
      <c r="BK125" s="71"/>
      <c r="BL125" s="71"/>
      <c r="BM125" s="68"/>
      <c r="BN125" s="68"/>
      <c r="BO125" s="71"/>
      <c r="BP125" s="71"/>
      <c r="BQ125" s="68"/>
      <c r="BR125" s="68"/>
      <c r="BS125" s="68"/>
      <c r="BT125" s="68"/>
      <c r="BU125" s="71"/>
      <c r="BV125" s="71"/>
      <c r="BW125" s="71"/>
      <c r="BX125" s="71"/>
      <c r="BY125" s="68"/>
      <c r="BZ125" s="68"/>
      <c r="CA125" s="68"/>
      <c r="CB125" s="68"/>
      <c r="CC125" s="71"/>
      <c r="CD125" s="71"/>
      <c r="CE125" s="68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68"/>
      <c r="DB125" s="68"/>
      <c r="DC125" s="68"/>
      <c r="DD125" s="71"/>
      <c r="DE125" s="71"/>
      <c r="DF125" s="68"/>
      <c r="DG125" s="71"/>
      <c r="DH125" s="68"/>
      <c r="DI125" s="71"/>
      <c r="DJ125" s="71"/>
      <c r="DK125" s="68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68"/>
      <c r="ED125" s="71"/>
      <c r="EE125" s="70"/>
      <c r="EF125" s="72"/>
      <c r="EG125" s="72"/>
      <c r="EH125" s="72"/>
      <c r="EI125" s="72"/>
      <c r="EJ125" s="72"/>
      <c r="EK125" s="72"/>
      <c r="EL125" s="72"/>
      <c r="EM125" s="72"/>
      <c r="EN125" s="72"/>
      <c r="EO125" s="72"/>
      <c r="EP125" s="72"/>
      <c r="EQ125" s="72"/>
      <c r="ER125" s="72"/>
      <c r="ES125" s="72"/>
      <c r="ET125" s="70"/>
      <c r="EU125" s="72"/>
      <c r="EV125" s="70"/>
      <c r="EW125" s="70"/>
      <c r="EX125" s="70"/>
      <c r="EY125" s="73"/>
      <c r="EZ125" s="73"/>
      <c r="FA125" s="73"/>
      <c r="FB125" s="74"/>
      <c r="FC125" s="75"/>
      <c r="FD125" s="75"/>
      <c r="FE125" s="75"/>
      <c r="FF125" s="75"/>
      <c r="FG125" s="75"/>
      <c r="FH125" s="75"/>
      <c r="FI125" s="75"/>
      <c r="FJ125" s="75"/>
      <c r="FK125" s="75"/>
      <c r="FL125" s="75"/>
      <c r="FM125" s="75"/>
      <c r="FN125" s="75"/>
      <c r="FO125" s="75"/>
      <c r="FP125" s="75"/>
      <c r="FQ125" s="75"/>
      <c r="FR125" s="74"/>
      <c r="FS125" s="74"/>
      <c r="FT125" s="74"/>
      <c r="FU125" s="74"/>
      <c r="FV125" s="74"/>
      <c r="FW125" s="74"/>
      <c r="FX125" s="76"/>
      <c r="FY125" s="76"/>
      <c r="FZ125" s="76"/>
      <c r="GA125" s="76"/>
      <c r="GB125" s="76"/>
      <c r="GC125" s="74"/>
      <c r="GD125" s="74"/>
      <c r="GE125" s="74"/>
      <c r="GF125" s="74"/>
      <c r="GG125" s="77"/>
      <c r="GH125" s="78"/>
      <c r="GI125" s="78"/>
      <c r="GJ125" s="74"/>
      <c r="GK125" s="79"/>
      <c r="GL125" s="80"/>
      <c r="GM125" s="105"/>
      <c r="GN125" s="70"/>
      <c r="GO125" s="70"/>
      <c r="GP125" s="70"/>
      <c r="GQ125" s="70"/>
      <c r="GR125" s="70"/>
      <c r="GS125" s="70"/>
      <c r="GT125" s="70"/>
      <c r="GU125" s="70"/>
      <c r="GV125" s="70"/>
      <c r="GW125" s="70"/>
      <c r="GX125" s="70"/>
      <c r="GY125" s="70"/>
      <c r="GZ125" s="70"/>
      <c r="HA125" s="68"/>
      <c r="HB125" s="68">
        <v>1</v>
      </c>
      <c r="HC125" s="68"/>
      <c r="HD125" s="68"/>
      <c r="HE125" s="68"/>
      <c r="HF125" s="68"/>
      <c r="HG125" s="68"/>
      <c r="HH125" s="68"/>
      <c r="HI125" s="68"/>
      <c r="HJ125" s="68"/>
      <c r="HK125" s="71"/>
      <c r="HL125" s="68"/>
      <c r="HM125" s="71"/>
      <c r="HN125" s="68"/>
      <c r="HO125" s="68"/>
      <c r="HP125" s="71"/>
      <c r="HQ125" s="69"/>
      <c r="HR125" s="68"/>
      <c r="HS125" s="68"/>
      <c r="HT125" s="68"/>
      <c r="HU125" s="68"/>
      <c r="HV125" s="68"/>
      <c r="HW125" s="68"/>
      <c r="HX125" s="68"/>
      <c r="HY125" s="68"/>
      <c r="HZ125" s="68"/>
      <c r="IA125" s="68"/>
      <c r="IB125" s="71"/>
      <c r="IC125" s="68"/>
      <c r="ID125" s="71"/>
      <c r="IE125" s="68"/>
      <c r="IF125" s="68"/>
      <c r="IG125" s="71"/>
      <c r="IH125" s="71"/>
      <c r="II125" s="71"/>
      <c r="IJ125" s="68"/>
      <c r="IK125" s="68"/>
      <c r="IL125" s="68"/>
      <c r="IM125" s="68"/>
      <c r="IN125" s="71"/>
      <c r="IO125" s="71"/>
      <c r="IP125" s="68"/>
      <c r="IQ125" s="71"/>
      <c r="IR125" s="71"/>
      <c r="IS125" s="71"/>
      <c r="IT125" s="71"/>
      <c r="IU125" s="71"/>
      <c r="IV125" s="71"/>
      <c r="IW125" s="71"/>
      <c r="IX125" s="71"/>
      <c r="IY125" s="71"/>
      <c r="IZ125" s="71"/>
      <c r="JA125" s="71"/>
      <c r="JB125" s="71"/>
      <c r="JC125" s="71"/>
      <c r="JD125" s="71"/>
      <c r="JE125" s="71"/>
      <c r="JF125" s="71"/>
      <c r="JG125" s="71"/>
      <c r="JH125" s="71"/>
      <c r="JI125" s="71"/>
      <c r="JJ125" s="71"/>
      <c r="JK125" s="71"/>
      <c r="JL125" s="68"/>
      <c r="JM125" s="68"/>
      <c r="JN125" s="68"/>
      <c r="JO125" s="71"/>
      <c r="JP125" s="71"/>
      <c r="JQ125" s="68"/>
      <c r="JR125" s="71"/>
      <c r="JS125" s="68"/>
      <c r="JT125" s="71"/>
      <c r="JU125" s="71"/>
      <c r="JV125" s="68"/>
      <c r="JW125" s="71"/>
      <c r="JX125" s="71"/>
      <c r="JY125" s="71"/>
      <c r="JZ125" s="71"/>
      <c r="KA125" s="71"/>
      <c r="KB125" s="71"/>
      <c r="KC125" s="71"/>
      <c r="KD125" s="71"/>
      <c r="KE125" s="71"/>
      <c r="KF125" s="71"/>
      <c r="KG125" s="71"/>
      <c r="KH125" s="71"/>
      <c r="KI125" s="71"/>
      <c r="KJ125" s="71"/>
      <c r="KK125" s="71"/>
      <c r="KL125" s="71"/>
      <c r="KM125" s="71"/>
      <c r="KN125" s="68"/>
      <c r="KO125" s="71"/>
      <c r="KP125" s="70"/>
      <c r="KQ125" s="72"/>
      <c r="KR125" s="72"/>
      <c r="KS125" s="72"/>
      <c r="KT125" s="72"/>
      <c r="KU125" s="72"/>
      <c r="KV125" s="72"/>
      <c r="KW125" s="72"/>
      <c r="KX125" s="72"/>
      <c r="KY125" s="72"/>
      <c r="KZ125" s="72"/>
      <c r="LA125" s="72"/>
      <c r="LB125" s="72"/>
      <c r="LC125" s="72"/>
      <c r="LD125" s="72"/>
      <c r="LE125" s="70"/>
      <c r="LF125" s="72"/>
      <c r="LG125" s="70"/>
      <c r="LH125" s="70"/>
      <c r="LI125" s="70"/>
      <c r="LJ125" s="73"/>
      <c r="LK125" s="73"/>
      <c r="LL125" s="73"/>
      <c r="LM125" s="74"/>
      <c r="LN125" s="75"/>
      <c r="LO125" s="75"/>
      <c r="LP125" s="75"/>
      <c r="LQ125" s="75"/>
      <c r="LR125" s="75"/>
      <c r="LS125" s="75"/>
      <c r="LT125" s="75"/>
      <c r="LU125" s="75"/>
      <c r="LV125" s="75"/>
      <c r="LW125" s="75"/>
      <c r="LX125" s="75"/>
      <c r="LY125" s="75"/>
      <c r="LZ125" s="75"/>
      <c r="MA125" s="75"/>
      <c r="MB125" s="75"/>
      <c r="MC125" s="74"/>
      <c r="MD125" s="74"/>
      <c r="ME125" s="74"/>
      <c r="MF125" s="74"/>
      <c r="MG125" s="74"/>
      <c r="MH125" s="74"/>
      <c r="MI125" s="76"/>
      <c r="MJ125" s="76"/>
      <c r="MK125" s="76"/>
      <c r="ML125" s="76"/>
      <c r="MM125" s="76"/>
      <c r="MN125" s="74"/>
      <c r="MO125" s="74"/>
      <c r="MP125" s="74"/>
      <c r="MQ125" s="74"/>
      <c r="MR125" s="70"/>
      <c r="MS125" s="70"/>
      <c r="MT125" s="70"/>
      <c r="MU125" s="70"/>
      <c r="MV125" s="70"/>
      <c r="MW125" s="70"/>
      <c r="MX125" s="70"/>
      <c r="MY125" s="70"/>
      <c r="MZ125" s="70"/>
      <c r="NA125" s="70"/>
      <c r="NB125" s="70"/>
      <c r="NC125" s="70"/>
      <c r="ND125" s="70"/>
      <c r="NE125" s="70"/>
      <c r="NF125" s="70"/>
      <c r="NG125" s="70"/>
      <c r="NH125" s="70"/>
      <c r="NI125" s="70"/>
      <c r="NJ125" s="70"/>
      <c r="NK125" s="70"/>
      <c r="NL125" s="70"/>
      <c r="NM125" s="70"/>
      <c r="NN125" s="70"/>
      <c r="NO125" s="70"/>
      <c r="NP125" s="70"/>
      <c r="NQ125" s="70"/>
      <c r="NR125" s="70"/>
      <c r="NS125" s="70"/>
      <c r="NT125" s="70"/>
      <c r="NU125" s="70"/>
      <c r="NV125" s="70"/>
      <c r="NW125" s="70"/>
      <c r="NX125" s="70"/>
      <c r="NY125" s="70"/>
      <c r="NZ125" s="70"/>
      <c r="OA125" s="70"/>
      <c r="OB125" s="70"/>
      <c r="OC125" s="70"/>
      <c r="OD125" s="70"/>
      <c r="OE125" s="70"/>
      <c r="OF125" s="70"/>
      <c r="OG125" s="81"/>
      <c r="OH125" s="70"/>
      <c r="OI125" s="70"/>
      <c r="OJ125" s="70"/>
      <c r="OK125" s="70"/>
      <c r="OL125" s="70"/>
      <c r="OM125" s="70"/>
      <c r="ON125" s="70"/>
      <c r="OO125" s="70"/>
      <c r="OP125" s="70"/>
      <c r="OQ125" s="70"/>
      <c r="OR125" s="70"/>
      <c r="OS125" s="70"/>
      <c r="OT125" s="70"/>
      <c r="OU125" s="70"/>
    </row>
    <row r="126" spans="1:411" s="67" customFormat="1" ht="25.5">
      <c r="A126" s="67">
        <v>118</v>
      </c>
      <c r="B126" s="555" t="s">
        <v>713</v>
      </c>
      <c r="C126" s="559" t="s">
        <v>601</v>
      </c>
      <c r="D126" s="516">
        <v>59.07</v>
      </c>
      <c r="E126" s="571" t="s">
        <v>2550</v>
      </c>
      <c r="F126" s="634"/>
      <c r="G126" s="634">
        <v>40</v>
      </c>
      <c r="H126" s="919">
        <v>59.07</v>
      </c>
      <c r="I126" s="633">
        <f t="shared" si="4"/>
        <v>59.07</v>
      </c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70"/>
      <c r="Y126" s="70"/>
      <c r="Z126" s="68"/>
      <c r="AA126" s="68"/>
      <c r="AB126" s="68">
        <v>1</v>
      </c>
      <c r="AC126" s="68"/>
      <c r="AD126" s="68"/>
      <c r="AE126" s="68"/>
      <c r="AF126" s="68"/>
      <c r="AG126" s="68"/>
      <c r="AH126" s="68"/>
      <c r="AI126" s="68"/>
      <c r="AJ126" s="71"/>
      <c r="AK126" s="68"/>
      <c r="AL126" s="71"/>
      <c r="AM126" s="68"/>
      <c r="AN126" s="68"/>
      <c r="AO126" s="71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71"/>
      <c r="BL126" s="71"/>
      <c r="BM126" s="68"/>
      <c r="BN126" s="68"/>
      <c r="BO126" s="71"/>
      <c r="BP126" s="71"/>
      <c r="BQ126" s="68"/>
      <c r="BR126" s="68"/>
      <c r="BS126" s="68"/>
      <c r="BT126" s="68"/>
      <c r="BU126" s="71"/>
      <c r="BV126" s="71"/>
      <c r="BW126" s="71"/>
      <c r="BX126" s="71"/>
      <c r="BY126" s="68"/>
      <c r="BZ126" s="68"/>
      <c r="CA126" s="68"/>
      <c r="CB126" s="68"/>
      <c r="CC126" s="71"/>
      <c r="CD126" s="71"/>
      <c r="CE126" s="68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68"/>
      <c r="DB126" s="68"/>
      <c r="DC126" s="68"/>
      <c r="DD126" s="71"/>
      <c r="DE126" s="71"/>
      <c r="DF126" s="68"/>
      <c r="DG126" s="71"/>
      <c r="DH126" s="68"/>
      <c r="DI126" s="71"/>
      <c r="DJ126" s="71"/>
      <c r="DK126" s="68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68"/>
      <c r="ED126" s="71"/>
      <c r="EE126" s="70"/>
      <c r="EF126" s="72"/>
      <c r="EG126" s="72"/>
      <c r="EH126" s="72"/>
      <c r="EI126" s="72"/>
      <c r="EJ126" s="72"/>
      <c r="EK126" s="72"/>
      <c r="EL126" s="72"/>
      <c r="EM126" s="72"/>
      <c r="EN126" s="72"/>
      <c r="EO126" s="72"/>
      <c r="EP126" s="72"/>
      <c r="EQ126" s="72"/>
      <c r="ER126" s="72"/>
      <c r="ES126" s="72"/>
      <c r="ET126" s="70"/>
      <c r="EU126" s="72"/>
      <c r="EV126" s="70"/>
      <c r="EW126" s="70"/>
      <c r="EX126" s="70"/>
      <c r="EY126" s="73"/>
      <c r="EZ126" s="73"/>
      <c r="FA126" s="73"/>
      <c r="FB126" s="74"/>
      <c r="FC126" s="75"/>
      <c r="FD126" s="75"/>
      <c r="FE126" s="75"/>
      <c r="FF126" s="75"/>
      <c r="FG126" s="75"/>
      <c r="FH126" s="75"/>
      <c r="FI126" s="75"/>
      <c r="FJ126" s="75"/>
      <c r="FK126" s="75"/>
      <c r="FL126" s="75"/>
      <c r="FM126" s="75"/>
      <c r="FN126" s="75"/>
      <c r="FO126" s="75"/>
      <c r="FP126" s="75"/>
      <c r="FQ126" s="75"/>
      <c r="FR126" s="74"/>
      <c r="FS126" s="74"/>
      <c r="FT126" s="74"/>
      <c r="FU126" s="74"/>
      <c r="FV126" s="74"/>
      <c r="FW126" s="74"/>
      <c r="FX126" s="76"/>
      <c r="FY126" s="76"/>
      <c r="FZ126" s="76"/>
      <c r="GA126" s="76"/>
      <c r="GB126" s="76"/>
      <c r="GC126" s="74"/>
      <c r="GD126" s="74"/>
      <c r="GE126" s="74"/>
      <c r="GF126" s="74"/>
      <c r="GG126" s="77"/>
      <c r="GH126" s="78"/>
      <c r="GI126" s="78"/>
      <c r="GJ126" s="74"/>
      <c r="GK126" s="79"/>
      <c r="GL126" s="80"/>
      <c r="GM126" s="105"/>
      <c r="GN126" s="70"/>
      <c r="GO126" s="70"/>
      <c r="GP126" s="70"/>
      <c r="GQ126" s="70"/>
      <c r="GR126" s="70"/>
      <c r="GS126" s="70"/>
      <c r="GT126" s="70"/>
      <c r="GU126" s="70"/>
      <c r="GV126" s="70"/>
      <c r="GW126" s="70"/>
      <c r="GX126" s="70"/>
      <c r="GY126" s="70"/>
      <c r="GZ126" s="70"/>
      <c r="HA126" s="68"/>
      <c r="HB126" s="68"/>
      <c r="HC126" s="68">
        <v>1</v>
      </c>
      <c r="HD126" s="68"/>
      <c r="HE126" s="68"/>
      <c r="HF126" s="68"/>
      <c r="HG126" s="68"/>
      <c r="HH126" s="68"/>
      <c r="HI126" s="68"/>
      <c r="HJ126" s="68"/>
      <c r="HK126" s="71"/>
      <c r="HL126" s="68"/>
      <c r="HM126" s="71"/>
      <c r="HN126" s="68"/>
      <c r="HO126" s="68"/>
      <c r="HP126" s="71"/>
      <c r="HQ126" s="69"/>
      <c r="HR126" s="68"/>
      <c r="HS126" s="68"/>
      <c r="HT126" s="68"/>
      <c r="HU126" s="68"/>
      <c r="HV126" s="68"/>
      <c r="HW126" s="68"/>
      <c r="HX126" s="68"/>
      <c r="HY126" s="68"/>
      <c r="HZ126" s="68"/>
      <c r="IA126" s="68"/>
      <c r="IB126" s="71"/>
      <c r="IC126" s="68"/>
      <c r="ID126" s="71"/>
      <c r="IE126" s="68"/>
      <c r="IF126" s="68"/>
      <c r="IG126" s="71"/>
      <c r="IH126" s="71"/>
      <c r="II126" s="71"/>
      <c r="IJ126" s="68"/>
      <c r="IK126" s="68"/>
      <c r="IL126" s="68"/>
      <c r="IM126" s="68"/>
      <c r="IN126" s="71"/>
      <c r="IO126" s="71"/>
      <c r="IP126" s="68"/>
      <c r="IQ126" s="71"/>
      <c r="IR126" s="71"/>
      <c r="IS126" s="71"/>
      <c r="IT126" s="71"/>
      <c r="IU126" s="71"/>
      <c r="IV126" s="71"/>
      <c r="IW126" s="71"/>
      <c r="IX126" s="71"/>
      <c r="IY126" s="71"/>
      <c r="IZ126" s="71"/>
      <c r="JA126" s="71"/>
      <c r="JB126" s="71"/>
      <c r="JC126" s="71"/>
      <c r="JD126" s="71"/>
      <c r="JE126" s="71"/>
      <c r="JF126" s="71"/>
      <c r="JG126" s="71"/>
      <c r="JH126" s="71"/>
      <c r="JI126" s="71"/>
      <c r="JJ126" s="71"/>
      <c r="JK126" s="71"/>
      <c r="JL126" s="68"/>
      <c r="JM126" s="68"/>
      <c r="JN126" s="68"/>
      <c r="JO126" s="71"/>
      <c r="JP126" s="71"/>
      <c r="JQ126" s="68"/>
      <c r="JR126" s="71"/>
      <c r="JS126" s="68"/>
      <c r="JT126" s="71"/>
      <c r="JU126" s="71"/>
      <c r="JV126" s="68"/>
      <c r="JW126" s="71"/>
      <c r="JX126" s="71"/>
      <c r="JY126" s="71"/>
      <c r="JZ126" s="71"/>
      <c r="KA126" s="71"/>
      <c r="KB126" s="71"/>
      <c r="KC126" s="71"/>
      <c r="KD126" s="71"/>
      <c r="KE126" s="71"/>
      <c r="KF126" s="71"/>
      <c r="KG126" s="71"/>
      <c r="KH126" s="71"/>
      <c r="KI126" s="71"/>
      <c r="KJ126" s="71"/>
      <c r="KK126" s="71"/>
      <c r="KL126" s="71"/>
      <c r="KM126" s="71"/>
      <c r="KN126" s="68"/>
      <c r="KO126" s="71"/>
      <c r="KP126" s="70"/>
      <c r="KQ126" s="72"/>
      <c r="KR126" s="72"/>
      <c r="KS126" s="72"/>
      <c r="KT126" s="72"/>
      <c r="KU126" s="72"/>
      <c r="KV126" s="72"/>
      <c r="KW126" s="72"/>
      <c r="KX126" s="72"/>
      <c r="KY126" s="72"/>
      <c r="KZ126" s="72"/>
      <c r="LA126" s="72"/>
      <c r="LB126" s="72"/>
      <c r="LC126" s="72"/>
      <c r="LD126" s="72"/>
      <c r="LE126" s="70"/>
      <c r="LF126" s="72"/>
      <c r="LG126" s="70"/>
      <c r="LH126" s="70"/>
      <c r="LI126" s="70"/>
      <c r="LJ126" s="73"/>
      <c r="LK126" s="73"/>
      <c r="LL126" s="73"/>
      <c r="LM126" s="74"/>
      <c r="LN126" s="75"/>
      <c r="LO126" s="75"/>
      <c r="LP126" s="75"/>
      <c r="LQ126" s="75"/>
      <c r="LR126" s="75"/>
      <c r="LS126" s="75"/>
      <c r="LT126" s="75"/>
      <c r="LU126" s="75"/>
      <c r="LV126" s="75"/>
      <c r="LW126" s="75"/>
      <c r="LX126" s="75"/>
      <c r="LY126" s="75"/>
      <c r="LZ126" s="75"/>
      <c r="MA126" s="75"/>
      <c r="MB126" s="75"/>
      <c r="MC126" s="74"/>
      <c r="MD126" s="74"/>
      <c r="ME126" s="74"/>
      <c r="MF126" s="74"/>
      <c r="MG126" s="74"/>
      <c r="MH126" s="74"/>
      <c r="MI126" s="76"/>
      <c r="MJ126" s="76"/>
      <c r="MK126" s="76"/>
      <c r="ML126" s="76"/>
      <c r="MM126" s="76"/>
      <c r="MN126" s="74"/>
      <c r="MO126" s="74"/>
      <c r="MP126" s="74"/>
      <c r="MQ126" s="74"/>
      <c r="MR126" s="70"/>
      <c r="MS126" s="70"/>
      <c r="MT126" s="70"/>
      <c r="MU126" s="70"/>
      <c r="MV126" s="70"/>
      <c r="MW126" s="70"/>
      <c r="MX126" s="70"/>
      <c r="MY126" s="70"/>
      <c r="MZ126" s="70"/>
      <c r="NA126" s="70"/>
      <c r="NB126" s="70"/>
      <c r="NC126" s="70"/>
      <c r="ND126" s="70"/>
      <c r="NE126" s="70"/>
      <c r="NF126" s="70"/>
      <c r="NG126" s="70"/>
      <c r="NH126" s="70"/>
      <c r="NI126" s="70"/>
      <c r="NJ126" s="70"/>
      <c r="NK126" s="70"/>
      <c r="NL126" s="70"/>
      <c r="NM126" s="70"/>
      <c r="NN126" s="70"/>
      <c r="NO126" s="70"/>
      <c r="NP126" s="70"/>
      <c r="NQ126" s="70"/>
      <c r="NR126" s="70"/>
      <c r="NS126" s="70"/>
      <c r="NT126" s="70"/>
      <c r="NU126" s="70"/>
      <c r="NV126" s="70"/>
      <c r="NW126" s="70"/>
      <c r="NX126" s="70"/>
      <c r="NY126" s="70"/>
      <c r="NZ126" s="70"/>
      <c r="OA126" s="70"/>
      <c r="OB126" s="70"/>
      <c r="OC126" s="70"/>
      <c r="OD126" s="70"/>
      <c r="OE126" s="70"/>
      <c r="OF126" s="70"/>
      <c r="OG126" s="81"/>
      <c r="OH126" s="70"/>
      <c r="OI126" s="70"/>
      <c r="OJ126" s="70"/>
      <c r="OK126" s="70"/>
      <c r="OL126" s="70"/>
      <c r="OM126" s="70"/>
      <c r="ON126" s="70"/>
      <c r="OO126" s="70"/>
      <c r="OP126" s="70"/>
      <c r="OQ126" s="70"/>
      <c r="OR126" s="70"/>
      <c r="OS126" s="70"/>
      <c r="OT126" s="70"/>
      <c r="OU126" s="70"/>
    </row>
    <row r="127" spans="1:411" s="67" customFormat="1" ht="25.5">
      <c r="A127" s="67">
        <v>119</v>
      </c>
      <c r="B127" s="555" t="s">
        <v>714</v>
      </c>
      <c r="C127" s="559" t="s">
        <v>601</v>
      </c>
      <c r="D127" s="516">
        <f>46/1.2</f>
        <v>38.333333333333336</v>
      </c>
      <c r="E127" s="743" t="s">
        <v>2731</v>
      </c>
      <c r="F127" s="634"/>
      <c r="G127" s="634">
        <v>56.67</v>
      </c>
      <c r="H127" s="919">
        <v>47.5</v>
      </c>
      <c r="I127" s="633">
        <f t="shared" si="4"/>
        <v>38.333333333333336</v>
      </c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70"/>
      <c r="Y127" s="70"/>
      <c r="Z127" s="68"/>
      <c r="AA127" s="68"/>
      <c r="AB127" s="68"/>
      <c r="AC127" s="68">
        <v>1</v>
      </c>
      <c r="AD127" s="68"/>
      <c r="AE127" s="68"/>
      <c r="AF127" s="68"/>
      <c r="AG127" s="68"/>
      <c r="AH127" s="68"/>
      <c r="AI127" s="68"/>
      <c r="AJ127" s="71"/>
      <c r="AK127" s="68"/>
      <c r="AL127" s="71"/>
      <c r="AM127" s="68"/>
      <c r="AN127" s="68"/>
      <c r="AO127" s="71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  <c r="BI127" s="68"/>
      <c r="BJ127" s="68"/>
      <c r="BK127" s="71"/>
      <c r="BL127" s="71"/>
      <c r="BM127" s="68"/>
      <c r="BN127" s="68"/>
      <c r="BO127" s="71"/>
      <c r="BP127" s="71"/>
      <c r="BQ127" s="68"/>
      <c r="BR127" s="68"/>
      <c r="BS127" s="68"/>
      <c r="BT127" s="68"/>
      <c r="BU127" s="71"/>
      <c r="BV127" s="71"/>
      <c r="BW127" s="71"/>
      <c r="BX127" s="71"/>
      <c r="BY127" s="68"/>
      <c r="BZ127" s="68"/>
      <c r="CA127" s="68"/>
      <c r="CB127" s="68"/>
      <c r="CC127" s="71"/>
      <c r="CD127" s="71"/>
      <c r="CE127" s="68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68"/>
      <c r="DB127" s="68"/>
      <c r="DC127" s="68"/>
      <c r="DD127" s="71"/>
      <c r="DE127" s="71"/>
      <c r="DF127" s="68"/>
      <c r="DG127" s="71"/>
      <c r="DH127" s="68"/>
      <c r="DI127" s="71"/>
      <c r="DJ127" s="71"/>
      <c r="DK127" s="68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68"/>
      <c r="ED127" s="71"/>
      <c r="EE127" s="70"/>
      <c r="EF127" s="72"/>
      <c r="EG127" s="72"/>
      <c r="EH127" s="72"/>
      <c r="EI127" s="72"/>
      <c r="EJ127" s="72"/>
      <c r="EK127" s="72"/>
      <c r="EL127" s="72"/>
      <c r="EM127" s="72"/>
      <c r="EN127" s="72"/>
      <c r="EO127" s="72"/>
      <c r="EP127" s="72"/>
      <c r="EQ127" s="72"/>
      <c r="ER127" s="72"/>
      <c r="ES127" s="72"/>
      <c r="ET127" s="70"/>
      <c r="EU127" s="72"/>
      <c r="EV127" s="70"/>
      <c r="EW127" s="70"/>
      <c r="EX127" s="70"/>
      <c r="EY127" s="73"/>
      <c r="EZ127" s="73"/>
      <c r="FA127" s="73"/>
      <c r="FB127" s="74"/>
      <c r="FC127" s="75"/>
      <c r="FD127" s="75"/>
      <c r="FE127" s="75"/>
      <c r="FF127" s="75"/>
      <c r="FG127" s="75"/>
      <c r="FH127" s="75"/>
      <c r="FI127" s="75"/>
      <c r="FJ127" s="75"/>
      <c r="FK127" s="75"/>
      <c r="FL127" s="75"/>
      <c r="FM127" s="75"/>
      <c r="FN127" s="75"/>
      <c r="FO127" s="75"/>
      <c r="FP127" s="75"/>
      <c r="FQ127" s="75"/>
      <c r="FR127" s="74"/>
      <c r="FS127" s="74"/>
      <c r="FT127" s="74"/>
      <c r="FU127" s="74"/>
      <c r="FV127" s="74"/>
      <c r="FW127" s="74"/>
      <c r="FX127" s="76"/>
      <c r="FY127" s="76"/>
      <c r="FZ127" s="76"/>
      <c r="GA127" s="76"/>
      <c r="GB127" s="76"/>
      <c r="GC127" s="74"/>
      <c r="GD127" s="74"/>
      <c r="GE127" s="74"/>
      <c r="GF127" s="74"/>
      <c r="GG127" s="77"/>
      <c r="GH127" s="78"/>
      <c r="GI127" s="78"/>
      <c r="GJ127" s="74"/>
      <c r="GK127" s="79"/>
      <c r="GL127" s="80"/>
      <c r="GM127" s="105"/>
      <c r="GN127" s="70"/>
      <c r="GO127" s="70"/>
      <c r="GP127" s="70"/>
      <c r="GQ127" s="70"/>
      <c r="GR127" s="70"/>
      <c r="GS127" s="70"/>
      <c r="GT127" s="70"/>
      <c r="GU127" s="70"/>
      <c r="GV127" s="70"/>
      <c r="GW127" s="70"/>
      <c r="GX127" s="70"/>
      <c r="GY127" s="70"/>
      <c r="GZ127" s="70"/>
      <c r="HA127" s="68"/>
      <c r="HB127" s="68"/>
      <c r="HC127" s="68"/>
      <c r="HD127" s="68">
        <v>1</v>
      </c>
      <c r="HE127" s="68"/>
      <c r="HF127" s="68"/>
      <c r="HG127" s="68"/>
      <c r="HH127" s="68"/>
      <c r="HI127" s="68"/>
      <c r="HJ127" s="68"/>
      <c r="HK127" s="71"/>
      <c r="HL127" s="68"/>
      <c r="HM127" s="71"/>
      <c r="HN127" s="68"/>
      <c r="HO127" s="68"/>
      <c r="HP127" s="71"/>
      <c r="HQ127" s="69"/>
      <c r="HR127" s="68"/>
      <c r="HS127" s="68"/>
      <c r="HT127" s="68"/>
      <c r="HU127" s="68"/>
      <c r="HV127" s="68"/>
      <c r="HW127" s="68"/>
      <c r="HX127" s="68"/>
      <c r="HY127" s="68"/>
      <c r="HZ127" s="68"/>
      <c r="IA127" s="68"/>
      <c r="IB127" s="71"/>
      <c r="IC127" s="68"/>
      <c r="ID127" s="71"/>
      <c r="IE127" s="68"/>
      <c r="IF127" s="68"/>
      <c r="IG127" s="71"/>
      <c r="IH127" s="71"/>
      <c r="II127" s="71"/>
      <c r="IJ127" s="68"/>
      <c r="IK127" s="68"/>
      <c r="IL127" s="68"/>
      <c r="IM127" s="68"/>
      <c r="IN127" s="71"/>
      <c r="IO127" s="71"/>
      <c r="IP127" s="68"/>
      <c r="IQ127" s="71"/>
      <c r="IR127" s="71"/>
      <c r="IS127" s="71"/>
      <c r="IT127" s="71"/>
      <c r="IU127" s="71"/>
      <c r="IV127" s="71"/>
      <c r="IW127" s="71"/>
      <c r="IX127" s="71"/>
      <c r="IY127" s="71"/>
      <c r="IZ127" s="71"/>
      <c r="JA127" s="71"/>
      <c r="JB127" s="71"/>
      <c r="JC127" s="71"/>
      <c r="JD127" s="71"/>
      <c r="JE127" s="71"/>
      <c r="JF127" s="71"/>
      <c r="JG127" s="71"/>
      <c r="JH127" s="71"/>
      <c r="JI127" s="71"/>
      <c r="JJ127" s="71"/>
      <c r="JK127" s="71"/>
      <c r="JL127" s="68"/>
      <c r="JM127" s="68"/>
      <c r="JN127" s="68"/>
      <c r="JO127" s="71"/>
      <c r="JP127" s="71"/>
      <c r="JQ127" s="68"/>
      <c r="JR127" s="71"/>
      <c r="JS127" s="68"/>
      <c r="JT127" s="71"/>
      <c r="JU127" s="71"/>
      <c r="JV127" s="68"/>
      <c r="JW127" s="71"/>
      <c r="JX127" s="71"/>
      <c r="JY127" s="71"/>
      <c r="JZ127" s="71"/>
      <c r="KA127" s="71"/>
      <c r="KB127" s="71"/>
      <c r="KC127" s="71"/>
      <c r="KD127" s="71"/>
      <c r="KE127" s="71"/>
      <c r="KF127" s="71"/>
      <c r="KG127" s="71"/>
      <c r="KH127" s="71"/>
      <c r="KI127" s="71"/>
      <c r="KJ127" s="71"/>
      <c r="KK127" s="71"/>
      <c r="KL127" s="71"/>
      <c r="KM127" s="71"/>
      <c r="KN127" s="68"/>
      <c r="KO127" s="71"/>
      <c r="KP127" s="70"/>
      <c r="KQ127" s="72"/>
      <c r="KR127" s="72"/>
      <c r="KS127" s="72"/>
      <c r="KT127" s="72"/>
      <c r="KU127" s="72"/>
      <c r="KV127" s="72"/>
      <c r="KW127" s="72"/>
      <c r="KX127" s="72"/>
      <c r="KY127" s="72"/>
      <c r="KZ127" s="72"/>
      <c r="LA127" s="72"/>
      <c r="LB127" s="72"/>
      <c r="LC127" s="72"/>
      <c r="LD127" s="72"/>
      <c r="LE127" s="70"/>
      <c r="LF127" s="72"/>
      <c r="LG127" s="70"/>
      <c r="LH127" s="70"/>
      <c r="LI127" s="70"/>
      <c r="LJ127" s="73"/>
      <c r="LK127" s="73"/>
      <c r="LL127" s="73"/>
      <c r="LM127" s="74"/>
      <c r="LN127" s="75"/>
      <c r="LO127" s="75"/>
      <c r="LP127" s="75"/>
      <c r="LQ127" s="75"/>
      <c r="LR127" s="75"/>
      <c r="LS127" s="75"/>
      <c r="LT127" s="75"/>
      <c r="LU127" s="75"/>
      <c r="LV127" s="75"/>
      <c r="LW127" s="75"/>
      <c r="LX127" s="75"/>
      <c r="LY127" s="75"/>
      <c r="LZ127" s="75"/>
      <c r="MA127" s="75"/>
      <c r="MB127" s="75"/>
      <c r="MC127" s="74"/>
      <c r="MD127" s="74"/>
      <c r="ME127" s="74"/>
      <c r="MF127" s="74"/>
      <c r="MG127" s="74"/>
      <c r="MH127" s="74"/>
      <c r="MI127" s="76"/>
      <c r="MJ127" s="76"/>
      <c r="MK127" s="76"/>
      <c r="ML127" s="76"/>
      <c r="MM127" s="76"/>
      <c r="MN127" s="74"/>
      <c r="MO127" s="74"/>
      <c r="MP127" s="74"/>
      <c r="MQ127" s="74"/>
      <c r="MR127" s="70"/>
      <c r="MS127" s="70"/>
      <c r="MT127" s="70"/>
      <c r="MU127" s="70"/>
      <c r="MV127" s="70"/>
      <c r="MW127" s="70"/>
      <c r="MX127" s="70"/>
      <c r="MY127" s="70"/>
      <c r="MZ127" s="70"/>
      <c r="NA127" s="70"/>
      <c r="NB127" s="70"/>
      <c r="NC127" s="70"/>
      <c r="ND127" s="70"/>
      <c r="NE127" s="70"/>
      <c r="NF127" s="70"/>
      <c r="NG127" s="70"/>
      <c r="NH127" s="70"/>
      <c r="NI127" s="70"/>
      <c r="NJ127" s="70"/>
      <c r="NK127" s="70"/>
      <c r="NL127" s="70"/>
      <c r="NM127" s="70"/>
      <c r="NN127" s="70"/>
      <c r="NO127" s="70"/>
      <c r="NP127" s="70"/>
      <c r="NQ127" s="70"/>
      <c r="NR127" s="70"/>
      <c r="NS127" s="70"/>
      <c r="NT127" s="70"/>
      <c r="NU127" s="70"/>
      <c r="NV127" s="70"/>
      <c r="NW127" s="70"/>
      <c r="NX127" s="70"/>
      <c r="NY127" s="70"/>
      <c r="NZ127" s="70"/>
      <c r="OA127" s="70"/>
      <c r="OB127" s="70"/>
      <c r="OC127" s="70"/>
      <c r="OD127" s="70"/>
      <c r="OE127" s="70"/>
      <c r="OF127" s="70"/>
      <c r="OG127" s="81"/>
      <c r="OH127" s="70"/>
      <c r="OI127" s="70"/>
      <c r="OJ127" s="70"/>
      <c r="OK127" s="70"/>
      <c r="OL127" s="70"/>
      <c r="OM127" s="70"/>
      <c r="ON127" s="70"/>
      <c r="OO127" s="70"/>
      <c r="OP127" s="70"/>
      <c r="OQ127" s="70"/>
      <c r="OR127" s="70"/>
      <c r="OS127" s="70"/>
      <c r="OT127" s="70"/>
      <c r="OU127" s="70"/>
    </row>
    <row r="128" spans="1:411" s="67" customFormat="1" ht="25.5">
      <c r="A128" s="67">
        <v>120</v>
      </c>
      <c r="B128" s="555" t="s">
        <v>715</v>
      </c>
      <c r="C128" s="559" t="s">
        <v>601</v>
      </c>
      <c r="D128" s="516">
        <f>56/1.2</f>
        <v>46.666666666666671</v>
      </c>
      <c r="E128" s="743" t="s">
        <v>2728</v>
      </c>
      <c r="F128" s="518"/>
      <c r="G128" s="518">
        <v>65</v>
      </c>
      <c r="H128" s="912">
        <v>52.92</v>
      </c>
      <c r="I128" s="633">
        <f t="shared" si="4"/>
        <v>46.666666666666671</v>
      </c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70"/>
      <c r="Y128" s="70"/>
      <c r="Z128" s="70"/>
      <c r="AA128" s="70"/>
      <c r="AB128" s="70"/>
      <c r="AC128" s="70"/>
      <c r="AD128" s="70">
        <v>1</v>
      </c>
      <c r="AE128" s="70"/>
      <c r="AF128" s="70"/>
      <c r="AG128" s="70"/>
      <c r="AH128" s="70"/>
      <c r="AI128" s="70"/>
      <c r="AJ128" s="72"/>
      <c r="AK128" s="70"/>
      <c r="AL128" s="72"/>
      <c r="AM128" s="70"/>
      <c r="AN128" s="70"/>
      <c r="AO128" s="72"/>
      <c r="AP128" s="70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71"/>
      <c r="BL128" s="71"/>
      <c r="BM128" s="68"/>
      <c r="BN128" s="68"/>
      <c r="BO128" s="71"/>
      <c r="BP128" s="71"/>
      <c r="BQ128" s="68"/>
      <c r="BR128" s="68"/>
      <c r="BS128" s="68"/>
      <c r="BT128" s="68"/>
      <c r="BU128" s="71"/>
      <c r="BV128" s="71"/>
      <c r="BW128" s="71"/>
      <c r="BX128" s="71"/>
      <c r="BY128" s="68"/>
      <c r="BZ128" s="68"/>
      <c r="CA128" s="68"/>
      <c r="CB128" s="68"/>
      <c r="CC128" s="71"/>
      <c r="CD128" s="71"/>
      <c r="CE128" s="68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68"/>
      <c r="DB128" s="68"/>
      <c r="DC128" s="68"/>
      <c r="DD128" s="71"/>
      <c r="DE128" s="71"/>
      <c r="DF128" s="68"/>
      <c r="DG128" s="71"/>
      <c r="DH128" s="68"/>
      <c r="DI128" s="71"/>
      <c r="DJ128" s="71"/>
      <c r="DK128" s="68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68"/>
      <c r="ED128" s="71"/>
      <c r="EE128" s="70"/>
      <c r="EF128" s="72"/>
      <c r="EG128" s="72"/>
      <c r="EH128" s="72"/>
      <c r="EI128" s="72"/>
      <c r="EJ128" s="72"/>
      <c r="EK128" s="72"/>
      <c r="EL128" s="72"/>
      <c r="EM128" s="72"/>
      <c r="EN128" s="72"/>
      <c r="EO128" s="72"/>
      <c r="EP128" s="72"/>
      <c r="EQ128" s="72"/>
      <c r="ER128" s="72"/>
      <c r="ES128" s="72"/>
      <c r="ET128" s="70"/>
      <c r="EU128" s="72"/>
      <c r="EV128" s="70"/>
      <c r="EW128" s="70"/>
      <c r="EX128" s="70"/>
      <c r="EY128" s="73"/>
      <c r="EZ128" s="73"/>
      <c r="FA128" s="73"/>
      <c r="FB128" s="74"/>
      <c r="FC128" s="75"/>
      <c r="FD128" s="75"/>
      <c r="FE128" s="75"/>
      <c r="FF128" s="75"/>
      <c r="FG128" s="75"/>
      <c r="FH128" s="75"/>
      <c r="FI128" s="75"/>
      <c r="FJ128" s="75"/>
      <c r="FK128" s="75"/>
      <c r="FL128" s="75"/>
      <c r="FM128" s="75"/>
      <c r="FN128" s="75"/>
      <c r="FO128" s="75"/>
      <c r="FP128" s="75"/>
      <c r="FQ128" s="75"/>
      <c r="FR128" s="74"/>
      <c r="FS128" s="74"/>
      <c r="FT128" s="74"/>
      <c r="FU128" s="74"/>
      <c r="FV128" s="74"/>
      <c r="FW128" s="74"/>
      <c r="FX128" s="76"/>
      <c r="FY128" s="76"/>
      <c r="FZ128" s="76"/>
      <c r="GA128" s="76"/>
      <c r="GB128" s="76"/>
      <c r="GC128" s="74"/>
      <c r="GD128" s="74"/>
      <c r="GE128" s="74"/>
      <c r="GF128" s="74"/>
      <c r="GG128" s="77"/>
      <c r="GH128" s="78"/>
      <c r="GI128" s="78"/>
      <c r="GJ128" s="74"/>
      <c r="GK128" s="79"/>
      <c r="GL128" s="80"/>
      <c r="GM128" s="105"/>
      <c r="GN128" s="70"/>
      <c r="GO128" s="70"/>
      <c r="GP128" s="70"/>
      <c r="GQ128" s="70"/>
      <c r="GR128" s="70"/>
      <c r="GS128" s="70"/>
      <c r="GT128" s="70"/>
      <c r="GU128" s="70"/>
      <c r="GV128" s="70"/>
      <c r="GW128" s="70"/>
      <c r="GX128" s="70"/>
      <c r="GY128" s="70"/>
      <c r="GZ128" s="70"/>
      <c r="HA128" s="70"/>
      <c r="HB128" s="70"/>
      <c r="HC128" s="70"/>
      <c r="HD128" s="70"/>
      <c r="HE128" s="70">
        <v>1</v>
      </c>
      <c r="HF128" s="70"/>
      <c r="HG128" s="70"/>
      <c r="HH128" s="70"/>
      <c r="HI128" s="70"/>
      <c r="HJ128" s="70"/>
      <c r="HK128" s="72"/>
      <c r="HL128" s="70"/>
      <c r="HM128" s="72"/>
      <c r="HN128" s="70"/>
      <c r="HO128" s="70"/>
      <c r="HP128" s="72"/>
      <c r="HQ128" s="106"/>
      <c r="HR128" s="68"/>
      <c r="HS128" s="68"/>
      <c r="HT128" s="68"/>
      <c r="HU128" s="68"/>
      <c r="HV128" s="68"/>
      <c r="HW128" s="68"/>
      <c r="HX128" s="68"/>
      <c r="HY128" s="68"/>
      <c r="HZ128" s="68"/>
      <c r="IA128" s="68"/>
      <c r="IB128" s="71"/>
      <c r="IC128" s="68"/>
      <c r="ID128" s="71"/>
      <c r="IE128" s="68"/>
      <c r="IF128" s="68"/>
      <c r="IG128" s="71"/>
      <c r="IH128" s="71"/>
      <c r="II128" s="71"/>
      <c r="IJ128" s="68"/>
      <c r="IK128" s="68"/>
      <c r="IL128" s="68"/>
      <c r="IM128" s="68"/>
      <c r="IN128" s="71"/>
      <c r="IO128" s="71"/>
      <c r="IP128" s="68"/>
      <c r="IQ128" s="71"/>
      <c r="IR128" s="71"/>
      <c r="IS128" s="71"/>
      <c r="IT128" s="71"/>
      <c r="IU128" s="71"/>
      <c r="IV128" s="71"/>
      <c r="IW128" s="71"/>
      <c r="IX128" s="71"/>
      <c r="IY128" s="71"/>
      <c r="IZ128" s="71"/>
      <c r="JA128" s="71"/>
      <c r="JB128" s="71"/>
      <c r="JC128" s="71"/>
      <c r="JD128" s="71"/>
      <c r="JE128" s="71"/>
      <c r="JF128" s="71"/>
      <c r="JG128" s="71"/>
      <c r="JH128" s="71"/>
      <c r="JI128" s="71"/>
      <c r="JJ128" s="71"/>
      <c r="JK128" s="71"/>
      <c r="JL128" s="68"/>
      <c r="JM128" s="68"/>
      <c r="JN128" s="68"/>
      <c r="JO128" s="71"/>
      <c r="JP128" s="71"/>
      <c r="JQ128" s="68"/>
      <c r="JR128" s="71"/>
      <c r="JS128" s="68"/>
      <c r="JT128" s="71"/>
      <c r="JU128" s="71"/>
      <c r="JV128" s="68"/>
      <c r="JW128" s="71"/>
      <c r="JX128" s="71"/>
      <c r="JY128" s="71"/>
      <c r="JZ128" s="71"/>
      <c r="KA128" s="71"/>
      <c r="KB128" s="71"/>
      <c r="KC128" s="71"/>
      <c r="KD128" s="71"/>
      <c r="KE128" s="71"/>
      <c r="KF128" s="71"/>
      <c r="KG128" s="71"/>
      <c r="KH128" s="71"/>
      <c r="KI128" s="71"/>
      <c r="KJ128" s="71"/>
      <c r="KK128" s="71"/>
      <c r="KL128" s="71"/>
      <c r="KM128" s="71"/>
      <c r="KN128" s="68"/>
      <c r="KO128" s="71"/>
      <c r="KP128" s="70"/>
      <c r="KQ128" s="72"/>
      <c r="KR128" s="72"/>
      <c r="KS128" s="72"/>
      <c r="KT128" s="72"/>
      <c r="KU128" s="72"/>
      <c r="KV128" s="72"/>
      <c r="KW128" s="72"/>
      <c r="KX128" s="72"/>
      <c r="KY128" s="72"/>
      <c r="KZ128" s="72"/>
      <c r="LA128" s="72"/>
      <c r="LB128" s="72"/>
      <c r="LC128" s="72"/>
      <c r="LD128" s="72"/>
      <c r="LE128" s="70"/>
      <c r="LF128" s="72"/>
      <c r="LG128" s="70"/>
      <c r="LH128" s="70"/>
      <c r="LI128" s="70"/>
      <c r="LJ128" s="73"/>
      <c r="LK128" s="73"/>
      <c r="LL128" s="73"/>
      <c r="LM128" s="74"/>
      <c r="LN128" s="75"/>
      <c r="LO128" s="75"/>
      <c r="LP128" s="75"/>
      <c r="LQ128" s="75"/>
      <c r="LR128" s="75"/>
      <c r="LS128" s="75"/>
      <c r="LT128" s="75"/>
      <c r="LU128" s="75"/>
      <c r="LV128" s="75"/>
      <c r="LW128" s="75"/>
      <c r="LX128" s="75"/>
      <c r="LY128" s="75"/>
      <c r="LZ128" s="75"/>
      <c r="MA128" s="75"/>
      <c r="MB128" s="75"/>
      <c r="MC128" s="74"/>
      <c r="MD128" s="74"/>
      <c r="ME128" s="74"/>
      <c r="MF128" s="74"/>
      <c r="MG128" s="74"/>
      <c r="MH128" s="74"/>
      <c r="MI128" s="76"/>
      <c r="MJ128" s="76"/>
      <c r="MK128" s="76"/>
      <c r="ML128" s="76"/>
      <c r="MM128" s="76"/>
      <c r="MN128" s="74"/>
      <c r="MO128" s="74"/>
      <c r="MP128" s="74"/>
      <c r="MQ128" s="74"/>
      <c r="MR128" s="70"/>
      <c r="MS128" s="70"/>
      <c r="MT128" s="70"/>
      <c r="MU128" s="70"/>
      <c r="MV128" s="70"/>
      <c r="MW128" s="70"/>
      <c r="MX128" s="70"/>
      <c r="MY128" s="70"/>
      <c r="MZ128" s="70"/>
      <c r="NA128" s="70"/>
      <c r="NB128" s="70"/>
      <c r="NC128" s="70"/>
      <c r="ND128" s="70"/>
      <c r="NE128" s="70"/>
      <c r="NF128" s="70"/>
      <c r="NG128" s="70"/>
      <c r="NH128" s="70"/>
      <c r="NI128" s="70"/>
      <c r="NJ128" s="70"/>
      <c r="NK128" s="70"/>
      <c r="NL128" s="70"/>
      <c r="NM128" s="70"/>
      <c r="NN128" s="70"/>
      <c r="NO128" s="70"/>
      <c r="NP128" s="70"/>
      <c r="NQ128" s="70"/>
      <c r="NR128" s="70"/>
      <c r="NS128" s="70"/>
      <c r="NT128" s="70"/>
      <c r="NU128" s="70"/>
      <c r="NV128" s="70"/>
      <c r="NW128" s="70"/>
      <c r="NX128" s="70"/>
      <c r="NY128" s="70"/>
      <c r="NZ128" s="70"/>
      <c r="OA128" s="70"/>
      <c r="OB128" s="70"/>
      <c r="OC128" s="70"/>
      <c r="OD128" s="70"/>
      <c r="OE128" s="70"/>
      <c r="OF128" s="70"/>
      <c r="OG128" s="81"/>
      <c r="OH128" s="70"/>
      <c r="OI128" s="70"/>
      <c r="OJ128" s="70"/>
      <c r="OK128" s="70"/>
      <c r="OL128" s="70"/>
      <c r="OM128" s="70"/>
      <c r="ON128" s="70"/>
      <c r="OO128" s="70"/>
      <c r="OP128" s="70"/>
      <c r="OQ128" s="70"/>
      <c r="OR128" s="70"/>
      <c r="OS128" s="70"/>
      <c r="OT128" s="70"/>
      <c r="OU128" s="70"/>
    </row>
    <row r="129" spans="1:411" s="67" customFormat="1" ht="25.5">
      <c r="A129" s="67">
        <v>121</v>
      </c>
      <c r="B129" s="555" t="s">
        <v>716</v>
      </c>
      <c r="C129" s="559" t="s">
        <v>601</v>
      </c>
      <c r="D129" s="516">
        <v>84.38</v>
      </c>
      <c r="E129" s="571" t="s">
        <v>2551</v>
      </c>
      <c r="F129" s="634"/>
      <c r="G129" s="634">
        <v>76.67</v>
      </c>
      <c r="H129" s="919">
        <v>84.38</v>
      </c>
      <c r="I129" s="633">
        <f t="shared" si="4"/>
        <v>84.38</v>
      </c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70"/>
      <c r="Y129" s="70"/>
      <c r="Z129" s="68"/>
      <c r="AA129" s="68"/>
      <c r="AB129" s="68"/>
      <c r="AC129" s="68"/>
      <c r="AD129" s="68"/>
      <c r="AE129" s="68">
        <v>1</v>
      </c>
      <c r="AF129" s="68"/>
      <c r="AG129" s="68"/>
      <c r="AH129" s="68"/>
      <c r="AI129" s="68"/>
      <c r="AJ129" s="71"/>
      <c r="AK129" s="68"/>
      <c r="AL129" s="71"/>
      <c r="AM129" s="68"/>
      <c r="AN129" s="68"/>
      <c r="AO129" s="71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  <c r="BI129" s="68"/>
      <c r="BJ129" s="68"/>
      <c r="BK129" s="71"/>
      <c r="BL129" s="71"/>
      <c r="BM129" s="68"/>
      <c r="BN129" s="68"/>
      <c r="BO129" s="71"/>
      <c r="BP129" s="71"/>
      <c r="BQ129" s="68"/>
      <c r="BR129" s="68"/>
      <c r="BS129" s="68"/>
      <c r="BT129" s="68"/>
      <c r="BU129" s="71"/>
      <c r="BV129" s="71"/>
      <c r="BW129" s="71"/>
      <c r="BX129" s="71"/>
      <c r="BY129" s="68"/>
      <c r="BZ129" s="68"/>
      <c r="CA129" s="68"/>
      <c r="CB129" s="68"/>
      <c r="CC129" s="71"/>
      <c r="CD129" s="71"/>
      <c r="CE129" s="68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68"/>
      <c r="DB129" s="68"/>
      <c r="DC129" s="68"/>
      <c r="DD129" s="71"/>
      <c r="DE129" s="71"/>
      <c r="DF129" s="68"/>
      <c r="DG129" s="71"/>
      <c r="DH129" s="68"/>
      <c r="DI129" s="71"/>
      <c r="DJ129" s="71"/>
      <c r="DK129" s="68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68"/>
      <c r="ED129" s="71"/>
      <c r="EE129" s="70"/>
      <c r="EF129" s="72"/>
      <c r="EG129" s="72"/>
      <c r="EH129" s="72"/>
      <c r="EI129" s="72"/>
      <c r="EJ129" s="72"/>
      <c r="EK129" s="72"/>
      <c r="EL129" s="72"/>
      <c r="EM129" s="72"/>
      <c r="EN129" s="72"/>
      <c r="EO129" s="72"/>
      <c r="EP129" s="72"/>
      <c r="EQ129" s="72"/>
      <c r="ER129" s="72"/>
      <c r="ES129" s="72"/>
      <c r="ET129" s="70"/>
      <c r="EU129" s="72"/>
      <c r="EV129" s="70"/>
      <c r="EW129" s="70"/>
      <c r="EX129" s="70"/>
      <c r="EY129" s="73"/>
      <c r="EZ129" s="73"/>
      <c r="FA129" s="73"/>
      <c r="FB129" s="74"/>
      <c r="FC129" s="75"/>
      <c r="FD129" s="75"/>
      <c r="FE129" s="75"/>
      <c r="FF129" s="75"/>
      <c r="FG129" s="75"/>
      <c r="FH129" s="75"/>
      <c r="FI129" s="75"/>
      <c r="FJ129" s="75"/>
      <c r="FK129" s="75"/>
      <c r="FL129" s="75"/>
      <c r="FM129" s="75"/>
      <c r="FN129" s="75"/>
      <c r="FO129" s="75"/>
      <c r="FP129" s="75"/>
      <c r="FQ129" s="75"/>
      <c r="FR129" s="74"/>
      <c r="FS129" s="74"/>
      <c r="FT129" s="74"/>
      <c r="FU129" s="74"/>
      <c r="FV129" s="74"/>
      <c r="FW129" s="74"/>
      <c r="FX129" s="76"/>
      <c r="FY129" s="76"/>
      <c r="FZ129" s="76"/>
      <c r="GA129" s="76"/>
      <c r="GB129" s="76"/>
      <c r="GC129" s="74"/>
      <c r="GD129" s="74"/>
      <c r="GE129" s="74"/>
      <c r="GF129" s="74"/>
      <c r="GG129" s="77"/>
      <c r="GH129" s="78"/>
      <c r="GI129" s="78"/>
      <c r="GJ129" s="74"/>
      <c r="GK129" s="79"/>
      <c r="GL129" s="80"/>
      <c r="GM129" s="105"/>
      <c r="GN129" s="70"/>
      <c r="GO129" s="70"/>
      <c r="GP129" s="70"/>
      <c r="GQ129" s="70"/>
      <c r="GR129" s="70"/>
      <c r="GS129" s="70"/>
      <c r="GT129" s="70"/>
      <c r="GU129" s="70"/>
      <c r="GV129" s="70"/>
      <c r="GW129" s="70"/>
      <c r="GX129" s="70"/>
      <c r="GY129" s="70"/>
      <c r="GZ129" s="70"/>
      <c r="HA129" s="68"/>
      <c r="HB129" s="68"/>
      <c r="HC129" s="68"/>
      <c r="HD129" s="68"/>
      <c r="HE129" s="68"/>
      <c r="HF129" s="68">
        <v>1</v>
      </c>
      <c r="HG129" s="68"/>
      <c r="HH129" s="68"/>
      <c r="HI129" s="68"/>
      <c r="HJ129" s="68"/>
      <c r="HK129" s="71"/>
      <c r="HL129" s="68"/>
      <c r="HM129" s="71"/>
      <c r="HN129" s="68"/>
      <c r="HO129" s="68"/>
      <c r="HP129" s="71"/>
      <c r="HQ129" s="69"/>
      <c r="HR129" s="68"/>
      <c r="HS129" s="68"/>
      <c r="HT129" s="68"/>
      <c r="HU129" s="68"/>
      <c r="HV129" s="68"/>
      <c r="HW129" s="68"/>
      <c r="HX129" s="68"/>
      <c r="HY129" s="68"/>
      <c r="HZ129" s="68"/>
      <c r="IA129" s="68"/>
      <c r="IB129" s="71"/>
      <c r="IC129" s="68"/>
      <c r="ID129" s="71"/>
      <c r="IE129" s="68"/>
      <c r="IF129" s="68"/>
      <c r="IG129" s="71"/>
      <c r="IH129" s="71"/>
      <c r="II129" s="71"/>
      <c r="IJ129" s="68"/>
      <c r="IK129" s="68"/>
      <c r="IL129" s="68"/>
      <c r="IM129" s="68"/>
      <c r="IN129" s="71"/>
      <c r="IO129" s="71"/>
      <c r="IP129" s="68"/>
      <c r="IQ129" s="71"/>
      <c r="IR129" s="71"/>
      <c r="IS129" s="71"/>
      <c r="IT129" s="71"/>
      <c r="IU129" s="71"/>
      <c r="IV129" s="71"/>
      <c r="IW129" s="71"/>
      <c r="IX129" s="71"/>
      <c r="IY129" s="71"/>
      <c r="IZ129" s="71"/>
      <c r="JA129" s="71"/>
      <c r="JB129" s="71"/>
      <c r="JC129" s="71"/>
      <c r="JD129" s="71"/>
      <c r="JE129" s="71"/>
      <c r="JF129" s="71"/>
      <c r="JG129" s="71"/>
      <c r="JH129" s="71"/>
      <c r="JI129" s="71"/>
      <c r="JJ129" s="71"/>
      <c r="JK129" s="71"/>
      <c r="JL129" s="68"/>
      <c r="JM129" s="68"/>
      <c r="JN129" s="68"/>
      <c r="JO129" s="71"/>
      <c r="JP129" s="71"/>
      <c r="JQ129" s="68"/>
      <c r="JR129" s="71"/>
      <c r="JS129" s="68"/>
      <c r="JT129" s="71"/>
      <c r="JU129" s="71"/>
      <c r="JV129" s="68"/>
      <c r="JW129" s="71"/>
      <c r="JX129" s="71"/>
      <c r="JY129" s="71"/>
      <c r="JZ129" s="71"/>
      <c r="KA129" s="71"/>
      <c r="KB129" s="71"/>
      <c r="KC129" s="71"/>
      <c r="KD129" s="71"/>
      <c r="KE129" s="71"/>
      <c r="KF129" s="71"/>
      <c r="KG129" s="71"/>
      <c r="KH129" s="71"/>
      <c r="KI129" s="71"/>
      <c r="KJ129" s="71"/>
      <c r="KK129" s="71"/>
      <c r="KL129" s="71"/>
      <c r="KM129" s="71"/>
      <c r="KN129" s="68"/>
      <c r="KO129" s="71"/>
      <c r="KP129" s="70"/>
      <c r="KQ129" s="72"/>
      <c r="KR129" s="72"/>
      <c r="KS129" s="72"/>
      <c r="KT129" s="72"/>
      <c r="KU129" s="72"/>
      <c r="KV129" s="72"/>
      <c r="KW129" s="72"/>
      <c r="KX129" s="72"/>
      <c r="KY129" s="72"/>
      <c r="KZ129" s="72"/>
      <c r="LA129" s="72"/>
      <c r="LB129" s="72"/>
      <c r="LC129" s="72"/>
      <c r="LD129" s="72"/>
      <c r="LE129" s="70"/>
      <c r="LF129" s="72"/>
      <c r="LG129" s="70"/>
      <c r="LH129" s="70"/>
      <c r="LI129" s="70"/>
      <c r="LJ129" s="73"/>
      <c r="LK129" s="73"/>
      <c r="LL129" s="73"/>
      <c r="LM129" s="74"/>
      <c r="LN129" s="75"/>
      <c r="LO129" s="75"/>
      <c r="LP129" s="75"/>
      <c r="LQ129" s="75"/>
      <c r="LR129" s="75"/>
      <c r="LS129" s="75"/>
      <c r="LT129" s="75"/>
      <c r="LU129" s="75"/>
      <c r="LV129" s="75"/>
      <c r="LW129" s="75"/>
      <c r="LX129" s="75"/>
      <c r="LY129" s="75"/>
      <c r="LZ129" s="75"/>
      <c r="MA129" s="75"/>
      <c r="MB129" s="75"/>
      <c r="MC129" s="74"/>
      <c r="MD129" s="74"/>
      <c r="ME129" s="74"/>
      <c r="MF129" s="74"/>
      <c r="MG129" s="74"/>
      <c r="MH129" s="74"/>
      <c r="MI129" s="76"/>
      <c r="MJ129" s="76"/>
      <c r="MK129" s="76"/>
      <c r="ML129" s="76"/>
      <c r="MM129" s="76"/>
      <c r="MN129" s="74"/>
      <c r="MO129" s="74"/>
      <c r="MP129" s="74"/>
      <c r="MQ129" s="74"/>
      <c r="MR129" s="70"/>
      <c r="MS129" s="70"/>
      <c r="MT129" s="70"/>
      <c r="MU129" s="70"/>
      <c r="MV129" s="70"/>
      <c r="MW129" s="70"/>
      <c r="MX129" s="70"/>
      <c r="MY129" s="70"/>
      <c r="MZ129" s="70"/>
      <c r="NA129" s="70"/>
      <c r="NB129" s="70"/>
      <c r="NC129" s="70"/>
      <c r="ND129" s="70"/>
      <c r="NE129" s="70"/>
      <c r="NF129" s="70"/>
      <c r="NG129" s="70"/>
      <c r="NH129" s="70"/>
      <c r="NI129" s="70"/>
      <c r="NJ129" s="70"/>
      <c r="NK129" s="70"/>
      <c r="NL129" s="70"/>
      <c r="NM129" s="70"/>
      <c r="NN129" s="70"/>
      <c r="NO129" s="70"/>
      <c r="NP129" s="70"/>
      <c r="NQ129" s="70"/>
      <c r="NR129" s="70"/>
      <c r="NS129" s="70"/>
      <c r="NT129" s="70"/>
      <c r="NU129" s="70"/>
      <c r="NV129" s="70"/>
      <c r="NW129" s="70"/>
      <c r="NX129" s="70"/>
      <c r="NY129" s="70"/>
      <c r="NZ129" s="70"/>
      <c r="OA129" s="70"/>
      <c r="OB129" s="70"/>
      <c r="OC129" s="70"/>
      <c r="OD129" s="70"/>
      <c r="OE129" s="70"/>
      <c r="OF129" s="70"/>
      <c r="OG129" s="81"/>
      <c r="OH129" s="70"/>
      <c r="OI129" s="70"/>
      <c r="OJ129" s="70"/>
      <c r="OK129" s="70"/>
      <c r="OL129" s="70"/>
      <c r="OM129" s="70"/>
      <c r="ON129" s="70"/>
      <c r="OO129" s="70"/>
      <c r="OP129" s="70"/>
      <c r="OQ129" s="70"/>
      <c r="OR129" s="70"/>
      <c r="OS129" s="70"/>
      <c r="OT129" s="70"/>
      <c r="OU129" s="70"/>
    </row>
    <row r="130" spans="1:411" s="67" customFormat="1" ht="25.5">
      <c r="A130" s="745">
        <v>122</v>
      </c>
      <c r="B130" s="754" t="s">
        <v>717</v>
      </c>
      <c r="C130" s="752" t="s">
        <v>601</v>
      </c>
      <c r="D130" s="823">
        <v>125</v>
      </c>
      <c r="E130" s="749" t="s">
        <v>2552</v>
      </c>
      <c r="F130" s="820">
        <v>139</v>
      </c>
      <c r="G130" s="820">
        <v>90.83</v>
      </c>
      <c r="H130" s="820">
        <v>125</v>
      </c>
      <c r="I130" s="761">
        <f>MIN(D130,F130)</f>
        <v>125</v>
      </c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70"/>
      <c r="Y130" s="70"/>
      <c r="Z130" s="70"/>
      <c r="AA130" s="70"/>
      <c r="AB130" s="70"/>
      <c r="AC130" s="70"/>
      <c r="AD130" s="70"/>
      <c r="AE130" s="70"/>
      <c r="AF130" s="70">
        <v>1</v>
      </c>
      <c r="AG130" s="70"/>
      <c r="AH130" s="70"/>
      <c r="AI130" s="70"/>
      <c r="AJ130" s="72"/>
      <c r="AK130" s="70"/>
      <c r="AL130" s="72"/>
      <c r="AM130" s="70"/>
      <c r="AN130" s="70"/>
      <c r="AO130" s="72"/>
      <c r="AP130" s="70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71"/>
      <c r="BL130" s="71"/>
      <c r="BM130" s="68"/>
      <c r="BN130" s="68"/>
      <c r="BO130" s="71"/>
      <c r="BP130" s="71"/>
      <c r="BQ130" s="68"/>
      <c r="BR130" s="68"/>
      <c r="BS130" s="68"/>
      <c r="BT130" s="68"/>
      <c r="BU130" s="71"/>
      <c r="BV130" s="71"/>
      <c r="BW130" s="71"/>
      <c r="BX130" s="71"/>
      <c r="BY130" s="68"/>
      <c r="BZ130" s="68"/>
      <c r="CA130" s="68"/>
      <c r="CB130" s="68"/>
      <c r="CC130" s="71"/>
      <c r="CD130" s="71"/>
      <c r="CE130" s="68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68"/>
      <c r="DB130" s="68"/>
      <c r="DC130" s="68"/>
      <c r="DD130" s="71"/>
      <c r="DE130" s="71"/>
      <c r="DF130" s="68"/>
      <c r="DG130" s="71"/>
      <c r="DH130" s="68"/>
      <c r="DI130" s="71"/>
      <c r="DJ130" s="71"/>
      <c r="DK130" s="68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68"/>
      <c r="ED130" s="71"/>
      <c r="EE130" s="70"/>
      <c r="EF130" s="72"/>
      <c r="EG130" s="72"/>
      <c r="EH130" s="72"/>
      <c r="EI130" s="72"/>
      <c r="EJ130" s="72"/>
      <c r="EK130" s="72"/>
      <c r="EL130" s="72"/>
      <c r="EM130" s="72"/>
      <c r="EN130" s="72"/>
      <c r="EO130" s="72"/>
      <c r="EP130" s="72"/>
      <c r="EQ130" s="72"/>
      <c r="ER130" s="72"/>
      <c r="ES130" s="72"/>
      <c r="ET130" s="70"/>
      <c r="EU130" s="72"/>
      <c r="EV130" s="70"/>
      <c r="EW130" s="70"/>
      <c r="EX130" s="70"/>
      <c r="EY130" s="73"/>
      <c r="EZ130" s="73"/>
      <c r="FA130" s="73"/>
      <c r="FB130" s="74"/>
      <c r="FC130" s="75"/>
      <c r="FD130" s="75"/>
      <c r="FE130" s="75"/>
      <c r="FF130" s="75"/>
      <c r="FG130" s="75"/>
      <c r="FH130" s="75"/>
      <c r="FI130" s="75"/>
      <c r="FJ130" s="75"/>
      <c r="FK130" s="75"/>
      <c r="FL130" s="75"/>
      <c r="FM130" s="75"/>
      <c r="FN130" s="75"/>
      <c r="FO130" s="75"/>
      <c r="FP130" s="75"/>
      <c r="FQ130" s="75"/>
      <c r="FR130" s="74"/>
      <c r="FS130" s="74"/>
      <c r="FT130" s="74"/>
      <c r="FU130" s="74"/>
      <c r="FV130" s="74"/>
      <c r="FW130" s="74"/>
      <c r="FX130" s="76"/>
      <c r="FY130" s="76"/>
      <c r="FZ130" s="76"/>
      <c r="GA130" s="76"/>
      <c r="GB130" s="76"/>
      <c r="GC130" s="74"/>
      <c r="GD130" s="74"/>
      <c r="GE130" s="74"/>
      <c r="GF130" s="74"/>
      <c r="GG130" s="77"/>
      <c r="GH130" s="78"/>
      <c r="GI130" s="78"/>
      <c r="GJ130" s="74"/>
      <c r="GK130" s="79"/>
      <c r="GL130" s="80"/>
      <c r="GM130" s="105"/>
      <c r="GN130" s="70"/>
      <c r="GO130" s="70"/>
      <c r="GP130" s="70"/>
      <c r="GQ130" s="70"/>
      <c r="GR130" s="70"/>
      <c r="GS130" s="70"/>
      <c r="GT130" s="70"/>
      <c r="GU130" s="70"/>
      <c r="GV130" s="70"/>
      <c r="GW130" s="70"/>
      <c r="GX130" s="70"/>
      <c r="GY130" s="70"/>
      <c r="GZ130" s="70"/>
      <c r="HA130" s="70"/>
      <c r="HB130" s="70"/>
      <c r="HC130" s="70"/>
      <c r="HD130" s="70"/>
      <c r="HE130" s="70"/>
      <c r="HF130" s="70"/>
      <c r="HG130" s="70">
        <v>1</v>
      </c>
      <c r="HH130" s="70"/>
      <c r="HI130" s="70"/>
      <c r="HJ130" s="70"/>
      <c r="HK130" s="72"/>
      <c r="HL130" s="70"/>
      <c r="HM130" s="72"/>
      <c r="HN130" s="70"/>
      <c r="HO130" s="70"/>
      <c r="HP130" s="72"/>
      <c r="HQ130" s="106"/>
      <c r="HR130" s="68"/>
      <c r="HS130" s="68"/>
      <c r="HT130" s="68"/>
      <c r="HU130" s="68"/>
      <c r="HV130" s="68"/>
      <c r="HW130" s="68"/>
      <c r="HX130" s="68"/>
      <c r="HY130" s="68"/>
      <c r="HZ130" s="68"/>
      <c r="IA130" s="68"/>
      <c r="IB130" s="71"/>
      <c r="IC130" s="68"/>
      <c r="ID130" s="71"/>
      <c r="IE130" s="68"/>
      <c r="IF130" s="68"/>
      <c r="IG130" s="71"/>
      <c r="IH130" s="71"/>
      <c r="II130" s="71"/>
      <c r="IJ130" s="68"/>
      <c r="IK130" s="68"/>
      <c r="IL130" s="68"/>
      <c r="IM130" s="68"/>
      <c r="IN130" s="71"/>
      <c r="IO130" s="71"/>
      <c r="IP130" s="68"/>
      <c r="IQ130" s="71"/>
      <c r="IR130" s="71"/>
      <c r="IS130" s="71"/>
      <c r="IT130" s="71"/>
      <c r="IU130" s="71"/>
      <c r="IV130" s="71"/>
      <c r="IW130" s="71"/>
      <c r="IX130" s="71"/>
      <c r="IY130" s="71"/>
      <c r="IZ130" s="71"/>
      <c r="JA130" s="71"/>
      <c r="JB130" s="71"/>
      <c r="JC130" s="71"/>
      <c r="JD130" s="71"/>
      <c r="JE130" s="71"/>
      <c r="JF130" s="71"/>
      <c r="JG130" s="71"/>
      <c r="JH130" s="71"/>
      <c r="JI130" s="71"/>
      <c r="JJ130" s="71"/>
      <c r="JK130" s="71"/>
      <c r="JL130" s="68"/>
      <c r="JM130" s="68"/>
      <c r="JN130" s="68"/>
      <c r="JO130" s="71"/>
      <c r="JP130" s="71"/>
      <c r="JQ130" s="68"/>
      <c r="JR130" s="71"/>
      <c r="JS130" s="68"/>
      <c r="JT130" s="71"/>
      <c r="JU130" s="71"/>
      <c r="JV130" s="68"/>
      <c r="JW130" s="71"/>
      <c r="JX130" s="71"/>
      <c r="JY130" s="71"/>
      <c r="JZ130" s="71"/>
      <c r="KA130" s="71"/>
      <c r="KB130" s="71"/>
      <c r="KC130" s="71"/>
      <c r="KD130" s="71"/>
      <c r="KE130" s="71"/>
      <c r="KF130" s="71"/>
      <c r="KG130" s="71"/>
      <c r="KH130" s="71"/>
      <c r="KI130" s="71"/>
      <c r="KJ130" s="71"/>
      <c r="KK130" s="71"/>
      <c r="KL130" s="71"/>
      <c r="KM130" s="71"/>
      <c r="KN130" s="68"/>
      <c r="KO130" s="71"/>
      <c r="KP130" s="70"/>
      <c r="KQ130" s="72"/>
      <c r="KR130" s="72"/>
      <c r="KS130" s="72"/>
      <c r="KT130" s="72"/>
      <c r="KU130" s="72"/>
      <c r="KV130" s="72"/>
      <c r="KW130" s="72"/>
      <c r="KX130" s="72"/>
      <c r="KY130" s="72"/>
      <c r="KZ130" s="72"/>
      <c r="LA130" s="72"/>
      <c r="LB130" s="72"/>
      <c r="LC130" s="72"/>
      <c r="LD130" s="72"/>
      <c r="LE130" s="70"/>
      <c r="LF130" s="72"/>
      <c r="LG130" s="70"/>
      <c r="LH130" s="70"/>
      <c r="LI130" s="70"/>
      <c r="LJ130" s="73"/>
      <c r="LK130" s="73"/>
      <c r="LL130" s="73"/>
      <c r="LM130" s="74"/>
      <c r="LN130" s="75"/>
      <c r="LO130" s="75"/>
      <c r="LP130" s="75"/>
      <c r="LQ130" s="75"/>
      <c r="LR130" s="75"/>
      <c r="LS130" s="75"/>
      <c r="LT130" s="75"/>
      <c r="LU130" s="75"/>
      <c r="LV130" s="75"/>
      <c r="LW130" s="75"/>
      <c r="LX130" s="75"/>
      <c r="LY130" s="75"/>
      <c r="LZ130" s="75"/>
      <c r="MA130" s="75"/>
      <c r="MB130" s="75"/>
      <c r="MC130" s="74"/>
      <c r="MD130" s="74"/>
      <c r="ME130" s="74"/>
      <c r="MF130" s="74"/>
      <c r="MG130" s="74"/>
      <c r="MH130" s="74"/>
      <c r="MI130" s="76"/>
      <c r="MJ130" s="76"/>
      <c r="MK130" s="76"/>
      <c r="ML130" s="76"/>
      <c r="MM130" s="76"/>
      <c r="MN130" s="74"/>
      <c r="MO130" s="74"/>
      <c r="MP130" s="74"/>
      <c r="MQ130" s="74"/>
      <c r="MR130" s="70"/>
      <c r="MS130" s="70"/>
      <c r="MT130" s="70"/>
      <c r="MU130" s="70"/>
      <c r="MV130" s="70"/>
      <c r="MW130" s="70"/>
      <c r="MX130" s="70"/>
      <c r="MY130" s="70"/>
      <c r="MZ130" s="70"/>
      <c r="NA130" s="70"/>
      <c r="NB130" s="70"/>
      <c r="NC130" s="70"/>
      <c r="ND130" s="70"/>
      <c r="NE130" s="70"/>
      <c r="NF130" s="70"/>
      <c r="NG130" s="70"/>
      <c r="NH130" s="70"/>
      <c r="NI130" s="70"/>
      <c r="NJ130" s="70"/>
      <c r="NK130" s="70"/>
      <c r="NL130" s="70"/>
      <c r="NM130" s="70"/>
      <c r="NN130" s="70"/>
      <c r="NO130" s="70"/>
      <c r="NP130" s="70"/>
      <c r="NQ130" s="70"/>
      <c r="NR130" s="70"/>
      <c r="NS130" s="70"/>
      <c r="NT130" s="70"/>
      <c r="NU130" s="70"/>
      <c r="NV130" s="70"/>
      <c r="NW130" s="70"/>
      <c r="NX130" s="70"/>
      <c r="NY130" s="70"/>
      <c r="NZ130" s="70"/>
      <c r="OA130" s="70"/>
      <c r="OB130" s="70"/>
      <c r="OC130" s="70"/>
      <c r="OD130" s="70"/>
      <c r="OE130" s="70"/>
      <c r="OF130" s="70"/>
      <c r="OG130" s="81"/>
      <c r="OH130" s="70"/>
      <c r="OI130" s="70"/>
      <c r="OJ130" s="70"/>
      <c r="OK130" s="70"/>
      <c r="OL130" s="70"/>
      <c r="OM130" s="70"/>
      <c r="ON130" s="70"/>
      <c r="OO130" s="70"/>
      <c r="OP130" s="70"/>
      <c r="OQ130" s="70"/>
      <c r="OR130" s="70"/>
      <c r="OS130" s="70"/>
      <c r="OT130" s="70"/>
      <c r="OU130" s="70"/>
    </row>
    <row r="131" spans="1:411" s="67" customFormat="1" ht="25.5">
      <c r="A131" s="67">
        <v>123</v>
      </c>
      <c r="B131" s="555" t="s">
        <v>718</v>
      </c>
      <c r="C131" s="559" t="s">
        <v>601</v>
      </c>
      <c r="D131" s="516">
        <v>194</v>
      </c>
      <c r="E131" s="571" t="s">
        <v>2553</v>
      </c>
      <c r="F131" s="634"/>
      <c r="G131" s="634">
        <v>143.33000000000001</v>
      </c>
      <c r="H131" s="919">
        <v>194</v>
      </c>
      <c r="I131" s="633">
        <f t="shared" ref="I131:I141" si="5">D131</f>
        <v>194</v>
      </c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70"/>
      <c r="Y131" s="70"/>
      <c r="Z131" s="70"/>
      <c r="AA131" s="70"/>
      <c r="AB131" s="70"/>
      <c r="AC131" s="70"/>
      <c r="AD131" s="70"/>
      <c r="AE131" s="70"/>
      <c r="AF131" s="70"/>
      <c r="AG131" s="70">
        <v>1</v>
      </c>
      <c r="AH131" s="70"/>
      <c r="AI131" s="70"/>
      <c r="AJ131" s="72"/>
      <c r="AK131" s="70"/>
      <c r="AL131" s="72"/>
      <c r="AM131" s="70"/>
      <c r="AN131" s="70"/>
      <c r="AO131" s="72"/>
      <c r="AP131" s="70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  <c r="BI131" s="68"/>
      <c r="BJ131" s="68"/>
      <c r="BK131" s="71"/>
      <c r="BL131" s="71"/>
      <c r="BM131" s="68"/>
      <c r="BN131" s="68"/>
      <c r="BO131" s="71"/>
      <c r="BP131" s="71"/>
      <c r="BQ131" s="68"/>
      <c r="BR131" s="68"/>
      <c r="BS131" s="68"/>
      <c r="BT131" s="68"/>
      <c r="BU131" s="71"/>
      <c r="BV131" s="71"/>
      <c r="BW131" s="71"/>
      <c r="BX131" s="71"/>
      <c r="BY131" s="68"/>
      <c r="BZ131" s="68"/>
      <c r="CA131" s="68"/>
      <c r="CB131" s="68"/>
      <c r="CC131" s="71"/>
      <c r="CD131" s="71"/>
      <c r="CE131" s="68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68"/>
      <c r="DB131" s="68"/>
      <c r="DC131" s="68"/>
      <c r="DD131" s="71"/>
      <c r="DE131" s="71"/>
      <c r="DF131" s="68"/>
      <c r="DG131" s="71"/>
      <c r="DH131" s="68"/>
      <c r="DI131" s="71"/>
      <c r="DJ131" s="71"/>
      <c r="DK131" s="68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68"/>
      <c r="ED131" s="71"/>
      <c r="EE131" s="70"/>
      <c r="EF131" s="72"/>
      <c r="EG131" s="72"/>
      <c r="EH131" s="72"/>
      <c r="EI131" s="72"/>
      <c r="EJ131" s="72"/>
      <c r="EK131" s="72"/>
      <c r="EL131" s="72"/>
      <c r="EM131" s="72"/>
      <c r="EN131" s="72"/>
      <c r="EO131" s="72"/>
      <c r="EP131" s="72"/>
      <c r="EQ131" s="72"/>
      <c r="ER131" s="72"/>
      <c r="ES131" s="72"/>
      <c r="ET131" s="70"/>
      <c r="EU131" s="72"/>
      <c r="EV131" s="70"/>
      <c r="EW131" s="70"/>
      <c r="EX131" s="70"/>
      <c r="EY131" s="73"/>
      <c r="EZ131" s="73"/>
      <c r="FA131" s="73"/>
      <c r="FB131" s="74"/>
      <c r="FC131" s="75"/>
      <c r="FD131" s="75"/>
      <c r="FE131" s="75"/>
      <c r="FF131" s="75"/>
      <c r="FG131" s="75"/>
      <c r="FH131" s="75"/>
      <c r="FI131" s="75"/>
      <c r="FJ131" s="75"/>
      <c r="FK131" s="75"/>
      <c r="FL131" s="75"/>
      <c r="FM131" s="75"/>
      <c r="FN131" s="75"/>
      <c r="FO131" s="75"/>
      <c r="FP131" s="75"/>
      <c r="FQ131" s="75"/>
      <c r="FR131" s="74"/>
      <c r="FS131" s="74"/>
      <c r="FT131" s="74"/>
      <c r="FU131" s="74"/>
      <c r="FV131" s="74"/>
      <c r="FW131" s="74"/>
      <c r="FX131" s="76"/>
      <c r="FY131" s="76"/>
      <c r="FZ131" s="76"/>
      <c r="GA131" s="76"/>
      <c r="GB131" s="76"/>
      <c r="GC131" s="74"/>
      <c r="GD131" s="74"/>
      <c r="GE131" s="74"/>
      <c r="GF131" s="74"/>
      <c r="GG131" s="77"/>
      <c r="GH131" s="78"/>
      <c r="GI131" s="78"/>
      <c r="GJ131" s="74"/>
      <c r="GK131" s="79"/>
      <c r="GL131" s="80"/>
      <c r="GM131" s="105"/>
      <c r="GN131" s="70"/>
      <c r="GO131" s="70"/>
      <c r="GP131" s="70"/>
      <c r="GQ131" s="70"/>
      <c r="GR131" s="70"/>
      <c r="GS131" s="70"/>
      <c r="GT131" s="70"/>
      <c r="GU131" s="70"/>
      <c r="GV131" s="70"/>
      <c r="GW131" s="70"/>
      <c r="GX131" s="70"/>
      <c r="GY131" s="70"/>
      <c r="GZ131" s="70"/>
      <c r="HA131" s="70"/>
      <c r="HB131" s="70"/>
      <c r="HC131" s="70"/>
      <c r="HD131" s="70"/>
      <c r="HE131" s="70"/>
      <c r="HF131" s="70"/>
      <c r="HG131" s="70"/>
      <c r="HH131" s="70">
        <v>1</v>
      </c>
      <c r="HI131" s="70"/>
      <c r="HJ131" s="70"/>
      <c r="HK131" s="72"/>
      <c r="HL131" s="70"/>
      <c r="HM131" s="72"/>
      <c r="HN131" s="70"/>
      <c r="HO131" s="70"/>
      <c r="HP131" s="72"/>
      <c r="HQ131" s="106"/>
      <c r="HR131" s="68"/>
      <c r="HS131" s="68"/>
      <c r="HT131" s="68"/>
      <c r="HU131" s="68"/>
      <c r="HV131" s="68"/>
      <c r="HW131" s="68"/>
      <c r="HX131" s="68"/>
      <c r="HY131" s="68"/>
      <c r="HZ131" s="68"/>
      <c r="IA131" s="68"/>
      <c r="IB131" s="71"/>
      <c r="IC131" s="68"/>
      <c r="ID131" s="71"/>
      <c r="IE131" s="68"/>
      <c r="IF131" s="68"/>
      <c r="IG131" s="71"/>
      <c r="IH131" s="71"/>
      <c r="II131" s="71"/>
      <c r="IJ131" s="68"/>
      <c r="IK131" s="68"/>
      <c r="IL131" s="68"/>
      <c r="IM131" s="68"/>
      <c r="IN131" s="71"/>
      <c r="IO131" s="71"/>
      <c r="IP131" s="68"/>
      <c r="IQ131" s="71"/>
      <c r="IR131" s="71"/>
      <c r="IS131" s="71"/>
      <c r="IT131" s="71"/>
      <c r="IU131" s="71"/>
      <c r="IV131" s="71"/>
      <c r="IW131" s="71"/>
      <c r="IX131" s="71"/>
      <c r="IY131" s="71"/>
      <c r="IZ131" s="71"/>
      <c r="JA131" s="71"/>
      <c r="JB131" s="71"/>
      <c r="JC131" s="71"/>
      <c r="JD131" s="71"/>
      <c r="JE131" s="71"/>
      <c r="JF131" s="71"/>
      <c r="JG131" s="71"/>
      <c r="JH131" s="71"/>
      <c r="JI131" s="71"/>
      <c r="JJ131" s="71"/>
      <c r="JK131" s="71"/>
      <c r="JL131" s="68"/>
      <c r="JM131" s="68"/>
      <c r="JN131" s="68"/>
      <c r="JO131" s="71"/>
      <c r="JP131" s="71"/>
      <c r="JQ131" s="68"/>
      <c r="JR131" s="71"/>
      <c r="JS131" s="68"/>
      <c r="JT131" s="71"/>
      <c r="JU131" s="71"/>
      <c r="JV131" s="68"/>
      <c r="JW131" s="71"/>
      <c r="JX131" s="71"/>
      <c r="JY131" s="71"/>
      <c r="JZ131" s="71"/>
      <c r="KA131" s="71"/>
      <c r="KB131" s="71"/>
      <c r="KC131" s="71"/>
      <c r="KD131" s="71"/>
      <c r="KE131" s="71"/>
      <c r="KF131" s="71"/>
      <c r="KG131" s="71"/>
      <c r="KH131" s="71"/>
      <c r="KI131" s="71"/>
      <c r="KJ131" s="71"/>
      <c r="KK131" s="71"/>
      <c r="KL131" s="71"/>
      <c r="KM131" s="71"/>
      <c r="KN131" s="68"/>
      <c r="KO131" s="71"/>
      <c r="KP131" s="70"/>
      <c r="KQ131" s="72"/>
      <c r="KR131" s="72"/>
      <c r="KS131" s="72"/>
      <c r="KT131" s="72"/>
      <c r="KU131" s="72"/>
      <c r="KV131" s="72"/>
      <c r="KW131" s="72"/>
      <c r="KX131" s="72"/>
      <c r="KY131" s="72"/>
      <c r="KZ131" s="72"/>
      <c r="LA131" s="72"/>
      <c r="LB131" s="72"/>
      <c r="LC131" s="72"/>
      <c r="LD131" s="72"/>
      <c r="LE131" s="70"/>
      <c r="LF131" s="72"/>
      <c r="LG131" s="70"/>
      <c r="LH131" s="70"/>
      <c r="LI131" s="70"/>
      <c r="LJ131" s="73"/>
      <c r="LK131" s="73"/>
      <c r="LL131" s="73"/>
      <c r="LM131" s="74"/>
      <c r="LN131" s="75"/>
      <c r="LO131" s="75"/>
      <c r="LP131" s="75"/>
      <c r="LQ131" s="75"/>
      <c r="LR131" s="75"/>
      <c r="LS131" s="75"/>
      <c r="LT131" s="75"/>
      <c r="LU131" s="75"/>
      <c r="LV131" s="75"/>
      <c r="LW131" s="75"/>
      <c r="LX131" s="75"/>
      <c r="LY131" s="75"/>
      <c r="LZ131" s="75"/>
      <c r="MA131" s="75"/>
      <c r="MB131" s="75"/>
      <c r="MC131" s="74"/>
      <c r="MD131" s="74"/>
      <c r="ME131" s="74"/>
      <c r="MF131" s="74"/>
      <c r="MG131" s="74"/>
      <c r="MH131" s="74"/>
      <c r="MI131" s="76"/>
      <c r="MJ131" s="76"/>
      <c r="MK131" s="76"/>
      <c r="ML131" s="76"/>
      <c r="MM131" s="76"/>
      <c r="MN131" s="74"/>
      <c r="MO131" s="74"/>
      <c r="MP131" s="74"/>
      <c r="MQ131" s="74"/>
      <c r="MR131" s="70"/>
      <c r="MS131" s="70"/>
      <c r="MT131" s="70"/>
      <c r="MU131" s="70"/>
      <c r="MV131" s="70"/>
      <c r="MW131" s="70"/>
      <c r="MX131" s="70"/>
      <c r="MY131" s="70"/>
      <c r="MZ131" s="70"/>
      <c r="NA131" s="70"/>
      <c r="NB131" s="70"/>
      <c r="NC131" s="70"/>
      <c r="ND131" s="70"/>
      <c r="NE131" s="70"/>
      <c r="NF131" s="70"/>
      <c r="NG131" s="70"/>
      <c r="NH131" s="70"/>
      <c r="NI131" s="70"/>
      <c r="NJ131" s="70"/>
      <c r="NK131" s="70"/>
      <c r="NL131" s="70"/>
      <c r="NM131" s="70"/>
      <c r="NN131" s="70"/>
      <c r="NO131" s="70"/>
      <c r="NP131" s="70"/>
      <c r="NQ131" s="70"/>
      <c r="NR131" s="70"/>
      <c r="NS131" s="70"/>
      <c r="NT131" s="70"/>
      <c r="NU131" s="70"/>
      <c r="NV131" s="70"/>
      <c r="NW131" s="70"/>
      <c r="NX131" s="70"/>
      <c r="NY131" s="70"/>
      <c r="NZ131" s="70"/>
      <c r="OA131" s="70"/>
      <c r="OB131" s="70"/>
      <c r="OC131" s="70"/>
      <c r="OD131" s="70"/>
      <c r="OE131" s="70"/>
      <c r="OF131" s="70"/>
      <c r="OG131" s="81"/>
      <c r="OH131" s="70"/>
      <c r="OI131" s="70"/>
      <c r="OJ131" s="70"/>
      <c r="OK131" s="70"/>
      <c r="OL131" s="70"/>
      <c r="OM131" s="70"/>
      <c r="ON131" s="70"/>
      <c r="OO131" s="70"/>
      <c r="OP131" s="70"/>
      <c r="OQ131" s="70"/>
      <c r="OR131" s="70"/>
      <c r="OS131" s="70"/>
      <c r="OT131" s="70"/>
      <c r="OU131" s="70"/>
    </row>
    <row r="132" spans="1:411" s="67" customFormat="1" ht="25.5">
      <c r="A132" s="67">
        <v>124</v>
      </c>
      <c r="B132" s="555" t="s">
        <v>719</v>
      </c>
      <c r="C132" s="559" t="s">
        <v>601</v>
      </c>
      <c r="D132" s="516">
        <v>209</v>
      </c>
      <c r="E132" s="743" t="s">
        <v>2554</v>
      </c>
      <c r="F132" s="634"/>
      <c r="G132" s="634">
        <v>311.67</v>
      </c>
      <c r="H132" s="919">
        <v>209</v>
      </c>
      <c r="I132" s="633">
        <f t="shared" si="5"/>
        <v>209</v>
      </c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>
        <v>1</v>
      </c>
      <c r="AI132" s="70"/>
      <c r="AJ132" s="72"/>
      <c r="AK132" s="70"/>
      <c r="AL132" s="72"/>
      <c r="AM132" s="70"/>
      <c r="AN132" s="70"/>
      <c r="AO132" s="72"/>
      <c r="AP132" s="70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71"/>
      <c r="BL132" s="71"/>
      <c r="BM132" s="68"/>
      <c r="BN132" s="68"/>
      <c r="BO132" s="71"/>
      <c r="BP132" s="71"/>
      <c r="BQ132" s="68"/>
      <c r="BR132" s="68"/>
      <c r="BS132" s="68"/>
      <c r="BT132" s="68"/>
      <c r="BU132" s="71"/>
      <c r="BV132" s="71"/>
      <c r="BW132" s="71"/>
      <c r="BX132" s="71"/>
      <c r="BY132" s="68"/>
      <c r="BZ132" s="68"/>
      <c r="CA132" s="68"/>
      <c r="CB132" s="68"/>
      <c r="CC132" s="71"/>
      <c r="CD132" s="71"/>
      <c r="CE132" s="68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68"/>
      <c r="DB132" s="68"/>
      <c r="DC132" s="68"/>
      <c r="DD132" s="71"/>
      <c r="DE132" s="71"/>
      <c r="DF132" s="68"/>
      <c r="DG132" s="71"/>
      <c r="DH132" s="68"/>
      <c r="DI132" s="71"/>
      <c r="DJ132" s="71"/>
      <c r="DK132" s="68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68"/>
      <c r="ED132" s="71"/>
      <c r="EE132" s="70"/>
      <c r="EF132" s="72"/>
      <c r="EG132" s="72"/>
      <c r="EH132" s="72"/>
      <c r="EI132" s="72"/>
      <c r="EJ132" s="72"/>
      <c r="EK132" s="72"/>
      <c r="EL132" s="72"/>
      <c r="EM132" s="72"/>
      <c r="EN132" s="72"/>
      <c r="EO132" s="72"/>
      <c r="EP132" s="72"/>
      <c r="EQ132" s="72"/>
      <c r="ER132" s="72"/>
      <c r="ES132" s="72"/>
      <c r="ET132" s="70"/>
      <c r="EU132" s="72"/>
      <c r="EV132" s="70"/>
      <c r="EW132" s="70"/>
      <c r="EX132" s="70"/>
      <c r="EY132" s="73"/>
      <c r="EZ132" s="73"/>
      <c r="FA132" s="73"/>
      <c r="FB132" s="74"/>
      <c r="FC132" s="75"/>
      <c r="FD132" s="75"/>
      <c r="FE132" s="75"/>
      <c r="FF132" s="75"/>
      <c r="FG132" s="75"/>
      <c r="FH132" s="75"/>
      <c r="FI132" s="75"/>
      <c r="FJ132" s="75"/>
      <c r="FK132" s="75"/>
      <c r="FL132" s="75"/>
      <c r="FM132" s="75"/>
      <c r="FN132" s="75"/>
      <c r="FO132" s="75"/>
      <c r="FP132" s="75"/>
      <c r="FQ132" s="75"/>
      <c r="FR132" s="74"/>
      <c r="FS132" s="74"/>
      <c r="FT132" s="74"/>
      <c r="FU132" s="74"/>
      <c r="FV132" s="74"/>
      <c r="FW132" s="74"/>
      <c r="FX132" s="76"/>
      <c r="FY132" s="76"/>
      <c r="FZ132" s="76"/>
      <c r="GA132" s="76"/>
      <c r="GB132" s="76"/>
      <c r="GC132" s="74"/>
      <c r="GD132" s="74"/>
      <c r="GE132" s="74"/>
      <c r="GF132" s="74"/>
      <c r="GG132" s="77"/>
      <c r="GH132" s="78"/>
      <c r="GI132" s="78"/>
      <c r="GJ132" s="74"/>
      <c r="GK132" s="79"/>
      <c r="GL132" s="80"/>
      <c r="GM132" s="105"/>
      <c r="GN132" s="70"/>
      <c r="GO132" s="70"/>
      <c r="GP132" s="70"/>
      <c r="GQ132" s="70"/>
      <c r="GR132" s="70"/>
      <c r="GS132" s="70"/>
      <c r="GT132" s="70"/>
      <c r="GU132" s="70"/>
      <c r="GV132" s="70"/>
      <c r="GW132" s="70"/>
      <c r="GX132" s="70"/>
      <c r="GY132" s="70"/>
      <c r="GZ132" s="70"/>
      <c r="HA132" s="70"/>
      <c r="HB132" s="70"/>
      <c r="HC132" s="70"/>
      <c r="HD132" s="70"/>
      <c r="HE132" s="70"/>
      <c r="HF132" s="70"/>
      <c r="HG132" s="70"/>
      <c r="HH132" s="70"/>
      <c r="HI132" s="70">
        <v>1</v>
      </c>
      <c r="HJ132" s="70"/>
      <c r="HK132" s="72"/>
      <c r="HL132" s="70"/>
      <c r="HM132" s="72"/>
      <c r="HN132" s="70"/>
      <c r="HO132" s="70"/>
      <c r="HP132" s="72"/>
      <c r="HQ132" s="106"/>
      <c r="HR132" s="68"/>
      <c r="HS132" s="68"/>
      <c r="HT132" s="68"/>
      <c r="HU132" s="68"/>
      <c r="HV132" s="68"/>
      <c r="HW132" s="68"/>
      <c r="HX132" s="68"/>
      <c r="HY132" s="68"/>
      <c r="HZ132" s="68"/>
      <c r="IA132" s="68"/>
      <c r="IB132" s="71"/>
      <c r="IC132" s="68"/>
      <c r="ID132" s="71"/>
      <c r="IE132" s="68"/>
      <c r="IF132" s="68"/>
      <c r="IG132" s="71"/>
      <c r="IH132" s="71"/>
      <c r="II132" s="71"/>
      <c r="IJ132" s="68"/>
      <c r="IK132" s="68"/>
      <c r="IL132" s="68"/>
      <c r="IM132" s="68"/>
      <c r="IN132" s="71"/>
      <c r="IO132" s="71"/>
      <c r="IP132" s="68"/>
      <c r="IQ132" s="71"/>
      <c r="IR132" s="71"/>
      <c r="IS132" s="71"/>
      <c r="IT132" s="71"/>
      <c r="IU132" s="71"/>
      <c r="IV132" s="71"/>
      <c r="IW132" s="71"/>
      <c r="IX132" s="71"/>
      <c r="IY132" s="71"/>
      <c r="IZ132" s="71"/>
      <c r="JA132" s="71"/>
      <c r="JB132" s="71"/>
      <c r="JC132" s="71"/>
      <c r="JD132" s="71"/>
      <c r="JE132" s="71"/>
      <c r="JF132" s="71"/>
      <c r="JG132" s="71"/>
      <c r="JH132" s="71"/>
      <c r="JI132" s="71"/>
      <c r="JJ132" s="71"/>
      <c r="JK132" s="71"/>
      <c r="JL132" s="68"/>
      <c r="JM132" s="68"/>
      <c r="JN132" s="68"/>
      <c r="JO132" s="71"/>
      <c r="JP132" s="71"/>
      <c r="JQ132" s="68"/>
      <c r="JR132" s="71"/>
      <c r="JS132" s="68"/>
      <c r="JT132" s="71"/>
      <c r="JU132" s="71"/>
      <c r="JV132" s="68"/>
      <c r="JW132" s="71"/>
      <c r="JX132" s="71"/>
      <c r="JY132" s="71"/>
      <c r="JZ132" s="71"/>
      <c r="KA132" s="71"/>
      <c r="KB132" s="71"/>
      <c r="KC132" s="71"/>
      <c r="KD132" s="71"/>
      <c r="KE132" s="71"/>
      <c r="KF132" s="71"/>
      <c r="KG132" s="71"/>
      <c r="KH132" s="71"/>
      <c r="KI132" s="71"/>
      <c r="KJ132" s="71"/>
      <c r="KK132" s="71"/>
      <c r="KL132" s="71"/>
      <c r="KM132" s="71"/>
      <c r="KN132" s="68"/>
      <c r="KO132" s="71"/>
      <c r="KP132" s="70"/>
      <c r="KQ132" s="72"/>
      <c r="KR132" s="72"/>
      <c r="KS132" s="72"/>
      <c r="KT132" s="72"/>
      <c r="KU132" s="72"/>
      <c r="KV132" s="72"/>
      <c r="KW132" s="72"/>
      <c r="KX132" s="72"/>
      <c r="KY132" s="72"/>
      <c r="KZ132" s="72"/>
      <c r="LA132" s="72"/>
      <c r="LB132" s="72"/>
      <c r="LC132" s="72"/>
      <c r="LD132" s="72"/>
      <c r="LE132" s="70"/>
      <c r="LF132" s="72"/>
      <c r="LG132" s="70"/>
      <c r="LH132" s="70"/>
      <c r="LI132" s="70"/>
      <c r="LJ132" s="73"/>
      <c r="LK132" s="73"/>
      <c r="LL132" s="73"/>
      <c r="LM132" s="74"/>
      <c r="LN132" s="75"/>
      <c r="LO132" s="75"/>
      <c r="LP132" s="75"/>
      <c r="LQ132" s="75"/>
      <c r="LR132" s="75"/>
      <c r="LS132" s="75"/>
      <c r="LT132" s="75"/>
      <c r="LU132" s="75"/>
      <c r="LV132" s="75"/>
      <c r="LW132" s="75"/>
      <c r="LX132" s="75"/>
      <c r="LY132" s="75"/>
      <c r="LZ132" s="75"/>
      <c r="MA132" s="75"/>
      <c r="MB132" s="75"/>
      <c r="MC132" s="74"/>
      <c r="MD132" s="74"/>
      <c r="ME132" s="74"/>
      <c r="MF132" s="74"/>
      <c r="MG132" s="74"/>
      <c r="MH132" s="74"/>
      <c r="MI132" s="76"/>
      <c r="MJ132" s="76"/>
      <c r="MK132" s="76"/>
      <c r="ML132" s="76"/>
      <c r="MM132" s="76"/>
      <c r="MN132" s="74"/>
      <c r="MO132" s="74"/>
      <c r="MP132" s="74"/>
      <c r="MQ132" s="74"/>
      <c r="MR132" s="70"/>
      <c r="MS132" s="70"/>
      <c r="MT132" s="70"/>
      <c r="MU132" s="70"/>
      <c r="MV132" s="70"/>
      <c r="MW132" s="70"/>
      <c r="MX132" s="70"/>
      <c r="MY132" s="70"/>
      <c r="MZ132" s="70"/>
      <c r="NA132" s="70"/>
      <c r="NB132" s="70"/>
      <c r="NC132" s="70"/>
      <c r="ND132" s="70"/>
      <c r="NE132" s="70"/>
      <c r="NF132" s="70"/>
      <c r="NG132" s="70"/>
      <c r="NH132" s="70"/>
      <c r="NI132" s="70"/>
      <c r="NJ132" s="70"/>
      <c r="NK132" s="70"/>
      <c r="NL132" s="70"/>
      <c r="NM132" s="70"/>
      <c r="NN132" s="70"/>
      <c r="NO132" s="70"/>
      <c r="NP132" s="70"/>
      <c r="NQ132" s="70"/>
      <c r="NR132" s="70"/>
      <c r="NS132" s="70"/>
      <c r="NT132" s="70"/>
      <c r="NU132" s="70"/>
      <c r="NV132" s="70"/>
      <c r="NW132" s="70"/>
      <c r="NX132" s="70"/>
      <c r="NY132" s="70"/>
      <c r="NZ132" s="70"/>
      <c r="OA132" s="70"/>
      <c r="OB132" s="70"/>
      <c r="OC132" s="70"/>
      <c r="OD132" s="70"/>
      <c r="OE132" s="70"/>
      <c r="OF132" s="70"/>
      <c r="OG132" s="81"/>
      <c r="OH132" s="70"/>
      <c r="OI132" s="70"/>
      <c r="OJ132" s="70"/>
      <c r="OK132" s="70"/>
      <c r="OL132" s="70"/>
      <c r="OM132" s="70"/>
      <c r="ON132" s="70"/>
      <c r="OO132" s="70"/>
      <c r="OP132" s="70"/>
      <c r="OQ132" s="70"/>
      <c r="OR132" s="70"/>
      <c r="OS132" s="70"/>
      <c r="OT132" s="70"/>
      <c r="OU132" s="70"/>
    </row>
    <row r="133" spans="1:411" s="67" customFormat="1" ht="25.5">
      <c r="A133" s="67">
        <v>125</v>
      </c>
      <c r="B133" s="555" t="s">
        <v>720</v>
      </c>
      <c r="C133" s="559" t="s">
        <v>601</v>
      </c>
      <c r="D133" s="516">
        <v>286.88</v>
      </c>
      <c r="E133" s="571" t="s">
        <v>2555</v>
      </c>
      <c r="F133" s="634"/>
      <c r="G133" s="634">
        <v>275</v>
      </c>
      <c r="H133" s="919">
        <v>286.88</v>
      </c>
      <c r="I133" s="633">
        <f t="shared" si="5"/>
        <v>286.88</v>
      </c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70"/>
      <c r="Y133" s="70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>
        <v>1</v>
      </c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  <c r="BI133" s="68"/>
      <c r="BJ133" s="68"/>
      <c r="BK133" s="71"/>
      <c r="BL133" s="71"/>
      <c r="BM133" s="68"/>
      <c r="BN133" s="68"/>
      <c r="BO133" s="71"/>
      <c r="BP133" s="71"/>
      <c r="BQ133" s="68"/>
      <c r="BR133" s="68"/>
      <c r="BS133" s="68"/>
      <c r="BT133" s="68"/>
      <c r="BU133" s="71"/>
      <c r="BV133" s="71"/>
      <c r="BW133" s="71"/>
      <c r="BX133" s="71"/>
      <c r="BY133" s="68"/>
      <c r="BZ133" s="68"/>
      <c r="CA133" s="68"/>
      <c r="CB133" s="68"/>
      <c r="CC133" s="71"/>
      <c r="CD133" s="71"/>
      <c r="CE133" s="68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68"/>
      <c r="DB133" s="68"/>
      <c r="DC133" s="68"/>
      <c r="DD133" s="71"/>
      <c r="DE133" s="71"/>
      <c r="DF133" s="68"/>
      <c r="DG133" s="71"/>
      <c r="DH133" s="68"/>
      <c r="DI133" s="71"/>
      <c r="DJ133" s="71"/>
      <c r="DK133" s="68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68"/>
      <c r="ED133" s="71"/>
      <c r="EE133" s="70"/>
      <c r="EF133" s="72"/>
      <c r="EG133" s="72"/>
      <c r="EH133" s="72"/>
      <c r="EI133" s="72"/>
      <c r="EJ133" s="72"/>
      <c r="EK133" s="72"/>
      <c r="EL133" s="72"/>
      <c r="EM133" s="72"/>
      <c r="EN133" s="72"/>
      <c r="EO133" s="72"/>
      <c r="EP133" s="72"/>
      <c r="EQ133" s="72"/>
      <c r="ER133" s="72"/>
      <c r="ES133" s="72"/>
      <c r="ET133" s="70"/>
      <c r="EU133" s="72"/>
      <c r="EV133" s="70"/>
      <c r="EW133" s="70"/>
      <c r="EX133" s="70"/>
      <c r="EY133" s="73"/>
      <c r="EZ133" s="73"/>
      <c r="FA133" s="73"/>
      <c r="FB133" s="74"/>
      <c r="FC133" s="75"/>
      <c r="FD133" s="75"/>
      <c r="FE133" s="75"/>
      <c r="FF133" s="75"/>
      <c r="FG133" s="75"/>
      <c r="FH133" s="75"/>
      <c r="FI133" s="75"/>
      <c r="FJ133" s="75"/>
      <c r="FK133" s="75"/>
      <c r="FL133" s="75"/>
      <c r="FM133" s="75"/>
      <c r="FN133" s="75"/>
      <c r="FO133" s="75"/>
      <c r="FP133" s="75"/>
      <c r="FQ133" s="75"/>
      <c r="FR133" s="74"/>
      <c r="FS133" s="74"/>
      <c r="FT133" s="74"/>
      <c r="FU133" s="74"/>
      <c r="FV133" s="74"/>
      <c r="FW133" s="74"/>
      <c r="FX133" s="76"/>
      <c r="FY133" s="76"/>
      <c r="FZ133" s="76"/>
      <c r="GA133" s="76"/>
      <c r="GB133" s="76"/>
      <c r="GC133" s="74"/>
      <c r="GD133" s="74"/>
      <c r="GE133" s="74"/>
      <c r="GF133" s="74"/>
      <c r="GG133" s="77"/>
      <c r="GH133" s="78"/>
      <c r="GI133" s="78"/>
      <c r="GJ133" s="74"/>
      <c r="GK133" s="79"/>
      <c r="GL133" s="80"/>
      <c r="GM133" s="105"/>
      <c r="GN133" s="70"/>
      <c r="GO133" s="70"/>
      <c r="GP133" s="70"/>
      <c r="GQ133" s="70"/>
      <c r="GR133" s="70"/>
      <c r="GS133" s="70"/>
      <c r="GT133" s="70"/>
      <c r="GU133" s="70"/>
      <c r="GV133" s="70"/>
      <c r="GW133" s="70"/>
      <c r="GX133" s="70"/>
      <c r="GY133" s="70"/>
      <c r="GZ133" s="70"/>
      <c r="HA133" s="68"/>
      <c r="HB133" s="68"/>
      <c r="HC133" s="68"/>
      <c r="HD133" s="68"/>
      <c r="HE133" s="68"/>
      <c r="HF133" s="68"/>
      <c r="HG133" s="68"/>
      <c r="HH133" s="68"/>
      <c r="HI133" s="68"/>
      <c r="HJ133" s="68">
        <v>1</v>
      </c>
      <c r="HK133" s="68"/>
      <c r="HL133" s="68"/>
      <c r="HM133" s="68"/>
      <c r="HN133" s="68"/>
      <c r="HO133" s="68"/>
      <c r="HP133" s="68"/>
      <c r="HQ133" s="69"/>
      <c r="HR133" s="68"/>
      <c r="HS133" s="68"/>
      <c r="HT133" s="68"/>
      <c r="HU133" s="68"/>
      <c r="HV133" s="68"/>
      <c r="HW133" s="68"/>
      <c r="HX133" s="68"/>
      <c r="HY133" s="68"/>
      <c r="HZ133" s="68"/>
      <c r="IA133" s="68"/>
      <c r="IB133" s="71"/>
      <c r="IC133" s="68"/>
      <c r="ID133" s="71"/>
      <c r="IE133" s="68"/>
      <c r="IF133" s="68"/>
      <c r="IG133" s="71"/>
      <c r="IH133" s="71"/>
      <c r="II133" s="71"/>
      <c r="IJ133" s="68"/>
      <c r="IK133" s="68"/>
      <c r="IL133" s="68"/>
      <c r="IM133" s="68"/>
      <c r="IN133" s="71"/>
      <c r="IO133" s="71"/>
      <c r="IP133" s="68"/>
      <c r="IQ133" s="71"/>
      <c r="IR133" s="71"/>
      <c r="IS133" s="71"/>
      <c r="IT133" s="71"/>
      <c r="IU133" s="71"/>
      <c r="IV133" s="71"/>
      <c r="IW133" s="71"/>
      <c r="IX133" s="71"/>
      <c r="IY133" s="71"/>
      <c r="IZ133" s="71"/>
      <c r="JA133" s="71"/>
      <c r="JB133" s="71"/>
      <c r="JC133" s="71"/>
      <c r="JD133" s="71"/>
      <c r="JE133" s="71"/>
      <c r="JF133" s="71"/>
      <c r="JG133" s="71"/>
      <c r="JH133" s="71"/>
      <c r="JI133" s="71"/>
      <c r="JJ133" s="71"/>
      <c r="JK133" s="71"/>
      <c r="JL133" s="68"/>
      <c r="JM133" s="68"/>
      <c r="JN133" s="68"/>
      <c r="JO133" s="71"/>
      <c r="JP133" s="71"/>
      <c r="JQ133" s="68"/>
      <c r="JR133" s="71"/>
      <c r="JS133" s="68"/>
      <c r="JT133" s="71"/>
      <c r="JU133" s="71"/>
      <c r="JV133" s="68"/>
      <c r="JW133" s="71"/>
      <c r="JX133" s="71"/>
      <c r="JY133" s="71"/>
      <c r="JZ133" s="71"/>
      <c r="KA133" s="71"/>
      <c r="KB133" s="71"/>
      <c r="KC133" s="71"/>
      <c r="KD133" s="71"/>
      <c r="KE133" s="71"/>
      <c r="KF133" s="71"/>
      <c r="KG133" s="71"/>
      <c r="KH133" s="71"/>
      <c r="KI133" s="71"/>
      <c r="KJ133" s="71"/>
      <c r="KK133" s="71"/>
      <c r="KL133" s="71"/>
      <c r="KM133" s="71"/>
      <c r="KN133" s="68"/>
      <c r="KO133" s="71"/>
      <c r="KP133" s="70"/>
      <c r="KQ133" s="72"/>
      <c r="KR133" s="72"/>
      <c r="KS133" s="72"/>
      <c r="KT133" s="72"/>
      <c r="KU133" s="72"/>
      <c r="KV133" s="72"/>
      <c r="KW133" s="72"/>
      <c r="KX133" s="72"/>
      <c r="KY133" s="72"/>
      <c r="KZ133" s="72"/>
      <c r="LA133" s="72"/>
      <c r="LB133" s="72"/>
      <c r="LC133" s="72"/>
      <c r="LD133" s="72"/>
      <c r="LE133" s="70"/>
      <c r="LF133" s="72"/>
      <c r="LG133" s="70"/>
      <c r="LH133" s="70"/>
      <c r="LI133" s="70"/>
      <c r="LJ133" s="73"/>
      <c r="LK133" s="73"/>
      <c r="LL133" s="73"/>
      <c r="LM133" s="74"/>
      <c r="LN133" s="75"/>
      <c r="LO133" s="75"/>
      <c r="LP133" s="75"/>
      <c r="LQ133" s="75"/>
      <c r="LR133" s="75"/>
      <c r="LS133" s="75"/>
      <c r="LT133" s="75"/>
      <c r="LU133" s="75"/>
      <c r="LV133" s="75"/>
      <c r="LW133" s="75"/>
      <c r="LX133" s="75"/>
      <c r="LY133" s="75"/>
      <c r="LZ133" s="75"/>
      <c r="MA133" s="75"/>
      <c r="MB133" s="75"/>
      <c r="MC133" s="74"/>
      <c r="MD133" s="74"/>
      <c r="ME133" s="74"/>
      <c r="MF133" s="74"/>
      <c r="MG133" s="74"/>
      <c r="MH133" s="74"/>
      <c r="MI133" s="76"/>
      <c r="MJ133" s="76"/>
      <c r="MK133" s="76"/>
      <c r="ML133" s="76"/>
      <c r="MM133" s="76"/>
      <c r="MN133" s="74"/>
      <c r="MO133" s="74"/>
      <c r="MP133" s="74"/>
      <c r="MQ133" s="74"/>
      <c r="MR133" s="70"/>
      <c r="MS133" s="70"/>
      <c r="MT133" s="70"/>
      <c r="MU133" s="70"/>
      <c r="MV133" s="70"/>
      <c r="MW133" s="70"/>
      <c r="MX133" s="70"/>
      <c r="MY133" s="70"/>
      <c r="MZ133" s="70"/>
      <c r="NA133" s="70"/>
      <c r="NB133" s="70"/>
      <c r="NC133" s="70"/>
      <c r="ND133" s="70"/>
      <c r="NE133" s="70"/>
      <c r="NF133" s="70"/>
      <c r="NG133" s="70"/>
      <c r="NH133" s="70"/>
      <c r="NI133" s="70"/>
      <c r="NJ133" s="70"/>
      <c r="NK133" s="70"/>
      <c r="NL133" s="70"/>
      <c r="NM133" s="70"/>
      <c r="NN133" s="70"/>
      <c r="NO133" s="70"/>
      <c r="NP133" s="70"/>
      <c r="NQ133" s="70"/>
      <c r="NR133" s="70"/>
      <c r="NS133" s="70"/>
      <c r="NT133" s="70"/>
      <c r="NU133" s="70"/>
      <c r="NV133" s="70"/>
      <c r="NW133" s="70"/>
      <c r="NX133" s="70"/>
      <c r="NY133" s="70"/>
      <c r="NZ133" s="70"/>
      <c r="OA133" s="70"/>
      <c r="OB133" s="70"/>
      <c r="OC133" s="70"/>
      <c r="OD133" s="70"/>
      <c r="OE133" s="70"/>
      <c r="OF133" s="70"/>
      <c r="OG133" s="81"/>
      <c r="OH133" s="70"/>
      <c r="OI133" s="70"/>
      <c r="OJ133" s="70"/>
      <c r="OK133" s="70"/>
      <c r="OL133" s="70"/>
      <c r="OM133" s="70"/>
      <c r="ON133" s="70"/>
      <c r="OO133" s="70"/>
      <c r="OP133" s="70"/>
      <c r="OQ133" s="70"/>
      <c r="OR133" s="70"/>
      <c r="OS133" s="70"/>
      <c r="OT133" s="70"/>
      <c r="OU133" s="70"/>
    </row>
    <row r="134" spans="1:411" s="67" customFormat="1" ht="25.5">
      <c r="A134" s="67">
        <v>126</v>
      </c>
      <c r="B134" s="555" t="s">
        <v>721</v>
      </c>
      <c r="C134" s="559" t="s">
        <v>601</v>
      </c>
      <c r="D134" s="508">
        <v>404.5</v>
      </c>
      <c r="E134" s="571" t="s">
        <v>2461</v>
      </c>
      <c r="F134" s="634"/>
      <c r="G134" s="634">
        <v>216.25</v>
      </c>
      <c r="H134" s="919">
        <v>404.5</v>
      </c>
      <c r="I134" s="633">
        <f t="shared" si="5"/>
        <v>404.5</v>
      </c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70"/>
      <c r="Y134" s="70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71">
        <v>1</v>
      </c>
      <c r="AK134" s="68"/>
      <c r="AL134" s="71"/>
      <c r="AM134" s="68"/>
      <c r="AN134" s="68"/>
      <c r="AO134" s="71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71"/>
      <c r="BL134" s="71"/>
      <c r="BM134" s="68"/>
      <c r="BN134" s="68"/>
      <c r="BO134" s="71"/>
      <c r="BP134" s="71"/>
      <c r="BQ134" s="68"/>
      <c r="BR134" s="68"/>
      <c r="BS134" s="68"/>
      <c r="BT134" s="68"/>
      <c r="BU134" s="71"/>
      <c r="BV134" s="71"/>
      <c r="BW134" s="71"/>
      <c r="BX134" s="71"/>
      <c r="BY134" s="68"/>
      <c r="BZ134" s="68"/>
      <c r="CA134" s="68"/>
      <c r="CB134" s="68"/>
      <c r="CC134" s="71"/>
      <c r="CD134" s="71"/>
      <c r="CE134" s="68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68"/>
      <c r="DB134" s="68"/>
      <c r="DC134" s="68"/>
      <c r="DD134" s="71"/>
      <c r="DE134" s="71"/>
      <c r="DF134" s="68"/>
      <c r="DG134" s="71"/>
      <c r="DH134" s="68"/>
      <c r="DI134" s="71"/>
      <c r="DJ134" s="71"/>
      <c r="DK134" s="68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68"/>
      <c r="ED134" s="71"/>
      <c r="EE134" s="70"/>
      <c r="EF134" s="72"/>
      <c r="EG134" s="72"/>
      <c r="EH134" s="72"/>
      <c r="EI134" s="72"/>
      <c r="EJ134" s="72"/>
      <c r="EK134" s="72"/>
      <c r="EL134" s="72"/>
      <c r="EM134" s="72"/>
      <c r="EN134" s="72"/>
      <c r="EO134" s="72"/>
      <c r="EP134" s="72"/>
      <c r="EQ134" s="72"/>
      <c r="ER134" s="72"/>
      <c r="ES134" s="72"/>
      <c r="ET134" s="70"/>
      <c r="EU134" s="72"/>
      <c r="EV134" s="70"/>
      <c r="EW134" s="70"/>
      <c r="EX134" s="70"/>
      <c r="EY134" s="73"/>
      <c r="EZ134" s="73"/>
      <c r="FA134" s="73"/>
      <c r="FB134" s="74"/>
      <c r="FC134" s="75"/>
      <c r="FD134" s="75"/>
      <c r="FE134" s="75"/>
      <c r="FF134" s="75"/>
      <c r="FG134" s="75"/>
      <c r="FH134" s="75"/>
      <c r="FI134" s="75"/>
      <c r="FJ134" s="75"/>
      <c r="FK134" s="75"/>
      <c r="FL134" s="75"/>
      <c r="FM134" s="75"/>
      <c r="FN134" s="75"/>
      <c r="FO134" s="75"/>
      <c r="FP134" s="75"/>
      <c r="FQ134" s="75"/>
      <c r="FR134" s="74"/>
      <c r="FS134" s="74"/>
      <c r="FT134" s="74"/>
      <c r="FU134" s="74"/>
      <c r="FV134" s="74"/>
      <c r="FW134" s="74"/>
      <c r="FX134" s="76"/>
      <c r="FY134" s="76"/>
      <c r="FZ134" s="76"/>
      <c r="GA134" s="76"/>
      <c r="GB134" s="76"/>
      <c r="GC134" s="74"/>
      <c r="GD134" s="74"/>
      <c r="GE134" s="74"/>
      <c r="GF134" s="74"/>
      <c r="GG134" s="77"/>
      <c r="GH134" s="78"/>
      <c r="GI134" s="78"/>
      <c r="GJ134" s="74"/>
      <c r="GK134" s="79"/>
      <c r="GL134" s="80"/>
      <c r="GM134" s="105"/>
      <c r="GN134" s="70"/>
      <c r="GO134" s="70"/>
      <c r="GP134" s="70"/>
      <c r="GQ134" s="70"/>
      <c r="GR134" s="70"/>
      <c r="GS134" s="70"/>
      <c r="GT134" s="70"/>
      <c r="GU134" s="70"/>
      <c r="GV134" s="70"/>
      <c r="GW134" s="70"/>
      <c r="GX134" s="70"/>
      <c r="GY134" s="70"/>
      <c r="GZ134" s="70"/>
      <c r="HA134" s="68"/>
      <c r="HB134" s="68"/>
      <c r="HC134" s="68"/>
      <c r="HD134" s="68"/>
      <c r="HE134" s="68"/>
      <c r="HF134" s="68"/>
      <c r="HG134" s="68"/>
      <c r="HH134" s="68"/>
      <c r="HI134" s="68"/>
      <c r="HJ134" s="68"/>
      <c r="HK134" s="71">
        <v>1</v>
      </c>
      <c r="HL134" s="68"/>
      <c r="HM134" s="71"/>
      <c r="HN134" s="68"/>
      <c r="HO134" s="68"/>
      <c r="HP134" s="71"/>
      <c r="HQ134" s="69"/>
      <c r="HR134" s="68"/>
      <c r="HS134" s="68"/>
      <c r="HT134" s="68"/>
      <c r="HU134" s="68"/>
      <c r="HV134" s="68"/>
      <c r="HW134" s="68"/>
      <c r="HX134" s="68"/>
      <c r="HY134" s="68"/>
      <c r="HZ134" s="68"/>
      <c r="IA134" s="68"/>
      <c r="IB134" s="71"/>
      <c r="IC134" s="68"/>
      <c r="ID134" s="71"/>
      <c r="IE134" s="68"/>
      <c r="IF134" s="68"/>
      <c r="IG134" s="71"/>
      <c r="IH134" s="71"/>
      <c r="II134" s="71"/>
      <c r="IJ134" s="68"/>
      <c r="IK134" s="68"/>
      <c r="IL134" s="68"/>
      <c r="IM134" s="68"/>
      <c r="IN134" s="71"/>
      <c r="IO134" s="71"/>
      <c r="IP134" s="68"/>
      <c r="IQ134" s="71"/>
      <c r="IR134" s="71"/>
      <c r="IS134" s="71"/>
      <c r="IT134" s="71"/>
      <c r="IU134" s="71"/>
      <c r="IV134" s="71"/>
      <c r="IW134" s="71"/>
      <c r="IX134" s="71"/>
      <c r="IY134" s="71"/>
      <c r="IZ134" s="71"/>
      <c r="JA134" s="71"/>
      <c r="JB134" s="71"/>
      <c r="JC134" s="71"/>
      <c r="JD134" s="71"/>
      <c r="JE134" s="71"/>
      <c r="JF134" s="71"/>
      <c r="JG134" s="71"/>
      <c r="JH134" s="71"/>
      <c r="JI134" s="71"/>
      <c r="JJ134" s="71"/>
      <c r="JK134" s="71"/>
      <c r="JL134" s="68"/>
      <c r="JM134" s="68"/>
      <c r="JN134" s="68"/>
      <c r="JO134" s="71"/>
      <c r="JP134" s="71"/>
      <c r="JQ134" s="68"/>
      <c r="JR134" s="71"/>
      <c r="JS134" s="68"/>
      <c r="JT134" s="71"/>
      <c r="JU134" s="71"/>
      <c r="JV134" s="68"/>
      <c r="JW134" s="71"/>
      <c r="JX134" s="71"/>
      <c r="JY134" s="71"/>
      <c r="JZ134" s="71"/>
      <c r="KA134" s="71"/>
      <c r="KB134" s="71"/>
      <c r="KC134" s="71"/>
      <c r="KD134" s="71"/>
      <c r="KE134" s="71"/>
      <c r="KF134" s="71"/>
      <c r="KG134" s="71"/>
      <c r="KH134" s="71"/>
      <c r="KI134" s="71"/>
      <c r="KJ134" s="71"/>
      <c r="KK134" s="71"/>
      <c r="KL134" s="71"/>
      <c r="KM134" s="71"/>
      <c r="KN134" s="68"/>
      <c r="KO134" s="71"/>
      <c r="KP134" s="70"/>
      <c r="KQ134" s="72"/>
      <c r="KR134" s="72"/>
      <c r="KS134" s="72"/>
      <c r="KT134" s="72"/>
      <c r="KU134" s="72"/>
      <c r="KV134" s="72"/>
      <c r="KW134" s="72"/>
      <c r="KX134" s="72"/>
      <c r="KY134" s="72"/>
      <c r="KZ134" s="72"/>
      <c r="LA134" s="72"/>
      <c r="LB134" s="72"/>
      <c r="LC134" s="72"/>
      <c r="LD134" s="72"/>
      <c r="LE134" s="70"/>
      <c r="LF134" s="72"/>
      <c r="LG134" s="70"/>
      <c r="LH134" s="70"/>
      <c r="LI134" s="70"/>
      <c r="LJ134" s="73"/>
      <c r="LK134" s="73"/>
      <c r="LL134" s="73"/>
      <c r="LM134" s="74"/>
      <c r="LN134" s="75"/>
      <c r="LO134" s="75"/>
      <c r="LP134" s="75"/>
      <c r="LQ134" s="75"/>
      <c r="LR134" s="75"/>
      <c r="LS134" s="75"/>
      <c r="LT134" s="75"/>
      <c r="LU134" s="75"/>
      <c r="LV134" s="75"/>
      <c r="LW134" s="75"/>
      <c r="LX134" s="75"/>
      <c r="LY134" s="75"/>
      <c r="LZ134" s="75"/>
      <c r="MA134" s="75"/>
      <c r="MB134" s="75"/>
      <c r="MC134" s="74"/>
      <c r="MD134" s="74"/>
      <c r="ME134" s="74"/>
      <c r="MF134" s="74"/>
      <c r="MG134" s="74"/>
      <c r="MH134" s="74"/>
      <c r="MI134" s="76"/>
      <c r="MJ134" s="76"/>
      <c r="MK134" s="76"/>
      <c r="ML134" s="76"/>
      <c r="MM134" s="76"/>
      <c r="MN134" s="74"/>
      <c r="MO134" s="74"/>
      <c r="MP134" s="74"/>
      <c r="MQ134" s="74"/>
      <c r="MR134" s="70"/>
      <c r="MS134" s="70"/>
      <c r="MT134" s="70"/>
      <c r="MU134" s="70"/>
      <c r="MV134" s="70"/>
      <c r="MW134" s="70"/>
      <c r="MX134" s="70"/>
      <c r="MY134" s="70"/>
      <c r="MZ134" s="70"/>
      <c r="NA134" s="70"/>
      <c r="NB134" s="70"/>
      <c r="NC134" s="70"/>
      <c r="ND134" s="70"/>
      <c r="NE134" s="70"/>
      <c r="NF134" s="70"/>
      <c r="NG134" s="70"/>
      <c r="NH134" s="70"/>
      <c r="NI134" s="70"/>
      <c r="NJ134" s="70"/>
      <c r="NK134" s="70"/>
      <c r="NL134" s="70"/>
      <c r="NM134" s="70"/>
      <c r="NN134" s="70"/>
      <c r="NO134" s="70"/>
      <c r="NP134" s="70"/>
      <c r="NQ134" s="70"/>
      <c r="NR134" s="70"/>
      <c r="NS134" s="70"/>
      <c r="NT134" s="70"/>
      <c r="NU134" s="70"/>
      <c r="NV134" s="70"/>
      <c r="NW134" s="70"/>
      <c r="NX134" s="70"/>
      <c r="NY134" s="70"/>
      <c r="NZ134" s="70"/>
      <c r="OA134" s="70"/>
      <c r="OB134" s="70"/>
      <c r="OC134" s="70"/>
      <c r="OD134" s="70"/>
      <c r="OE134" s="70"/>
      <c r="OF134" s="70"/>
      <c r="OG134" s="81"/>
      <c r="OH134" s="70"/>
      <c r="OI134" s="70"/>
      <c r="OJ134" s="70"/>
      <c r="OK134" s="70"/>
      <c r="OL134" s="70"/>
      <c r="OM134" s="70"/>
      <c r="ON134" s="70"/>
      <c r="OO134" s="70"/>
      <c r="OP134" s="70"/>
      <c r="OQ134" s="70"/>
      <c r="OR134" s="70"/>
      <c r="OS134" s="70"/>
      <c r="OT134" s="70"/>
      <c r="OU134" s="70"/>
    </row>
    <row r="135" spans="1:411" s="67" customFormat="1" ht="25.5">
      <c r="A135" s="67">
        <v>127</v>
      </c>
      <c r="B135" s="555" t="s">
        <v>722</v>
      </c>
      <c r="C135" s="559" t="s">
        <v>601</v>
      </c>
      <c r="D135" s="516">
        <v>759</v>
      </c>
      <c r="E135" s="571" t="s">
        <v>2556</v>
      </c>
      <c r="F135" s="634"/>
      <c r="G135" s="634">
        <v>455</v>
      </c>
      <c r="H135" s="919">
        <v>759</v>
      </c>
      <c r="I135" s="633">
        <f t="shared" si="5"/>
        <v>759</v>
      </c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2"/>
      <c r="AK135" s="70">
        <v>1</v>
      </c>
      <c r="AL135" s="72"/>
      <c r="AM135" s="70"/>
      <c r="AN135" s="70"/>
      <c r="AO135" s="72"/>
      <c r="AP135" s="70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  <c r="BI135" s="68"/>
      <c r="BJ135" s="68"/>
      <c r="BK135" s="71"/>
      <c r="BL135" s="71"/>
      <c r="BM135" s="68"/>
      <c r="BN135" s="68"/>
      <c r="BO135" s="71"/>
      <c r="BP135" s="71"/>
      <c r="BQ135" s="68"/>
      <c r="BR135" s="68"/>
      <c r="BS135" s="68"/>
      <c r="BT135" s="68"/>
      <c r="BU135" s="71"/>
      <c r="BV135" s="71"/>
      <c r="BW135" s="71"/>
      <c r="BX135" s="71"/>
      <c r="BY135" s="68"/>
      <c r="BZ135" s="68"/>
      <c r="CA135" s="68"/>
      <c r="CB135" s="68"/>
      <c r="CC135" s="71"/>
      <c r="CD135" s="71"/>
      <c r="CE135" s="68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68"/>
      <c r="DB135" s="68"/>
      <c r="DC135" s="68"/>
      <c r="DD135" s="71"/>
      <c r="DE135" s="71"/>
      <c r="DF135" s="68"/>
      <c r="DG135" s="71"/>
      <c r="DH135" s="68"/>
      <c r="DI135" s="71"/>
      <c r="DJ135" s="71"/>
      <c r="DK135" s="68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68"/>
      <c r="ED135" s="71"/>
      <c r="EE135" s="70"/>
      <c r="EF135" s="72"/>
      <c r="EG135" s="72"/>
      <c r="EH135" s="72"/>
      <c r="EI135" s="72"/>
      <c r="EJ135" s="72"/>
      <c r="EK135" s="72"/>
      <c r="EL135" s="72"/>
      <c r="EM135" s="72"/>
      <c r="EN135" s="72"/>
      <c r="EO135" s="72"/>
      <c r="EP135" s="72"/>
      <c r="EQ135" s="72"/>
      <c r="ER135" s="72"/>
      <c r="ES135" s="72"/>
      <c r="ET135" s="70"/>
      <c r="EU135" s="72"/>
      <c r="EV135" s="70"/>
      <c r="EW135" s="70"/>
      <c r="EX135" s="70"/>
      <c r="EY135" s="73"/>
      <c r="EZ135" s="73"/>
      <c r="FA135" s="73"/>
      <c r="FB135" s="74"/>
      <c r="FC135" s="75"/>
      <c r="FD135" s="75"/>
      <c r="FE135" s="75"/>
      <c r="FF135" s="75"/>
      <c r="FG135" s="75"/>
      <c r="FH135" s="75"/>
      <c r="FI135" s="75"/>
      <c r="FJ135" s="75"/>
      <c r="FK135" s="75"/>
      <c r="FL135" s="75"/>
      <c r="FM135" s="75"/>
      <c r="FN135" s="75"/>
      <c r="FO135" s="75"/>
      <c r="FP135" s="75"/>
      <c r="FQ135" s="75"/>
      <c r="FR135" s="74"/>
      <c r="FS135" s="74"/>
      <c r="FT135" s="74"/>
      <c r="FU135" s="74"/>
      <c r="FV135" s="74"/>
      <c r="FW135" s="74"/>
      <c r="FX135" s="76"/>
      <c r="FY135" s="76"/>
      <c r="FZ135" s="76"/>
      <c r="GA135" s="76"/>
      <c r="GB135" s="76"/>
      <c r="GC135" s="74"/>
      <c r="GD135" s="74"/>
      <c r="GE135" s="74"/>
      <c r="GF135" s="74"/>
      <c r="GG135" s="77"/>
      <c r="GH135" s="78"/>
      <c r="GI135" s="78"/>
      <c r="GJ135" s="74"/>
      <c r="GK135" s="79"/>
      <c r="GL135" s="80"/>
      <c r="GM135" s="105"/>
      <c r="GN135" s="70"/>
      <c r="GO135" s="70"/>
      <c r="GP135" s="70"/>
      <c r="GQ135" s="70"/>
      <c r="GR135" s="70"/>
      <c r="GS135" s="70"/>
      <c r="GT135" s="70"/>
      <c r="GU135" s="70"/>
      <c r="GV135" s="70"/>
      <c r="GW135" s="70"/>
      <c r="GX135" s="70"/>
      <c r="GY135" s="70"/>
      <c r="GZ135" s="70"/>
      <c r="HA135" s="70"/>
      <c r="HB135" s="70"/>
      <c r="HC135" s="70"/>
      <c r="HD135" s="70"/>
      <c r="HE135" s="70"/>
      <c r="HF135" s="70"/>
      <c r="HG135" s="70"/>
      <c r="HH135" s="70"/>
      <c r="HI135" s="70"/>
      <c r="HJ135" s="70"/>
      <c r="HK135" s="72"/>
      <c r="HL135" s="70">
        <v>1</v>
      </c>
      <c r="HM135" s="72"/>
      <c r="HN135" s="70"/>
      <c r="HO135" s="70"/>
      <c r="HP135" s="72"/>
      <c r="HQ135" s="106"/>
      <c r="HR135" s="68"/>
      <c r="HS135" s="68"/>
      <c r="HT135" s="68"/>
      <c r="HU135" s="68"/>
      <c r="HV135" s="68"/>
      <c r="HW135" s="68"/>
      <c r="HX135" s="68"/>
      <c r="HY135" s="68"/>
      <c r="HZ135" s="68"/>
      <c r="IA135" s="68"/>
      <c r="IB135" s="71"/>
      <c r="IC135" s="68"/>
      <c r="ID135" s="71"/>
      <c r="IE135" s="68"/>
      <c r="IF135" s="68"/>
      <c r="IG135" s="71"/>
      <c r="IH135" s="71"/>
      <c r="II135" s="71"/>
      <c r="IJ135" s="68"/>
      <c r="IK135" s="68"/>
      <c r="IL135" s="68"/>
      <c r="IM135" s="68"/>
      <c r="IN135" s="71"/>
      <c r="IO135" s="71"/>
      <c r="IP135" s="68"/>
      <c r="IQ135" s="71"/>
      <c r="IR135" s="71"/>
      <c r="IS135" s="71"/>
      <c r="IT135" s="71"/>
      <c r="IU135" s="71"/>
      <c r="IV135" s="71"/>
      <c r="IW135" s="71"/>
      <c r="IX135" s="71"/>
      <c r="IY135" s="71"/>
      <c r="IZ135" s="71"/>
      <c r="JA135" s="71"/>
      <c r="JB135" s="71"/>
      <c r="JC135" s="71"/>
      <c r="JD135" s="71"/>
      <c r="JE135" s="71"/>
      <c r="JF135" s="71"/>
      <c r="JG135" s="71"/>
      <c r="JH135" s="71"/>
      <c r="JI135" s="71"/>
      <c r="JJ135" s="71"/>
      <c r="JK135" s="71"/>
      <c r="JL135" s="68"/>
      <c r="JM135" s="68"/>
      <c r="JN135" s="68"/>
      <c r="JO135" s="71"/>
      <c r="JP135" s="71"/>
      <c r="JQ135" s="68"/>
      <c r="JR135" s="71"/>
      <c r="JS135" s="68"/>
      <c r="JT135" s="71"/>
      <c r="JU135" s="71"/>
      <c r="JV135" s="68"/>
      <c r="JW135" s="71"/>
      <c r="JX135" s="71"/>
      <c r="JY135" s="71"/>
      <c r="JZ135" s="71"/>
      <c r="KA135" s="71"/>
      <c r="KB135" s="71"/>
      <c r="KC135" s="71"/>
      <c r="KD135" s="71"/>
      <c r="KE135" s="71"/>
      <c r="KF135" s="71"/>
      <c r="KG135" s="71"/>
      <c r="KH135" s="71"/>
      <c r="KI135" s="71"/>
      <c r="KJ135" s="71"/>
      <c r="KK135" s="71"/>
      <c r="KL135" s="71"/>
      <c r="KM135" s="71"/>
      <c r="KN135" s="68"/>
      <c r="KO135" s="71"/>
      <c r="KP135" s="70"/>
      <c r="KQ135" s="72"/>
      <c r="KR135" s="72"/>
      <c r="KS135" s="72"/>
      <c r="KT135" s="72"/>
      <c r="KU135" s="72"/>
      <c r="KV135" s="72"/>
      <c r="KW135" s="72"/>
      <c r="KX135" s="72"/>
      <c r="KY135" s="72"/>
      <c r="KZ135" s="72"/>
      <c r="LA135" s="72"/>
      <c r="LB135" s="72"/>
      <c r="LC135" s="72"/>
      <c r="LD135" s="72"/>
      <c r="LE135" s="70"/>
      <c r="LF135" s="72"/>
      <c r="LG135" s="70"/>
      <c r="LH135" s="70"/>
      <c r="LI135" s="70"/>
      <c r="LJ135" s="73"/>
      <c r="LK135" s="73"/>
      <c r="LL135" s="73"/>
      <c r="LM135" s="74"/>
      <c r="LN135" s="75"/>
      <c r="LO135" s="75"/>
      <c r="LP135" s="75"/>
      <c r="LQ135" s="75"/>
      <c r="LR135" s="75"/>
      <c r="LS135" s="75"/>
      <c r="LT135" s="75"/>
      <c r="LU135" s="75"/>
      <c r="LV135" s="75"/>
      <c r="LW135" s="75"/>
      <c r="LX135" s="75"/>
      <c r="LY135" s="75"/>
      <c r="LZ135" s="75"/>
      <c r="MA135" s="75"/>
      <c r="MB135" s="75"/>
      <c r="MC135" s="74"/>
      <c r="MD135" s="74"/>
      <c r="ME135" s="74"/>
      <c r="MF135" s="74"/>
      <c r="MG135" s="74"/>
      <c r="MH135" s="74"/>
      <c r="MI135" s="76"/>
      <c r="MJ135" s="76"/>
      <c r="MK135" s="76"/>
      <c r="ML135" s="76"/>
      <c r="MM135" s="76"/>
      <c r="MN135" s="74"/>
      <c r="MO135" s="74"/>
      <c r="MP135" s="74"/>
      <c r="MQ135" s="74"/>
      <c r="MR135" s="70"/>
      <c r="MS135" s="70"/>
      <c r="MT135" s="70"/>
      <c r="MU135" s="70"/>
      <c r="MV135" s="70"/>
      <c r="MW135" s="70"/>
      <c r="MX135" s="70"/>
      <c r="MY135" s="70"/>
      <c r="MZ135" s="70"/>
      <c r="NA135" s="70"/>
      <c r="NB135" s="70"/>
      <c r="NC135" s="70"/>
      <c r="ND135" s="70"/>
      <c r="NE135" s="70"/>
      <c r="NF135" s="70"/>
      <c r="NG135" s="70"/>
      <c r="NH135" s="70"/>
      <c r="NI135" s="70"/>
      <c r="NJ135" s="70"/>
      <c r="NK135" s="70"/>
      <c r="NL135" s="70"/>
      <c r="NM135" s="70"/>
      <c r="NN135" s="70"/>
      <c r="NO135" s="70"/>
      <c r="NP135" s="70"/>
      <c r="NQ135" s="70"/>
      <c r="NR135" s="70"/>
      <c r="NS135" s="70"/>
      <c r="NT135" s="70"/>
      <c r="NU135" s="70"/>
      <c r="NV135" s="70"/>
      <c r="NW135" s="70"/>
      <c r="NX135" s="70"/>
      <c r="NY135" s="70"/>
      <c r="NZ135" s="70"/>
      <c r="OA135" s="70"/>
      <c r="OB135" s="70"/>
      <c r="OC135" s="70"/>
      <c r="OD135" s="70"/>
      <c r="OE135" s="70"/>
      <c r="OF135" s="70"/>
      <c r="OG135" s="81"/>
      <c r="OH135" s="70"/>
      <c r="OI135" s="70"/>
      <c r="OJ135" s="70"/>
      <c r="OK135" s="70"/>
      <c r="OL135" s="70"/>
      <c r="OM135" s="70"/>
      <c r="ON135" s="70"/>
      <c r="OO135" s="70"/>
      <c r="OP135" s="70"/>
      <c r="OQ135" s="70"/>
      <c r="OR135" s="70"/>
      <c r="OS135" s="70"/>
      <c r="OT135" s="70"/>
      <c r="OU135" s="70"/>
    </row>
    <row r="136" spans="1:411" s="67" customFormat="1" ht="25.5">
      <c r="A136" s="67">
        <v>128</v>
      </c>
      <c r="B136" s="555" t="s">
        <v>723</v>
      </c>
      <c r="C136" s="559" t="s">
        <v>601</v>
      </c>
      <c r="D136" s="516">
        <v>750</v>
      </c>
      <c r="E136" s="571" t="s">
        <v>2464</v>
      </c>
      <c r="F136" s="634"/>
      <c r="G136" s="634">
        <v>750</v>
      </c>
      <c r="H136" s="919">
        <v>750</v>
      </c>
      <c r="I136" s="633">
        <f t="shared" si="5"/>
        <v>750</v>
      </c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2"/>
      <c r="AK136" s="70"/>
      <c r="AL136" s="72">
        <v>1</v>
      </c>
      <c r="AM136" s="70"/>
      <c r="AN136" s="70"/>
      <c r="AO136" s="72"/>
      <c r="AP136" s="70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71"/>
      <c r="BL136" s="71"/>
      <c r="BM136" s="68"/>
      <c r="BN136" s="68"/>
      <c r="BO136" s="71"/>
      <c r="BP136" s="71"/>
      <c r="BQ136" s="68"/>
      <c r="BR136" s="68"/>
      <c r="BS136" s="68"/>
      <c r="BT136" s="68"/>
      <c r="BU136" s="71"/>
      <c r="BV136" s="71"/>
      <c r="BW136" s="71"/>
      <c r="BX136" s="71"/>
      <c r="BY136" s="68"/>
      <c r="BZ136" s="68"/>
      <c r="CA136" s="68"/>
      <c r="CB136" s="68"/>
      <c r="CC136" s="71"/>
      <c r="CD136" s="71"/>
      <c r="CE136" s="68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68"/>
      <c r="DB136" s="68"/>
      <c r="DC136" s="68"/>
      <c r="DD136" s="71"/>
      <c r="DE136" s="71"/>
      <c r="DF136" s="68"/>
      <c r="DG136" s="71"/>
      <c r="DH136" s="68"/>
      <c r="DI136" s="71"/>
      <c r="DJ136" s="71"/>
      <c r="DK136" s="68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68"/>
      <c r="ED136" s="71"/>
      <c r="EE136" s="70"/>
      <c r="EF136" s="72"/>
      <c r="EG136" s="72"/>
      <c r="EH136" s="72"/>
      <c r="EI136" s="72"/>
      <c r="EJ136" s="72"/>
      <c r="EK136" s="72"/>
      <c r="EL136" s="72"/>
      <c r="EM136" s="72"/>
      <c r="EN136" s="72"/>
      <c r="EO136" s="72"/>
      <c r="EP136" s="72"/>
      <c r="EQ136" s="72"/>
      <c r="ER136" s="72"/>
      <c r="ES136" s="72"/>
      <c r="ET136" s="70"/>
      <c r="EU136" s="72"/>
      <c r="EV136" s="70"/>
      <c r="EW136" s="70"/>
      <c r="EX136" s="70"/>
      <c r="EY136" s="73"/>
      <c r="EZ136" s="73"/>
      <c r="FA136" s="73"/>
      <c r="FB136" s="74"/>
      <c r="FC136" s="75"/>
      <c r="FD136" s="75"/>
      <c r="FE136" s="75"/>
      <c r="FF136" s="75"/>
      <c r="FG136" s="75"/>
      <c r="FH136" s="75"/>
      <c r="FI136" s="75"/>
      <c r="FJ136" s="75"/>
      <c r="FK136" s="75"/>
      <c r="FL136" s="75"/>
      <c r="FM136" s="75"/>
      <c r="FN136" s="75"/>
      <c r="FO136" s="75"/>
      <c r="FP136" s="75"/>
      <c r="FQ136" s="75"/>
      <c r="FR136" s="74"/>
      <c r="FS136" s="74"/>
      <c r="FT136" s="74"/>
      <c r="FU136" s="74"/>
      <c r="FV136" s="74"/>
      <c r="FW136" s="74"/>
      <c r="FX136" s="76"/>
      <c r="FY136" s="76"/>
      <c r="FZ136" s="76"/>
      <c r="GA136" s="76"/>
      <c r="GB136" s="76"/>
      <c r="GC136" s="74"/>
      <c r="GD136" s="74"/>
      <c r="GE136" s="74"/>
      <c r="GF136" s="74"/>
      <c r="GG136" s="77"/>
      <c r="GH136" s="78"/>
      <c r="GI136" s="78"/>
      <c r="GJ136" s="74"/>
      <c r="GK136" s="79"/>
      <c r="GL136" s="80"/>
      <c r="GM136" s="105"/>
      <c r="GN136" s="70"/>
      <c r="GO136" s="70"/>
      <c r="GP136" s="70"/>
      <c r="GQ136" s="70"/>
      <c r="GR136" s="70"/>
      <c r="GS136" s="70"/>
      <c r="GT136" s="70"/>
      <c r="GU136" s="70"/>
      <c r="GV136" s="70"/>
      <c r="GW136" s="70"/>
      <c r="GX136" s="70"/>
      <c r="GY136" s="70"/>
      <c r="GZ136" s="70"/>
      <c r="HA136" s="70"/>
      <c r="HB136" s="70"/>
      <c r="HC136" s="70"/>
      <c r="HD136" s="70"/>
      <c r="HE136" s="70"/>
      <c r="HF136" s="70"/>
      <c r="HG136" s="70"/>
      <c r="HH136" s="70"/>
      <c r="HI136" s="70"/>
      <c r="HJ136" s="70"/>
      <c r="HK136" s="72"/>
      <c r="HL136" s="70"/>
      <c r="HM136" s="72">
        <v>1</v>
      </c>
      <c r="HN136" s="70"/>
      <c r="HO136" s="70"/>
      <c r="HP136" s="72"/>
      <c r="HQ136" s="106"/>
      <c r="HR136" s="68"/>
      <c r="HS136" s="68"/>
      <c r="HT136" s="68"/>
      <c r="HU136" s="68"/>
      <c r="HV136" s="68"/>
      <c r="HW136" s="68"/>
      <c r="HX136" s="68"/>
      <c r="HY136" s="68"/>
      <c r="HZ136" s="68"/>
      <c r="IA136" s="68"/>
      <c r="IB136" s="71"/>
      <c r="IC136" s="68"/>
      <c r="ID136" s="71"/>
      <c r="IE136" s="68"/>
      <c r="IF136" s="68"/>
      <c r="IG136" s="71"/>
      <c r="IH136" s="71"/>
      <c r="II136" s="71"/>
      <c r="IJ136" s="68"/>
      <c r="IK136" s="68"/>
      <c r="IL136" s="68"/>
      <c r="IM136" s="68"/>
      <c r="IN136" s="71"/>
      <c r="IO136" s="71"/>
      <c r="IP136" s="68"/>
      <c r="IQ136" s="71"/>
      <c r="IR136" s="71"/>
      <c r="IS136" s="71"/>
      <c r="IT136" s="71"/>
      <c r="IU136" s="71"/>
      <c r="IV136" s="71"/>
      <c r="IW136" s="71"/>
      <c r="IX136" s="71"/>
      <c r="IY136" s="71"/>
      <c r="IZ136" s="71"/>
      <c r="JA136" s="71"/>
      <c r="JB136" s="71"/>
      <c r="JC136" s="71"/>
      <c r="JD136" s="71"/>
      <c r="JE136" s="71"/>
      <c r="JF136" s="71"/>
      <c r="JG136" s="71"/>
      <c r="JH136" s="71"/>
      <c r="JI136" s="71"/>
      <c r="JJ136" s="71"/>
      <c r="JK136" s="71"/>
      <c r="JL136" s="68"/>
      <c r="JM136" s="68"/>
      <c r="JN136" s="68"/>
      <c r="JO136" s="71"/>
      <c r="JP136" s="71"/>
      <c r="JQ136" s="68"/>
      <c r="JR136" s="71"/>
      <c r="JS136" s="68"/>
      <c r="JT136" s="71"/>
      <c r="JU136" s="71"/>
      <c r="JV136" s="68"/>
      <c r="JW136" s="71"/>
      <c r="JX136" s="71"/>
      <c r="JY136" s="71"/>
      <c r="JZ136" s="71"/>
      <c r="KA136" s="71"/>
      <c r="KB136" s="71"/>
      <c r="KC136" s="71"/>
      <c r="KD136" s="71"/>
      <c r="KE136" s="71"/>
      <c r="KF136" s="71"/>
      <c r="KG136" s="71"/>
      <c r="KH136" s="71"/>
      <c r="KI136" s="71"/>
      <c r="KJ136" s="71"/>
      <c r="KK136" s="71"/>
      <c r="KL136" s="71"/>
      <c r="KM136" s="71"/>
      <c r="KN136" s="68"/>
      <c r="KO136" s="71"/>
      <c r="KP136" s="70"/>
      <c r="KQ136" s="72"/>
      <c r="KR136" s="72"/>
      <c r="KS136" s="72"/>
      <c r="KT136" s="72"/>
      <c r="KU136" s="72"/>
      <c r="KV136" s="72"/>
      <c r="KW136" s="72"/>
      <c r="KX136" s="72"/>
      <c r="KY136" s="72"/>
      <c r="KZ136" s="72"/>
      <c r="LA136" s="72"/>
      <c r="LB136" s="72"/>
      <c r="LC136" s="72"/>
      <c r="LD136" s="72"/>
      <c r="LE136" s="70"/>
      <c r="LF136" s="72"/>
      <c r="LG136" s="70"/>
      <c r="LH136" s="70"/>
      <c r="LI136" s="70"/>
      <c r="LJ136" s="73"/>
      <c r="LK136" s="73"/>
      <c r="LL136" s="73"/>
      <c r="LM136" s="74"/>
      <c r="LN136" s="75"/>
      <c r="LO136" s="75"/>
      <c r="LP136" s="75"/>
      <c r="LQ136" s="75"/>
      <c r="LR136" s="75"/>
      <c r="LS136" s="75"/>
      <c r="LT136" s="75"/>
      <c r="LU136" s="75"/>
      <c r="LV136" s="75"/>
      <c r="LW136" s="75"/>
      <c r="LX136" s="75"/>
      <c r="LY136" s="75"/>
      <c r="LZ136" s="75"/>
      <c r="MA136" s="75"/>
      <c r="MB136" s="75"/>
      <c r="MC136" s="74"/>
      <c r="MD136" s="74"/>
      <c r="ME136" s="74"/>
      <c r="MF136" s="74"/>
      <c r="MG136" s="74"/>
      <c r="MH136" s="74"/>
      <c r="MI136" s="76"/>
      <c r="MJ136" s="76"/>
      <c r="MK136" s="76"/>
      <c r="ML136" s="76"/>
      <c r="MM136" s="76"/>
      <c r="MN136" s="74"/>
      <c r="MO136" s="74"/>
      <c r="MP136" s="74"/>
      <c r="MQ136" s="74"/>
      <c r="MR136" s="70"/>
      <c r="MS136" s="70"/>
      <c r="MT136" s="70"/>
      <c r="MU136" s="70"/>
      <c r="MV136" s="70"/>
      <c r="MW136" s="70"/>
      <c r="MX136" s="70"/>
      <c r="MY136" s="70"/>
      <c r="MZ136" s="70"/>
      <c r="NA136" s="70"/>
      <c r="NB136" s="70"/>
      <c r="NC136" s="70"/>
      <c r="ND136" s="70"/>
      <c r="NE136" s="70"/>
      <c r="NF136" s="70"/>
      <c r="NG136" s="70"/>
      <c r="NH136" s="70"/>
      <c r="NI136" s="70"/>
      <c r="NJ136" s="70"/>
      <c r="NK136" s="70"/>
      <c r="NL136" s="70"/>
      <c r="NM136" s="70"/>
      <c r="NN136" s="70"/>
      <c r="NO136" s="70"/>
      <c r="NP136" s="70"/>
      <c r="NQ136" s="70"/>
      <c r="NR136" s="70"/>
      <c r="NS136" s="70"/>
      <c r="NT136" s="70"/>
      <c r="NU136" s="70"/>
      <c r="NV136" s="70"/>
      <c r="NW136" s="70"/>
      <c r="NX136" s="70"/>
      <c r="NY136" s="70"/>
      <c r="NZ136" s="70"/>
      <c r="OA136" s="70"/>
      <c r="OB136" s="70"/>
      <c r="OC136" s="70"/>
      <c r="OD136" s="70"/>
      <c r="OE136" s="70"/>
      <c r="OF136" s="70"/>
      <c r="OG136" s="81"/>
      <c r="OH136" s="70"/>
      <c r="OI136" s="70"/>
      <c r="OJ136" s="70"/>
      <c r="OK136" s="70"/>
      <c r="OL136" s="70"/>
      <c r="OM136" s="70"/>
      <c r="ON136" s="70"/>
      <c r="OO136" s="70"/>
      <c r="OP136" s="70"/>
      <c r="OQ136" s="70"/>
      <c r="OR136" s="70"/>
      <c r="OS136" s="70"/>
      <c r="OT136" s="70"/>
      <c r="OU136" s="70"/>
    </row>
    <row r="137" spans="1:411" s="67" customFormat="1" ht="25.5">
      <c r="A137" s="67">
        <v>129</v>
      </c>
      <c r="B137" s="555" t="s">
        <v>724</v>
      </c>
      <c r="C137" s="559" t="s">
        <v>601</v>
      </c>
      <c r="D137" s="516">
        <v>759</v>
      </c>
      <c r="E137" s="571" t="s">
        <v>2462</v>
      </c>
      <c r="F137" s="634"/>
      <c r="G137" s="634">
        <v>790</v>
      </c>
      <c r="H137" s="919">
        <v>759</v>
      </c>
      <c r="I137" s="633">
        <f t="shared" si="5"/>
        <v>759</v>
      </c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2"/>
      <c r="AK137" s="70"/>
      <c r="AL137" s="72"/>
      <c r="AM137" s="70">
        <v>1</v>
      </c>
      <c r="AN137" s="70"/>
      <c r="AO137" s="72"/>
      <c r="AP137" s="70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  <c r="BI137" s="68"/>
      <c r="BJ137" s="68"/>
      <c r="BK137" s="71"/>
      <c r="BL137" s="71"/>
      <c r="BM137" s="68"/>
      <c r="BN137" s="68"/>
      <c r="BO137" s="71"/>
      <c r="BP137" s="71"/>
      <c r="BQ137" s="68"/>
      <c r="BR137" s="68"/>
      <c r="BS137" s="68"/>
      <c r="BT137" s="68"/>
      <c r="BU137" s="71"/>
      <c r="BV137" s="71"/>
      <c r="BW137" s="71"/>
      <c r="BX137" s="71"/>
      <c r="BY137" s="68"/>
      <c r="BZ137" s="68"/>
      <c r="CA137" s="68"/>
      <c r="CB137" s="68"/>
      <c r="CC137" s="71"/>
      <c r="CD137" s="71"/>
      <c r="CE137" s="68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68"/>
      <c r="DB137" s="68"/>
      <c r="DC137" s="68"/>
      <c r="DD137" s="71"/>
      <c r="DE137" s="71"/>
      <c r="DF137" s="68"/>
      <c r="DG137" s="71"/>
      <c r="DH137" s="68"/>
      <c r="DI137" s="71"/>
      <c r="DJ137" s="71"/>
      <c r="DK137" s="68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68"/>
      <c r="ED137" s="71"/>
      <c r="EE137" s="70"/>
      <c r="EF137" s="72"/>
      <c r="EG137" s="72"/>
      <c r="EH137" s="72"/>
      <c r="EI137" s="72"/>
      <c r="EJ137" s="72"/>
      <c r="EK137" s="72"/>
      <c r="EL137" s="72"/>
      <c r="EM137" s="72"/>
      <c r="EN137" s="72"/>
      <c r="EO137" s="72"/>
      <c r="EP137" s="72"/>
      <c r="EQ137" s="72"/>
      <c r="ER137" s="72"/>
      <c r="ES137" s="72"/>
      <c r="ET137" s="70"/>
      <c r="EU137" s="72"/>
      <c r="EV137" s="70"/>
      <c r="EW137" s="70"/>
      <c r="EX137" s="70"/>
      <c r="EY137" s="73"/>
      <c r="EZ137" s="73"/>
      <c r="FA137" s="73"/>
      <c r="FB137" s="74"/>
      <c r="FC137" s="75"/>
      <c r="FD137" s="75"/>
      <c r="FE137" s="75"/>
      <c r="FF137" s="75"/>
      <c r="FG137" s="75"/>
      <c r="FH137" s="75"/>
      <c r="FI137" s="75"/>
      <c r="FJ137" s="75"/>
      <c r="FK137" s="75"/>
      <c r="FL137" s="75"/>
      <c r="FM137" s="75"/>
      <c r="FN137" s="75"/>
      <c r="FO137" s="75"/>
      <c r="FP137" s="75"/>
      <c r="FQ137" s="75"/>
      <c r="FR137" s="74"/>
      <c r="FS137" s="74"/>
      <c r="FT137" s="74"/>
      <c r="FU137" s="74"/>
      <c r="FV137" s="74"/>
      <c r="FW137" s="74"/>
      <c r="FX137" s="76"/>
      <c r="FY137" s="76"/>
      <c r="FZ137" s="76"/>
      <c r="GA137" s="76"/>
      <c r="GB137" s="76"/>
      <c r="GC137" s="74"/>
      <c r="GD137" s="74"/>
      <c r="GE137" s="74"/>
      <c r="GF137" s="74"/>
      <c r="GG137" s="77"/>
      <c r="GH137" s="78"/>
      <c r="GI137" s="78"/>
      <c r="GJ137" s="74"/>
      <c r="GK137" s="79"/>
      <c r="GL137" s="80"/>
      <c r="GM137" s="105"/>
      <c r="GN137" s="70"/>
      <c r="GO137" s="70"/>
      <c r="GP137" s="70"/>
      <c r="GQ137" s="70"/>
      <c r="GR137" s="70"/>
      <c r="GS137" s="70"/>
      <c r="GT137" s="70"/>
      <c r="GU137" s="70"/>
      <c r="GV137" s="70"/>
      <c r="GW137" s="70"/>
      <c r="GX137" s="70"/>
      <c r="GY137" s="70"/>
      <c r="GZ137" s="70"/>
      <c r="HA137" s="70"/>
      <c r="HB137" s="70"/>
      <c r="HC137" s="70"/>
      <c r="HD137" s="70"/>
      <c r="HE137" s="70"/>
      <c r="HF137" s="70"/>
      <c r="HG137" s="70"/>
      <c r="HH137" s="70"/>
      <c r="HI137" s="70"/>
      <c r="HJ137" s="70"/>
      <c r="HK137" s="72"/>
      <c r="HL137" s="70"/>
      <c r="HM137" s="72"/>
      <c r="HN137" s="70">
        <v>1</v>
      </c>
      <c r="HO137" s="70"/>
      <c r="HP137" s="72"/>
      <c r="HQ137" s="106"/>
      <c r="HR137" s="68"/>
      <c r="HS137" s="68"/>
      <c r="HT137" s="68"/>
      <c r="HU137" s="68"/>
      <c r="HV137" s="68"/>
      <c r="HW137" s="68"/>
      <c r="HX137" s="68"/>
      <c r="HY137" s="68"/>
      <c r="HZ137" s="68"/>
      <c r="IA137" s="68"/>
      <c r="IB137" s="71"/>
      <c r="IC137" s="68"/>
      <c r="ID137" s="71"/>
      <c r="IE137" s="68"/>
      <c r="IF137" s="68"/>
      <c r="IG137" s="71"/>
      <c r="IH137" s="71"/>
      <c r="II137" s="71"/>
      <c r="IJ137" s="68"/>
      <c r="IK137" s="68"/>
      <c r="IL137" s="68"/>
      <c r="IM137" s="68"/>
      <c r="IN137" s="71"/>
      <c r="IO137" s="71"/>
      <c r="IP137" s="68"/>
      <c r="IQ137" s="71"/>
      <c r="IR137" s="71"/>
      <c r="IS137" s="71"/>
      <c r="IT137" s="71"/>
      <c r="IU137" s="71"/>
      <c r="IV137" s="71"/>
      <c r="IW137" s="71"/>
      <c r="IX137" s="71"/>
      <c r="IY137" s="71"/>
      <c r="IZ137" s="71"/>
      <c r="JA137" s="71"/>
      <c r="JB137" s="71"/>
      <c r="JC137" s="71"/>
      <c r="JD137" s="71"/>
      <c r="JE137" s="71"/>
      <c r="JF137" s="71"/>
      <c r="JG137" s="71"/>
      <c r="JH137" s="71"/>
      <c r="JI137" s="71"/>
      <c r="JJ137" s="71"/>
      <c r="JK137" s="71"/>
      <c r="JL137" s="68"/>
      <c r="JM137" s="68"/>
      <c r="JN137" s="68"/>
      <c r="JO137" s="71"/>
      <c r="JP137" s="71"/>
      <c r="JQ137" s="68"/>
      <c r="JR137" s="71"/>
      <c r="JS137" s="68"/>
      <c r="JT137" s="71"/>
      <c r="JU137" s="71"/>
      <c r="JV137" s="68"/>
      <c r="JW137" s="71"/>
      <c r="JX137" s="71"/>
      <c r="JY137" s="71"/>
      <c r="JZ137" s="71"/>
      <c r="KA137" s="71"/>
      <c r="KB137" s="71"/>
      <c r="KC137" s="71"/>
      <c r="KD137" s="71"/>
      <c r="KE137" s="71"/>
      <c r="KF137" s="71"/>
      <c r="KG137" s="71"/>
      <c r="KH137" s="71"/>
      <c r="KI137" s="71"/>
      <c r="KJ137" s="71"/>
      <c r="KK137" s="71"/>
      <c r="KL137" s="71"/>
      <c r="KM137" s="71"/>
      <c r="KN137" s="68"/>
      <c r="KO137" s="71"/>
      <c r="KP137" s="70"/>
      <c r="KQ137" s="72"/>
      <c r="KR137" s="72"/>
      <c r="KS137" s="72"/>
      <c r="KT137" s="72"/>
      <c r="KU137" s="72"/>
      <c r="KV137" s="72"/>
      <c r="KW137" s="72"/>
      <c r="KX137" s="72"/>
      <c r="KY137" s="72"/>
      <c r="KZ137" s="72"/>
      <c r="LA137" s="72"/>
      <c r="LB137" s="72"/>
      <c r="LC137" s="72"/>
      <c r="LD137" s="72"/>
      <c r="LE137" s="70"/>
      <c r="LF137" s="72"/>
      <c r="LG137" s="70"/>
      <c r="LH137" s="70"/>
      <c r="LI137" s="70"/>
      <c r="LJ137" s="73"/>
      <c r="LK137" s="73"/>
      <c r="LL137" s="73"/>
      <c r="LM137" s="74"/>
      <c r="LN137" s="75"/>
      <c r="LO137" s="75"/>
      <c r="LP137" s="75"/>
      <c r="LQ137" s="75"/>
      <c r="LR137" s="75"/>
      <c r="LS137" s="75"/>
      <c r="LT137" s="75"/>
      <c r="LU137" s="75"/>
      <c r="LV137" s="75"/>
      <c r="LW137" s="75"/>
      <c r="LX137" s="75"/>
      <c r="LY137" s="75"/>
      <c r="LZ137" s="75"/>
      <c r="MA137" s="75"/>
      <c r="MB137" s="75"/>
      <c r="MC137" s="74"/>
      <c r="MD137" s="74"/>
      <c r="ME137" s="74"/>
      <c r="MF137" s="74"/>
      <c r="MG137" s="74"/>
      <c r="MH137" s="74"/>
      <c r="MI137" s="76"/>
      <c r="MJ137" s="76"/>
      <c r="MK137" s="76"/>
      <c r="ML137" s="76"/>
      <c r="MM137" s="76"/>
      <c r="MN137" s="74"/>
      <c r="MO137" s="74"/>
      <c r="MP137" s="74"/>
      <c r="MQ137" s="74"/>
      <c r="MR137" s="70"/>
      <c r="MS137" s="70"/>
      <c r="MT137" s="70"/>
      <c r="MU137" s="70"/>
      <c r="MV137" s="70"/>
      <c r="MW137" s="70"/>
      <c r="MX137" s="70"/>
      <c r="MY137" s="70"/>
      <c r="MZ137" s="70"/>
      <c r="NA137" s="70"/>
      <c r="NB137" s="70"/>
      <c r="NC137" s="70"/>
      <c r="ND137" s="70"/>
      <c r="NE137" s="70"/>
      <c r="NF137" s="70"/>
      <c r="NG137" s="70"/>
      <c r="NH137" s="70"/>
      <c r="NI137" s="70"/>
      <c r="NJ137" s="70"/>
      <c r="NK137" s="70"/>
      <c r="NL137" s="70"/>
      <c r="NM137" s="70"/>
      <c r="NN137" s="70"/>
      <c r="NO137" s="70"/>
      <c r="NP137" s="70"/>
      <c r="NQ137" s="70"/>
      <c r="NR137" s="70"/>
      <c r="NS137" s="70"/>
      <c r="NT137" s="70"/>
      <c r="NU137" s="70"/>
      <c r="NV137" s="70"/>
      <c r="NW137" s="70"/>
      <c r="NX137" s="70"/>
      <c r="NY137" s="70"/>
      <c r="NZ137" s="70"/>
      <c r="OA137" s="70"/>
      <c r="OB137" s="70"/>
      <c r="OC137" s="70"/>
      <c r="OD137" s="70"/>
      <c r="OE137" s="70"/>
      <c r="OF137" s="70"/>
      <c r="OG137" s="81"/>
      <c r="OH137" s="70"/>
      <c r="OI137" s="70"/>
      <c r="OJ137" s="70"/>
      <c r="OK137" s="70"/>
      <c r="OL137" s="70"/>
      <c r="OM137" s="70"/>
      <c r="ON137" s="70"/>
      <c r="OO137" s="70"/>
      <c r="OP137" s="70"/>
      <c r="OQ137" s="70"/>
      <c r="OR137" s="70"/>
      <c r="OS137" s="70"/>
      <c r="OT137" s="70"/>
      <c r="OU137" s="70"/>
    </row>
    <row r="138" spans="1:411" s="67" customFormat="1" ht="25.5">
      <c r="A138" s="67">
        <v>130</v>
      </c>
      <c r="B138" s="555" t="s">
        <v>725</v>
      </c>
      <c r="C138" s="559" t="s">
        <v>601</v>
      </c>
      <c r="D138" s="516">
        <v>1029.92</v>
      </c>
      <c r="E138" s="571" t="s">
        <v>2557</v>
      </c>
      <c r="F138" s="634"/>
      <c r="G138" s="634">
        <v>1029.92</v>
      </c>
      <c r="H138" s="919">
        <v>1029.92</v>
      </c>
      <c r="I138" s="633">
        <f t="shared" si="5"/>
        <v>1029.92</v>
      </c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2"/>
      <c r="AK138" s="70"/>
      <c r="AL138" s="72"/>
      <c r="AM138" s="70"/>
      <c r="AN138" s="70">
        <v>1</v>
      </c>
      <c r="AO138" s="72"/>
      <c r="AP138" s="70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71"/>
      <c r="BL138" s="71"/>
      <c r="BM138" s="68"/>
      <c r="BN138" s="68"/>
      <c r="BO138" s="71"/>
      <c r="BP138" s="71"/>
      <c r="BQ138" s="68"/>
      <c r="BR138" s="68"/>
      <c r="BS138" s="68"/>
      <c r="BT138" s="68"/>
      <c r="BU138" s="71"/>
      <c r="BV138" s="71"/>
      <c r="BW138" s="71"/>
      <c r="BX138" s="71"/>
      <c r="BY138" s="68"/>
      <c r="BZ138" s="68"/>
      <c r="CA138" s="68"/>
      <c r="CB138" s="68"/>
      <c r="CC138" s="71"/>
      <c r="CD138" s="71"/>
      <c r="CE138" s="68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68"/>
      <c r="DB138" s="68"/>
      <c r="DC138" s="68"/>
      <c r="DD138" s="71"/>
      <c r="DE138" s="71"/>
      <c r="DF138" s="68"/>
      <c r="DG138" s="71"/>
      <c r="DH138" s="68"/>
      <c r="DI138" s="71"/>
      <c r="DJ138" s="71"/>
      <c r="DK138" s="68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68"/>
      <c r="ED138" s="71"/>
      <c r="EE138" s="70"/>
      <c r="EF138" s="72"/>
      <c r="EG138" s="72"/>
      <c r="EH138" s="72"/>
      <c r="EI138" s="72"/>
      <c r="EJ138" s="72"/>
      <c r="EK138" s="72"/>
      <c r="EL138" s="72"/>
      <c r="EM138" s="72"/>
      <c r="EN138" s="72"/>
      <c r="EO138" s="72"/>
      <c r="EP138" s="72"/>
      <c r="EQ138" s="72"/>
      <c r="ER138" s="72"/>
      <c r="ES138" s="72"/>
      <c r="ET138" s="70"/>
      <c r="EU138" s="72"/>
      <c r="EV138" s="70"/>
      <c r="EW138" s="70"/>
      <c r="EX138" s="70"/>
      <c r="EY138" s="73"/>
      <c r="EZ138" s="73"/>
      <c r="FA138" s="73"/>
      <c r="FB138" s="74"/>
      <c r="FC138" s="75"/>
      <c r="FD138" s="75"/>
      <c r="FE138" s="75"/>
      <c r="FF138" s="75"/>
      <c r="FG138" s="75"/>
      <c r="FH138" s="75"/>
      <c r="FI138" s="75"/>
      <c r="FJ138" s="75"/>
      <c r="FK138" s="75"/>
      <c r="FL138" s="75"/>
      <c r="FM138" s="75"/>
      <c r="FN138" s="75"/>
      <c r="FO138" s="75"/>
      <c r="FP138" s="75"/>
      <c r="FQ138" s="75"/>
      <c r="FR138" s="74"/>
      <c r="FS138" s="74"/>
      <c r="FT138" s="74"/>
      <c r="FU138" s="74"/>
      <c r="FV138" s="74"/>
      <c r="FW138" s="74"/>
      <c r="FX138" s="76"/>
      <c r="FY138" s="76"/>
      <c r="FZ138" s="76"/>
      <c r="GA138" s="76"/>
      <c r="GB138" s="76"/>
      <c r="GC138" s="74"/>
      <c r="GD138" s="74"/>
      <c r="GE138" s="74"/>
      <c r="GF138" s="74"/>
      <c r="GG138" s="77"/>
      <c r="GH138" s="78"/>
      <c r="GI138" s="78"/>
      <c r="GJ138" s="74"/>
      <c r="GK138" s="79"/>
      <c r="GL138" s="80"/>
      <c r="GM138" s="105"/>
      <c r="GN138" s="70"/>
      <c r="GO138" s="70"/>
      <c r="GP138" s="70"/>
      <c r="GQ138" s="70"/>
      <c r="GR138" s="70"/>
      <c r="GS138" s="70"/>
      <c r="GT138" s="70"/>
      <c r="GU138" s="70"/>
      <c r="GV138" s="70"/>
      <c r="GW138" s="70"/>
      <c r="GX138" s="70"/>
      <c r="GY138" s="70"/>
      <c r="GZ138" s="70"/>
      <c r="HA138" s="70"/>
      <c r="HB138" s="70"/>
      <c r="HC138" s="70"/>
      <c r="HD138" s="70"/>
      <c r="HE138" s="70"/>
      <c r="HF138" s="70"/>
      <c r="HG138" s="70"/>
      <c r="HH138" s="70"/>
      <c r="HI138" s="70"/>
      <c r="HJ138" s="70"/>
      <c r="HK138" s="72"/>
      <c r="HL138" s="70"/>
      <c r="HM138" s="72"/>
      <c r="HN138" s="70"/>
      <c r="HO138" s="70">
        <v>1</v>
      </c>
      <c r="HP138" s="72"/>
      <c r="HQ138" s="106"/>
      <c r="HR138" s="68"/>
      <c r="HS138" s="68"/>
      <c r="HT138" s="68"/>
      <c r="HU138" s="68"/>
      <c r="HV138" s="68"/>
      <c r="HW138" s="68"/>
      <c r="HX138" s="68"/>
      <c r="HY138" s="68"/>
      <c r="HZ138" s="68"/>
      <c r="IA138" s="68"/>
      <c r="IB138" s="71"/>
      <c r="IC138" s="68"/>
      <c r="ID138" s="71"/>
      <c r="IE138" s="68"/>
      <c r="IF138" s="68"/>
      <c r="IG138" s="71"/>
      <c r="IH138" s="71"/>
      <c r="II138" s="71"/>
      <c r="IJ138" s="68"/>
      <c r="IK138" s="68"/>
      <c r="IL138" s="68"/>
      <c r="IM138" s="68"/>
      <c r="IN138" s="71"/>
      <c r="IO138" s="71"/>
      <c r="IP138" s="68"/>
      <c r="IQ138" s="71"/>
      <c r="IR138" s="71"/>
      <c r="IS138" s="71"/>
      <c r="IT138" s="71"/>
      <c r="IU138" s="71"/>
      <c r="IV138" s="71"/>
      <c r="IW138" s="71"/>
      <c r="IX138" s="71"/>
      <c r="IY138" s="71"/>
      <c r="IZ138" s="71"/>
      <c r="JA138" s="71"/>
      <c r="JB138" s="71"/>
      <c r="JC138" s="71"/>
      <c r="JD138" s="71"/>
      <c r="JE138" s="71"/>
      <c r="JF138" s="71"/>
      <c r="JG138" s="71"/>
      <c r="JH138" s="71"/>
      <c r="JI138" s="71"/>
      <c r="JJ138" s="71"/>
      <c r="JK138" s="71"/>
      <c r="JL138" s="68"/>
      <c r="JM138" s="68"/>
      <c r="JN138" s="68"/>
      <c r="JO138" s="71"/>
      <c r="JP138" s="71"/>
      <c r="JQ138" s="68"/>
      <c r="JR138" s="71"/>
      <c r="JS138" s="68"/>
      <c r="JT138" s="71"/>
      <c r="JU138" s="71"/>
      <c r="JV138" s="68"/>
      <c r="JW138" s="71"/>
      <c r="JX138" s="71"/>
      <c r="JY138" s="71"/>
      <c r="JZ138" s="71"/>
      <c r="KA138" s="71"/>
      <c r="KB138" s="71"/>
      <c r="KC138" s="71"/>
      <c r="KD138" s="71"/>
      <c r="KE138" s="71"/>
      <c r="KF138" s="71"/>
      <c r="KG138" s="71"/>
      <c r="KH138" s="71"/>
      <c r="KI138" s="71"/>
      <c r="KJ138" s="71"/>
      <c r="KK138" s="71"/>
      <c r="KL138" s="71"/>
      <c r="KM138" s="71"/>
      <c r="KN138" s="68"/>
      <c r="KO138" s="71"/>
      <c r="KP138" s="70"/>
      <c r="KQ138" s="72"/>
      <c r="KR138" s="72"/>
      <c r="KS138" s="72"/>
      <c r="KT138" s="72"/>
      <c r="KU138" s="72"/>
      <c r="KV138" s="72"/>
      <c r="KW138" s="72"/>
      <c r="KX138" s="72"/>
      <c r="KY138" s="72"/>
      <c r="KZ138" s="72"/>
      <c r="LA138" s="72"/>
      <c r="LB138" s="72"/>
      <c r="LC138" s="72"/>
      <c r="LD138" s="72"/>
      <c r="LE138" s="70"/>
      <c r="LF138" s="72"/>
      <c r="LG138" s="70"/>
      <c r="LH138" s="70"/>
      <c r="LI138" s="70"/>
      <c r="LJ138" s="73"/>
      <c r="LK138" s="73"/>
      <c r="LL138" s="73"/>
      <c r="LM138" s="74"/>
      <c r="LN138" s="75"/>
      <c r="LO138" s="75"/>
      <c r="LP138" s="75"/>
      <c r="LQ138" s="75"/>
      <c r="LR138" s="75"/>
      <c r="LS138" s="75"/>
      <c r="LT138" s="75"/>
      <c r="LU138" s="75"/>
      <c r="LV138" s="75"/>
      <c r="LW138" s="75"/>
      <c r="LX138" s="75"/>
      <c r="LY138" s="75"/>
      <c r="LZ138" s="75"/>
      <c r="MA138" s="75"/>
      <c r="MB138" s="75"/>
      <c r="MC138" s="74"/>
      <c r="MD138" s="74"/>
      <c r="ME138" s="74"/>
      <c r="MF138" s="74"/>
      <c r="MG138" s="74"/>
      <c r="MH138" s="74"/>
      <c r="MI138" s="76"/>
      <c r="MJ138" s="76"/>
      <c r="MK138" s="76"/>
      <c r="ML138" s="76"/>
      <c r="MM138" s="76"/>
      <c r="MN138" s="74"/>
      <c r="MO138" s="74"/>
      <c r="MP138" s="74"/>
      <c r="MQ138" s="74"/>
      <c r="MR138" s="70"/>
      <c r="MS138" s="70"/>
      <c r="MT138" s="70"/>
      <c r="MU138" s="70"/>
      <c r="MV138" s="70"/>
      <c r="MW138" s="70"/>
      <c r="MX138" s="70"/>
      <c r="MY138" s="70"/>
      <c r="MZ138" s="70"/>
      <c r="NA138" s="70"/>
      <c r="NB138" s="70"/>
      <c r="NC138" s="70"/>
      <c r="ND138" s="70"/>
      <c r="NE138" s="70"/>
      <c r="NF138" s="70"/>
      <c r="NG138" s="70"/>
      <c r="NH138" s="70"/>
      <c r="NI138" s="70"/>
      <c r="NJ138" s="70"/>
      <c r="NK138" s="70"/>
      <c r="NL138" s="70"/>
      <c r="NM138" s="70"/>
      <c r="NN138" s="70"/>
      <c r="NO138" s="70"/>
      <c r="NP138" s="70"/>
      <c r="NQ138" s="70"/>
      <c r="NR138" s="70"/>
      <c r="NS138" s="70"/>
      <c r="NT138" s="70"/>
      <c r="NU138" s="70"/>
      <c r="NV138" s="70"/>
      <c r="NW138" s="70"/>
      <c r="NX138" s="70"/>
      <c r="NY138" s="70"/>
      <c r="NZ138" s="70"/>
      <c r="OA138" s="70"/>
      <c r="OB138" s="70"/>
      <c r="OC138" s="70"/>
      <c r="OD138" s="70"/>
      <c r="OE138" s="70"/>
      <c r="OF138" s="70"/>
      <c r="OG138" s="81"/>
      <c r="OH138" s="70"/>
      <c r="OI138" s="70"/>
      <c r="OJ138" s="70"/>
      <c r="OK138" s="70"/>
      <c r="OL138" s="70"/>
      <c r="OM138" s="70"/>
      <c r="ON138" s="70"/>
      <c r="OO138" s="70"/>
      <c r="OP138" s="70"/>
      <c r="OQ138" s="70"/>
      <c r="OR138" s="70"/>
      <c r="OS138" s="70"/>
      <c r="OT138" s="70"/>
      <c r="OU138" s="70"/>
    </row>
    <row r="139" spans="1:411" s="67" customFormat="1" ht="25.5">
      <c r="A139" s="67">
        <v>131</v>
      </c>
      <c r="B139" s="555" t="s">
        <v>2558</v>
      </c>
      <c r="C139" s="559" t="s">
        <v>601</v>
      </c>
      <c r="D139" s="516">
        <v>1069.6099999999999</v>
      </c>
      <c r="E139" s="571"/>
      <c r="F139" s="518"/>
      <c r="G139" s="518">
        <v>1069.6099999999999</v>
      </c>
      <c r="H139" s="912">
        <v>1069.6099999999999</v>
      </c>
      <c r="I139" s="633">
        <f t="shared" si="5"/>
        <v>1069.6099999999999</v>
      </c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2"/>
      <c r="AK139" s="70"/>
      <c r="AL139" s="72"/>
      <c r="AM139" s="70"/>
      <c r="AN139" s="70"/>
      <c r="AO139" s="72">
        <v>1</v>
      </c>
      <c r="AP139" s="70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71"/>
      <c r="BL139" s="71"/>
      <c r="BM139" s="68"/>
      <c r="BN139" s="68"/>
      <c r="BO139" s="71"/>
      <c r="BP139" s="71"/>
      <c r="BQ139" s="68"/>
      <c r="BR139" s="68"/>
      <c r="BS139" s="68"/>
      <c r="BT139" s="68"/>
      <c r="BU139" s="71"/>
      <c r="BV139" s="71"/>
      <c r="BW139" s="71"/>
      <c r="BX139" s="71"/>
      <c r="BY139" s="68"/>
      <c r="BZ139" s="68"/>
      <c r="CA139" s="68"/>
      <c r="CB139" s="68"/>
      <c r="CC139" s="71"/>
      <c r="CD139" s="71"/>
      <c r="CE139" s="68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68"/>
      <c r="DB139" s="68"/>
      <c r="DC139" s="68"/>
      <c r="DD139" s="71"/>
      <c r="DE139" s="71"/>
      <c r="DF139" s="68"/>
      <c r="DG139" s="71"/>
      <c r="DH139" s="68"/>
      <c r="DI139" s="71"/>
      <c r="DJ139" s="71"/>
      <c r="DK139" s="68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68"/>
      <c r="ED139" s="71"/>
      <c r="EE139" s="70"/>
      <c r="EF139" s="72"/>
      <c r="EG139" s="72"/>
      <c r="EH139" s="72"/>
      <c r="EI139" s="72"/>
      <c r="EJ139" s="72"/>
      <c r="EK139" s="72"/>
      <c r="EL139" s="72"/>
      <c r="EM139" s="72"/>
      <c r="EN139" s="72"/>
      <c r="EO139" s="72"/>
      <c r="EP139" s="72"/>
      <c r="EQ139" s="72"/>
      <c r="ER139" s="72"/>
      <c r="ES139" s="72"/>
      <c r="ET139" s="70"/>
      <c r="EU139" s="72"/>
      <c r="EV139" s="70"/>
      <c r="EW139" s="70"/>
      <c r="EX139" s="70"/>
      <c r="EY139" s="73"/>
      <c r="EZ139" s="73"/>
      <c r="FA139" s="73"/>
      <c r="FB139" s="74"/>
      <c r="FC139" s="75"/>
      <c r="FD139" s="75"/>
      <c r="FE139" s="75"/>
      <c r="FF139" s="75"/>
      <c r="FG139" s="75"/>
      <c r="FH139" s="75"/>
      <c r="FI139" s="75"/>
      <c r="FJ139" s="75"/>
      <c r="FK139" s="75"/>
      <c r="FL139" s="75"/>
      <c r="FM139" s="75"/>
      <c r="FN139" s="75"/>
      <c r="FO139" s="75"/>
      <c r="FP139" s="75"/>
      <c r="FQ139" s="75"/>
      <c r="FR139" s="74"/>
      <c r="FS139" s="74"/>
      <c r="FT139" s="74"/>
      <c r="FU139" s="74"/>
      <c r="FV139" s="74"/>
      <c r="FW139" s="74"/>
      <c r="FX139" s="76"/>
      <c r="FY139" s="76"/>
      <c r="FZ139" s="76"/>
      <c r="GA139" s="76"/>
      <c r="GB139" s="76"/>
      <c r="GC139" s="74"/>
      <c r="GD139" s="74"/>
      <c r="GE139" s="74"/>
      <c r="GF139" s="74"/>
      <c r="GG139" s="77"/>
      <c r="GH139" s="78"/>
      <c r="GI139" s="78"/>
      <c r="GJ139" s="74"/>
      <c r="GK139" s="79"/>
      <c r="GL139" s="80"/>
      <c r="GM139" s="105"/>
      <c r="GN139" s="70"/>
      <c r="GO139" s="70"/>
      <c r="GP139" s="70"/>
      <c r="GQ139" s="70"/>
      <c r="GR139" s="70"/>
      <c r="GS139" s="70"/>
      <c r="GT139" s="70"/>
      <c r="GU139" s="70"/>
      <c r="GV139" s="70"/>
      <c r="GW139" s="70"/>
      <c r="GX139" s="70"/>
      <c r="GY139" s="70"/>
      <c r="GZ139" s="70"/>
      <c r="HA139" s="70"/>
      <c r="HB139" s="70"/>
      <c r="HC139" s="70"/>
      <c r="HD139" s="70"/>
      <c r="HE139" s="70"/>
      <c r="HF139" s="70"/>
      <c r="HG139" s="70"/>
      <c r="HH139" s="70"/>
      <c r="HI139" s="70"/>
      <c r="HJ139" s="70"/>
      <c r="HK139" s="72"/>
      <c r="HL139" s="70"/>
      <c r="HM139" s="72"/>
      <c r="HN139" s="70"/>
      <c r="HO139" s="70"/>
      <c r="HP139" s="72">
        <v>1</v>
      </c>
      <c r="HQ139" s="106"/>
      <c r="HR139" s="68"/>
      <c r="HS139" s="68"/>
      <c r="HT139" s="68"/>
      <c r="HU139" s="68"/>
      <c r="HV139" s="68"/>
      <c r="HW139" s="68"/>
      <c r="HX139" s="68"/>
      <c r="HY139" s="68"/>
      <c r="HZ139" s="68"/>
      <c r="IA139" s="68"/>
      <c r="IB139" s="71"/>
      <c r="IC139" s="68"/>
      <c r="ID139" s="71"/>
      <c r="IE139" s="68"/>
      <c r="IF139" s="68"/>
      <c r="IG139" s="71"/>
      <c r="IH139" s="71"/>
      <c r="II139" s="71"/>
      <c r="IJ139" s="68"/>
      <c r="IK139" s="68"/>
      <c r="IL139" s="68"/>
      <c r="IM139" s="68"/>
      <c r="IN139" s="71"/>
      <c r="IO139" s="71"/>
      <c r="IP139" s="68"/>
      <c r="IQ139" s="71"/>
      <c r="IR139" s="71"/>
      <c r="IS139" s="71"/>
      <c r="IT139" s="71"/>
      <c r="IU139" s="71"/>
      <c r="IV139" s="71"/>
      <c r="IW139" s="71"/>
      <c r="IX139" s="71"/>
      <c r="IY139" s="71"/>
      <c r="IZ139" s="71"/>
      <c r="JA139" s="71"/>
      <c r="JB139" s="71"/>
      <c r="JC139" s="71"/>
      <c r="JD139" s="71"/>
      <c r="JE139" s="71"/>
      <c r="JF139" s="71"/>
      <c r="JG139" s="71"/>
      <c r="JH139" s="71"/>
      <c r="JI139" s="71"/>
      <c r="JJ139" s="71"/>
      <c r="JK139" s="71"/>
      <c r="JL139" s="68"/>
      <c r="JM139" s="68"/>
      <c r="JN139" s="68"/>
      <c r="JO139" s="71"/>
      <c r="JP139" s="71"/>
      <c r="JQ139" s="68"/>
      <c r="JR139" s="71"/>
      <c r="JS139" s="68"/>
      <c r="JT139" s="71"/>
      <c r="JU139" s="71"/>
      <c r="JV139" s="68"/>
      <c r="JW139" s="71"/>
      <c r="JX139" s="71"/>
      <c r="JY139" s="71"/>
      <c r="JZ139" s="71"/>
      <c r="KA139" s="71"/>
      <c r="KB139" s="71"/>
      <c r="KC139" s="71"/>
      <c r="KD139" s="71"/>
      <c r="KE139" s="71"/>
      <c r="KF139" s="71"/>
      <c r="KG139" s="71"/>
      <c r="KH139" s="71"/>
      <c r="KI139" s="71"/>
      <c r="KJ139" s="71"/>
      <c r="KK139" s="71"/>
      <c r="KL139" s="71"/>
      <c r="KM139" s="71"/>
      <c r="KN139" s="68"/>
      <c r="KO139" s="71"/>
      <c r="KP139" s="70"/>
      <c r="KQ139" s="72"/>
      <c r="KR139" s="72"/>
      <c r="KS139" s="72"/>
      <c r="KT139" s="72"/>
      <c r="KU139" s="72"/>
      <c r="KV139" s="72"/>
      <c r="KW139" s="72"/>
      <c r="KX139" s="72"/>
      <c r="KY139" s="72"/>
      <c r="KZ139" s="72"/>
      <c r="LA139" s="72"/>
      <c r="LB139" s="72"/>
      <c r="LC139" s="72"/>
      <c r="LD139" s="72"/>
      <c r="LE139" s="70"/>
      <c r="LF139" s="72"/>
      <c r="LG139" s="70"/>
      <c r="LH139" s="70"/>
      <c r="LI139" s="70"/>
      <c r="LJ139" s="73"/>
      <c r="LK139" s="73"/>
      <c r="LL139" s="73"/>
      <c r="LM139" s="74"/>
      <c r="LN139" s="75"/>
      <c r="LO139" s="75"/>
      <c r="LP139" s="75"/>
      <c r="LQ139" s="75"/>
      <c r="LR139" s="75"/>
      <c r="LS139" s="75"/>
      <c r="LT139" s="75"/>
      <c r="LU139" s="75"/>
      <c r="LV139" s="75"/>
      <c r="LW139" s="75"/>
      <c r="LX139" s="75"/>
      <c r="LY139" s="75"/>
      <c r="LZ139" s="75"/>
      <c r="MA139" s="75"/>
      <c r="MB139" s="75"/>
      <c r="MC139" s="74"/>
      <c r="MD139" s="74"/>
      <c r="ME139" s="74"/>
      <c r="MF139" s="74"/>
      <c r="MG139" s="74"/>
      <c r="MH139" s="74"/>
      <c r="MI139" s="76"/>
      <c r="MJ139" s="76"/>
      <c r="MK139" s="76"/>
      <c r="ML139" s="76"/>
      <c r="MM139" s="76"/>
      <c r="MN139" s="74"/>
      <c r="MO139" s="74"/>
      <c r="MP139" s="74"/>
      <c r="MQ139" s="74"/>
      <c r="MR139" s="70"/>
      <c r="MS139" s="70"/>
      <c r="MT139" s="70"/>
      <c r="MU139" s="70"/>
      <c r="MV139" s="70"/>
      <c r="MW139" s="70"/>
      <c r="MX139" s="70"/>
      <c r="MY139" s="70"/>
      <c r="MZ139" s="70"/>
      <c r="NA139" s="70"/>
      <c r="NB139" s="70"/>
      <c r="NC139" s="70"/>
      <c r="ND139" s="70"/>
      <c r="NE139" s="70"/>
      <c r="NF139" s="70"/>
      <c r="NG139" s="70"/>
      <c r="NH139" s="70"/>
      <c r="NI139" s="70"/>
      <c r="NJ139" s="70"/>
      <c r="NK139" s="70"/>
      <c r="NL139" s="70"/>
      <c r="NM139" s="70"/>
      <c r="NN139" s="70"/>
      <c r="NO139" s="70"/>
      <c r="NP139" s="70"/>
      <c r="NQ139" s="70"/>
      <c r="NR139" s="70"/>
      <c r="NS139" s="70"/>
      <c r="NT139" s="70"/>
      <c r="NU139" s="70"/>
      <c r="NV139" s="70"/>
      <c r="NW139" s="70"/>
      <c r="NX139" s="70"/>
      <c r="NY139" s="70"/>
      <c r="NZ139" s="70"/>
      <c r="OA139" s="70"/>
      <c r="OB139" s="70"/>
      <c r="OC139" s="70"/>
      <c r="OD139" s="70"/>
      <c r="OE139" s="70"/>
      <c r="OF139" s="70"/>
      <c r="OG139" s="81"/>
      <c r="OH139" s="70"/>
      <c r="OI139" s="70"/>
      <c r="OJ139" s="70"/>
      <c r="OK139" s="70"/>
      <c r="OL139" s="70"/>
      <c r="OM139" s="70"/>
      <c r="ON139" s="70"/>
      <c r="OO139" s="70"/>
      <c r="OP139" s="70"/>
      <c r="OQ139" s="70"/>
      <c r="OR139" s="70"/>
      <c r="OS139" s="70"/>
      <c r="OT139" s="70"/>
      <c r="OU139" s="70"/>
    </row>
    <row r="140" spans="1:411" s="67" customFormat="1" ht="25.5">
      <c r="B140" s="555" t="s">
        <v>726</v>
      </c>
      <c r="C140" s="559" t="s">
        <v>601</v>
      </c>
      <c r="D140" s="516">
        <v>25</v>
      </c>
      <c r="E140" s="571"/>
      <c r="F140" s="518"/>
      <c r="G140" s="518">
        <v>25</v>
      </c>
      <c r="H140" s="912">
        <v>25</v>
      </c>
      <c r="I140" s="633">
        <f t="shared" si="5"/>
        <v>25</v>
      </c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2"/>
      <c r="AK140" s="70"/>
      <c r="AL140" s="72"/>
      <c r="AM140" s="70"/>
      <c r="AN140" s="70"/>
      <c r="AO140" s="72"/>
      <c r="AP140" s="70">
        <v>1</v>
      </c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71"/>
      <c r="BL140" s="71"/>
      <c r="BM140" s="68"/>
      <c r="BN140" s="68"/>
      <c r="BO140" s="71"/>
      <c r="BP140" s="71"/>
      <c r="BQ140" s="68"/>
      <c r="BR140" s="68"/>
      <c r="BS140" s="68"/>
      <c r="BT140" s="68"/>
      <c r="BU140" s="71"/>
      <c r="BV140" s="71"/>
      <c r="BW140" s="71"/>
      <c r="BX140" s="71"/>
      <c r="BY140" s="68"/>
      <c r="BZ140" s="68"/>
      <c r="CA140" s="68"/>
      <c r="CB140" s="68"/>
      <c r="CC140" s="71"/>
      <c r="CD140" s="71"/>
      <c r="CE140" s="68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68"/>
      <c r="DB140" s="68"/>
      <c r="DC140" s="68"/>
      <c r="DD140" s="71"/>
      <c r="DE140" s="71"/>
      <c r="DF140" s="68"/>
      <c r="DG140" s="71"/>
      <c r="DH140" s="68"/>
      <c r="DI140" s="71"/>
      <c r="DJ140" s="71"/>
      <c r="DK140" s="68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68"/>
      <c r="ED140" s="71"/>
      <c r="EE140" s="70"/>
      <c r="EF140" s="72"/>
      <c r="EG140" s="72"/>
      <c r="EH140" s="72"/>
      <c r="EI140" s="72"/>
      <c r="EJ140" s="72"/>
      <c r="EK140" s="72"/>
      <c r="EL140" s="72"/>
      <c r="EM140" s="72"/>
      <c r="EN140" s="72"/>
      <c r="EO140" s="72"/>
      <c r="EP140" s="72"/>
      <c r="EQ140" s="72"/>
      <c r="ER140" s="72"/>
      <c r="ES140" s="72"/>
      <c r="ET140" s="70"/>
      <c r="EU140" s="72"/>
      <c r="EV140" s="70"/>
      <c r="EW140" s="70"/>
      <c r="EX140" s="70"/>
      <c r="EY140" s="73"/>
      <c r="EZ140" s="73"/>
      <c r="FA140" s="73"/>
      <c r="FB140" s="74"/>
      <c r="FC140" s="75"/>
      <c r="FD140" s="75"/>
      <c r="FE140" s="75"/>
      <c r="FF140" s="75"/>
      <c r="FG140" s="75"/>
      <c r="FH140" s="75"/>
      <c r="FI140" s="75"/>
      <c r="FJ140" s="75"/>
      <c r="FK140" s="75"/>
      <c r="FL140" s="75"/>
      <c r="FM140" s="75"/>
      <c r="FN140" s="75"/>
      <c r="FO140" s="75"/>
      <c r="FP140" s="75"/>
      <c r="FQ140" s="75"/>
      <c r="FR140" s="74"/>
      <c r="FS140" s="74"/>
      <c r="FT140" s="74"/>
      <c r="FU140" s="74"/>
      <c r="FV140" s="74"/>
      <c r="FW140" s="74"/>
      <c r="FX140" s="76"/>
      <c r="FY140" s="76"/>
      <c r="FZ140" s="76"/>
      <c r="GA140" s="76"/>
      <c r="GB140" s="76"/>
      <c r="GC140" s="74"/>
      <c r="GD140" s="74"/>
      <c r="GE140" s="74"/>
      <c r="GF140" s="74"/>
      <c r="GG140" s="77"/>
      <c r="GH140" s="78"/>
      <c r="GI140" s="78"/>
      <c r="GJ140" s="74"/>
      <c r="GK140" s="79"/>
      <c r="GL140" s="80"/>
      <c r="GM140" s="105"/>
      <c r="GN140" s="70"/>
      <c r="GO140" s="70"/>
      <c r="GP140" s="70"/>
      <c r="GQ140" s="70"/>
      <c r="GR140" s="70"/>
      <c r="GS140" s="70"/>
      <c r="GT140" s="70"/>
      <c r="GU140" s="70"/>
      <c r="GV140" s="70"/>
      <c r="GW140" s="70"/>
      <c r="GX140" s="70"/>
      <c r="GY140" s="70"/>
      <c r="GZ140" s="70"/>
      <c r="HA140" s="70"/>
      <c r="HB140" s="70"/>
      <c r="HC140" s="70"/>
      <c r="HD140" s="70"/>
      <c r="HE140" s="70"/>
      <c r="HF140" s="70"/>
      <c r="HG140" s="70"/>
      <c r="HH140" s="70"/>
      <c r="HI140" s="70"/>
      <c r="HJ140" s="70"/>
      <c r="HK140" s="72"/>
      <c r="HL140" s="70"/>
      <c r="HM140" s="72"/>
      <c r="HN140" s="70"/>
      <c r="HO140" s="70"/>
      <c r="HP140" s="72"/>
      <c r="HQ140" s="106">
        <v>1</v>
      </c>
      <c r="HR140" s="68"/>
      <c r="HS140" s="68"/>
      <c r="HT140" s="68"/>
      <c r="HU140" s="68"/>
      <c r="HV140" s="68"/>
      <c r="HW140" s="68"/>
      <c r="HX140" s="68"/>
      <c r="HY140" s="68"/>
      <c r="HZ140" s="68"/>
      <c r="IA140" s="68"/>
      <c r="IB140" s="71"/>
      <c r="IC140" s="68"/>
      <c r="ID140" s="71"/>
      <c r="IE140" s="68"/>
      <c r="IF140" s="68"/>
      <c r="IG140" s="71"/>
      <c r="IH140" s="71"/>
      <c r="II140" s="71"/>
      <c r="IJ140" s="68"/>
      <c r="IK140" s="68"/>
      <c r="IL140" s="68"/>
      <c r="IM140" s="68"/>
      <c r="IN140" s="71"/>
      <c r="IO140" s="71"/>
      <c r="IP140" s="68"/>
      <c r="IQ140" s="71"/>
      <c r="IR140" s="71"/>
      <c r="IS140" s="71"/>
      <c r="IT140" s="71"/>
      <c r="IU140" s="71"/>
      <c r="IV140" s="71"/>
      <c r="IW140" s="71"/>
      <c r="IX140" s="71"/>
      <c r="IY140" s="71"/>
      <c r="IZ140" s="71"/>
      <c r="JA140" s="71"/>
      <c r="JB140" s="71"/>
      <c r="JC140" s="71"/>
      <c r="JD140" s="71"/>
      <c r="JE140" s="71"/>
      <c r="JF140" s="71"/>
      <c r="JG140" s="71"/>
      <c r="JH140" s="71"/>
      <c r="JI140" s="71"/>
      <c r="JJ140" s="71"/>
      <c r="JK140" s="71"/>
      <c r="JL140" s="68"/>
      <c r="JM140" s="68"/>
      <c r="JN140" s="68"/>
      <c r="JO140" s="71"/>
      <c r="JP140" s="71"/>
      <c r="JQ140" s="68"/>
      <c r="JR140" s="71"/>
      <c r="JS140" s="68"/>
      <c r="JT140" s="71"/>
      <c r="JU140" s="71"/>
      <c r="JV140" s="68"/>
      <c r="JW140" s="71"/>
      <c r="JX140" s="71"/>
      <c r="JY140" s="71"/>
      <c r="JZ140" s="71"/>
      <c r="KA140" s="71"/>
      <c r="KB140" s="71"/>
      <c r="KC140" s="71"/>
      <c r="KD140" s="71"/>
      <c r="KE140" s="71"/>
      <c r="KF140" s="71"/>
      <c r="KG140" s="71"/>
      <c r="KH140" s="71"/>
      <c r="KI140" s="71"/>
      <c r="KJ140" s="71"/>
      <c r="KK140" s="71"/>
      <c r="KL140" s="71"/>
      <c r="KM140" s="71"/>
      <c r="KN140" s="68"/>
      <c r="KO140" s="71"/>
      <c r="KP140" s="70"/>
      <c r="KQ140" s="72"/>
      <c r="KR140" s="72"/>
      <c r="KS140" s="72"/>
      <c r="KT140" s="72"/>
      <c r="KU140" s="72"/>
      <c r="KV140" s="72"/>
      <c r="KW140" s="72"/>
      <c r="KX140" s="72"/>
      <c r="KY140" s="72"/>
      <c r="KZ140" s="72"/>
      <c r="LA140" s="72"/>
      <c r="LB140" s="72"/>
      <c r="LC140" s="72"/>
      <c r="LD140" s="72"/>
      <c r="LE140" s="70"/>
      <c r="LF140" s="72"/>
      <c r="LG140" s="70"/>
      <c r="LH140" s="70"/>
      <c r="LI140" s="70"/>
      <c r="LJ140" s="73"/>
      <c r="LK140" s="73"/>
      <c r="LL140" s="73"/>
      <c r="LM140" s="74"/>
      <c r="LN140" s="75"/>
      <c r="LO140" s="75"/>
      <c r="LP140" s="75"/>
      <c r="LQ140" s="75"/>
      <c r="LR140" s="75"/>
      <c r="LS140" s="75"/>
      <c r="LT140" s="75"/>
      <c r="LU140" s="75"/>
      <c r="LV140" s="75"/>
      <c r="LW140" s="75"/>
      <c r="LX140" s="75"/>
      <c r="LY140" s="75"/>
      <c r="LZ140" s="75"/>
      <c r="MA140" s="75"/>
      <c r="MB140" s="75"/>
      <c r="MC140" s="74"/>
      <c r="MD140" s="74"/>
      <c r="ME140" s="74"/>
      <c r="MF140" s="74"/>
      <c r="MG140" s="74"/>
      <c r="MH140" s="74"/>
      <c r="MI140" s="76"/>
      <c r="MJ140" s="76"/>
      <c r="MK140" s="76"/>
      <c r="ML140" s="76"/>
      <c r="MM140" s="76"/>
      <c r="MN140" s="74"/>
      <c r="MO140" s="74"/>
      <c r="MP140" s="74"/>
      <c r="MQ140" s="74"/>
      <c r="MR140" s="70"/>
      <c r="MS140" s="70"/>
      <c r="MT140" s="70"/>
      <c r="MU140" s="70"/>
      <c r="MV140" s="70"/>
      <c r="MW140" s="70"/>
      <c r="MX140" s="70"/>
      <c r="MY140" s="70"/>
      <c r="MZ140" s="70"/>
      <c r="NA140" s="70"/>
      <c r="NB140" s="70"/>
      <c r="NC140" s="70"/>
      <c r="ND140" s="70"/>
      <c r="NE140" s="70"/>
      <c r="NF140" s="70"/>
      <c r="NG140" s="70"/>
      <c r="NH140" s="70"/>
      <c r="NI140" s="70"/>
      <c r="NJ140" s="70"/>
      <c r="NK140" s="70"/>
      <c r="NL140" s="70"/>
      <c r="NM140" s="70"/>
      <c r="NN140" s="70"/>
      <c r="NO140" s="70"/>
      <c r="NP140" s="70"/>
      <c r="NQ140" s="70"/>
      <c r="NR140" s="70"/>
      <c r="NS140" s="70"/>
      <c r="NT140" s="70"/>
      <c r="NU140" s="70"/>
      <c r="NV140" s="70"/>
      <c r="NW140" s="70"/>
      <c r="NX140" s="70"/>
      <c r="NY140" s="70"/>
      <c r="NZ140" s="70"/>
      <c r="OA140" s="70"/>
      <c r="OB140" s="70"/>
      <c r="OC140" s="70"/>
      <c r="OD140" s="70"/>
      <c r="OE140" s="70"/>
      <c r="OF140" s="70"/>
      <c r="OG140" s="81"/>
      <c r="OH140" s="70"/>
      <c r="OI140" s="70"/>
      <c r="OJ140" s="70"/>
      <c r="OK140" s="70"/>
      <c r="OL140" s="70"/>
      <c r="OM140" s="70"/>
      <c r="ON140" s="70"/>
      <c r="OO140" s="70"/>
      <c r="OP140" s="70"/>
      <c r="OQ140" s="70"/>
      <c r="OR140" s="70"/>
      <c r="OS140" s="70"/>
      <c r="OT140" s="70"/>
      <c r="OU140" s="70"/>
    </row>
    <row r="141" spans="1:411" s="67" customFormat="1" ht="25.5">
      <c r="A141" s="67">
        <v>132</v>
      </c>
      <c r="B141" s="555" t="s">
        <v>727</v>
      </c>
      <c r="C141" s="559" t="s">
        <v>601</v>
      </c>
      <c r="D141" s="516">
        <v>41.68</v>
      </c>
      <c r="E141" s="571" t="s">
        <v>2548</v>
      </c>
      <c r="F141" s="634"/>
      <c r="G141" s="634">
        <v>29.17</v>
      </c>
      <c r="H141" s="919">
        <v>41.68</v>
      </c>
      <c r="I141" s="633">
        <f t="shared" si="5"/>
        <v>41.68</v>
      </c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70"/>
      <c r="Y141" s="70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71"/>
      <c r="AK141" s="68"/>
      <c r="AL141" s="71"/>
      <c r="AM141" s="68"/>
      <c r="AN141" s="68"/>
      <c r="AO141" s="71"/>
      <c r="AP141" s="68"/>
      <c r="AQ141" s="68">
        <v>1</v>
      </c>
      <c r="AR141" s="68">
        <v>1</v>
      </c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71"/>
      <c r="BL141" s="71"/>
      <c r="BM141" s="68"/>
      <c r="BN141" s="68"/>
      <c r="BO141" s="71"/>
      <c r="BP141" s="71"/>
      <c r="BQ141" s="68"/>
      <c r="BR141" s="68"/>
      <c r="BS141" s="68"/>
      <c r="BT141" s="68"/>
      <c r="BU141" s="71"/>
      <c r="BV141" s="71"/>
      <c r="BW141" s="71"/>
      <c r="BX141" s="71"/>
      <c r="BY141" s="68"/>
      <c r="BZ141" s="68"/>
      <c r="CA141" s="68"/>
      <c r="CB141" s="68"/>
      <c r="CC141" s="71"/>
      <c r="CD141" s="71"/>
      <c r="CE141" s="68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1"/>
      <c r="CV141" s="71"/>
      <c r="CW141" s="71"/>
      <c r="CX141" s="71"/>
      <c r="CY141" s="71"/>
      <c r="CZ141" s="71"/>
      <c r="DA141" s="68"/>
      <c r="DB141" s="68"/>
      <c r="DC141" s="68"/>
      <c r="DD141" s="71"/>
      <c r="DE141" s="71"/>
      <c r="DF141" s="68"/>
      <c r="DG141" s="71"/>
      <c r="DH141" s="68"/>
      <c r="DI141" s="71"/>
      <c r="DJ141" s="71"/>
      <c r="DK141" s="68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/>
      <c r="DX141" s="71"/>
      <c r="DY141" s="71"/>
      <c r="DZ141" s="71"/>
      <c r="EA141" s="71"/>
      <c r="EB141" s="71"/>
      <c r="EC141" s="68"/>
      <c r="ED141" s="71"/>
      <c r="EE141" s="70"/>
      <c r="EF141" s="72"/>
      <c r="EG141" s="72"/>
      <c r="EH141" s="72"/>
      <c r="EI141" s="72"/>
      <c r="EJ141" s="72"/>
      <c r="EK141" s="72"/>
      <c r="EL141" s="72"/>
      <c r="EM141" s="72"/>
      <c r="EN141" s="72"/>
      <c r="EO141" s="72"/>
      <c r="EP141" s="72"/>
      <c r="EQ141" s="72"/>
      <c r="ER141" s="72"/>
      <c r="ES141" s="72"/>
      <c r="ET141" s="70"/>
      <c r="EU141" s="72"/>
      <c r="EV141" s="70"/>
      <c r="EW141" s="70"/>
      <c r="EX141" s="70"/>
      <c r="EY141" s="73"/>
      <c r="EZ141" s="73"/>
      <c r="FA141" s="73"/>
      <c r="FB141" s="74"/>
      <c r="FC141" s="75"/>
      <c r="FD141" s="75"/>
      <c r="FE141" s="75"/>
      <c r="FF141" s="75"/>
      <c r="FG141" s="75"/>
      <c r="FH141" s="75"/>
      <c r="FI141" s="75"/>
      <c r="FJ141" s="75"/>
      <c r="FK141" s="75"/>
      <c r="FL141" s="75"/>
      <c r="FM141" s="75"/>
      <c r="FN141" s="75"/>
      <c r="FO141" s="75"/>
      <c r="FP141" s="75"/>
      <c r="FQ141" s="75"/>
      <c r="FR141" s="74"/>
      <c r="FS141" s="74"/>
      <c r="FT141" s="74"/>
      <c r="FU141" s="74"/>
      <c r="FV141" s="74"/>
      <c r="FW141" s="74"/>
      <c r="FX141" s="76"/>
      <c r="FY141" s="76"/>
      <c r="FZ141" s="76"/>
      <c r="GA141" s="76"/>
      <c r="GB141" s="76"/>
      <c r="GC141" s="74"/>
      <c r="GD141" s="74"/>
      <c r="GE141" s="74"/>
      <c r="GF141" s="74"/>
      <c r="GG141" s="77"/>
      <c r="GH141" s="78"/>
      <c r="GI141" s="78"/>
      <c r="GJ141" s="74"/>
      <c r="GK141" s="79"/>
      <c r="GL141" s="80"/>
      <c r="GM141" s="105"/>
      <c r="GN141" s="70"/>
      <c r="GO141" s="70"/>
      <c r="GP141" s="70"/>
      <c r="GQ141" s="70"/>
      <c r="GR141" s="70"/>
      <c r="GS141" s="70"/>
      <c r="GT141" s="70"/>
      <c r="GU141" s="70"/>
      <c r="GV141" s="70"/>
      <c r="GW141" s="70"/>
      <c r="GX141" s="70"/>
      <c r="GY141" s="70"/>
      <c r="GZ141" s="70"/>
      <c r="HA141" s="68"/>
      <c r="HB141" s="68"/>
      <c r="HC141" s="68"/>
      <c r="HD141" s="68"/>
      <c r="HE141" s="68"/>
      <c r="HF141" s="68"/>
      <c r="HG141" s="68"/>
      <c r="HH141" s="68"/>
      <c r="HI141" s="68"/>
      <c r="HJ141" s="68"/>
      <c r="HK141" s="71"/>
      <c r="HL141" s="68"/>
      <c r="HM141" s="71"/>
      <c r="HN141" s="68"/>
      <c r="HO141" s="68"/>
      <c r="HP141" s="71"/>
      <c r="HQ141" s="69"/>
      <c r="HR141" s="68">
        <v>1</v>
      </c>
      <c r="HS141" s="68"/>
      <c r="HT141" s="68"/>
      <c r="HU141" s="68"/>
      <c r="HV141" s="68"/>
      <c r="HW141" s="68"/>
      <c r="HX141" s="68"/>
      <c r="HY141" s="68"/>
      <c r="HZ141" s="68"/>
      <c r="IA141" s="68"/>
      <c r="IB141" s="71"/>
      <c r="IC141" s="68"/>
      <c r="ID141" s="71"/>
      <c r="IE141" s="68"/>
      <c r="IF141" s="68"/>
      <c r="IG141" s="71"/>
      <c r="IH141" s="71"/>
      <c r="II141" s="71"/>
      <c r="IJ141" s="68"/>
      <c r="IK141" s="68"/>
      <c r="IL141" s="68"/>
      <c r="IM141" s="68"/>
      <c r="IN141" s="71"/>
      <c r="IO141" s="71"/>
      <c r="IP141" s="68"/>
      <c r="IQ141" s="71"/>
      <c r="IR141" s="71"/>
      <c r="IS141" s="71"/>
      <c r="IT141" s="71"/>
      <c r="IU141" s="71"/>
      <c r="IV141" s="71"/>
      <c r="IW141" s="71"/>
      <c r="IX141" s="71"/>
      <c r="IY141" s="71"/>
      <c r="IZ141" s="71"/>
      <c r="JA141" s="71"/>
      <c r="JB141" s="71"/>
      <c r="JC141" s="71"/>
      <c r="JD141" s="71"/>
      <c r="JE141" s="71"/>
      <c r="JF141" s="71"/>
      <c r="JG141" s="71"/>
      <c r="JH141" s="71"/>
      <c r="JI141" s="71"/>
      <c r="JJ141" s="71"/>
      <c r="JK141" s="71"/>
      <c r="JL141" s="68"/>
      <c r="JM141" s="68"/>
      <c r="JN141" s="68"/>
      <c r="JO141" s="71"/>
      <c r="JP141" s="71"/>
      <c r="JQ141" s="68"/>
      <c r="JR141" s="71"/>
      <c r="JS141" s="68"/>
      <c r="JT141" s="71"/>
      <c r="JU141" s="71"/>
      <c r="JV141" s="68"/>
      <c r="JW141" s="71"/>
      <c r="JX141" s="71"/>
      <c r="JY141" s="71"/>
      <c r="JZ141" s="71"/>
      <c r="KA141" s="71"/>
      <c r="KB141" s="71"/>
      <c r="KC141" s="71"/>
      <c r="KD141" s="71"/>
      <c r="KE141" s="71"/>
      <c r="KF141" s="71"/>
      <c r="KG141" s="71"/>
      <c r="KH141" s="71"/>
      <c r="KI141" s="71"/>
      <c r="KJ141" s="71"/>
      <c r="KK141" s="71"/>
      <c r="KL141" s="71"/>
      <c r="KM141" s="71"/>
      <c r="KN141" s="68"/>
      <c r="KO141" s="71"/>
      <c r="KP141" s="70"/>
      <c r="KQ141" s="72"/>
      <c r="KR141" s="72"/>
      <c r="KS141" s="72"/>
      <c r="KT141" s="72"/>
      <c r="KU141" s="72"/>
      <c r="KV141" s="72"/>
      <c r="KW141" s="72"/>
      <c r="KX141" s="72"/>
      <c r="KY141" s="72"/>
      <c r="KZ141" s="72"/>
      <c r="LA141" s="72"/>
      <c r="LB141" s="72"/>
      <c r="LC141" s="72"/>
      <c r="LD141" s="72"/>
      <c r="LE141" s="70"/>
      <c r="LF141" s="72"/>
      <c r="LG141" s="70"/>
      <c r="LH141" s="70"/>
      <c r="LI141" s="70"/>
      <c r="LJ141" s="73"/>
      <c r="LK141" s="73"/>
      <c r="LL141" s="73"/>
      <c r="LM141" s="74"/>
      <c r="LN141" s="75"/>
      <c r="LO141" s="75"/>
      <c r="LP141" s="75"/>
      <c r="LQ141" s="75"/>
      <c r="LR141" s="75"/>
      <c r="LS141" s="75"/>
      <c r="LT141" s="75"/>
      <c r="LU141" s="75"/>
      <c r="LV141" s="75"/>
      <c r="LW141" s="75"/>
      <c r="LX141" s="75"/>
      <c r="LY141" s="75"/>
      <c r="LZ141" s="75"/>
      <c r="MA141" s="75"/>
      <c r="MB141" s="75"/>
      <c r="MC141" s="74"/>
      <c r="MD141" s="74"/>
      <c r="ME141" s="74"/>
      <c r="MF141" s="74"/>
      <c r="MG141" s="74"/>
      <c r="MH141" s="74"/>
      <c r="MI141" s="76"/>
      <c r="MJ141" s="76"/>
      <c r="MK141" s="76"/>
      <c r="ML141" s="76"/>
      <c r="MM141" s="76"/>
      <c r="MN141" s="74"/>
      <c r="MO141" s="74"/>
      <c r="MP141" s="74"/>
      <c r="MQ141" s="74"/>
      <c r="MR141" s="70"/>
      <c r="MS141" s="70"/>
      <c r="MT141" s="70"/>
      <c r="MU141" s="70"/>
      <c r="MV141" s="70"/>
      <c r="MW141" s="70"/>
      <c r="MX141" s="70"/>
      <c r="MY141" s="70"/>
      <c r="MZ141" s="70"/>
      <c r="NA141" s="70"/>
      <c r="NB141" s="70"/>
      <c r="NC141" s="70"/>
      <c r="ND141" s="70"/>
      <c r="NE141" s="70"/>
      <c r="NF141" s="70"/>
      <c r="NG141" s="70"/>
      <c r="NH141" s="70"/>
      <c r="NI141" s="70"/>
      <c r="NJ141" s="70"/>
      <c r="NK141" s="70"/>
      <c r="NL141" s="70"/>
      <c r="NM141" s="70"/>
      <c r="NN141" s="70"/>
      <c r="NO141" s="70"/>
      <c r="NP141" s="70"/>
      <c r="NQ141" s="70"/>
      <c r="NR141" s="70"/>
      <c r="NS141" s="70"/>
      <c r="NT141" s="70"/>
      <c r="NU141" s="70"/>
      <c r="NV141" s="70"/>
      <c r="NW141" s="70"/>
      <c r="NX141" s="70"/>
      <c r="NY141" s="70"/>
      <c r="NZ141" s="70"/>
      <c r="OA141" s="70"/>
      <c r="OB141" s="70"/>
      <c r="OC141" s="70"/>
      <c r="OD141" s="70"/>
      <c r="OE141" s="70"/>
      <c r="OF141" s="70"/>
      <c r="OG141" s="81"/>
      <c r="OH141" s="70"/>
      <c r="OI141" s="70"/>
      <c r="OJ141" s="70"/>
      <c r="OK141" s="70"/>
      <c r="OL141" s="70"/>
      <c r="OM141" s="70"/>
      <c r="ON141" s="70"/>
      <c r="OO141" s="70"/>
      <c r="OP141" s="70"/>
      <c r="OQ141" s="70"/>
      <c r="OR141" s="70"/>
      <c r="OS141" s="70"/>
      <c r="OT141" s="70"/>
      <c r="OU141" s="70"/>
    </row>
    <row r="142" spans="1:411" s="67" customFormat="1" ht="25.5">
      <c r="A142" s="745">
        <v>133</v>
      </c>
      <c r="B142" s="754" t="s">
        <v>728</v>
      </c>
      <c r="C142" s="752" t="s">
        <v>601</v>
      </c>
      <c r="D142" s="823">
        <v>50.963000000000001</v>
      </c>
      <c r="E142" s="749" t="s">
        <v>2559</v>
      </c>
      <c r="F142" s="820">
        <v>35</v>
      </c>
      <c r="G142" s="821">
        <v>34.17</v>
      </c>
      <c r="H142" s="821">
        <v>50.963000000000001</v>
      </c>
      <c r="I142" s="761">
        <f>MIN(D142,F142)</f>
        <v>35</v>
      </c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70"/>
      <c r="Y142" s="70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71"/>
      <c r="AK142" s="68"/>
      <c r="AL142" s="71"/>
      <c r="AM142" s="68"/>
      <c r="AN142" s="68"/>
      <c r="AO142" s="71"/>
      <c r="AP142" s="68"/>
      <c r="AQ142" s="68"/>
      <c r="AR142" s="68"/>
      <c r="AS142" s="68">
        <v>1</v>
      </c>
      <c r="AT142" s="68">
        <v>1</v>
      </c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71"/>
      <c r="BL142" s="71"/>
      <c r="BM142" s="68"/>
      <c r="BN142" s="68"/>
      <c r="BO142" s="71"/>
      <c r="BP142" s="71"/>
      <c r="BQ142" s="68"/>
      <c r="BR142" s="68"/>
      <c r="BS142" s="68"/>
      <c r="BT142" s="68"/>
      <c r="BU142" s="71"/>
      <c r="BV142" s="71"/>
      <c r="BW142" s="71"/>
      <c r="BX142" s="71"/>
      <c r="BY142" s="68"/>
      <c r="BZ142" s="68"/>
      <c r="CA142" s="68"/>
      <c r="CB142" s="68"/>
      <c r="CC142" s="71"/>
      <c r="CD142" s="71"/>
      <c r="CE142" s="68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68"/>
      <c r="DB142" s="68"/>
      <c r="DC142" s="68"/>
      <c r="DD142" s="71"/>
      <c r="DE142" s="71"/>
      <c r="DF142" s="68"/>
      <c r="DG142" s="71"/>
      <c r="DH142" s="68"/>
      <c r="DI142" s="71"/>
      <c r="DJ142" s="71"/>
      <c r="DK142" s="68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68"/>
      <c r="ED142" s="71"/>
      <c r="EE142" s="70"/>
      <c r="EF142" s="72"/>
      <c r="EG142" s="72"/>
      <c r="EH142" s="72"/>
      <c r="EI142" s="72"/>
      <c r="EJ142" s="72"/>
      <c r="EK142" s="72"/>
      <c r="EL142" s="72"/>
      <c r="EM142" s="72"/>
      <c r="EN142" s="72"/>
      <c r="EO142" s="72"/>
      <c r="EP142" s="72"/>
      <c r="EQ142" s="72"/>
      <c r="ER142" s="72"/>
      <c r="ES142" s="72"/>
      <c r="ET142" s="70"/>
      <c r="EU142" s="72"/>
      <c r="EV142" s="70"/>
      <c r="EW142" s="70"/>
      <c r="EX142" s="70"/>
      <c r="EY142" s="73"/>
      <c r="EZ142" s="73"/>
      <c r="FA142" s="73"/>
      <c r="FB142" s="74"/>
      <c r="FC142" s="75"/>
      <c r="FD142" s="75"/>
      <c r="FE142" s="75"/>
      <c r="FF142" s="75"/>
      <c r="FG142" s="75"/>
      <c r="FH142" s="75"/>
      <c r="FI142" s="75"/>
      <c r="FJ142" s="75"/>
      <c r="FK142" s="75"/>
      <c r="FL142" s="75"/>
      <c r="FM142" s="75"/>
      <c r="FN142" s="75"/>
      <c r="FO142" s="75"/>
      <c r="FP142" s="75"/>
      <c r="FQ142" s="75"/>
      <c r="FR142" s="74"/>
      <c r="FS142" s="74"/>
      <c r="FT142" s="74"/>
      <c r="FU142" s="74"/>
      <c r="FV142" s="74"/>
      <c r="FW142" s="74"/>
      <c r="FX142" s="76"/>
      <c r="FY142" s="76"/>
      <c r="FZ142" s="76"/>
      <c r="GA142" s="76"/>
      <c r="GB142" s="76"/>
      <c r="GC142" s="74"/>
      <c r="GD142" s="74"/>
      <c r="GE142" s="74"/>
      <c r="GF142" s="74"/>
      <c r="GG142" s="77"/>
      <c r="GH142" s="78"/>
      <c r="GI142" s="78"/>
      <c r="GJ142" s="74"/>
      <c r="GK142" s="79"/>
      <c r="GL142" s="80"/>
      <c r="GM142" s="105"/>
      <c r="GN142" s="70"/>
      <c r="GO142" s="70"/>
      <c r="GP142" s="70"/>
      <c r="GQ142" s="70"/>
      <c r="GR142" s="70"/>
      <c r="GS142" s="70"/>
      <c r="GT142" s="70"/>
      <c r="GU142" s="70"/>
      <c r="GV142" s="70"/>
      <c r="GW142" s="70"/>
      <c r="GX142" s="70"/>
      <c r="GY142" s="70"/>
      <c r="GZ142" s="70"/>
      <c r="HA142" s="68"/>
      <c r="HB142" s="68"/>
      <c r="HC142" s="68"/>
      <c r="HD142" s="68"/>
      <c r="HE142" s="68"/>
      <c r="HF142" s="68"/>
      <c r="HG142" s="68"/>
      <c r="HH142" s="68"/>
      <c r="HI142" s="68"/>
      <c r="HJ142" s="68"/>
      <c r="HK142" s="71"/>
      <c r="HL142" s="68"/>
      <c r="HM142" s="71"/>
      <c r="HN142" s="68"/>
      <c r="HO142" s="68"/>
      <c r="HP142" s="71"/>
      <c r="HQ142" s="69"/>
      <c r="HR142" s="68"/>
      <c r="HS142" s="68">
        <v>1</v>
      </c>
      <c r="HT142" s="68"/>
      <c r="HU142" s="68"/>
      <c r="HV142" s="68"/>
      <c r="HW142" s="68"/>
      <c r="HX142" s="68"/>
      <c r="HY142" s="68"/>
      <c r="HZ142" s="68"/>
      <c r="IA142" s="68"/>
      <c r="IB142" s="71"/>
      <c r="IC142" s="68"/>
      <c r="ID142" s="71"/>
      <c r="IE142" s="68"/>
      <c r="IF142" s="68"/>
      <c r="IG142" s="71"/>
      <c r="IH142" s="71"/>
      <c r="II142" s="71"/>
      <c r="IJ142" s="68"/>
      <c r="IK142" s="68"/>
      <c r="IL142" s="68"/>
      <c r="IM142" s="68"/>
      <c r="IN142" s="71"/>
      <c r="IO142" s="71"/>
      <c r="IP142" s="68"/>
      <c r="IQ142" s="71"/>
      <c r="IR142" s="71"/>
      <c r="IS142" s="71"/>
      <c r="IT142" s="71"/>
      <c r="IU142" s="71"/>
      <c r="IV142" s="71"/>
      <c r="IW142" s="71"/>
      <c r="IX142" s="71"/>
      <c r="IY142" s="71"/>
      <c r="IZ142" s="71"/>
      <c r="JA142" s="71"/>
      <c r="JB142" s="71"/>
      <c r="JC142" s="71"/>
      <c r="JD142" s="71"/>
      <c r="JE142" s="71"/>
      <c r="JF142" s="71"/>
      <c r="JG142" s="71"/>
      <c r="JH142" s="71"/>
      <c r="JI142" s="71"/>
      <c r="JJ142" s="71"/>
      <c r="JK142" s="71"/>
      <c r="JL142" s="68"/>
      <c r="JM142" s="68"/>
      <c r="JN142" s="68"/>
      <c r="JO142" s="71"/>
      <c r="JP142" s="71"/>
      <c r="JQ142" s="68"/>
      <c r="JR142" s="71"/>
      <c r="JS142" s="68"/>
      <c r="JT142" s="71"/>
      <c r="JU142" s="71"/>
      <c r="JV142" s="68"/>
      <c r="JW142" s="71"/>
      <c r="JX142" s="71"/>
      <c r="JY142" s="71"/>
      <c r="JZ142" s="71"/>
      <c r="KA142" s="71"/>
      <c r="KB142" s="71"/>
      <c r="KC142" s="71"/>
      <c r="KD142" s="71"/>
      <c r="KE142" s="71"/>
      <c r="KF142" s="71"/>
      <c r="KG142" s="71"/>
      <c r="KH142" s="71"/>
      <c r="KI142" s="71"/>
      <c r="KJ142" s="71"/>
      <c r="KK142" s="71"/>
      <c r="KL142" s="71"/>
      <c r="KM142" s="71"/>
      <c r="KN142" s="68"/>
      <c r="KO142" s="71"/>
      <c r="KP142" s="70"/>
      <c r="KQ142" s="72"/>
      <c r="KR142" s="72"/>
      <c r="KS142" s="72"/>
      <c r="KT142" s="72"/>
      <c r="KU142" s="72"/>
      <c r="KV142" s="72"/>
      <c r="KW142" s="72"/>
      <c r="KX142" s="72"/>
      <c r="KY142" s="72"/>
      <c r="KZ142" s="72"/>
      <c r="LA142" s="72"/>
      <c r="LB142" s="72"/>
      <c r="LC142" s="72"/>
      <c r="LD142" s="72"/>
      <c r="LE142" s="70"/>
      <c r="LF142" s="72"/>
      <c r="LG142" s="70"/>
      <c r="LH142" s="70"/>
      <c r="LI142" s="70"/>
      <c r="LJ142" s="73"/>
      <c r="LK142" s="73"/>
      <c r="LL142" s="73"/>
      <c r="LM142" s="74"/>
      <c r="LN142" s="75"/>
      <c r="LO142" s="75"/>
      <c r="LP142" s="75"/>
      <c r="LQ142" s="75"/>
      <c r="LR142" s="75"/>
      <c r="LS142" s="75"/>
      <c r="LT142" s="75"/>
      <c r="LU142" s="75"/>
      <c r="LV142" s="75"/>
      <c r="LW142" s="75"/>
      <c r="LX142" s="75"/>
      <c r="LY142" s="75"/>
      <c r="LZ142" s="75"/>
      <c r="MA142" s="75"/>
      <c r="MB142" s="75"/>
      <c r="MC142" s="74"/>
      <c r="MD142" s="74"/>
      <c r="ME142" s="74"/>
      <c r="MF142" s="74"/>
      <c r="MG142" s="74"/>
      <c r="MH142" s="74"/>
      <c r="MI142" s="76"/>
      <c r="MJ142" s="76"/>
      <c r="MK142" s="76"/>
      <c r="ML142" s="76"/>
      <c r="MM142" s="76"/>
      <c r="MN142" s="74"/>
      <c r="MO142" s="74"/>
      <c r="MP142" s="74"/>
      <c r="MQ142" s="74"/>
      <c r="MR142" s="70"/>
      <c r="MS142" s="70"/>
      <c r="MT142" s="70"/>
      <c r="MU142" s="70"/>
      <c r="MV142" s="70"/>
      <c r="MW142" s="70"/>
      <c r="MX142" s="70"/>
      <c r="MY142" s="70"/>
      <c r="MZ142" s="70"/>
      <c r="NA142" s="70"/>
      <c r="NB142" s="70"/>
      <c r="NC142" s="70"/>
      <c r="ND142" s="70"/>
      <c r="NE142" s="70"/>
      <c r="NF142" s="70"/>
      <c r="NG142" s="70"/>
      <c r="NH142" s="70"/>
      <c r="NI142" s="70"/>
      <c r="NJ142" s="70"/>
      <c r="NK142" s="70"/>
      <c r="NL142" s="70"/>
      <c r="NM142" s="70"/>
      <c r="NN142" s="70"/>
      <c r="NO142" s="70"/>
      <c r="NP142" s="70"/>
      <c r="NQ142" s="70"/>
      <c r="NR142" s="70"/>
      <c r="NS142" s="70"/>
      <c r="NT142" s="70"/>
      <c r="NU142" s="70"/>
      <c r="NV142" s="70"/>
      <c r="NW142" s="70"/>
      <c r="NX142" s="70"/>
      <c r="NY142" s="70"/>
      <c r="NZ142" s="70"/>
      <c r="OA142" s="70"/>
      <c r="OB142" s="70"/>
      <c r="OC142" s="70"/>
      <c r="OD142" s="70"/>
      <c r="OE142" s="70"/>
      <c r="OF142" s="70"/>
      <c r="OG142" s="81"/>
      <c r="OH142" s="70"/>
      <c r="OI142" s="70"/>
      <c r="OJ142" s="70"/>
      <c r="OK142" s="70"/>
      <c r="OL142" s="70"/>
      <c r="OM142" s="70"/>
      <c r="ON142" s="70"/>
      <c r="OO142" s="70"/>
      <c r="OP142" s="70"/>
      <c r="OQ142" s="70"/>
      <c r="OR142" s="70"/>
      <c r="OS142" s="70"/>
      <c r="OT142" s="70"/>
      <c r="OU142" s="70"/>
    </row>
    <row r="143" spans="1:411" s="67" customFormat="1" ht="25.5">
      <c r="A143" s="745">
        <v>134</v>
      </c>
      <c r="B143" s="754" t="s">
        <v>729</v>
      </c>
      <c r="C143" s="752" t="s">
        <v>601</v>
      </c>
      <c r="D143" s="750">
        <v>59.07</v>
      </c>
      <c r="E143" s="749" t="s">
        <v>2560</v>
      </c>
      <c r="F143" s="820">
        <v>42</v>
      </c>
      <c r="G143" s="820">
        <v>46.67</v>
      </c>
      <c r="H143" s="820">
        <v>32.799999999999997</v>
      </c>
      <c r="I143" s="761">
        <f>MIN(D143,F143)</f>
        <v>42</v>
      </c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70"/>
      <c r="Y143" s="70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71"/>
      <c r="AK143" s="68"/>
      <c r="AL143" s="71"/>
      <c r="AM143" s="68"/>
      <c r="AN143" s="68"/>
      <c r="AO143" s="71"/>
      <c r="AP143" s="68"/>
      <c r="AQ143" s="68"/>
      <c r="AR143" s="68"/>
      <c r="AS143" s="68"/>
      <c r="AT143" s="68"/>
      <c r="AU143" s="68">
        <v>1</v>
      </c>
      <c r="AV143" s="68">
        <v>1</v>
      </c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71"/>
      <c r="BL143" s="71"/>
      <c r="BM143" s="68"/>
      <c r="BN143" s="68"/>
      <c r="BO143" s="71"/>
      <c r="BP143" s="71"/>
      <c r="BQ143" s="68"/>
      <c r="BR143" s="68"/>
      <c r="BS143" s="68"/>
      <c r="BT143" s="68"/>
      <c r="BU143" s="71"/>
      <c r="BV143" s="71"/>
      <c r="BW143" s="71"/>
      <c r="BX143" s="71"/>
      <c r="BY143" s="68"/>
      <c r="BZ143" s="68"/>
      <c r="CA143" s="68"/>
      <c r="CB143" s="68"/>
      <c r="CC143" s="71"/>
      <c r="CD143" s="71"/>
      <c r="CE143" s="68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68"/>
      <c r="DB143" s="68"/>
      <c r="DC143" s="68"/>
      <c r="DD143" s="71"/>
      <c r="DE143" s="71"/>
      <c r="DF143" s="68"/>
      <c r="DG143" s="71"/>
      <c r="DH143" s="68"/>
      <c r="DI143" s="71"/>
      <c r="DJ143" s="71"/>
      <c r="DK143" s="68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68"/>
      <c r="ED143" s="71"/>
      <c r="EE143" s="70"/>
      <c r="EF143" s="72"/>
      <c r="EG143" s="72"/>
      <c r="EH143" s="72"/>
      <c r="EI143" s="72"/>
      <c r="EJ143" s="72"/>
      <c r="EK143" s="72"/>
      <c r="EL143" s="72"/>
      <c r="EM143" s="72"/>
      <c r="EN143" s="72"/>
      <c r="EO143" s="72"/>
      <c r="EP143" s="72"/>
      <c r="EQ143" s="72"/>
      <c r="ER143" s="72"/>
      <c r="ES143" s="72"/>
      <c r="ET143" s="70"/>
      <c r="EU143" s="72"/>
      <c r="EV143" s="70"/>
      <c r="EW143" s="70"/>
      <c r="EX143" s="70"/>
      <c r="EY143" s="73"/>
      <c r="EZ143" s="73"/>
      <c r="FA143" s="73"/>
      <c r="FB143" s="74"/>
      <c r="FC143" s="75"/>
      <c r="FD143" s="75"/>
      <c r="FE143" s="75"/>
      <c r="FF143" s="75"/>
      <c r="FG143" s="75"/>
      <c r="FH143" s="75"/>
      <c r="FI143" s="75"/>
      <c r="FJ143" s="75"/>
      <c r="FK143" s="75"/>
      <c r="FL143" s="75"/>
      <c r="FM143" s="75"/>
      <c r="FN143" s="75"/>
      <c r="FO143" s="75"/>
      <c r="FP143" s="75"/>
      <c r="FQ143" s="75"/>
      <c r="FR143" s="74"/>
      <c r="FS143" s="74"/>
      <c r="FT143" s="74"/>
      <c r="FU143" s="74"/>
      <c r="FV143" s="74"/>
      <c r="FW143" s="74"/>
      <c r="FX143" s="76"/>
      <c r="FY143" s="76"/>
      <c r="FZ143" s="76"/>
      <c r="GA143" s="76"/>
      <c r="GB143" s="76"/>
      <c r="GC143" s="74"/>
      <c r="GD143" s="74"/>
      <c r="GE143" s="74"/>
      <c r="GF143" s="74"/>
      <c r="GG143" s="77"/>
      <c r="GH143" s="78"/>
      <c r="GI143" s="78"/>
      <c r="GJ143" s="74"/>
      <c r="GK143" s="79"/>
      <c r="GL143" s="80"/>
      <c r="GM143" s="105"/>
      <c r="GN143" s="70"/>
      <c r="GO143" s="70"/>
      <c r="GP143" s="70"/>
      <c r="GQ143" s="70"/>
      <c r="GR143" s="70"/>
      <c r="GS143" s="70"/>
      <c r="GT143" s="70"/>
      <c r="GU143" s="70"/>
      <c r="GV143" s="70"/>
      <c r="GW143" s="70"/>
      <c r="GX143" s="70"/>
      <c r="GY143" s="70"/>
      <c r="GZ143" s="70"/>
      <c r="HA143" s="68"/>
      <c r="HB143" s="68"/>
      <c r="HC143" s="68"/>
      <c r="HD143" s="68"/>
      <c r="HE143" s="68"/>
      <c r="HF143" s="68"/>
      <c r="HG143" s="68"/>
      <c r="HH143" s="68"/>
      <c r="HI143" s="68"/>
      <c r="HJ143" s="68"/>
      <c r="HK143" s="71"/>
      <c r="HL143" s="68"/>
      <c r="HM143" s="71"/>
      <c r="HN143" s="68"/>
      <c r="HO143" s="68"/>
      <c r="HP143" s="71"/>
      <c r="HQ143" s="69"/>
      <c r="HR143" s="68"/>
      <c r="HS143" s="68"/>
      <c r="HT143" s="68">
        <v>1</v>
      </c>
      <c r="HU143" s="68"/>
      <c r="HV143" s="68"/>
      <c r="HW143" s="68"/>
      <c r="HX143" s="68"/>
      <c r="HY143" s="68"/>
      <c r="HZ143" s="68"/>
      <c r="IA143" s="68"/>
      <c r="IB143" s="71"/>
      <c r="IC143" s="68"/>
      <c r="ID143" s="71"/>
      <c r="IE143" s="68"/>
      <c r="IF143" s="68"/>
      <c r="IG143" s="71"/>
      <c r="IH143" s="71"/>
      <c r="II143" s="71"/>
      <c r="IJ143" s="68"/>
      <c r="IK143" s="68"/>
      <c r="IL143" s="68"/>
      <c r="IM143" s="68"/>
      <c r="IN143" s="71"/>
      <c r="IO143" s="71"/>
      <c r="IP143" s="68"/>
      <c r="IQ143" s="71"/>
      <c r="IR143" s="71"/>
      <c r="IS143" s="71"/>
      <c r="IT143" s="71"/>
      <c r="IU143" s="71"/>
      <c r="IV143" s="71"/>
      <c r="IW143" s="71"/>
      <c r="IX143" s="71"/>
      <c r="IY143" s="71"/>
      <c r="IZ143" s="71"/>
      <c r="JA143" s="71"/>
      <c r="JB143" s="71"/>
      <c r="JC143" s="71"/>
      <c r="JD143" s="71"/>
      <c r="JE143" s="71"/>
      <c r="JF143" s="71"/>
      <c r="JG143" s="71"/>
      <c r="JH143" s="71"/>
      <c r="JI143" s="71"/>
      <c r="JJ143" s="71"/>
      <c r="JK143" s="71"/>
      <c r="JL143" s="68"/>
      <c r="JM143" s="68"/>
      <c r="JN143" s="68"/>
      <c r="JO143" s="71"/>
      <c r="JP143" s="71"/>
      <c r="JQ143" s="68"/>
      <c r="JR143" s="71"/>
      <c r="JS143" s="68"/>
      <c r="JT143" s="71"/>
      <c r="JU143" s="71"/>
      <c r="JV143" s="68"/>
      <c r="JW143" s="71"/>
      <c r="JX143" s="71"/>
      <c r="JY143" s="71"/>
      <c r="JZ143" s="71"/>
      <c r="KA143" s="71"/>
      <c r="KB143" s="71"/>
      <c r="KC143" s="71"/>
      <c r="KD143" s="71"/>
      <c r="KE143" s="71"/>
      <c r="KF143" s="71"/>
      <c r="KG143" s="71"/>
      <c r="KH143" s="71"/>
      <c r="KI143" s="71"/>
      <c r="KJ143" s="71"/>
      <c r="KK143" s="71"/>
      <c r="KL143" s="71"/>
      <c r="KM143" s="71"/>
      <c r="KN143" s="68"/>
      <c r="KO143" s="71"/>
      <c r="KP143" s="70"/>
      <c r="KQ143" s="72"/>
      <c r="KR143" s="72"/>
      <c r="KS143" s="72"/>
      <c r="KT143" s="72"/>
      <c r="KU143" s="72"/>
      <c r="KV143" s="72"/>
      <c r="KW143" s="72"/>
      <c r="KX143" s="72"/>
      <c r="KY143" s="72"/>
      <c r="KZ143" s="72"/>
      <c r="LA143" s="72"/>
      <c r="LB143" s="72"/>
      <c r="LC143" s="72"/>
      <c r="LD143" s="72"/>
      <c r="LE143" s="70"/>
      <c r="LF143" s="72"/>
      <c r="LG143" s="70"/>
      <c r="LH143" s="70"/>
      <c r="LI143" s="70"/>
      <c r="LJ143" s="73"/>
      <c r="LK143" s="73"/>
      <c r="LL143" s="73"/>
      <c r="LM143" s="74"/>
      <c r="LN143" s="75"/>
      <c r="LO143" s="75"/>
      <c r="LP143" s="75"/>
      <c r="LQ143" s="75"/>
      <c r="LR143" s="75"/>
      <c r="LS143" s="75"/>
      <c r="LT143" s="75"/>
      <c r="LU143" s="75"/>
      <c r="LV143" s="75"/>
      <c r="LW143" s="75"/>
      <c r="LX143" s="75"/>
      <c r="LY143" s="75"/>
      <c r="LZ143" s="75"/>
      <c r="MA143" s="75"/>
      <c r="MB143" s="75"/>
      <c r="MC143" s="74"/>
      <c r="MD143" s="74"/>
      <c r="ME143" s="74"/>
      <c r="MF143" s="74"/>
      <c r="MG143" s="74"/>
      <c r="MH143" s="74"/>
      <c r="MI143" s="76"/>
      <c r="MJ143" s="76"/>
      <c r="MK143" s="76"/>
      <c r="ML143" s="76"/>
      <c r="MM143" s="76"/>
      <c r="MN143" s="74"/>
      <c r="MO143" s="74"/>
      <c r="MP143" s="74"/>
      <c r="MQ143" s="74"/>
      <c r="MR143" s="70"/>
      <c r="MS143" s="70"/>
      <c r="MT143" s="70"/>
      <c r="MU143" s="70"/>
      <c r="MV143" s="70"/>
      <c r="MW143" s="70"/>
      <c r="MX143" s="70"/>
      <c r="MY143" s="70"/>
      <c r="MZ143" s="70"/>
      <c r="NA143" s="70"/>
      <c r="NB143" s="70"/>
      <c r="NC143" s="70"/>
      <c r="ND143" s="70"/>
      <c r="NE143" s="70"/>
      <c r="NF143" s="70"/>
      <c r="NG143" s="70"/>
      <c r="NH143" s="70"/>
      <c r="NI143" s="70"/>
      <c r="NJ143" s="70"/>
      <c r="NK143" s="70"/>
      <c r="NL143" s="70"/>
      <c r="NM143" s="70"/>
      <c r="NN143" s="70"/>
      <c r="NO143" s="70"/>
      <c r="NP143" s="70"/>
      <c r="NQ143" s="70"/>
      <c r="NR143" s="70"/>
      <c r="NS143" s="70"/>
      <c r="NT143" s="70"/>
      <c r="NU143" s="70"/>
      <c r="NV143" s="70"/>
      <c r="NW143" s="70"/>
      <c r="NX143" s="70"/>
      <c r="NY143" s="70"/>
      <c r="NZ143" s="70"/>
      <c r="OA143" s="70"/>
      <c r="OB143" s="70"/>
      <c r="OC143" s="70"/>
      <c r="OD143" s="70"/>
      <c r="OE143" s="70"/>
      <c r="OF143" s="70"/>
      <c r="OG143" s="81"/>
      <c r="OH143" s="70"/>
      <c r="OI143" s="70"/>
      <c r="OJ143" s="70"/>
      <c r="OK143" s="70"/>
      <c r="OL143" s="70"/>
      <c r="OM143" s="70"/>
      <c r="ON143" s="70"/>
      <c r="OO143" s="70"/>
      <c r="OP143" s="70"/>
      <c r="OQ143" s="70"/>
      <c r="OR143" s="70"/>
      <c r="OS143" s="70"/>
      <c r="OT143" s="70"/>
      <c r="OU143" s="70"/>
    </row>
    <row r="144" spans="1:411" s="67" customFormat="1" ht="25.5">
      <c r="A144" s="745">
        <v>135</v>
      </c>
      <c r="B144" s="754" t="s">
        <v>730</v>
      </c>
      <c r="C144" s="752" t="s">
        <v>601</v>
      </c>
      <c r="D144" s="750">
        <v>70.88</v>
      </c>
      <c r="E144" s="749" t="s">
        <v>2561</v>
      </c>
      <c r="F144" s="820">
        <v>59</v>
      </c>
      <c r="G144" s="821">
        <v>56.67</v>
      </c>
      <c r="H144" s="821">
        <v>70.88</v>
      </c>
      <c r="I144" s="761">
        <f>MIN(D144,F144)</f>
        <v>59</v>
      </c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70"/>
      <c r="Y144" s="70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71"/>
      <c r="AK144" s="68"/>
      <c r="AL144" s="71"/>
      <c r="AM144" s="68"/>
      <c r="AN144" s="68"/>
      <c r="AO144" s="71"/>
      <c r="AP144" s="68"/>
      <c r="AQ144" s="68"/>
      <c r="AR144" s="68"/>
      <c r="AS144" s="68"/>
      <c r="AT144" s="68"/>
      <c r="AU144" s="68"/>
      <c r="AV144" s="68"/>
      <c r="AW144" s="68">
        <v>1</v>
      </c>
      <c r="AX144" s="68">
        <v>1</v>
      </c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71"/>
      <c r="BL144" s="71"/>
      <c r="BM144" s="68"/>
      <c r="BN144" s="68"/>
      <c r="BO144" s="71"/>
      <c r="BP144" s="71"/>
      <c r="BQ144" s="68"/>
      <c r="BR144" s="68"/>
      <c r="BS144" s="68"/>
      <c r="BT144" s="68"/>
      <c r="BU144" s="71"/>
      <c r="BV144" s="71"/>
      <c r="BW144" s="71"/>
      <c r="BX144" s="71"/>
      <c r="BY144" s="68"/>
      <c r="BZ144" s="68"/>
      <c r="CA144" s="68"/>
      <c r="CB144" s="68"/>
      <c r="CC144" s="71"/>
      <c r="CD144" s="71"/>
      <c r="CE144" s="68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68"/>
      <c r="DB144" s="68"/>
      <c r="DC144" s="68"/>
      <c r="DD144" s="71"/>
      <c r="DE144" s="71"/>
      <c r="DF144" s="68"/>
      <c r="DG144" s="71"/>
      <c r="DH144" s="68"/>
      <c r="DI144" s="71"/>
      <c r="DJ144" s="71"/>
      <c r="DK144" s="68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  <c r="EC144" s="68"/>
      <c r="ED144" s="71"/>
      <c r="EE144" s="70"/>
      <c r="EF144" s="72"/>
      <c r="EG144" s="72"/>
      <c r="EH144" s="72"/>
      <c r="EI144" s="72"/>
      <c r="EJ144" s="72"/>
      <c r="EK144" s="72"/>
      <c r="EL144" s="72"/>
      <c r="EM144" s="72"/>
      <c r="EN144" s="72"/>
      <c r="EO144" s="72"/>
      <c r="EP144" s="72"/>
      <c r="EQ144" s="72"/>
      <c r="ER144" s="72"/>
      <c r="ES144" s="72"/>
      <c r="ET144" s="70"/>
      <c r="EU144" s="72"/>
      <c r="EV144" s="70"/>
      <c r="EW144" s="70"/>
      <c r="EX144" s="70"/>
      <c r="EY144" s="73"/>
      <c r="EZ144" s="73"/>
      <c r="FA144" s="73"/>
      <c r="FB144" s="74"/>
      <c r="FC144" s="75"/>
      <c r="FD144" s="75"/>
      <c r="FE144" s="75"/>
      <c r="FF144" s="75"/>
      <c r="FG144" s="75"/>
      <c r="FH144" s="75"/>
      <c r="FI144" s="75"/>
      <c r="FJ144" s="75"/>
      <c r="FK144" s="75"/>
      <c r="FL144" s="75"/>
      <c r="FM144" s="75"/>
      <c r="FN144" s="75"/>
      <c r="FO144" s="75"/>
      <c r="FP144" s="75"/>
      <c r="FQ144" s="75"/>
      <c r="FR144" s="74"/>
      <c r="FS144" s="74"/>
      <c r="FT144" s="74"/>
      <c r="FU144" s="74"/>
      <c r="FV144" s="74"/>
      <c r="FW144" s="74"/>
      <c r="FX144" s="76"/>
      <c r="FY144" s="76"/>
      <c r="FZ144" s="76"/>
      <c r="GA144" s="76"/>
      <c r="GB144" s="76"/>
      <c r="GC144" s="74"/>
      <c r="GD144" s="74"/>
      <c r="GE144" s="74"/>
      <c r="GF144" s="74"/>
      <c r="GG144" s="77"/>
      <c r="GH144" s="78"/>
      <c r="GI144" s="78"/>
      <c r="GJ144" s="74"/>
      <c r="GK144" s="79"/>
      <c r="GL144" s="80"/>
      <c r="GM144" s="105"/>
      <c r="GN144" s="70"/>
      <c r="GO144" s="70"/>
      <c r="GP144" s="70"/>
      <c r="GQ144" s="70"/>
      <c r="GR144" s="70"/>
      <c r="GS144" s="70"/>
      <c r="GT144" s="70"/>
      <c r="GU144" s="70"/>
      <c r="GV144" s="70"/>
      <c r="GW144" s="70"/>
      <c r="GX144" s="70"/>
      <c r="GY144" s="70"/>
      <c r="GZ144" s="70"/>
      <c r="HA144" s="68"/>
      <c r="HB144" s="68"/>
      <c r="HC144" s="68"/>
      <c r="HD144" s="68"/>
      <c r="HE144" s="68"/>
      <c r="HF144" s="68"/>
      <c r="HG144" s="68"/>
      <c r="HH144" s="68"/>
      <c r="HI144" s="68"/>
      <c r="HJ144" s="68"/>
      <c r="HK144" s="71"/>
      <c r="HL144" s="68"/>
      <c r="HM144" s="71"/>
      <c r="HN144" s="68"/>
      <c r="HO144" s="68"/>
      <c r="HP144" s="71"/>
      <c r="HQ144" s="69"/>
      <c r="HR144" s="68"/>
      <c r="HS144" s="68"/>
      <c r="HT144" s="68"/>
      <c r="HU144" s="68">
        <v>1</v>
      </c>
      <c r="HV144" s="68"/>
      <c r="HW144" s="68"/>
      <c r="HX144" s="68"/>
      <c r="HY144" s="68"/>
      <c r="HZ144" s="68"/>
      <c r="IA144" s="68"/>
      <c r="IB144" s="71"/>
      <c r="IC144" s="68"/>
      <c r="ID144" s="71"/>
      <c r="IE144" s="68"/>
      <c r="IF144" s="68"/>
      <c r="IG144" s="71"/>
      <c r="IH144" s="71"/>
      <c r="II144" s="71"/>
      <c r="IJ144" s="68"/>
      <c r="IK144" s="68"/>
      <c r="IL144" s="68"/>
      <c r="IM144" s="68"/>
      <c r="IN144" s="71"/>
      <c r="IO144" s="71"/>
      <c r="IP144" s="68"/>
      <c r="IQ144" s="71"/>
      <c r="IR144" s="71"/>
      <c r="IS144" s="71"/>
      <c r="IT144" s="71"/>
      <c r="IU144" s="71"/>
      <c r="IV144" s="71"/>
      <c r="IW144" s="71"/>
      <c r="IX144" s="71"/>
      <c r="IY144" s="71"/>
      <c r="IZ144" s="71"/>
      <c r="JA144" s="71"/>
      <c r="JB144" s="71"/>
      <c r="JC144" s="71"/>
      <c r="JD144" s="71"/>
      <c r="JE144" s="71"/>
      <c r="JF144" s="71"/>
      <c r="JG144" s="71"/>
      <c r="JH144" s="71"/>
      <c r="JI144" s="71"/>
      <c r="JJ144" s="71"/>
      <c r="JK144" s="71"/>
      <c r="JL144" s="68"/>
      <c r="JM144" s="68"/>
      <c r="JN144" s="68"/>
      <c r="JO144" s="71"/>
      <c r="JP144" s="71"/>
      <c r="JQ144" s="68"/>
      <c r="JR144" s="71"/>
      <c r="JS144" s="68"/>
      <c r="JT144" s="71"/>
      <c r="JU144" s="71"/>
      <c r="JV144" s="68"/>
      <c r="JW144" s="71"/>
      <c r="JX144" s="71"/>
      <c r="JY144" s="71"/>
      <c r="JZ144" s="71"/>
      <c r="KA144" s="71"/>
      <c r="KB144" s="71"/>
      <c r="KC144" s="71"/>
      <c r="KD144" s="71"/>
      <c r="KE144" s="71"/>
      <c r="KF144" s="71"/>
      <c r="KG144" s="71"/>
      <c r="KH144" s="71"/>
      <c r="KI144" s="71"/>
      <c r="KJ144" s="71"/>
      <c r="KK144" s="71"/>
      <c r="KL144" s="71"/>
      <c r="KM144" s="71"/>
      <c r="KN144" s="68"/>
      <c r="KO144" s="71"/>
      <c r="KP144" s="70"/>
      <c r="KQ144" s="72"/>
      <c r="KR144" s="72"/>
      <c r="KS144" s="72"/>
      <c r="KT144" s="72"/>
      <c r="KU144" s="72"/>
      <c r="KV144" s="72"/>
      <c r="KW144" s="72"/>
      <c r="KX144" s="72"/>
      <c r="KY144" s="72"/>
      <c r="KZ144" s="72"/>
      <c r="LA144" s="72"/>
      <c r="LB144" s="72"/>
      <c r="LC144" s="72"/>
      <c r="LD144" s="72"/>
      <c r="LE144" s="70"/>
      <c r="LF144" s="72"/>
      <c r="LG144" s="70"/>
      <c r="LH144" s="70"/>
      <c r="LI144" s="70"/>
      <c r="LJ144" s="73"/>
      <c r="LK144" s="73"/>
      <c r="LL144" s="73"/>
      <c r="LM144" s="74"/>
      <c r="LN144" s="75"/>
      <c r="LO144" s="75"/>
      <c r="LP144" s="75"/>
      <c r="LQ144" s="75"/>
      <c r="LR144" s="75"/>
      <c r="LS144" s="75"/>
      <c r="LT144" s="75"/>
      <c r="LU144" s="75"/>
      <c r="LV144" s="75"/>
      <c r="LW144" s="75"/>
      <c r="LX144" s="75"/>
      <c r="LY144" s="75"/>
      <c r="LZ144" s="75"/>
      <c r="MA144" s="75"/>
      <c r="MB144" s="75"/>
      <c r="MC144" s="74"/>
      <c r="MD144" s="74"/>
      <c r="ME144" s="74"/>
      <c r="MF144" s="74"/>
      <c r="MG144" s="74"/>
      <c r="MH144" s="74"/>
      <c r="MI144" s="76"/>
      <c r="MJ144" s="76"/>
      <c r="MK144" s="76"/>
      <c r="ML144" s="76"/>
      <c r="MM144" s="76"/>
      <c r="MN144" s="74"/>
      <c r="MO144" s="74"/>
      <c r="MP144" s="74"/>
      <c r="MQ144" s="74"/>
      <c r="MR144" s="70"/>
      <c r="MS144" s="70"/>
      <c r="MT144" s="70"/>
      <c r="MU144" s="70"/>
      <c r="MV144" s="70"/>
      <c r="MW144" s="70"/>
      <c r="MX144" s="70"/>
      <c r="MY144" s="70"/>
      <c r="MZ144" s="70"/>
      <c r="NA144" s="70"/>
      <c r="NB144" s="70"/>
      <c r="NC144" s="70"/>
      <c r="ND144" s="70"/>
      <c r="NE144" s="70"/>
      <c r="NF144" s="70"/>
      <c r="NG144" s="70"/>
      <c r="NH144" s="70"/>
      <c r="NI144" s="70"/>
      <c r="NJ144" s="70"/>
      <c r="NK144" s="70"/>
      <c r="NL144" s="70"/>
      <c r="NM144" s="70"/>
      <c r="NN144" s="70"/>
      <c r="NO144" s="70"/>
      <c r="NP144" s="70"/>
      <c r="NQ144" s="70"/>
      <c r="NR144" s="70"/>
      <c r="NS144" s="70"/>
      <c r="NT144" s="70"/>
      <c r="NU144" s="70"/>
      <c r="NV144" s="70"/>
      <c r="NW144" s="70"/>
      <c r="NX144" s="70"/>
      <c r="NY144" s="70"/>
      <c r="NZ144" s="70"/>
      <c r="OA144" s="70"/>
      <c r="OB144" s="70"/>
      <c r="OC144" s="70"/>
      <c r="OD144" s="70"/>
      <c r="OE144" s="70"/>
      <c r="OF144" s="70"/>
      <c r="OG144" s="81"/>
      <c r="OH144" s="70"/>
      <c r="OI144" s="70"/>
      <c r="OJ144" s="70"/>
      <c r="OK144" s="70"/>
      <c r="OL144" s="70"/>
      <c r="OM144" s="70"/>
      <c r="ON144" s="70"/>
      <c r="OO144" s="70"/>
      <c r="OP144" s="70"/>
      <c r="OQ144" s="70"/>
      <c r="OR144" s="70"/>
      <c r="OS144" s="70"/>
      <c r="OT144" s="70"/>
      <c r="OU144" s="70"/>
    </row>
    <row r="145" spans="1:411" s="67" customFormat="1" ht="25.5">
      <c r="A145" s="745">
        <v>136</v>
      </c>
      <c r="B145" s="754" t="s">
        <v>731</v>
      </c>
      <c r="C145" s="752" t="s">
        <v>601</v>
      </c>
      <c r="D145" s="750">
        <v>79.319999999999993</v>
      </c>
      <c r="E145" s="749" t="s">
        <v>2562</v>
      </c>
      <c r="F145" s="820">
        <v>75</v>
      </c>
      <c r="G145" s="821">
        <v>61.67</v>
      </c>
      <c r="H145" s="821">
        <v>79.319999999999993</v>
      </c>
      <c r="I145" s="761">
        <f>MIN(D145,F145)</f>
        <v>75</v>
      </c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2"/>
      <c r="AK145" s="70"/>
      <c r="AL145" s="72"/>
      <c r="AM145" s="70"/>
      <c r="AN145" s="70"/>
      <c r="AO145" s="72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>
        <v>1</v>
      </c>
      <c r="AZ145" s="70">
        <v>1</v>
      </c>
      <c r="BA145" s="70"/>
      <c r="BB145" s="70"/>
      <c r="BC145" s="70"/>
      <c r="BD145" s="70"/>
      <c r="BE145" s="70"/>
      <c r="BF145" s="70"/>
      <c r="BG145" s="70"/>
      <c r="BH145" s="70"/>
      <c r="BI145" s="70"/>
      <c r="BJ145" s="70"/>
      <c r="BK145" s="72"/>
      <c r="BL145" s="72"/>
      <c r="BM145" s="70"/>
      <c r="BN145" s="70"/>
      <c r="BO145" s="72"/>
      <c r="BP145" s="72"/>
      <c r="BQ145" s="70"/>
      <c r="BR145" s="70"/>
      <c r="BS145" s="70"/>
      <c r="BT145" s="70"/>
      <c r="BU145" s="72"/>
      <c r="BV145" s="72"/>
      <c r="BW145" s="72"/>
      <c r="BX145" s="72"/>
      <c r="BY145" s="70"/>
      <c r="BZ145" s="70"/>
      <c r="CA145" s="70"/>
      <c r="CB145" s="70"/>
      <c r="CC145" s="72"/>
      <c r="CD145" s="72"/>
      <c r="CE145" s="70"/>
      <c r="CF145" s="72"/>
      <c r="CG145" s="72"/>
      <c r="CH145" s="72"/>
      <c r="CI145" s="72"/>
      <c r="CJ145" s="72"/>
      <c r="CK145" s="72"/>
      <c r="CL145" s="72"/>
      <c r="CM145" s="72"/>
      <c r="CN145" s="72"/>
      <c r="CO145" s="72"/>
      <c r="CP145" s="72"/>
      <c r="CQ145" s="72"/>
      <c r="CR145" s="72"/>
      <c r="CS145" s="72"/>
      <c r="CT145" s="72"/>
      <c r="CU145" s="72"/>
      <c r="CV145" s="72"/>
      <c r="CW145" s="72"/>
      <c r="CX145" s="72"/>
      <c r="CY145" s="72"/>
      <c r="CZ145" s="72"/>
      <c r="DA145" s="70"/>
      <c r="DB145" s="70"/>
      <c r="DC145" s="70"/>
      <c r="DD145" s="72"/>
      <c r="DE145" s="72"/>
      <c r="DF145" s="70"/>
      <c r="DG145" s="72"/>
      <c r="DH145" s="70"/>
      <c r="DI145" s="72"/>
      <c r="DJ145" s="72"/>
      <c r="DK145" s="70"/>
      <c r="DL145" s="72"/>
      <c r="DM145" s="72"/>
      <c r="DN145" s="72"/>
      <c r="DO145" s="72"/>
      <c r="DP145" s="72"/>
      <c r="DQ145" s="72"/>
      <c r="DR145" s="72"/>
      <c r="DS145" s="72"/>
      <c r="DT145" s="72"/>
      <c r="DU145" s="72"/>
      <c r="DV145" s="72"/>
      <c r="DW145" s="72"/>
      <c r="DX145" s="72"/>
      <c r="DY145" s="72"/>
      <c r="DZ145" s="72"/>
      <c r="EA145" s="72"/>
      <c r="EB145" s="72"/>
      <c r="EC145" s="70"/>
      <c r="ED145" s="72"/>
      <c r="EE145" s="70"/>
      <c r="EF145" s="72"/>
      <c r="EG145" s="72"/>
      <c r="EH145" s="72"/>
      <c r="EI145" s="72"/>
      <c r="EJ145" s="72"/>
      <c r="EK145" s="72"/>
      <c r="EL145" s="72"/>
      <c r="EM145" s="72"/>
      <c r="EN145" s="72"/>
      <c r="EO145" s="72"/>
      <c r="EP145" s="72"/>
      <c r="EQ145" s="72"/>
      <c r="ER145" s="72"/>
      <c r="ES145" s="72"/>
      <c r="ET145" s="70"/>
      <c r="EU145" s="72"/>
      <c r="EV145" s="70"/>
      <c r="EW145" s="70"/>
      <c r="EX145" s="70"/>
      <c r="EY145" s="73"/>
      <c r="EZ145" s="73"/>
      <c r="FA145" s="73"/>
      <c r="FB145" s="74"/>
      <c r="FC145" s="75"/>
      <c r="FD145" s="75"/>
      <c r="FE145" s="75"/>
      <c r="FF145" s="75"/>
      <c r="FG145" s="75"/>
      <c r="FH145" s="75"/>
      <c r="FI145" s="75"/>
      <c r="FJ145" s="75"/>
      <c r="FK145" s="75"/>
      <c r="FL145" s="75"/>
      <c r="FM145" s="75"/>
      <c r="FN145" s="75"/>
      <c r="FO145" s="75"/>
      <c r="FP145" s="75"/>
      <c r="FQ145" s="75"/>
      <c r="FR145" s="74"/>
      <c r="FS145" s="74"/>
      <c r="FT145" s="74"/>
      <c r="FU145" s="74"/>
      <c r="FV145" s="74"/>
      <c r="FW145" s="74"/>
      <c r="FX145" s="76"/>
      <c r="FY145" s="76"/>
      <c r="FZ145" s="76"/>
      <c r="GA145" s="76"/>
      <c r="GB145" s="76"/>
      <c r="GC145" s="74"/>
      <c r="GD145" s="74"/>
      <c r="GE145" s="74"/>
      <c r="GF145" s="74"/>
      <c r="GG145" s="77"/>
      <c r="GH145" s="78"/>
      <c r="GI145" s="78"/>
      <c r="GJ145" s="74"/>
      <c r="GK145" s="79"/>
      <c r="GL145" s="105"/>
      <c r="GM145" s="105"/>
      <c r="GN145" s="70"/>
      <c r="GO145" s="70"/>
      <c r="GP145" s="70"/>
      <c r="GQ145" s="70"/>
      <c r="GR145" s="70"/>
      <c r="GS145" s="70"/>
      <c r="GT145" s="70"/>
      <c r="GU145" s="70"/>
      <c r="GV145" s="70"/>
      <c r="GW145" s="70"/>
      <c r="GX145" s="70"/>
      <c r="GY145" s="70"/>
      <c r="GZ145" s="70"/>
      <c r="HA145" s="70"/>
      <c r="HB145" s="70"/>
      <c r="HC145" s="70"/>
      <c r="HD145" s="70"/>
      <c r="HE145" s="70"/>
      <c r="HF145" s="70"/>
      <c r="HG145" s="70"/>
      <c r="HH145" s="70"/>
      <c r="HI145" s="70"/>
      <c r="HJ145" s="70"/>
      <c r="HK145" s="72"/>
      <c r="HL145" s="70"/>
      <c r="HM145" s="72"/>
      <c r="HN145" s="70"/>
      <c r="HO145" s="70"/>
      <c r="HP145" s="72"/>
      <c r="HQ145" s="106"/>
      <c r="HR145" s="70"/>
      <c r="HS145" s="70"/>
      <c r="HT145" s="70"/>
      <c r="HU145" s="70"/>
      <c r="HV145" s="70">
        <v>1</v>
      </c>
      <c r="HW145" s="70"/>
      <c r="HX145" s="70"/>
      <c r="HY145" s="70"/>
      <c r="HZ145" s="70"/>
      <c r="IA145" s="70"/>
      <c r="IB145" s="72"/>
      <c r="IC145" s="70"/>
      <c r="ID145" s="72"/>
      <c r="IE145" s="70"/>
      <c r="IF145" s="70"/>
      <c r="IG145" s="72"/>
      <c r="IH145" s="72"/>
      <c r="II145" s="72"/>
      <c r="IJ145" s="70"/>
      <c r="IK145" s="70"/>
      <c r="IL145" s="70"/>
      <c r="IM145" s="70"/>
      <c r="IN145" s="72"/>
      <c r="IO145" s="72"/>
      <c r="IP145" s="70"/>
      <c r="IQ145" s="72"/>
      <c r="IR145" s="72"/>
      <c r="IS145" s="72"/>
      <c r="IT145" s="72"/>
      <c r="IU145" s="72"/>
      <c r="IV145" s="72"/>
      <c r="IW145" s="72"/>
      <c r="IX145" s="72"/>
      <c r="IY145" s="72"/>
      <c r="IZ145" s="72"/>
      <c r="JA145" s="72"/>
      <c r="JB145" s="72"/>
      <c r="JC145" s="72"/>
      <c r="JD145" s="72"/>
      <c r="JE145" s="72"/>
      <c r="JF145" s="72"/>
      <c r="JG145" s="72"/>
      <c r="JH145" s="72"/>
      <c r="JI145" s="72"/>
      <c r="JJ145" s="72"/>
      <c r="JK145" s="72"/>
      <c r="JL145" s="70"/>
      <c r="JM145" s="70"/>
      <c r="JN145" s="70"/>
      <c r="JO145" s="72"/>
      <c r="JP145" s="72"/>
      <c r="JQ145" s="70"/>
      <c r="JR145" s="72"/>
      <c r="JS145" s="70"/>
      <c r="JT145" s="72"/>
      <c r="JU145" s="72"/>
      <c r="JV145" s="70"/>
      <c r="JW145" s="72"/>
      <c r="JX145" s="72"/>
      <c r="JY145" s="72"/>
      <c r="JZ145" s="72"/>
      <c r="KA145" s="72"/>
      <c r="KB145" s="72"/>
      <c r="KC145" s="72"/>
      <c r="KD145" s="72"/>
      <c r="KE145" s="72"/>
      <c r="KF145" s="72"/>
      <c r="KG145" s="72"/>
      <c r="KH145" s="72"/>
      <c r="KI145" s="72"/>
      <c r="KJ145" s="72"/>
      <c r="KK145" s="72"/>
      <c r="KL145" s="72"/>
      <c r="KM145" s="72"/>
      <c r="KN145" s="70"/>
      <c r="KO145" s="72"/>
      <c r="KP145" s="70"/>
      <c r="KQ145" s="72"/>
      <c r="KR145" s="72"/>
      <c r="KS145" s="72"/>
      <c r="KT145" s="72"/>
      <c r="KU145" s="72"/>
      <c r="KV145" s="72"/>
      <c r="KW145" s="72"/>
      <c r="KX145" s="72"/>
      <c r="KY145" s="72"/>
      <c r="KZ145" s="72"/>
      <c r="LA145" s="72"/>
      <c r="LB145" s="72"/>
      <c r="LC145" s="72"/>
      <c r="LD145" s="72"/>
      <c r="LE145" s="70"/>
      <c r="LF145" s="72"/>
      <c r="LG145" s="70"/>
      <c r="LH145" s="70"/>
      <c r="LI145" s="70"/>
      <c r="LJ145" s="73"/>
      <c r="LK145" s="73"/>
      <c r="LL145" s="73"/>
      <c r="LM145" s="74"/>
      <c r="LN145" s="75"/>
      <c r="LO145" s="75"/>
      <c r="LP145" s="75"/>
      <c r="LQ145" s="75"/>
      <c r="LR145" s="75"/>
      <c r="LS145" s="75"/>
      <c r="LT145" s="75"/>
      <c r="LU145" s="75"/>
      <c r="LV145" s="75"/>
      <c r="LW145" s="75"/>
      <c r="LX145" s="75"/>
      <c r="LY145" s="75"/>
      <c r="LZ145" s="75"/>
      <c r="MA145" s="75"/>
      <c r="MB145" s="75"/>
      <c r="MC145" s="74"/>
      <c r="MD145" s="74"/>
      <c r="ME145" s="74"/>
      <c r="MF145" s="74"/>
      <c r="MG145" s="74"/>
      <c r="MH145" s="74"/>
      <c r="MI145" s="76"/>
      <c r="MJ145" s="76"/>
      <c r="MK145" s="76"/>
      <c r="ML145" s="76"/>
      <c r="MM145" s="76"/>
      <c r="MN145" s="74"/>
      <c r="MO145" s="74"/>
      <c r="MP145" s="74"/>
      <c r="MQ145" s="74"/>
      <c r="MR145" s="70"/>
      <c r="MS145" s="70"/>
      <c r="MT145" s="70"/>
      <c r="MU145" s="70"/>
      <c r="MV145" s="70"/>
      <c r="MW145" s="70"/>
      <c r="MX145" s="70"/>
      <c r="MY145" s="70"/>
      <c r="MZ145" s="70"/>
      <c r="NA145" s="70"/>
      <c r="NB145" s="70"/>
      <c r="NC145" s="70"/>
      <c r="ND145" s="70"/>
      <c r="NE145" s="70"/>
      <c r="NF145" s="70"/>
      <c r="NG145" s="70"/>
      <c r="NH145" s="70"/>
      <c r="NI145" s="70"/>
      <c r="NJ145" s="70"/>
      <c r="NK145" s="70"/>
      <c r="NL145" s="70"/>
      <c r="NM145" s="70"/>
      <c r="NN145" s="70"/>
      <c r="NO145" s="70"/>
      <c r="NP145" s="70"/>
      <c r="NQ145" s="70"/>
      <c r="NR145" s="70"/>
      <c r="NS145" s="70"/>
      <c r="NT145" s="70"/>
      <c r="NU145" s="70"/>
      <c r="NV145" s="70"/>
      <c r="NW145" s="70"/>
      <c r="NX145" s="70"/>
      <c r="NY145" s="70"/>
      <c r="NZ145" s="70"/>
      <c r="OA145" s="70"/>
      <c r="OB145" s="70"/>
      <c r="OC145" s="70"/>
      <c r="OD145" s="70"/>
      <c r="OE145" s="70"/>
      <c r="OF145" s="70"/>
      <c r="OG145" s="81"/>
      <c r="OH145" s="70"/>
      <c r="OI145" s="70"/>
      <c r="OJ145" s="70"/>
      <c r="OK145" s="70"/>
      <c r="OL145" s="70"/>
      <c r="OM145" s="70"/>
      <c r="ON145" s="70"/>
      <c r="OO145" s="70"/>
      <c r="OP145" s="70"/>
      <c r="OQ145" s="70"/>
      <c r="OR145" s="70"/>
      <c r="OS145" s="70"/>
      <c r="OT145" s="70"/>
      <c r="OU145" s="70"/>
    </row>
    <row r="146" spans="1:411" s="67" customFormat="1" ht="25.5">
      <c r="A146" s="67">
        <v>137</v>
      </c>
      <c r="B146" s="555" t="s">
        <v>732</v>
      </c>
      <c r="C146" s="559" t="s">
        <v>601</v>
      </c>
      <c r="D146" s="511">
        <v>98.5</v>
      </c>
      <c r="E146" s="571" t="s">
        <v>2563</v>
      </c>
      <c r="F146" s="634"/>
      <c r="G146" s="634">
        <v>75.83</v>
      </c>
      <c r="H146" s="919">
        <v>98.5</v>
      </c>
      <c r="I146" s="633">
        <f t="shared" ref="I146:I175" si="6">D146</f>
        <v>98.5</v>
      </c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70"/>
      <c r="Y146" s="70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71"/>
      <c r="AK146" s="68"/>
      <c r="AL146" s="71"/>
      <c r="AM146" s="68"/>
      <c r="AN146" s="68"/>
      <c r="AO146" s="71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>
        <v>1</v>
      </c>
      <c r="BB146" s="68">
        <v>1</v>
      </c>
      <c r="BC146" s="68"/>
      <c r="BD146" s="68"/>
      <c r="BE146" s="68"/>
      <c r="BF146" s="68"/>
      <c r="BG146" s="68"/>
      <c r="BH146" s="68"/>
      <c r="BI146" s="68"/>
      <c r="BJ146" s="68"/>
      <c r="BK146" s="71"/>
      <c r="BL146" s="71"/>
      <c r="BM146" s="68"/>
      <c r="BN146" s="68"/>
      <c r="BO146" s="71"/>
      <c r="BP146" s="71"/>
      <c r="BQ146" s="68"/>
      <c r="BR146" s="68"/>
      <c r="BS146" s="68"/>
      <c r="BT146" s="68"/>
      <c r="BU146" s="71"/>
      <c r="BV146" s="71"/>
      <c r="BW146" s="71"/>
      <c r="BX146" s="71"/>
      <c r="BY146" s="68"/>
      <c r="BZ146" s="68"/>
      <c r="CA146" s="68"/>
      <c r="CB146" s="68"/>
      <c r="CC146" s="71"/>
      <c r="CD146" s="71"/>
      <c r="CE146" s="68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68"/>
      <c r="DB146" s="68"/>
      <c r="DC146" s="68"/>
      <c r="DD146" s="71"/>
      <c r="DE146" s="71"/>
      <c r="DF146" s="68"/>
      <c r="DG146" s="71"/>
      <c r="DH146" s="68"/>
      <c r="DI146" s="71"/>
      <c r="DJ146" s="71"/>
      <c r="DK146" s="68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/>
      <c r="DX146" s="71"/>
      <c r="DY146" s="71"/>
      <c r="DZ146" s="71"/>
      <c r="EA146" s="71"/>
      <c r="EB146" s="71"/>
      <c r="EC146" s="68"/>
      <c r="ED146" s="71"/>
      <c r="EE146" s="70"/>
      <c r="EF146" s="72"/>
      <c r="EG146" s="72"/>
      <c r="EH146" s="72"/>
      <c r="EI146" s="72"/>
      <c r="EJ146" s="72"/>
      <c r="EK146" s="72"/>
      <c r="EL146" s="72"/>
      <c r="EM146" s="72"/>
      <c r="EN146" s="72"/>
      <c r="EO146" s="72"/>
      <c r="EP146" s="72"/>
      <c r="EQ146" s="72"/>
      <c r="ER146" s="72"/>
      <c r="ES146" s="72"/>
      <c r="ET146" s="70"/>
      <c r="EU146" s="72"/>
      <c r="EV146" s="70"/>
      <c r="EW146" s="70"/>
      <c r="EX146" s="70"/>
      <c r="EY146" s="73"/>
      <c r="EZ146" s="73"/>
      <c r="FA146" s="73"/>
      <c r="FB146" s="74"/>
      <c r="FC146" s="75"/>
      <c r="FD146" s="75"/>
      <c r="FE146" s="75"/>
      <c r="FF146" s="75"/>
      <c r="FG146" s="75"/>
      <c r="FH146" s="75"/>
      <c r="FI146" s="75"/>
      <c r="FJ146" s="75"/>
      <c r="FK146" s="75"/>
      <c r="FL146" s="75"/>
      <c r="FM146" s="75"/>
      <c r="FN146" s="75"/>
      <c r="FO146" s="75"/>
      <c r="FP146" s="75"/>
      <c r="FQ146" s="75"/>
      <c r="FR146" s="74"/>
      <c r="FS146" s="74"/>
      <c r="FT146" s="74"/>
      <c r="FU146" s="74"/>
      <c r="FV146" s="74"/>
      <c r="FW146" s="74"/>
      <c r="FX146" s="76"/>
      <c r="FY146" s="76"/>
      <c r="FZ146" s="76"/>
      <c r="GA146" s="76"/>
      <c r="GB146" s="76"/>
      <c r="GC146" s="74"/>
      <c r="GD146" s="74"/>
      <c r="GE146" s="74"/>
      <c r="GF146" s="74"/>
      <c r="GG146" s="77"/>
      <c r="GH146" s="78"/>
      <c r="GI146" s="78"/>
      <c r="GJ146" s="74"/>
      <c r="GK146" s="79"/>
      <c r="GL146" s="80"/>
      <c r="GM146" s="105"/>
      <c r="GN146" s="70"/>
      <c r="GO146" s="70"/>
      <c r="GP146" s="70"/>
      <c r="GQ146" s="70"/>
      <c r="GR146" s="70"/>
      <c r="GS146" s="70"/>
      <c r="GT146" s="70"/>
      <c r="GU146" s="70"/>
      <c r="GV146" s="70"/>
      <c r="GW146" s="70"/>
      <c r="GX146" s="70"/>
      <c r="GY146" s="70"/>
      <c r="GZ146" s="70"/>
      <c r="HA146" s="68"/>
      <c r="HB146" s="68"/>
      <c r="HC146" s="68"/>
      <c r="HD146" s="68"/>
      <c r="HE146" s="68"/>
      <c r="HF146" s="68"/>
      <c r="HG146" s="68"/>
      <c r="HH146" s="68"/>
      <c r="HI146" s="68"/>
      <c r="HJ146" s="68"/>
      <c r="HK146" s="71"/>
      <c r="HL146" s="68"/>
      <c r="HM146" s="71"/>
      <c r="HN146" s="68"/>
      <c r="HO146" s="68"/>
      <c r="HP146" s="71"/>
      <c r="HQ146" s="69"/>
      <c r="HR146" s="68"/>
      <c r="HS146" s="68"/>
      <c r="HT146" s="68"/>
      <c r="HU146" s="68"/>
      <c r="HV146" s="68"/>
      <c r="HW146" s="68">
        <v>1</v>
      </c>
      <c r="HX146" s="68"/>
      <c r="HY146" s="68"/>
      <c r="HZ146" s="68"/>
      <c r="IA146" s="68"/>
      <c r="IB146" s="71"/>
      <c r="IC146" s="68"/>
      <c r="ID146" s="71"/>
      <c r="IE146" s="68"/>
      <c r="IF146" s="68"/>
      <c r="IG146" s="71"/>
      <c r="IH146" s="71"/>
      <c r="II146" s="71"/>
      <c r="IJ146" s="68"/>
      <c r="IK146" s="68"/>
      <c r="IL146" s="68"/>
      <c r="IM146" s="68"/>
      <c r="IN146" s="71"/>
      <c r="IO146" s="71"/>
      <c r="IP146" s="68"/>
      <c r="IQ146" s="71"/>
      <c r="IR146" s="71"/>
      <c r="IS146" s="71"/>
      <c r="IT146" s="71"/>
      <c r="IU146" s="71"/>
      <c r="IV146" s="71"/>
      <c r="IW146" s="71"/>
      <c r="IX146" s="71"/>
      <c r="IY146" s="71"/>
      <c r="IZ146" s="71"/>
      <c r="JA146" s="71"/>
      <c r="JB146" s="71"/>
      <c r="JC146" s="71"/>
      <c r="JD146" s="71"/>
      <c r="JE146" s="71"/>
      <c r="JF146" s="71"/>
      <c r="JG146" s="71"/>
      <c r="JH146" s="71"/>
      <c r="JI146" s="71"/>
      <c r="JJ146" s="71"/>
      <c r="JK146" s="71"/>
      <c r="JL146" s="68"/>
      <c r="JM146" s="68"/>
      <c r="JN146" s="68"/>
      <c r="JO146" s="71"/>
      <c r="JP146" s="71"/>
      <c r="JQ146" s="68"/>
      <c r="JR146" s="71"/>
      <c r="JS146" s="68"/>
      <c r="JT146" s="71"/>
      <c r="JU146" s="71"/>
      <c r="JV146" s="68"/>
      <c r="JW146" s="71"/>
      <c r="JX146" s="71"/>
      <c r="JY146" s="71"/>
      <c r="JZ146" s="71"/>
      <c r="KA146" s="71"/>
      <c r="KB146" s="71"/>
      <c r="KC146" s="71"/>
      <c r="KD146" s="71"/>
      <c r="KE146" s="71"/>
      <c r="KF146" s="71"/>
      <c r="KG146" s="71"/>
      <c r="KH146" s="71"/>
      <c r="KI146" s="71"/>
      <c r="KJ146" s="71"/>
      <c r="KK146" s="71"/>
      <c r="KL146" s="71"/>
      <c r="KM146" s="71"/>
      <c r="KN146" s="68"/>
      <c r="KO146" s="71"/>
      <c r="KP146" s="70"/>
      <c r="KQ146" s="72"/>
      <c r="KR146" s="72"/>
      <c r="KS146" s="72"/>
      <c r="KT146" s="72"/>
      <c r="KU146" s="72"/>
      <c r="KV146" s="72"/>
      <c r="KW146" s="72"/>
      <c r="KX146" s="72"/>
      <c r="KY146" s="72"/>
      <c r="KZ146" s="72"/>
      <c r="LA146" s="72"/>
      <c r="LB146" s="72"/>
      <c r="LC146" s="72"/>
      <c r="LD146" s="72"/>
      <c r="LE146" s="70"/>
      <c r="LF146" s="72"/>
      <c r="LG146" s="70"/>
      <c r="LH146" s="70"/>
      <c r="LI146" s="70"/>
      <c r="LJ146" s="73"/>
      <c r="LK146" s="73"/>
      <c r="LL146" s="73"/>
      <c r="LM146" s="74"/>
      <c r="LN146" s="75"/>
      <c r="LO146" s="75"/>
      <c r="LP146" s="75"/>
      <c r="LQ146" s="75"/>
      <c r="LR146" s="75"/>
      <c r="LS146" s="75"/>
      <c r="LT146" s="75"/>
      <c r="LU146" s="75"/>
      <c r="LV146" s="75"/>
      <c r="LW146" s="75"/>
      <c r="LX146" s="75"/>
      <c r="LY146" s="75"/>
      <c r="LZ146" s="75"/>
      <c r="MA146" s="75"/>
      <c r="MB146" s="75"/>
      <c r="MC146" s="74"/>
      <c r="MD146" s="74"/>
      <c r="ME146" s="74"/>
      <c r="MF146" s="74"/>
      <c r="MG146" s="74"/>
      <c r="MH146" s="74"/>
      <c r="MI146" s="76"/>
      <c r="MJ146" s="76"/>
      <c r="MK146" s="76"/>
      <c r="ML146" s="76"/>
      <c r="MM146" s="76"/>
      <c r="MN146" s="74"/>
      <c r="MO146" s="74"/>
      <c r="MP146" s="74"/>
      <c r="MQ146" s="74"/>
      <c r="MR146" s="70"/>
      <c r="MS146" s="70"/>
      <c r="MT146" s="70"/>
      <c r="MU146" s="70"/>
      <c r="MV146" s="70"/>
      <c r="MW146" s="70"/>
      <c r="MX146" s="70"/>
      <c r="MY146" s="70"/>
      <c r="MZ146" s="70"/>
      <c r="NA146" s="70"/>
      <c r="NB146" s="70"/>
      <c r="NC146" s="70"/>
      <c r="ND146" s="70"/>
      <c r="NE146" s="70"/>
      <c r="NF146" s="70"/>
      <c r="NG146" s="70"/>
      <c r="NH146" s="70"/>
      <c r="NI146" s="70"/>
      <c r="NJ146" s="70"/>
      <c r="NK146" s="70"/>
      <c r="NL146" s="70"/>
      <c r="NM146" s="70"/>
      <c r="NN146" s="70"/>
      <c r="NO146" s="70"/>
      <c r="NP146" s="70"/>
      <c r="NQ146" s="70"/>
      <c r="NR146" s="70"/>
      <c r="NS146" s="70"/>
      <c r="NT146" s="70"/>
      <c r="NU146" s="70"/>
      <c r="NV146" s="70"/>
      <c r="NW146" s="70"/>
      <c r="NX146" s="70"/>
      <c r="NY146" s="70"/>
      <c r="NZ146" s="70"/>
      <c r="OA146" s="70"/>
      <c r="OB146" s="70"/>
      <c r="OC146" s="70"/>
      <c r="OD146" s="70"/>
      <c r="OE146" s="70"/>
      <c r="OF146" s="70"/>
      <c r="OG146" s="81"/>
      <c r="OH146" s="70"/>
      <c r="OI146" s="70"/>
      <c r="OJ146" s="70"/>
      <c r="OK146" s="70"/>
      <c r="OL146" s="70"/>
      <c r="OM146" s="70"/>
      <c r="ON146" s="70"/>
      <c r="OO146" s="70"/>
      <c r="OP146" s="70"/>
      <c r="OQ146" s="70"/>
      <c r="OR146" s="70"/>
      <c r="OS146" s="70"/>
      <c r="OT146" s="70"/>
      <c r="OU146" s="70"/>
    </row>
    <row r="147" spans="1:411" s="67" customFormat="1" ht="25.5">
      <c r="A147" s="67">
        <v>138</v>
      </c>
      <c r="B147" s="555" t="s">
        <v>733</v>
      </c>
      <c r="C147" s="559" t="s">
        <v>601</v>
      </c>
      <c r="D147" s="511">
        <v>109.69</v>
      </c>
      <c r="E147" s="571" t="s">
        <v>2564</v>
      </c>
      <c r="F147" s="634"/>
      <c r="G147" s="634">
        <v>90.83</v>
      </c>
      <c r="H147" s="919">
        <v>109.69</v>
      </c>
      <c r="I147" s="633">
        <f t="shared" si="6"/>
        <v>109.69</v>
      </c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2"/>
      <c r="AK147" s="70"/>
      <c r="AL147" s="72"/>
      <c r="AM147" s="70"/>
      <c r="AN147" s="70"/>
      <c r="AO147" s="72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>
        <v>1</v>
      </c>
      <c r="BD147" s="70">
        <v>1</v>
      </c>
      <c r="BE147" s="70"/>
      <c r="BF147" s="70"/>
      <c r="BG147" s="70"/>
      <c r="BH147" s="70"/>
      <c r="BI147" s="70"/>
      <c r="BJ147" s="70"/>
      <c r="BK147" s="72"/>
      <c r="BL147" s="72"/>
      <c r="BM147" s="70"/>
      <c r="BN147" s="70"/>
      <c r="BO147" s="72"/>
      <c r="BP147" s="72"/>
      <c r="BQ147" s="70"/>
      <c r="BR147" s="70"/>
      <c r="BS147" s="70"/>
      <c r="BT147" s="70"/>
      <c r="BU147" s="72"/>
      <c r="BV147" s="72"/>
      <c r="BW147" s="72"/>
      <c r="BX147" s="72"/>
      <c r="BY147" s="70"/>
      <c r="BZ147" s="70"/>
      <c r="CA147" s="70"/>
      <c r="CB147" s="70"/>
      <c r="CC147" s="72"/>
      <c r="CD147" s="72"/>
      <c r="CE147" s="70"/>
      <c r="CF147" s="72"/>
      <c r="CG147" s="72"/>
      <c r="CH147" s="72"/>
      <c r="CI147" s="72"/>
      <c r="CJ147" s="72"/>
      <c r="CK147" s="72"/>
      <c r="CL147" s="72"/>
      <c r="CM147" s="72"/>
      <c r="CN147" s="72"/>
      <c r="CO147" s="72"/>
      <c r="CP147" s="72"/>
      <c r="CQ147" s="72"/>
      <c r="CR147" s="72"/>
      <c r="CS147" s="72"/>
      <c r="CT147" s="72"/>
      <c r="CU147" s="72"/>
      <c r="CV147" s="72"/>
      <c r="CW147" s="72"/>
      <c r="CX147" s="72"/>
      <c r="CY147" s="72"/>
      <c r="CZ147" s="72"/>
      <c r="DA147" s="70"/>
      <c r="DB147" s="70"/>
      <c r="DC147" s="70"/>
      <c r="DD147" s="72"/>
      <c r="DE147" s="72"/>
      <c r="DF147" s="70"/>
      <c r="DG147" s="72"/>
      <c r="DH147" s="70"/>
      <c r="DI147" s="72"/>
      <c r="DJ147" s="72"/>
      <c r="DK147" s="70"/>
      <c r="DL147" s="72"/>
      <c r="DM147" s="72"/>
      <c r="DN147" s="72"/>
      <c r="DO147" s="72"/>
      <c r="DP147" s="72"/>
      <c r="DQ147" s="72"/>
      <c r="DR147" s="72"/>
      <c r="DS147" s="72"/>
      <c r="DT147" s="72"/>
      <c r="DU147" s="72"/>
      <c r="DV147" s="72"/>
      <c r="DW147" s="72"/>
      <c r="DX147" s="72"/>
      <c r="DY147" s="72"/>
      <c r="DZ147" s="72"/>
      <c r="EA147" s="72"/>
      <c r="EB147" s="72"/>
      <c r="EC147" s="70"/>
      <c r="ED147" s="72"/>
      <c r="EE147" s="70"/>
      <c r="EF147" s="72"/>
      <c r="EG147" s="72"/>
      <c r="EH147" s="72"/>
      <c r="EI147" s="72"/>
      <c r="EJ147" s="72"/>
      <c r="EK147" s="72"/>
      <c r="EL147" s="72"/>
      <c r="EM147" s="72"/>
      <c r="EN147" s="72"/>
      <c r="EO147" s="72"/>
      <c r="EP147" s="72"/>
      <c r="EQ147" s="72"/>
      <c r="ER147" s="72"/>
      <c r="ES147" s="72"/>
      <c r="ET147" s="70"/>
      <c r="EU147" s="72"/>
      <c r="EV147" s="70"/>
      <c r="EW147" s="70"/>
      <c r="EX147" s="70"/>
      <c r="EY147" s="73"/>
      <c r="EZ147" s="73"/>
      <c r="FA147" s="73"/>
      <c r="FB147" s="74"/>
      <c r="FC147" s="75"/>
      <c r="FD147" s="75"/>
      <c r="FE147" s="75"/>
      <c r="FF147" s="75"/>
      <c r="FG147" s="75"/>
      <c r="FH147" s="75"/>
      <c r="FI147" s="75"/>
      <c r="FJ147" s="75"/>
      <c r="FK147" s="75"/>
      <c r="FL147" s="75"/>
      <c r="FM147" s="75"/>
      <c r="FN147" s="75"/>
      <c r="FO147" s="75"/>
      <c r="FP147" s="75"/>
      <c r="FQ147" s="75"/>
      <c r="FR147" s="74"/>
      <c r="FS147" s="74"/>
      <c r="FT147" s="74"/>
      <c r="FU147" s="74"/>
      <c r="FV147" s="74"/>
      <c r="FW147" s="74"/>
      <c r="FX147" s="76"/>
      <c r="FY147" s="76"/>
      <c r="FZ147" s="76"/>
      <c r="GA147" s="76"/>
      <c r="GB147" s="76"/>
      <c r="GC147" s="74"/>
      <c r="GD147" s="74"/>
      <c r="GE147" s="74"/>
      <c r="GF147" s="74"/>
      <c r="GG147" s="77"/>
      <c r="GH147" s="78"/>
      <c r="GI147" s="78"/>
      <c r="GJ147" s="74"/>
      <c r="GK147" s="79"/>
      <c r="GL147" s="105"/>
      <c r="GM147" s="105"/>
      <c r="GN147" s="70"/>
      <c r="GO147" s="70"/>
      <c r="GP147" s="70"/>
      <c r="GQ147" s="70"/>
      <c r="GR147" s="70"/>
      <c r="GS147" s="70"/>
      <c r="GT147" s="70"/>
      <c r="GU147" s="70"/>
      <c r="GV147" s="70"/>
      <c r="GW147" s="70"/>
      <c r="GX147" s="70"/>
      <c r="GY147" s="70"/>
      <c r="GZ147" s="70"/>
      <c r="HA147" s="70"/>
      <c r="HB147" s="70"/>
      <c r="HC147" s="70"/>
      <c r="HD147" s="70"/>
      <c r="HE147" s="70"/>
      <c r="HF147" s="70"/>
      <c r="HG147" s="70"/>
      <c r="HH147" s="70"/>
      <c r="HI147" s="70"/>
      <c r="HJ147" s="70"/>
      <c r="HK147" s="72"/>
      <c r="HL147" s="70"/>
      <c r="HM147" s="72"/>
      <c r="HN147" s="70"/>
      <c r="HO147" s="70"/>
      <c r="HP147" s="72"/>
      <c r="HQ147" s="106"/>
      <c r="HR147" s="70"/>
      <c r="HS147" s="70"/>
      <c r="HT147" s="70"/>
      <c r="HU147" s="70"/>
      <c r="HV147" s="70"/>
      <c r="HW147" s="70"/>
      <c r="HX147" s="70">
        <v>1</v>
      </c>
      <c r="HY147" s="70"/>
      <c r="HZ147" s="70"/>
      <c r="IA147" s="70"/>
      <c r="IB147" s="72"/>
      <c r="IC147" s="70"/>
      <c r="ID147" s="72"/>
      <c r="IE147" s="70"/>
      <c r="IF147" s="70"/>
      <c r="IG147" s="72"/>
      <c r="IH147" s="72"/>
      <c r="II147" s="72"/>
      <c r="IJ147" s="70"/>
      <c r="IK147" s="70"/>
      <c r="IL147" s="70"/>
      <c r="IM147" s="70"/>
      <c r="IN147" s="72"/>
      <c r="IO147" s="72"/>
      <c r="IP147" s="70"/>
      <c r="IQ147" s="72"/>
      <c r="IR147" s="72"/>
      <c r="IS147" s="72"/>
      <c r="IT147" s="72"/>
      <c r="IU147" s="72"/>
      <c r="IV147" s="72"/>
      <c r="IW147" s="72"/>
      <c r="IX147" s="72"/>
      <c r="IY147" s="72"/>
      <c r="IZ147" s="72"/>
      <c r="JA147" s="72"/>
      <c r="JB147" s="72"/>
      <c r="JC147" s="72"/>
      <c r="JD147" s="72"/>
      <c r="JE147" s="72"/>
      <c r="JF147" s="72"/>
      <c r="JG147" s="72"/>
      <c r="JH147" s="72"/>
      <c r="JI147" s="72"/>
      <c r="JJ147" s="72"/>
      <c r="JK147" s="72"/>
      <c r="JL147" s="70"/>
      <c r="JM147" s="70"/>
      <c r="JN147" s="70"/>
      <c r="JO147" s="72"/>
      <c r="JP147" s="72"/>
      <c r="JQ147" s="70"/>
      <c r="JR147" s="72"/>
      <c r="JS147" s="70"/>
      <c r="JT147" s="72"/>
      <c r="JU147" s="72"/>
      <c r="JV147" s="70"/>
      <c r="JW147" s="72"/>
      <c r="JX147" s="72"/>
      <c r="JY147" s="72"/>
      <c r="JZ147" s="72"/>
      <c r="KA147" s="72"/>
      <c r="KB147" s="72"/>
      <c r="KC147" s="72"/>
      <c r="KD147" s="72"/>
      <c r="KE147" s="72"/>
      <c r="KF147" s="72"/>
      <c r="KG147" s="72"/>
      <c r="KH147" s="72"/>
      <c r="KI147" s="72"/>
      <c r="KJ147" s="72"/>
      <c r="KK147" s="72"/>
      <c r="KL147" s="72"/>
      <c r="KM147" s="72"/>
      <c r="KN147" s="70"/>
      <c r="KO147" s="72"/>
      <c r="KP147" s="70"/>
      <c r="KQ147" s="72"/>
      <c r="KR147" s="72"/>
      <c r="KS147" s="72"/>
      <c r="KT147" s="72"/>
      <c r="KU147" s="72"/>
      <c r="KV147" s="72"/>
      <c r="KW147" s="72"/>
      <c r="KX147" s="72"/>
      <c r="KY147" s="72"/>
      <c r="KZ147" s="72"/>
      <c r="LA147" s="72"/>
      <c r="LB147" s="72"/>
      <c r="LC147" s="72"/>
      <c r="LD147" s="72"/>
      <c r="LE147" s="70"/>
      <c r="LF147" s="72"/>
      <c r="LG147" s="70"/>
      <c r="LH147" s="70"/>
      <c r="LI147" s="70"/>
      <c r="LJ147" s="73"/>
      <c r="LK147" s="73"/>
      <c r="LL147" s="73"/>
      <c r="LM147" s="74"/>
      <c r="LN147" s="75"/>
      <c r="LO147" s="75"/>
      <c r="LP147" s="75"/>
      <c r="LQ147" s="75"/>
      <c r="LR147" s="75"/>
      <c r="LS147" s="75"/>
      <c r="LT147" s="75"/>
      <c r="LU147" s="75"/>
      <c r="LV147" s="75"/>
      <c r="LW147" s="75"/>
      <c r="LX147" s="75"/>
      <c r="LY147" s="75"/>
      <c r="LZ147" s="75"/>
      <c r="MA147" s="75"/>
      <c r="MB147" s="75"/>
      <c r="MC147" s="74"/>
      <c r="MD147" s="74"/>
      <c r="ME147" s="74"/>
      <c r="MF147" s="74"/>
      <c r="MG147" s="74"/>
      <c r="MH147" s="74"/>
      <c r="MI147" s="76"/>
      <c r="MJ147" s="76"/>
      <c r="MK147" s="76"/>
      <c r="ML147" s="76"/>
      <c r="MM147" s="76"/>
      <c r="MN147" s="74"/>
      <c r="MO147" s="74"/>
      <c r="MP147" s="74"/>
      <c r="MQ147" s="74"/>
      <c r="MR147" s="70"/>
      <c r="MS147" s="70"/>
      <c r="MT147" s="70"/>
      <c r="MU147" s="70"/>
      <c r="MV147" s="70"/>
      <c r="MW147" s="70"/>
      <c r="MX147" s="70"/>
      <c r="MY147" s="70"/>
      <c r="MZ147" s="70"/>
      <c r="NA147" s="70"/>
      <c r="NB147" s="70"/>
      <c r="NC147" s="70"/>
      <c r="ND147" s="70"/>
      <c r="NE147" s="70"/>
      <c r="NF147" s="70"/>
      <c r="NG147" s="70"/>
      <c r="NH147" s="70"/>
      <c r="NI147" s="70"/>
      <c r="NJ147" s="70"/>
      <c r="NK147" s="70"/>
      <c r="NL147" s="70"/>
      <c r="NM147" s="70"/>
      <c r="NN147" s="70"/>
      <c r="NO147" s="70"/>
      <c r="NP147" s="70"/>
      <c r="NQ147" s="70"/>
      <c r="NR147" s="70"/>
      <c r="NS147" s="70"/>
      <c r="NT147" s="70"/>
      <c r="NU147" s="70"/>
      <c r="NV147" s="70"/>
      <c r="NW147" s="70"/>
      <c r="NX147" s="70"/>
      <c r="NY147" s="70"/>
      <c r="NZ147" s="70"/>
      <c r="OA147" s="70"/>
      <c r="OB147" s="70"/>
      <c r="OC147" s="70"/>
      <c r="OD147" s="70"/>
      <c r="OE147" s="70"/>
      <c r="OF147" s="70"/>
      <c r="OG147" s="81"/>
      <c r="OH147" s="70"/>
      <c r="OI147" s="70"/>
      <c r="OJ147" s="70"/>
      <c r="OK147" s="70"/>
      <c r="OL147" s="70"/>
      <c r="OM147" s="70"/>
      <c r="ON147" s="70"/>
      <c r="OO147" s="70"/>
      <c r="OP147" s="70"/>
      <c r="OQ147" s="70"/>
      <c r="OR147" s="70"/>
      <c r="OS147" s="70"/>
      <c r="OT147" s="70"/>
      <c r="OU147" s="70"/>
    </row>
    <row r="148" spans="1:411" s="67" customFormat="1" ht="25.5">
      <c r="A148" s="67">
        <v>139</v>
      </c>
      <c r="B148" s="555" t="s">
        <v>734</v>
      </c>
      <c r="C148" s="559" t="s">
        <v>601</v>
      </c>
      <c r="D148" s="516">
        <v>192.5</v>
      </c>
      <c r="E148" s="571" t="s">
        <v>2463</v>
      </c>
      <c r="F148" s="634"/>
      <c r="G148" s="634">
        <v>116.67</v>
      </c>
      <c r="H148" s="919">
        <v>192.5</v>
      </c>
      <c r="I148" s="633">
        <f t="shared" si="6"/>
        <v>192.5</v>
      </c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2"/>
      <c r="AK148" s="70"/>
      <c r="AL148" s="72"/>
      <c r="AM148" s="70"/>
      <c r="AN148" s="70"/>
      <c r="AO148" s="72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  <c r="BC148" s="70"/>
      <c r="BD148" s="70"/>
      <c r="BE148" s="70">
        <v>1</v>
      </c>
      <c r="BF148" s="70">
        <v>1</v>
      </c>
      <c r="BG148" s="70"/>
      <c r="BH148" s="70"/>
      <c r="BI148" s="70"/>
      <c r="BJ148" s="70"/>
      <c r="BK148" s="72"/>
      <c r="BL148" s="72"/>
      <c r="BM148" s="70"/>
      <c r="BN148" s="70"/>
      <c r="BO148" s="72"/>
      <c r="BP148" s="72"/>
      <c r="BQ148" s="70"/>
      <c r="BR148" s="70"/>
      <c r="BS148" s="70"/>
      <c r="BT148" s="70"/>
      <c r="BU148" s="72"/>
      <c r="BV148" s="72"/>
      <c r="BW148" s="72"/>
      <c r="BX148" s="72"/>
      <c r="BY148" s="70"/>
      <c r="BZ148" s="70"/>
      <c r="CA148" s="70"/>
      <c r="CB148" s="70"/>
      <c r="CC148" s="72"/>
      <c r="CD148" s="72"/>
      <c r="CE148" s="70"/>
      <c r="CF148" s="72"/>
      <c r="CG148" s="72"/>
      <c r="CH148" s="72"/>
      <c r="CI148" s="72"/>
      <c r="CJ148" s="72"/>
      <c r="CK148" s="72"/>
      <c r="CL148" s="72"/>
      <c r="CM148" s="72"/>
      <c r="CN148" s="72"/>
      <c r="CO148" s="72"/>
      <c r="CP148" s="72"/>
      <c r="CQ148" s="72"/>
      <c r="CR148" s="72"/>
      <c r="CS148" s="72"/>
      <c r="CT148" s="72"/>
      <c r="CU148" s="72"/>
      <c r="CV148" s="72"/>
      <c r="CW148" s="72"/>
      <c r="CX148" s="72"/>
      <c r="CY148" s="72"/>
      <c r="CZ148" s="72"/>
      <c r="DA148" s="70"/>
      <c r="DB148" s="70"/>
      <c r="DC148" s="70"/>
      <c r="DD148" s="72"/>
      <c r="DE148" s="72"/>
      <c r="DF148" s="70"/>
      <c r="DG148" s="72"/>
      <c r="DH148" s="70"/>
      <c r="DI148" s="72"/>
      <c r="DJ148" s="72"/>
      <c r="DK148" s="70"/>
      <c r="DL148" s="72"/>
      <c r="DM148" s="72"/>
      <c r="DN148" s="72"/>
      <c r="DO148" s="72"/>
      <c r="DP148" s="72"/>
      <c r="DQ148" s="72"/>
      <c r="DR148" s="72"/>
      <c r="DS148" s="72"/>
      <c r="DT148" s="72"/>
      <c r="DU148" s="72"/>
      <c r="DV148" s="72"/>
      <c r="DW148" s="72"/>
      <c r="DX148" s="72"/>
      <c r="DY148" s="72"/>
      <c r="DZ148" s="72"/>
      <c r="EA148" s="72"/>
      <c r="EB148" s="72"/>
      <c r="EC148" s="70"/>
      <c r="ED148" s="72"/>
      <c r="EE148" s="70"/>
      <c r="EF148" s="72"/>
      <c r="EG148" s="72"/>
      <c r="EH148" s="72"/>
      <c r="EI148" s="72"/>
      <c r="EJ148" s="72"/>
      <c r="EK148" s="72"/>
      <c r="EL148" s="72"/>
      <c r="EM148" s="72"/>
      <c r="EN148" s="72"/>
      <c r="EO148" s="72"/>
      <c r="EP148" s="72"/>
      <c r="EQ148" s="72"/>
      <c r="ER148" s="72"/>
      <c r="ES148" s="72"/>
      <c r="ET148" s="70"/>
      <c r="EU148" s="72"/>
      <c r="EV148" s="70"/>
      <c r="EW148" s="70"/>
      <c r="EX148" s="70"/>
      <c r="EY148" s="73"/>
      <c r="EZ148" s="73"/>
      <c r="FA148" s="73"/>
      <c r="FB148" s="74"/>
      <c r="FC148" s="75"/>
      <c r="FD148" s="75"/>
      <c r="FE148" s="75"/>
      <c r="FF148" s="75"/>
      <c r="FG148" s="75"/>
      <c r="FH148" s="75"/>
      <c r="FI148" s="75"/>
      <c r="FJ148" s="75"/>
      <c r="FK148" s="75"/>
      <c r="FL148" s="75"/>
      <c r="FM148" s="75"/>
      <c r="FN148" s="75"/>
      <c r="FO148" s="75"/>
      <c r="FP148" s="75"/>
      <c r="FQ148" s="75"/>
      <c r="FR148" s="74"/>
      <c r="FS148" s="74"/>
      <c r="FT148" s="74"/>
      <c r="FU148" s="74"/>
      <c r="FV148" s="74"/>
      <c r="FW148" s="74"/>
      <c r="FX148" s="76"/>
      <c r="FY148" s="76"/>
      <c r="FZ148" s="76"/>
      <c r="GA148" s="76"/>
      <c r="GB148" s="76"/>
      <c r="GC148" s="74"/>
      <c r="GD148" s="74"/>
      <c r="GE148" s="74"/>
      <c r="GF148" s="74"/>
      <c r="GG148" s="77"/>
      <c r="GH148" s="78"/>
      <c r="GI148" s="78"/>
      <c r="GJ148" s="74"/>
      <c r="GK148" s="79"/>
      <c r="GL148" s="105"/>
      <c r="GM148" s="105"/>
      <c r="GN148" s="70"/>
      <c r="GO148" s="70"/>
      <c r="GP148" s="70"/>
      <c r="GQ148" s="70"/>
      <c r="GR148" s="70"/>
      <c r="GS148" s="70"/>
      <c r="GT148" s="70"/>
      <c r="GU148" s="70"/>
      <c r="GV148" s="70"/>
      <c r="GW148" s="70"/>
      <c r="GX148" s="70"/>
      <c r="GY148" s="70"/>
      <c r="GZ148" s="70"/>
      <c r="HA148" s="70"/>
      <c r="HB148" s="70"/>
      <c r="HC148" s="70"/>
      <c r="HD148" s="70"/>
      <c r="HE148" s="70"/>
      <c r="HF148" s="70"/>
      <c r="HG148" s="70"/>
      <c r="HH148" s="70"/>
      <c r="HI148" s="70"/>
      <c r="HJ148" s="70"/>
      <c r="HK148" s="72"/>
      <c r="HL148" s="70"/>
      <c r="HM148" s="72"/>
      <c r="HN148" s="70"/>
      <c r="HO148" s="70"/>
      <c r="HP148" s="72"/>
      <c r="HQ148" s="106"/>
      <c r="HR148" s="70"/>
      <c r="HS148" s="70"/>
      <c r="HT148" s="70"/>
      <c r="HU148" s="70"/>
      <c r="HV148" s="70"/>
      <c r="HW148" s="70"/>
      <c r="HX148" s="70"/>
      <c r="HY148" s="70">
        <v>1</v>
      </c>
      <c r="HZ148" s="70"/>
      <c r="IA148" s="70"/>
      <c r="IB148" s="72"/>
      <c r="IC148" s="70"/>
      <c r="ID148" s="72"/>
      <c r="IE148" s="70"/>
      <c r="IF148" s="70"/>
      <c r="IG148" s="72"/>
      <c r="IH148" s="72"/>
      <c r="II148" s="72"/>
      <c r="IJ148" s="70"/>
      <c r="IK148" s="70"/>
      <c r="IL148" s="70"/>
      <c r="IM148" s="70"/>
      <c r="IN148" s="72"/>
      <c r="IO148" s="72"/>
      <c r="IP148" s="70"/>
      <c r="IQ148" s="72"/>
      <c r="IR148" s="72"/>
      <c r="IS148" s="72"/>
      <c r="IT148" s="72"/>
      <c r="IU148" s="72"/>
      <c r="IV148" s="72"/>
      <c r="IW148" s="72"/>
      <c r="IX148" s="72"/>
      <c r="IY148" s="72"/>
      <c r="IZ148" s="72"/>
      <c r="JA148" s="72"/>
      <c r="JB148" s="72"/>
      <c r="JC148" s="72"/>
      <c r="JD148" s="72"/>
      <c r="JE148" s="72"/>
      <c r="JF148" s="72"/>
      <c r="JG148" s="72"/>
      <c r="JH148" s="72"/>
      <c r="JI148" s="72"/>
      <c r="JJ148" s="72"/>
      <c r="JK148" s="72"/>
      <c r="JL148" s="70"/>
      <c r="JM148" s="70"/>
      <c r="JN148" s="70"/>
      <c r="JO148" s="72"/>
      <c r="JP148" s="72"/>
      <c r="JQ148" s="70"/>
      <c r="JR148" s="72"/>
      <c r="JS148" s="70"/>
      <c r="JT148" s="72"/>
      <c r="JU148" s="72"/>
      <c r="JV148" s="70"/>
      <c r="JW148" s="72"/>
      <c r="JX148" s="72"/>
      <c r="JY148" s="72"/>
      <c r="JZ148" s="72"/>
      <c r="KA148" s="72"/>
      <c r="KB148" s="72"/>
      <c r="KC148" s="72"/>
      <c r="KD148" s="72"/>
      <c r="KE148" s="72"/>
      <c r="KF148" s="72"/>
      <c r="KG148" s="72"/>
      <c r="KH148" s="72"/>
      <c r="KI148" s="72"/>
      <c r="KJ148" s="72"/>
      <c r="KK148" s="72"/>
      <c r="KL148" s="72"/>
      <c r="KM148" s="72"/>
      <c r="KN148" s="70"/>
      <c r="KO148" s="72"/>
      <c r="KP148" s="70"/>
      <c r="KQ148" s="72"/>
      <c r="KR148" s="72"/>
      <c r="KS148" s="72"/>
      <c r="KT148" s="72"/>
      <c r="KU148" s="72"/>
      <c r="KV148" s="72"/>
      <c r="KW148" s="72"/>
      <c r="KX148" s="72"/>
      <c r="KY148" s="72"/>
      <c r="KZ148" s="72"/>
      <c r="LA148" s="72"/>
      <c r="LB148" s="72"/>
      <c r="LC148" s="72"/>
      <c r="LD148" s="72"/>
      <c r="LE148" s="70"/>
      <c r="LF148" s="72"/>
      <c r="LG148" s="70"/>
      <c r="LH148" s="70"/>
      <c r="LI148" s="70"/>
      <c r="LJ148" s="73"/>
      <c r="LK148" s="73"/>
      <c r="LL148" s="73"/>
      <c r="LM148" s="74"/>
      <c r="LN148" s="75"/>
      <c r="LO148" s="75"/>
      <c r="LP148" s="75"/>
      <c r="LQ148" s="75"/>
      <c r="LR148" s="75"/>
      <c r="LS148" s="75"/>
      <c r="LT148" s="75"/>
      <c r="LU148" s="75"/>
      <c r="LV148" s="75"/>
      <c r="LW148" s="75"/>
      <c r="LX148" s="75"/>
      <c r="LY148" s="75"/>
      <c r="LZ148" s="75"/>
      <c r="MA148" s="75"/>
      <c r="MB148" s="75"/>
      <c r="MC148" s="74"/>
      <c r="MD148" s="74"/>
      <c r="ME148" s="74"/>
      <c r="MF148" s="74"/>
      <c r="MG148" s="74"/>
      <c r="MH148" s="74"/>
      <c r="MI148" s="76"/>
      <c r="MJ148" s="76"/>
      <c r="MK148" s="76"/>
      <c r="ML148" s="76"/>
      <c r="MM148" s="76"/>
      <c r="MN148" s="74"/>
      <c r="MO148" s="74"/>
      <c r="MP148" s="74"/>
      <c r="MQ148" s="74"/>
      <c r="MR148" s="70"/>
      <c r="MS148" s="70"/>
      <c r="MT148" s="70"/>
      <c r="MU148" s="70"/>
      <c r="MV148" s="70"/>
      <c r="MW148" s="70"/>
      <c r="MX148" s="70"/>
      <c r="MY148" s="70"/>
      <c r="MZ148" s="70"/>
      <c r="NA148" s="70"/>
      <c r="NB148" s="70"/>
      <c r="NC148" s="70"/>
      <c r="ND148" s="70"/>
      <c r="NE148" s="70"/>
      <c r="NF148" s="70"/>
      <c r="NG148" s="70"/>
      <c r="NH148" s="70"/>
      <c r="NI148" s="70"/>
      <c r="NJ148" s="70"/>
      <c r="NK148" s="70"/>
      <c r="NL148" s="70"/>
      <c r="NM148" s="70"/>
      <c r="NN148" s="70"/>
      <c r="NO148" s="70"/>
      <c r="NP148" s="70"/>
      <c r="NQ148" s="70"/>
      <c r="NR148" s="70"/>
      <c r="NS148" s="70"/>
      <c r="NT148" s="70"/>
      <c r="NU148" s="70"/>
      <c r="NV148" s="70"/>
      <c r="NW148" s="70"/>
      <c r="NX148" s="70"/>
      <c r="NY148" s="70"/>
      <c r="NZ148" s="70"/>
      <c r="OA148" s="70"/>
      <c r="OB148" s="70"/>
      <c r="OC148" s="70"/>
      <c r="OD148" s="70"/>
      <c r="OE148" s="70"/>
      <c r="OF148" s="70"/>
      <c r="OG148" s="81"/>
      <c r="OH148" s="70"/>
      <c r="OI148" s="70"/>
      <c r="OJ148" s="70"/>
      <c r="OK148" s="70"/>
      <c r="OL148" s="70"/>
      <c r="OM148" s="70"/>
      <c r="ON148" s="70"/>
      <c r="OO148" s="70"/>
      <c r="OP148" s="70"/>
      <c r="OQ148" s="70"/>
      <c r="OR148" s="70"/>
      <c r="OS148" s="70"/>
      <c r="OT148" s="70"/>
      <c r="OU148" s="70"/>
    </row>
    <row r="149" spans="1:411" s="67" customFormat="1" ht="25.5">
      <c r="A149" s="67">
        <v>140</v>
      </c>
      <c r="B149" s="555" t="s">
        <v>735</v>
      </c>
      <c r="C149" s="559" t="s">
        <v>601</v>
      </c>
      <c r="D149" s="508">
        <v>203</v>
      </c>
      <c r="E149" s="571" t="s">
        <v>2554</v>
      </c>
      <c r="F149" s="634"/>
      <c r="G149" s="634">
        <v>156.66999999999999</v>
      </c>
      <c r="H149" s="919">
        <v>203</v>
      </c>
      <c r="I149" s="633">
        <f t="shared" si="6"/>
        <v>203</v>
      </c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2"/>
      <c r="AK149" s="70"/>
      <c r="AL149" s="72"/>
      <c r="AM149" s="70"/>
      <c r="AN149" s="70"/>
      <c r="AO149" s="72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  <c r="BC149" s="70"/>
      <c r="BD149" s="70"/>
      <c r="BE149" s="70"/>
      <c r="BF149" s="70"/>
      <c r="BG149" s="70">
        <v>1</v>
      </c>
      <c r="BH149" s="70">
        <v>1</v>
      </c>
      <c r="BI149" s="70"/>
      <c r="BJ149" s="70"/>
      <c r="BK149" s="72"/>
      <c r="BL149" s="72"/>
      <c r="BM149" s="70"/>
      <c r="BN149" s="70"/>
      <c r="BO149" s="72"/>
      <c r="BP149" s="72"/>
      <c r="BQ149" s="70"/>
      <c r="BR149" s="70"/>
      <c r="BS149" s="70"/>
      <c r="BT149" s="70"/>
      <c r="BU149" s="72"/>
      <c r="BV149" s="72"/>
      <c r="BW149" s="72"/>
      <c r="BX149" s="72"/>
      <c r="BY149" s="70"/>
      <c r="BZ149" s="70"/>
      <c r="CA149" s="70"/>
      <c r="CB149" s="70"/>
      <c r="CC149" s="72"/>
      <c r="CD149" s="72"/>
      <c r="CE149" s="70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2"/>
      <c r="CU149" s="72"/>
      <c r="CV149" s="72"/>
      <c r="CW149" s="72"/>
      <c r="CX149" s="72"/>
      <c r="CY149" s="72"/>
      <c r="CZ149" s="72"/>
      <c r="DA149" s="70"/>
      <c r="DB149" s="70"/>
      <c r="DC149" s="70"/>
      <c r="DD149" s="72"/>
      <c r="DE149" s="72"/>
      <c r="DF149" s="70"/>
      <c r="DG149" s="72"/>
      <c r="DH149" s="70"/>
      <c r="DI149" s="72"/>
      <c r="DJ149" s="72"/>
      <c r="DK149" s="70"/>
      <c r="DL149" s="72"/>
      <c r="DM149" s="72"/>
      <c r="DN149" s="72"/>
      <c r="DO149" s="72"/>
      <c r="DP149" s="72"/>
      <c r="DQ149" s="72"/>
      <c r="DR149" s="72"/>
      <c r="DS149" s="72"/>
      <c r="DT149" s="72"/>
      <c r="DU149" s="72"/>
      <c r="DV149" s="72"/>
      <c r="DW149" s="72"/>
      <c r="DX149" s="72"/>
      <c r="DY149" s="72"/>
      <c r="DZ149" s="72"/>
      <c r="EA149" s="72"/>
      <c r="EB149" s="72"/>
      <c r="EC149" s="70"/>
      <c r="ED149" s="72"/>
      <c r="EE149" s="70"/>
      <c r="EF149" s="72"/>
      <c r="EG149" s="72"/>
      <c r="EH149" s="72"/>
      <c r="EI149" s="72"/>
      <c r="EJ149" s="72"/>
      <c r="EK149" s="72"/>
      <c r="EL149" s="72"/>
      <c r="EM149" s="72"/>
      <c r="EN149" s="72"/>
      <c r="EO149" s="72"/>
      <c r="EP149" s="72"/>
      <c r="EQ149" s="72"/>
      <c r="ER149" s="72"/>
      <c r="ES149" s="72"/>
      <c r="ET149" s="70"/>
      <c r="EU149" s="72"/>
      <c r="EV149" s="70"/>
      <c r="EW149" s="70"/>
      <c r="EX149" s="70"/>
      <c r="EY149" s="73"/>
      <c r="EZ149" s="73"/>
      <c r="FA149" s="73"/>
      <c r="FB149" s="74"/>
      <c r="FC149" s="75"/>
      <c r="FD149" s="75"/>
      <c r="FE149" s="75"/>
      <c r="FF149" s="75"/>
      <c r="FG149" s="75"/>
      <c r="FH149" s="75"/>
      <c r="FI149" s="75"/>
      <c r="FJ149" s="75"/>
      <c r="FK149" s="75"/>
      <c r="FL149" s="75"/>
      <c r="FM149" s="75"/>
      <c r="FN149" s="75"/>
      <c r="FO149" s="75"/>
      <c r="FP149" s="75"/>
      <c r="FQ149" s="75"/>
      <c r="FR149" s="74"/>
      <c r="FS149" s="74"/>
      <c r="FT149" s="74"/>
      <c r="FU149" s="74"/>
      <c r="FV149" s="74"/>
      <c r="FW149" s="74"/>
      <c r="FX149" s="76"/>
      <c r="FY149" s="76"/>
      <c r="FZ149" s="76"/>
      <c r="GA149" s="76"/>
      <c r="GB149" s="76"/>
      <c r="GC149" s="74"/>
      <c r="GD149" s="74"/>
      <c r="GE149" s="74"/>
      <c r="GF149" s="74"/>
      <c r="GG149" s="77"/>
      <c r="GH149" s="78"/>
      <c r="GI149" s="78"/>
      <c r="GJ149" s="74"/>
      <c r="GK149" s="79"/>
      <c r="GL149" s="105"/>
      <c r="GM149" s="105"/>
      <c r="GN149" s="70"/>
      <c r="GO149" s="70"/>
      <c r="GP149" s="70"/>
      <c r="GQ149" s="70"/>
      <c r="GR149" s="70"/>
      <c r="GS149" s="70"/>
      <c r="GT149" s="70"/>
      <c r="GU149" s="70"/>
      <c r="GV149" s="70"/>
      <c r="GW149" s="70"/>
      <c r="GX149" s="70"/>
      <c r="GY149" s="70"/>
      <c r="GZ149" s="70"/>
      <c r="HA149" s="70"/>
      <c r="HB149" s="70"/>
      <c r="HC149" s="70"/>
      <c r="HD149" s="70"/>
      <c r="HE149" s="70"/>
      <c r="HF149" s="70"/>
      <c r="HG149" s="70"/>
      <c r="HH149" s="70"/>
      <c r="HI149" s="70"/>
      <c r="HJ149" s="70"/>
      <c r="HK149" s="72"/>
      <c r="HL149" s="70"/>
      <c r="HM149" s="72"/>
      <c r="HN149" s="70"/>
      <c r="HO149" s="70"/>
      <c r="HP149" s="72"/>
      <c r="HQ149" s="106"/>
      <c r="HR149" s="70"/>
      <c r="HS149" s="70"/>
      <c r="HT149" s="70"/>
      <c r="HU149" s="70"/>
      <c r="HV149" s="70"/>
      <c r="HW149" s="70"/>
      <c r="HX149" s="70"/>
      <c r="HY149" s="70"/>
      <c r="HZ149" s="70">
        <v>1</v>
      </c>
      <c r="IA149" s="70"/>
      <c r="IB149" s="72"/>
      <c r="IC149" s="70"/>
      <c r="ID149" s="72"/>
      <c r="IE149" s="70"/>
      <c r="IF149" s="70"/>
      <c r="IG149" s="72"/>
      <c r="IH149" s="72"/>
      <c r="II149" s="72"/>
      <c r="IJ149" s="70"/>
      <c r="IK149" s="70"/>
      <c r="IL149" s="70"/>
      <c r="IM149" s="70"/>
      <c r="IN149" s="72"/>
      <c r="IO149" s="72"/>
      <c r="IP149" s="70"/>
      <c r="IQ149" s="72"/>
      <c r="IR149" s="72"/>
      <c r="IS149" s="72"/>
      <c r="IT149" s="72"/>
      <c r="IU149" s="72"/>
      <c r="IV149" s="72"/>
      <c r="IW149" s="72"/>
      <c r="IX149" s="72"/>
      <c r="IY149" s="72"/>
      <c r="IZ149" s="72"/>
      <c r="JA149" s="72"/>
      <c r="JB149" s="72"/>
      <c r="JC149" s="72"/>
      <c r="JD149" s="72"/>
      <c r="JE149" s="72"/>
      <c r="JF149" s="72"/>
      <c r="JG149" s="72"/>
      <c r="JH149" s="72"/>
      <c r="JI149" s="72"/>
      <c r="JJ149" s="72"/>
      <c r="JK149" s="72"/>
      <c r="JL149" s="70"/>
      <c r="JM149" s="70"/>
      <c r="JN149" s="70"/>
      <c r="JO149" s="72"/>
      <c r="JP149" s="72"/>
      <c r="JQ149" s="70"/>
      <c r="JR149" s="72"/>
      <c r="JS149" s="70"/>
      <c r="JT149" s="72"/>
      <c r="JU149" s="72"/>
      <c r="JV149" s="70"/>
      <c r="JW149" s="72"/>
      <c r="JX149" s="72"/>
      <c r="JY149" s="72"/>
      <c r="JZ149" s="72"/>
      <c r="KA149" s="72"/>
      <c r="KB149" s="72"/>
      <c r="KC149" s="72"/>
      <c r="KD149" s="72"/>
      <c r="KE149" s="72"/>
      <c r="KF149" s="72"/>
      <c r="KG149" s="72"/>
      <c r="KH149" s="72"/>
      <c r="KI149" s="72"/>
      <c r="KJ149" s="72"/>
      <c r="KK149" s="72"/>
      <c r="KL149" s="72"/>
      <c r="KM149" s="72"/>
      <c r="KN149" s="70"/>
      <c r="KO149" s="72"/>
      <c r="KP149" s="70"/>
      <c r="KQ149" s="72"/>
      <c r="KR149" s="72"/>
      <c r="KS149" s="72"/>
      <c r="KT149" s="72"/>
      <c r="KU149" s="72"/>
      <c r="KV149" s="72"/>
      <c r="KW149" s="72"/>
      <c r="KX149" s="72"/>
      <c r="KY149" s="72"/>
      <c r="KZ149" s="72"/>
      <c r="LA149" s="72"/>
      <c r="LB149" s="72"/>
      <c r="LC149" s="72"/>
      <c r="LD149" s="72"/>
      <c r="LE149" s="70"/>
      <c r="LF149" s="72"/>
      <c r="LG149" s="70"/>
      <c r="LH149" s="70"/>
      <c r="LI149" s="70"/>
      <c r="LJ149" s="73"/>
      <c r="LK149" s="73"/>
      <c r="LL149" s="73"/>
      <c r="LM149" s="74"/>
      <c r="LN149" s="75"/>
      <c r="LO149" s="75"/>
      <c r="LP149" s="75"/>
      <c r="LQ149" s="75"/>
      <c r="LR149" s="75"/>
      <c r="LS149" s="75"/>
      <c r="LT149" s="75"/>
      <c r="LU149" s="75"/>
      <c r="LV149" s="75"/>
      <c r="LW149" s="75"/>
      <c r="LX149" s="75"/>
      <c r="LY149" s="75"/>
      <c r="LZ149" s="75"/>
      <c r="MA149" s="75"/>
      <c r="MB149" s="75"/>
      <c r="MC149" s="74"/>
      <c r="MD149" s="74"/>
      <c r="ME149" s="74"/>
      <c r="MF149" s="74"/>
      <c r="MG149" s="74"/>
      <c r="MH149" s="74"/>
      <c r="MI149" s="76"/>
      <c r="MJ149" s="76"/>
      <c r="MK149" s="76"/>
      <c r="ML149" s="76"/>
      <c r="MM149" s="76"/>
      <c r="MN149" s="74"/>
      <c r="MO149" s="74"/>
      <c r="MP149" s="74"/>
      <c r="MQ149" s="74"/>
      <c r="MR149" s="70"/>
      <c r="MS149" s="70"/>
      <c r="MT149" s="70"/>
      <c r="MU149" s="70"/>
      <c r="MV149" s="70"/>
      <c r="MW149" s="70"/>
      <c r="MX149" s="70"/>
      <c r="MY149" s="70"/>
      <c r="MZ149" s="70"/>
      <c r="NA149" s="70"/>
      <c r="NB149" s="70"/>
      <c r="NC149" s="70"/>
      <c r="ND149" s="70"/>
      <c r="NE149" s="70"/>
      <c r="NF149" s="70"/>
      <c r="NG149" s="70"/>
      <c r="NH149" s="70"/>
      <c r="NI149" s="70"/>
      <c r="NJ149" s="70"/>
      <c r="NK149" s="70"/>
      <c r="NL149" s="70"/>
      <c r="NM149" s="70"/>
      <c r="NN149" s="70"/>
      <c r="NO149" s="70"/>
      <c r="NP149" s="70"/>
      <c r="NQ149" s="70"/>
      <c r="NR149" s="70"/>
      <c r="NS149" s="70"/>
      <c r="NT149" s="70"/>
      <c r="NU149" s="70"/>
      <c r="NV149" s="70"/>
      <c r="NW149" s="70"/>
      <c r="NX149" s="70"/>
      <c r="NY149" s="70"/>
      <c r="NZ149" s="70"/>
      <c r="OA149" s="70"/>
      <c r="OB149" s="70"/>
      <c r="OC149" s="70"/>
      <c r="OD149" s="70"/>
      <c r="OE149" s="70"/>
      <c r="OF149" s="70"/>
      <c r="OG149" s="81"/>
      <c r="OH149" s="70"/>
      <c r="OI149" s="70"/>
      <c r="OJ149" s="70"/>
      <c r="OK149" s="70"/>
      <c r="OL149" s="70"/>
      <c r="OM149" s="70"/>
      <c r="ON149" s="70"/>
      <c r="OO149" s="70"/>
      <c r="OP149" s="70"/>
      <c r="OQ149" s="70"/>
      <c r="OR149" s="70"/>
      <c r="OS149" s="70"/>
      <c r="OT149" s="70"/>
      <c r="OU149" s="70"/>
    </row>
    <row r="150" spans="1:411" s="67" customFormat="1" ht="25.5">
      <c r="A150" s="67">
        <v>141</v>
      </c>
      <c r="B150" s="555" t="s">
        <v>736</v>
      </c>
      <c r="C150" s="559" t="s">
        <v>601</v>
      </c>
      <c r="D150" s="511">
        <f>285/1.2</f>
        <v>237.5</v>
      </c>
      <c r="E150" s="743" t="s">
        <v>2730</v>
      </c>
      <c r="F150" s="518"/>
      <c r="G150" s="518">
        <v>275</v>
      </c>
      <c r="H150" s="912">
        <v>271.5</v>
      </c>
      <c r="I150" s="633">
        <f t="shared" si="6"/>
        <v>237.5</v>
      </c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70"/>
      <c r="Y150" s="70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71"/>
      <c r="AK150" s="68"/>
      <c r="AL150" s="71"/>
      <c r="AM150" s="68"/>
      <c r="AN150" s="68"/>
      <c r="AO150" s="71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>
        <v>1</v>
      </c>
      <c r="BJ150" s="68">
        <v>1</v>
      </c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71"/>
      <c r="CD150" s="71"/>
      <c r="CE150" s="68"/>
      <c r="CF150" s="71"/>
      <c r="CG150" s="71"/>
      <c r="CH150" s="71"/>
      <c r="CI150" s="71"/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1"/>
      <c r="CW150" s="71"/>
      <c r="CX150" s="71"/>
      <c r="CY150" s="71"/>
      <c r="CZ150" s="71"/>
      <c r="DA150" s="68"/>
      <c r="DB150" s="68"/>
      <c r="DC150" s="68"/>
      <c r="DD150" s="71"/>
      <c r="DE150" s="71"/>
      <c r="DF150" s="68"/>
      <c r="DG150" s="71"/>
      <c r="DH150" s="68"/>
      <c r="DI150" s="71"/>
      <c r="DJ150" s="71"/>
      <c r="DK150" s="68"/>
      <c r="DL150" s="71"/>
      <c r="DM150" s="71"/>
      <c r="DN150" s="71"/>
      <c r="DO150" s="71"/>
      <c r="DP150" s="71"/>
      <c r="DQ150" s="71"/>
      <c r="DR150" s="71"/>
      <c r="DS150" s="71"/>
      <c r="DT150" s="71"/>
      <c r="DU150" s="71"/>
      <c r="DV150" s="71"/>
      <c r="DW150" s="71"/>
      <c r="DX150" s="71"/>
      <c r="DY150" s="71"/>
      <c r="DZ150" s="71"/>
      <c r="EA150" s="71"/>
      <c r="EB150" s="71"/>
      <c r="EC150" s="68"/>
      <c r="ED150" s="71"/>
      <c r="EE150" s="70"/>
      <c r="EF150" s="72"/>
      <c r="EG150" s="72"/>
      <c r="EH150" s="72"/>
      <c r="EI150" s="72"/>
      <c r="EJ150" s="72"/>
      <c r="EK150" s="72"/>
      <c r="EL150" s="72"/>
      <c r="EM150" s="72"/>
      <c r="EN150" s="72"/>
      <c r="EO150" s="72"/>
      <c r="EP150" s="72"/>
      <c r="EQ150" s="72"/>
      <c r="ER150" s="72"/>
      <c r="ES150" s="72"/>
      <c r="ET150" s="70"/>
      <c r="EU150" s="72"/>
      <c r="EV150" s="70"/>
      <c r="EW150" s="70"/>
      <c r="EX150" s="70"/>
      <c r="EY150" s="73"/>
      <c r="EZ150" s="73"/>
      <c r="FA150" s="73"/>
      <c r="FB150" s="74"/>
      <c r="FC150" s="75"/>
      <c r="FD150" s="75"/>
      <c r="FE150" s="75"/>
      <c r="FF150" s="75"/>
      <c r="FG150" s="75"/>
      <c r="FH150" s="75"/>
      <c r="FI150" s="75"/>
      <c r="FJ150" s="75"/>
      <c r="FK150" s="75"/>
      <c r="FL150" s="75"/>
      <c r="FM150" s="75"/>
      <c r="FN150" s="75"/>
      <c r="FO150" s="75"/>
      <c r="FP150" s="75"/>
      <c r="FQ150" s="75"/>
      <c r="FR150" s="74"/>
      <c r="FS150" s="74"/>
      <c r="FT150" s="74"/>
      <c r="FU150" s="74"/>
      <c r="FV150" s="74"/>
      <c r="FW150" s="74"/>
      <c r="FX150" s="76"/>
      <c r="FY150" s="76"/>
      <c r="FZ150" s="76"/>
      <c r="GA150" s="76"/>
      <c r="GB150" s="76"/>
      <c r="GC150" s="74"/>
      <c r="GD150" s="74"/>
      <c r="GE150" s="74"/>
      <c r="GF150" s="74"/>
      <c r="GG150" s="77"/>
      <c r="GH150" s="78"/>
      <c r="GI150" s="78"/>
      <c r="GJ150" s="74"/>
      <c r="GK150" s="79"/>
      <c r="GL150" s="80"/>
      <c r="GM150" s="105"/>
      <c r="GN150" s="70"/>
      <c r="GO150" s="70"/>
      <c r="GP150" s="70"/>
      <c r="GQ150" s="70"/>
      <c r="GR150" s="70"/>
      <c r="GS150" s="70"/>
      <c r="GT150" s="70"/>
      <c r="GU150" s="70"/>
      <c r="GV150" s="70"/>
      <c r="GW150" s="70"/>
      <c r="GX150" s="70"/>
      <c r="GY150" s="70"/>
      <c r="GZ150" s="70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71"/>
      <c r="HL150" s="68"/>
      <c r="HM150" s="71"/>
      <c r="HN150" s="68"/>
      <c r="HO150" s="68"/>
      <c r="HP150" s="71"/>
      <c r="HQ150" s="69"/>
      <c r="HR150" s="68"/>
      <c r="HS150" s="68"/>
      <c r="HT150" s="68"/>
      <c r="HU150" s="68"/>
      <c r="HV150" s="68"/>
      <c r="HW150" s="68"/>
      <c r="HX150" s="68"/>
      <c r="HY150" s="68"/>
      <c r="HZ150" s="68"/>
      <c r="IA150" s="68">
        <v>1</v>
      </c>
      <c r="IB150" s="68"/>
      <c r="IC150" s="68"/>
      <c r="ID150" s="68"/>
      <c r="IE150" s="68"/>
      <c r="IF150" s="68"/>
      <c r="IG150" s="68"/>
      <c r="IH150" s="68"/>
      <c r="II150" s="68"/>
      <c r="IJ150" s="68"/>
      <c r="IK150" s="68"/>
      <c r="IL150" s="68"/>
      <c r="IM150" s="68"/>
      <c r="IN150" s="71"/>
      <c r="IO150" s="71"/>
      <c r="IP150" s="68"/>
      <c r="IQ150" s="71"/>
      <c r="IR150" s="71"/>
      <c r="IS150" s="71"/>
      <c r="IT150" s="71"/>
      <c r="IU150" s="71"/>
      <c r="IV150" s="71"/>
      <c r="IW150" s="71"/>
      <c r="IX150" s="71"/>
      <c r="IY150" s="71"/>
      <c r="IZ150" s="71"/>
      <c r="JA150" s="71"/>
      <c r="JB150" s="71"/>
      <c r="JC150" s="71"/>
      <c r="JD150" s="71"/>
      <c r="JE150" s="71"/>
      <c r="JF150" s="71"/>
      <c r="JG150" s="71"/>
      <c r="JH150" s="71"/>
      <c r="JI150" s="71"/>
      <c r="JJ150" s="71"/>
      <c r="JK150" s="71"/>
      <c r="JL150" s="68"/>
      <c r="JM150" s="68"/>
      <c r="JN150" s="68"/>
      <c r="JO150" s="71"/>
      <c r="JP150" s="71"/>
      <c r="JQ150" s="68"/>
      <c r="JR150" s="71"/>
      <c r="JS150" s="68"/>
      <c r="JT150" s="71"/>
      <c r="JU150" s="71"/>
      <c r="JV150" s="68"/>
      <c r="JW150" s="71"/>
      <c r="JX150" s="71"/>
      <c r="JY150" s="71"/>
      <c r="JZ150" s="71"/>
      <c r="KA150" s="71"/>
      <c r="KB150" s="71"/>
      <c r="KC150" s="71"/>
      <c r="KD150" s="71"/>
      <c r="KE150" s="71"/>
      <c r="KF150" s="71"/>
      <c r="KG150" s="71"/>
      <c r="KH150" s="71"/>
      <c r="KI150" s="71"/>
      <c r="KJ150" s="71"/>
      <c r="KK150" s="71"/>
      <c r="KL150" s="71"/>
      <c r="KM150" s="71"/>
      <c r="KN150" s="68"/>
      <c r="KO150" s="71"/>
      <c r="KP150" s="70"/>
      <c r="KQ150" s="72"/>
      <c r="KR150" s="72"/>
      <c r="KS150" s="72"/>
      <c r="KT150" s="72"/>
      <c r="KU150" s="72"/>
      <c r="KV150" s="72"/>
      <c r="KW150" s="72"/>
      <c r="KX150" s="72"/>
      <c r="KY150" s="72"/>
      <c r="KZ150" s="72"/>
      <c r="LA150" s="72"/>
      <c r="LB150" s="72"/>
      <c r="LC150" s="72"/>
      <c r="LD150" s="72"/>
      <c r="LE150" s="70"/>
      <c r="LF150" s="72"/>
      <c r="LG150" s="70"/>
      <c r="LH150" s="70"/>
      <c r="LI150" s="70"/>
      <c r="LJ150" s="73"/>
      <c r="LK150" s="73"/>
      <c r="LL150" s="73"/>
      <c r="LM150" s="74"/>
      <c r="LN150" s="75"/>
      <c r="LO150" s="75"/>
      <c r="LP150" s="75"/>
      <c r="LQ150" s="75"/>
      <c r="LR150" s="75"/>
      <c r="LS150" s="75"/>
      <c r="LT150" s="75"/>
      <c r="LU150" s="75"/>
      <c r="LV150" s="75"/>
      <c r="LW150" s="75"/>
      <c r="LX150" s="75"/>
      <c r="LY150" s="75"/>
      <c r="LZ150" s="75"/>
      <c r="MA150" s="75"/>
      <c r="MB150" s="75"/>
      <c r="MC150" s="74"/>
      <c r="MD150" s="74"/>
      <c r="ME150" s="74"/>
      <c r="MF150" s="74"/>
      <c r="MG150" s="74"/>
      <c r="MH150" s="74"/>
      <c r="MI150" s="76"/>
      <c r="MJ150" s="76"/>
      <c r="MK150" s="76"/>
      <c r="ML150" s="76"/>
      <c r="MM150" s="76"/>
      <c r="MN150" s="74"/>
      <c r="MO150" s="74"/>
      <c r="MP150" s="74"/>
      <c r="MQ150" s="74"/>
      <c r="MR150" s="70"/>
      <c r="MS150" s="70"/>
      <c r="MT150" s="70"/>
      <c r="MU150" s="70"/>
      <c r="MV150" s="70"/>
      <c r="MW150" s="70"/>
      <c r="MX150" s="70"/>
      <c r="MY150" s="70"/>
      <c r="MZ150" s="70"/>
      <c r="NA150" s="70"/>
      <c r="NB150" s="70"/>
      <c r="NC150" s="70"/>
      <c r="ND150" s="70"/>
      <c r="NE150" s="70"/>
      <c r="NF150" s="70"/>
      <c r="NG150" s="70"/>
      <c r="NH150" s="70"/>
      <c r="NI150" s="70"/>
      <c r="NJ150" s="70"/>
      <c r="NK150" s="70"/>
      <c r="NL150" s="70"/>
      <c r="NM150" s="70"/>
      <c r="NN150" s="70"/>
      <c r="NO150" s="70"/>
      <c r="NP150" s="70"/>
      <c r="NQ150" s="70"/>
      <c r="NR150" s="70"/>
      <c r="NS150" s="70"/>
      <c r="NT150" s="70"/>
      <c r="NU150" s="70"/>
      <c r="NV150" s="70"/>
      <c r="NW150" s="70"/>
      <c r="NX150" s="70"/>
      <c r="NY150" s="70"/>
      <c r="NZ150" s="70"/>
      <c r="OA150" s="70"/>
      <c r="OB150" s="70"/>
      <c r="OC150" s="70"/>
      <c r="OD150" s="70"/>
      <c r="OE150" s="70"/>
      <c r="OF150" s="70"/>
      <c r="OG150" s="81"/>
      <c r="OH150" s="70"/>
      <c r="OI150" s="70"/>
      <c r="OJ150" s="70"/>
      <c r="OK150" s="70"/>
      <c r="OL150" s="70"/>
      <c r="OM150" s="70"/>
      <c r="ON150" s="70"/>
      <c r="OO150" s="70"/>
      <c r="OP150" s="70"/>
      <c r="OQ150" s="70"/>
      <c r="OR150" s="70"/>
      <c r="OS150" s="70"/>
      <c r="OT150" s="70"/>
      <c r="OU150" s="70"/>
    </row>
    <row r="151" spans="1:411" s="67" customFormat="1" ht="25.5">
      <c r="A151" s="67">
        <v>142</v>
      </c>
      <c r="B151" s="555" t="s">
        <v>737</v>
      </c>
      <c r="C151" s="559" t="s">
        <v>601</v>
      </c>
      <c r="D151" s="508">
        <v>404.5</v>
      </c>
      <c r="E151" s="571" t="s">
        <v>2461</v>
      </c>
      <c r="F151" s="634"/>
      <c r="G151" s="634">
        <v>337.08</v>
      </c>
      <c r="H151" s="919">
        <v>404.5</v>
      </c>
      <c r="I151" s="633">
        <f t="shared" si="6"/>
        <v>404.5</v>
      </c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70"/>
      <c r="Y151" s="70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71"/>
      <c r="AK151" s="68"/>
      <c r="AL151" s="71"/>
      <c r="AM151" s="68"/>
      <c r="AN151" s="68"/>
      <c r="AO151" s="71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  <c r="BI151" s="68"/>
      <c r="BJ151" s="68"/>
      <c r="BK151" s="71">
        <v>1</v>
      </c>
      <c r="BL151" s="71">
        <v>1</v>
      </c>
      <c r="BM151" s="68"/>
      <c r="BN151" s="68"/>
      <c r="BO151" s="71"/>
      <c r="BP151" s="71"/>
      <c r="BQ151" s="68"/>
      <c r="BR151" s="68"/>
      <c r="BS151" s="68"/>
      <c r="BT151" s="68"/>
      <c r="BU151" s="71"/>
      <c r="BV151" s="71"/>
      <c r="BW151" s="71"/>
      <c r="BX151" s="71"/>
      <c r="BY151" s="68"/>
      <c r="BZ151" s="68"/>
      <c r="CA151" s="68"/>
      <c r="CB151" s="68"/>
      <c r="CC151" s="71"/>
      <c r="CD151" s="71"/>
      <c r="CE151" s="68"/>
      <c r="CF151" s="71"/>
      <c r="CG151" s="71"/>
      <c r="CH151" s="71"/>
      <c r="CI151" s="71"/>
      <c r="CJ151" s="71"/>
      <c r="CK151" s="71"/>
      <c r="CL151" s="71"/>
      <c r="CM151" s="71"/>
      <c r="CN151" s="71"/>
      <c r="CO151" s="71"/>
      <c r="CP151" s="71"/>
      <c r="CQ151" s="71"/>
      <c r="CR151" s="71"/>
      <c r="CS151" s="71"/>
      <c r="CT151" s="71"/>
      <c r="CU151" s="71"/>
      <c r="CV151" s="71"/>
      <c r="CW151" s="71"/>
      <c r="CX151" s="71"/>
      <c r="CY151" s="71"/>
      <c r="CZ151" s="71"/>
      <c r="DA151" s="68"/>
      <c r="DB151" s="68"/>
      <c r="DC151" s="68"/>
      <c r="DD151" s="71"/>
      <c r="DE151" s="71"/>
      <c r="DF151" s="68"/>
      <c r="DG151" s="71"/>
      <c r="DH151" s="68"/>
      <c r="DI151" s="71"/>
      <c r="DJ151" s="71"/>
      <c r="DK151" s="68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/>
      <c r="DX151" s="71"/>
      <c r="DY151" s="71"/>
      <c r="DZ151" s="71"/>
      <c r="EA151" s="71"/>
      <c r="EB151" s="71"/>
      <c r="EC151" s="68"/>
      <c r="ED151" s="71"/>
      <c r="EE151" s="70"/>
      <c r="EF151" s="72"/>
      <c r="EG151" s="72"/>
      <c r="EH151" s="72"/>
      <c r="EI151" s="72"/>
      <c r="EJ151" s="72"/>
      <c r="EK151" s="72"/>
      <c r="EL151" s="72"/>
      <c r="EM151" s="72"/>
      <c r="EN151" s="72"/>
      <c r="EO151" s="72"/>
      <c r="EP151" s="72"/>
      <c r="EQ151" s="72"/>
      <c r="ER151" s="72"/>
      <c r="ES151" s="72"/>
      <c r="ET151" s="70"/>
      <c r="EU151" s="72"/>
      <c r="EV151" s="70"/>
      <c r="EW151" s="70"/>
      <c r="EX151" s="70"/>
      <c r="EY151" s="73"/>
      <c r="EZ151" s="73"/>
      <c r="FA151" s="73"/>
      <c r="FB151" s="74"/>
      <c r="FC151" s="75"/>
      <c r="FD151" s="75"/>
      <c r="FE151" s="75"/>
      <c r="FF151" s="75"/>
      <c r="FG151" s="75"/>
      <c r="FH151" s="75"/>
      <c r="FI151" s="75"/>
      <c r="FJ151" s="75"/>
      <c r="FK151" s="75"/>
      <c r="FL151" s="75"/>
      <c r="FM151" s="75"/>
      <c r="FN151" s="75"/>
      <c r="FO151" s="75"/>
      <c r="FP151" s="75"/>
      <c r="FQ151" s="75"/>
      <c r="FR151" s="74"/>
      <c r="FS151" s="74"/>
      <c r="FT151" s="74"/>
      <c r="FU151" s="74"/>
      <c r="FV151" s="74"/>
      <c r="FW151" s="74"/>
      <c r="FX151" s="76"/>
      <c r="FY151" s="76"/>
      <c r="FZ151" s="76"/>
      <c r="GA151" s="76"/>
      <c r="GB151" s="76"/>
      <c r="GC151" s="74"/>
      <c r="GD151" s="74"/>
      <c r="GE151" s="74"/>
      <c r="GF151" s="74"/>
      <c r="GG151" s="77"/>
      <c r="GH151" s="78"/>
      <c r="GI151" s="78"/>
      <c r="GJ151" s="74"/>
      <c r="GK151" s="79"/>
      <c r="GL151" s="80"/>
      <c r="GM151" s="105"/>
      <c r="GN151" s="70"/>
      <c r="GO151" s="70"/>
      <c r="GP151" s="70"/>
      <c r="GQ151" s="70"/>
      <c r="GR151" s="70"/>
      <c r="GS151" s="70"/>
      <c r="GT151" s="70"/>
      <c r="GU151" s="70"/>
      <c r="GV151" s="70"/>
      <c r="GW151" s="70"/>
      <c r="GX151" s="70"/>
      <c r="GY151" s="70"/>
      <c r="GZ151" s="70"/>
      <c r="HA151" s="68"/>
      <c r="HB151" s="68"/>
      <c r="HC151" s="68"/>
      <c r="HD151" s="68"/>
      <c r="HE151" s="68"/>
      <c r="HF151" s="68"/>
      <c r="HG151" s="68"/>
      <c r="HH151" s="68"/>
      <c r="HI151" s="68"/>
      <c r="HJ151" s="68"/>
      <c r="HK151" s="71"/>
      <c r="HL151" s="68"/>
      <c r="HM151" s="71"/>
      <c r="HN151" s="68"/>
      <c r="HO151" s="68"/>
      <c r="HP151" s="71"/>
      <c r="HQ151" s="69"/>
      <c r="HR151" s="68"/>
      <c r="HS151" s="68"/>
      <c r="HT151" s="68"/>
      <c r="HU151" s="68"/>
      <c r="HV151" s="68"/>
      <c r="HW151" s="68"/>
      <c r="HX151" s="68"/>
      <c r="HY151" s="68"/>
      <c r="HZ151" s="68"/>
      <c r="IA151" s="68"/>
      <c r="IB151" s="71">
        <v>1</v>
      </c>
      <c r="IC151" s="68"/>
      <c r="ID151" s="71"/>
      <c r="IE151" s="68"/>
      <c r="IF151" s="68"/>
      <c r="IG151" s="71"/>
      <c r="IH151" s="71"/>
      <c r="II151" s="71"/>
      <c r="IJ151" s="68"/>
      <c r="IK151" s="68"/>
      <c r="IL151" s="68"/>
      <c r="IM151" s="68"/>
      <c r="IN151" s="71"/>
      <c r="IO151" s="71"/>
      <c r="IP151" s="68"/>
      <c r="IQ151" s="71"/>
      <c r="IR151" s="71"/>
      <c r="IS151" s="71"/>
      <c r="IT151" s="71"/>
      <c r="IU151" s="71"/>
      <c r="IV151" s="71"/>
      <c r="IW151" s="71"/>
      <c r="IX151" s="71"/>
      <c r="IY151" s="71"/>
      <c r="IZ151" s="71"/>
      <c r="JA151" s="71"/>
      <c r="JB151" s="71"/>
      <c r="JC151" s="71"/>
      <c r="JD151" s="71"/>
      <c r="JE151" s="71"/>
      <c r="JF151" s="71"/>
      <c r="JG151" s="71"/>
      <c r="JH151" s="71"/>
      <c r="JI151" s="71"/>
      <c r="JJ151" s="71"/>
      <c r="JK151" s="71"/>
      <c r="JL151" s="68"/>
      <c r="JM151" s="68"/>
      <c r="JN151" s="68"/>
      <c r="JO151" s="71"/>
      <c r="JP151" s="71"/>
      <c r="JQ151" s="68"/>
      <c r="JR151" s="71"/>
      <c r="JS151" s="68"/>
      <c r="JT151" s="71"/>
      <c r="JU151" s="71"/>
      <c r="JV151" s="68"/>
      <c r="JW151" s="71"/>
      <c r="JX151" s="71"/>
      <c r="JY151" s="71"/>
      <c r="JZ151" s="71"/>
      <c r="KA151" s="71"/>
      <c r="KB151" s="71"/>
      <c r="KC151" s="71"/>
      <c r="KD151" s="71"/>
      <c r="KE151" s="71"/>
      <c r="KF151" s="71"/>
      <c r="KG151" s="71"/>
      <c r="KH151" s="71"/>
      <c r="KI151" s="71"/>
      <c r="KJ151" s="71"/>
      <c r="KK151" s="71"/>
      <c r="KL151" s="71"/>
      <c r="KM151" s="71"/>
      <c r="KN151" s="68"/>
      <c r="KO151" s="71"/>
      <c r="KP151" s="70"/>
      <c r="KQ151" s="72"/>
      <c r="KR151" s="72"/>
      <c r="KS151" s="72"/>
      <c r="KT151" s="72"/>
      <c r="KU151" s="72"/>
      <c r="KV151" s="72"/>
      <c r="KW151" s="72"/>
      <c r="KX151" s="72"/>
      <c r="KY151" s="72"/>
      <c r="KZ151" s="72"/>
      <c r="LA151" s="72"/>
      <c r="LB151" s="72"/>
      <c r="LC151" s="72"/>
      <c r="LD151" s="72"/>
      <c r="LE151" s="70"/>
      <c r="LF151" s="72"/>
      <c r="LG151" s="70"/>
      <c r="LH151" s="70"/>
      <c r="LI151" s="70"/>
      <c r="LJ151" s="73"/>
      <c r="LK151" s="73"/>
      <c r="LL151" s="73"/>
      <c r="LM151" s="74"/>
      <c r="LN151" s="75"/>
      <c r="LO151" s="75"/>
      <c r="LP151" s="75"/>
      <c r="LQ151" s="75"/>
      <c r="LR151" s="75"/>
      <c r="LS151" s="75"/>
      <c r="LT151" s="75"/>
      <c r="LU151" s="75"/>
      <c r="LV151" s="75"/>
      <c r="LW151" s="75"/>
      <c r="LX151" s="75"/>
      <c r="LY151" s="75"/>
      <c r="LZ151" s="75"/>
      <c r="MA151" s="75"/>
      <c r="MB151" s="75"/>
      <c r="MC151" s="74"/>
      <c r="MD151" s="74"/>
      <c r="ME151" s="74"/>
      <c r="MF151" s="74"/>
      <c r="MG151" s="74"/>
      <c r="MH151" s="74"/>
      <c r="MI151" s="76"/>
      <c r="MJ151" s="76"/>
      <c r="MK151" s="76"/>
      <c r="ML151" s="76"/>
      <c r="MM151" s="76"/>
      <c r="MN151" s="74"/>
      <c r="MO151" s="74"/>
      <c r="MP151" s="74"/>
      <c r="MQ151" s="74"/>
      <c r="MR151" s="70"/>
      <c r="MS151" s="70"/>
      <c r="MT151" s="70"/>
      <c r="MU151" s="70"/>
      <c r="MV151" s="70"/>
      <c r="MW151" s="70"/>
      <c r="MX151" s="70"/>
      <c r="MY151" s="70"/>
      <c r="MZ151" s="70"/>
      <c r="NA151" s="70"/>
      <c r="NB151" s="70"/>
      <c r="NC151" s="70"/>
      <c r="ND151" s="70"/>
      <c r="NE151" s="70"/>
      <c r="NF151" s="70"/>
      <c r="NG151" s="70"/>
      <c r="NH151" s="70"/>
      <c r="NI151" s="70"/>
      <c r="NJ151" s="70"/>
      <c r="NK151" s="70"/>
      <c r="NL151" s="70"/>
      <c r="NM151" s="70"/>
      <c r="NN151" s="70"/>
      <c r="NO151" s="70"/>
      <c r="NP151" s="70"/>
      <c r="NQ151" s="70"/>
      <c r="NR151" s="70"/>
      <c r="NS151" s="70"/>
      <c r="NT151" s="70"/>
      <c r="NU151" s="70"/>
      <c r="NV151" s="70"/>
      <c r="NW151" s="70"/>
      <c r="NX151" s="70"/>
      <c r="NY151" s="70"/>
      <c r="NZ151" s="70"/>
      <c r="OA151" s="70"/>
      <c r="OB151" s="70"/>
      <c r="OC151" s="70"/>
      <c r="OD151" s="70"/>
      <c r="OE151" s="70"/>
      <c r="OF151" s="70"/>
      <c r="OG151" s="81"/>
      <c r="OH151" s="70"/>
      <c r="OI151" s="70"/>
      <c r="OJ151" s="70"/>
      <c r="OK151" s="70"/>
      <c r="OL151" s="70"/>
      <c r="OM151" s="70"/>
      <c r="ON151" s="70"/>
      <c r="OO151" s="70"/>
      <c r="OP151" s="70"/>
      <c r="OQ151" s="70"/>
      <c r="OR151" s="70"/>
      <c r="OS151" s="70"/>
      <c r="OT151" s="70"/>
      <c r="OU151" s="70"/>
    </row>
    <row r="152" spans="1:411" s="67" customFormat="1" ht="25.5">
      <c r="A152" s="67">
        <v>143</v>
      </c>
      <c r="B152" s="555" t="s">
        <v>738</v>
      </c>
      <c r="C152" s="559" t="s">
        <v>601</v>
      </c>
      <c r="D152" s="516">
        <v>759</v>
      </c>
      <c r="E152" s="571" t="s">
        <v>2556</v>
      </c>
      <c r="F152" s="634"/>
      <c r="G152" s="634">
        <v>482.23</v>
      </c>
      <c r="H152" s="919">
        <v>759</v>
      </c>
      <c r="I152" s="633">
        <f t="shared" si="6"/>
        <v>759</v>
      </c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2"/>
      <c r="AK152" s="70"/>
      <c r="AL152" s="72"/>
      <c r="AM152" s="70"/>
      <c r="AN152" s="70"/>
      <c r="AO152" s="72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  <c r="BC152" s="70"/>
      <c r="BD152" s="70"/>
      <c r="BE152" s="70"/>
      <c r="BF152" s="70"/>
      <c r="BG152" s="70"/>
      <c r="BH152" s="70"/>
      <c r="BI152" s="70"/>
      <c r="BJ152" s="70"/>
      <c r="BK152" s="72"/>
      <c r="BL152" s="72"/>
      <c r="BM152" s="70">
        <v>1</v>
      </c>
      <c r="BN152" s="70">
        <v>1</v>
      </c>
      <c r="BO152" s="72"/>
      <c r="BP152" s="72"/>
      <c r="BQ152" s="70"/>
      <c r="BR152" s="70"/>
      <c r="BS152" s="70"/>
      <c r="BT152" s="70"/>
      <c r="BU152" s="72"/>
      <c r="BV152" s="72"/>
      <c r="BW152" s="72"/>
      <c r="BX152" s="72"/>
      <c r="BY152" s="70"/>
      <c r="BZ152" s="70"/>
      <c r="CA152" s="70"/>
      <c r="CB152" s="70"/>
      <c r="CC152" s="72"/>
      <c r="CD152" s="72"/>
      <c r="CE152" s="70"/>
      <c r="CF152" s="72"/>
      <c r="CG152" s="72"/>
      <c r="CH152" s="72"/>
      <c r="CI152" s="72"/>
      <c r="CJ152" s="72"/>
      <c r="CK152" s="72"/>
      <c r="CL152" s="72"/>
      <c r="CM152" s="72"/>
      <c r="CN152" s="72"/>
      <c r="CO152" s="72"/>
      <c r="CP152" s="72"/>
      <c r="CQ152" s="72"/>
      <c r="CR152" s="72"/>
      <c r="CS152" s="72"/>
      <c r="CT152" s="72"/>
      <c r="CU152" s="72"/>
      <c r="CV152" s="72"/>
      <c r="CW152" s="72"/>
      <c r="CX152" s="72"/>
      <c r="CY152" s="72"/>
      <c r="CZ152" s="72"/>
      <c r="DA152" s="70"/>
      <c r="DB152" s="70"/>
      <c r="DC152" s="70"/>
      <c r="DD152" s="72"/>
      <c r="DE152" s="72"/>
      <c r="DF152" s="70"/>
      <c r="DG152" s="72"/>
      <c r="DH152" s="70"/>
      <c r="DI152" s="72"/>
      <c r="DJ152" s="72"/>
      <c r="DK152" s="70"/>
      <c r="DL152" s="72"/>
      <c r="DM152" s="72"/>
      <c r="DN152" s="72"/>
      <c r="DO152" s="72"/>
      <c r="DP152" s="72"/>
      <c r="DQ152" s="72"/>
      <c r="DR152" s="72"/>
      <c r="DS152" s="72"/>
      <c r="DT152" s="72"/>
      <c r="DU152" s="72"/>
      <c r="DV152" s="72"/>
      <c r="DW152" s="72"/>
      <c r="DX152" s="72"/>
      <c r="DY152" s="72"/>
      <c r="DZ152" s="72"/>
      <c r="EA152" s="72"/>
      <c r="EB152" s="72"/>
      <c r="EC152" s="70"/>
      <c r="ED152" s="72"/>
      <c r="EE152" s="70"/>
      <c r="EF152" s="72"/>
      <c r="EG152" s="72"/>
      <c r="EH152" s="72"/>
      <c r="EI152" s="72"/>
      <c r="EJ152" s="72"/>
      <c r="EK152" s="72"/>
      <c r="EL152" s="72"/>
      <c r="EM152" s="72"/>
      <c r="EN152" s="72"/>
      <c r="EO152" s="72"/>
      <c r="EP152" s="72"/>
      <c r="EQ152" s="72"/>
      <c r="ER152" s="72"/>
      <c r="ES152" s="72"/>
      <c r="ET152" s="70"/>
      <c r="EU152" s="72"/>
      <c r="EV152" s="70"/>
      <c r="EW152" s="70"/>
      <c r="EX152" s="70"/>
      <c r="EY152" s="73"/>
      <c r="EZ152" s="73"/>
      <c r="FA152" s="73"/>
      <c r="FB152" s="74"/>
      <c r="FC152" s="75"/>
      <c r="FD152" s="75"/>
      <c r="FE152" s="75"/>
      <c r="FF152" s="75"/>
      <c r="FG152" s="75"/>
      <c r="FH152" s="75"/>
      <c r="FI152" s="75"/>
      <c r="FJ152" s="75"/>
      <c r="FK152" s="75"/>
      <c r="FL152" s="75"/>
      <c r="FM152" s="75"/>
      <c r="FN152" s="75"/>
      <c r="FO152" s="75"/>
      <c r="FP152" s="75"/>
      <c r="FQ152" s="75"/>
      <c r="FR152" s="74"/>
      <c r="FS152" s="74"/>
      <c r="FT152" s="74"/>
      <c r="FU152" s="74"/>
      <c r="FV152" s="74"/>
      <c r="FW152" s="74"/>
      <c r="FX152" s="76"/>
      <c r="FY152" s="76"/>
      <c r="FZ152" s="76"/>
      <c r="GA152" s="76"/>
      <c r="GB152" s="76"/>
      <c r="GC152" s="74"/>
      <c r="GD152" s="74"/>
      <c r="GE152" s="74"/>
      <c r="GF152" s="74"/>
      <c r="GG152" s="77"/>
      <c r="GH152" s="78"/>
      <c r="GI152" s="78"/>
      <c r="GJ152" s="74"/>
      <c r="GK152" s="79"/>
      <c r="GL152" s="105"/>
      <c r="GM152" s="105"/>
      <c r="GN152" s="70"/>
      <c r="GO152" s="70"/>
      <c r="GP152" s="70"/>
      <c r="GQ152" s="70"/>
      <c r="GR152" s="70"/>
      <c r="GS152" s="70"/>
      <c r="GT152" s="70"/>
      <c r="GU152" s="70"/>
      <c r="GV152" s="70"/>
      <c r="GW152" s="70"/>
      <c r="GX152" s="70"/>
      <c r="GY152" s="70"/>
      <c r="GZ152" s="70"/>
      <c r="HA152" s="70"/>
      <c r="HB152" s="70"/>
      <c r="HC152" s="70"/>
      <c r="HD152" s="70"/>
      <c r="HE152" s="70"/>
      <c r="HF152" s="70"/>
      <c r="HG152" s="70"/>
      <c r="HH152" s="70"/>
      <c r="HI152" s="70"/>
      <c r="HJ152" s="70"/>
      <c r="HK152" s="72"/>
      <c r="HL152" s="70"/>
      <c r="HM152" s="72"/>
      <c r="HN152" s="70"/>
      <c r="HO152" s="70"/>
      <c r="HP152" s="72"/>
      <c r="HQ152" s="106"/>
      <c r="HR152" s="70"/>
      <c r="HS152" s="70"/>
      <c r="HT152" s="70"/>
      <c r="HU152" s="70"/>
      <c r="HV152" s="70"/>
      <c r="HW152" s="70"/>
      <c r="HX152" s="70"/>
      <c r="HY152" s="70"/>
      <c r="HZ152" s="70"/>
      <c r="IA152" s="70"/>
      <c r="IB152" s="72"/>
      <c r="IC152" s="70">
        <v>1</v>
      </c>
      <c r="ID152" s="72"/>
      <c r="IE152" s="70"/>
      <c r="IF152" s="70"/>
      <c r="IG152" s="72"/>
      <c r="IH152" s="72"/>
      <c r="II152" s="72"/>
      <c r="IJ152" s="70"/>
      <c r="IK152" s="70"/>
      <c r="IL152" s="70"/>
      <c r="IM152" s="70"/>
      <c r="IN152" s="72"/>
      <c r="IO152" s="72"/>
      <c r="IP152" s="70"/>
      <c r="IQ152" s="72"/>
      <c r="IR152" s="72"/>
      <c r="IS152" s="72"/>
      <c r="IT152" s="72"/>
      <c r="IU152" s="72"/>
      <c r="IV152" s="72"/>
      <c r="IW152" s="72"/>
      <c r="IX152" s="72"/>
      <c r="IY152" s="72"/>
      <c r="IZ152" s="72"/>
      <c r="JA152" s="72"/>
      <c r="JB152" s="72"/>
      <c r="JC152" s="72"/>
      <c r="JD152" s="72"/>
      <c r="JE152" s="72"/>
      <c r="JF152" s="72"/>
      <c r="JG152" s="72"/>
      <c r="JH152" s="72"/>
      <c r="JI152" s="72"/>
      <c r="JJ152" s="72"/>
      <c r="JK152" s="72"/>
      <c r="JL152" s="70"/>
      <c r="JM152" s="70"/>
      <c r="JN152" s="70"/>
      <c r="JO152" s="72"/>
      <c r="JP152" s="72"/>
      <c r="JQ152" s="70"/>
      <c r="JR152" s="72"/>
      <c r="JS152" s="70"/>
      <c r="JT152" s="72"/>
      <c r="JU152" s="72"/>
      <c r="JV152" s="70"/>
      <c r="JW152" s="72"/>
      <c r="JX152" s="72"/>
      <c r="JY152" s="72"/>
      <c r="JZ152" s="72"/>
      <c r="KA152" s="72"/>
      <c r="KB152" s="72"/>
      <c r="KC152" s="72"/>
      <c r="KD152" s="72"/>
      <c r="KE152" s="72"/>
      <c r="KF152" s="72"/>
      <c r="KG152" s="72"/>
      <c r="KH152" s="72"/>
      <c r="KI152" s="72"/>
      <c r="KJ152" s="72"/>
      <c r="KK152" s="72"/>
      <c r="KL152" s="72"/>
      <c r="KM152" s="72"/>
      <c r="KN152" s="70"/>
      <c r="KO152" s="72"/>
      <c r="KP152" s="70"/>
      <c r="KQ152" s="72"/>
      <c r="KR152" s="72"/>
      <c r="KS152" s="72"/>
      <c r="KT152" s="72"/>
      <c r="KU152" s="72"/>
      <c r="KV152" s="72"/>
      <c r="KW152" s="72"/>
      <c r="KX152" s="72"/>
      <c r="KY152" s="72"/>
      <c r="KZ152" s="72"/>
      <c r="LA152" s="72"/>
      <c r="LB152" s="72"/>
      <c r="LC152" s="72"/>
      <c r="LD152" s="72"/>
      <c r="LE152" s="70"/>
      <c r="LF152" s="72"/>
      <c r="LG152" s="70"/>
      <c r="LH152" s="70"/>
      <c r="LI152" s="70"/>
      <c r="LJ152" s="73"/>
      <c r="LK152" s="73"/>
      <c r="LL152" s="73"/>
      <c r="LM152" s="74"/>
      <c r="LN152" s="75"/>
      <c r="LO152" s="75"/>
      <c r="LP152" s="75"/>
      <c r="LQ152" s="75"/>
      <c r="LR152" s="75"/>
      <c r="LS152" s="75"/>
      <c r="LT152" s="75"/>
      <c r="LU152" s="75"/>
      <c r="LV152" s="75"/>
      <c r="LW152" s="75"/>
      <c r="LX152" s="75"/>
      <c r="LY152" s="75"/>
      <c r="LZ152" s="75"/>
      <c r="MA152" s="75"/>
      <c r="MB152" s="75"/>
      <c r="MC152" s="74"/>
      <c r="MD152" s="74"/>
      <c r="ME152" s="74"/>
      <c r="MF152" s="74"/>
      <c r="MG152" s="74"/>
      <c r="MH152" s="74"/>
      <c r="MI152" s="76"/>
      <c r="MJ152" s="76"/>
      <c r="MK152" s="76"/>
      <c r="ML152" s="76"/>
      <c r="MM152" s="76"/>
      <c r="MN152" s="74"/>
      <c r="MO152" s="74"/>
      <c r="MP152" s="74"/>
      <c r="MQ152" s="74"/>
      <c r="MR152" s="70"/>
      <c r="MS152" s="70"/>
      <c r="MT152" s="70"/>
      <c r="MU152" s="70"/>
      <c r="MV152" s="70"/>
      <c r="MW152" s="70"/>
      <c r="MX152" s="70"/>
      <c r="MY152" s="70"/>
      <c r="MZ152" s="70"/>
      <c r="NA152" s="70"/>
      <c r="NB152" s="70"/>
      <c r="NC152" s="70"/>
      <c r="ND152" s="70"/>
      <c r="NE152" s="70"/>
      <c r="NF152" s="70"/>
      <c r="NG152" s="70"/>
      <c r="NH152" s="70"/>
      <c r="NI152" s="70"/>
      <c r="NJ152" s="70"/>
      <c r="NK152" s="70"/>
      <c r="NL152" s="70"/>
      <c r="NM152" s="70"/>
      <c r="NN152" s="70"/>
      <c r="NO152" s="70"/>
      <c r="NP152" s="70"/>
      <c r="NQ152" s="70"/>
      <c r="NR152" s="70"/>
      <c r="NS152" s="70"/>
      <c r="NT152" s="70"/>
      <c r="NU152" s="70"/>
      <c r="NV152" s="70"/>
      <c r="NW152" s="70"/>
      <c r="NX152" s="70"/>
      <c r="NY152" s="70"/>
      <c r="NZ152" s="70"/>
      <c r="OA152" s="70"/>
      <c r="OB152" s="70"/>
      <c r="OC152" s="70"/>
      <c r="OD152" s="70"/>
      <c r="OE152" s="70"/>
      <c r="OF152" s="70"/>
      <c r="OG152" s="81"/>
      <c r="OH152" s="70"/>
      <c r="OI152" s="70"/>
      <c r="OJ152" s="70"/>
      <c r="OK152" s="70"/>
      <c r="OL152" s="70"/>
      <c r="OM152" s="70"/>
      <c r="ON152" s="70"/>
      <c r="OO152" s="70"/>
      <c r="OP152" s="70"/>
      <c r="OQ152" s="70"/>
      <c r="OR152" s="70"/>
      <c r="OS152" s="70"/>
      <c r="OT152" s="70"/>
      <c r="OU152" s="70"/>
    </row>
    <row r="153" spans="1:411" s="67" customFormat="1" ht="25.5">
      <c r="A153" s="67">
        <v>144</v>
      </c>
      <c r="B153" s="555" t="s">
        <v>739</v>
      </c>
      <c r="C153" s="559" t="s">
        <v>601</v>
      </c>
      <c r="D153" s="516">
        <v>698</v>
      </c>
      <c r="E153" s="743" t="s">
        <v>2464</v>
      </c>
      <c r="F153" s="634"/>
      <c r="G153" s="634">
        <v>708.07</v>
      </c>
      <c r="H153" s="919">
        <v>698</v>
      </c>
      <c r="I153" s="633">
        <f t="shared" si="6"/>
        <v>698</v>
      </c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2"/>
      <c r="AK153" s="70"/>
      <c r="AL153" s="72"/>
      <c r="AM153" s="70"/>
      <c r="AN153" s="70"/>
      <c r="AO153" s="72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  <c r="BD153" s="70"/>
      <c r="BE153" s="70"/>
      <c r="BF153" s="70"/>
      <c r="BG153" s="70"/>
      <c r="BH153" s="70"/>
      <c r="BI153" s="70"/>
      <c r="BJ153" s="70"/>
      <c r="BK153" s="72"/>
      <c r="BL153" s="72"/>
      <c r="BM153" s="70"/>
      <c r="BN153" s="70"/>
      <c r="BO153" s="72">
        <v>1</v>
      </c>
      <c r="BP153" s="72">
        <v>1</v>
      </c>
      <c r="BQ153" s="70"/>
      <c r="BR153" s="70"/>
      <c r="BS153" s="70"/>
      <c r="BT153" s="70"/>
      <c r="BU153" s="72"/>
      <c r="BV153" s="72"/>
      <c r="BW153" s="72"/>
      <c r="BX153" s="72"/>
      <c r="BY153" s="70"/>
      <c r="BZ153" s="70"/>
      <c r="CA153" s="70"/>
      <c r="CB153" s="70"/>
      <c r="CC153" s="72"/>
      <c r="CD153" s="72"/>
      <c r="CE153" s="70"/>
      <c r="CF153" s="72"/>
      <c r="CG153" s="72"/>
      <c r="CH153" s="72"/>
      <c r="CI153" s="72"/>
      <c r="CJ153" s="72"/>
      <c r="CK153" s="72"/>
      <c r="CL153" s="72"/>
      <c r="CM153" s="72"/>
      <c r="CN153" s="72"/>
      <c r="CO153" s="72"/>
      <c r="CP153" s="72"/>
      <c r="CQ153" s="72"/>
      <c r="CR153" s="72"/>
      <c r="CS153" s="72"/>
      <c r="CT153" s="72"/>
      <c r="CU153" s="72"/>
      <c r="CV153" s="72"/>
      <c r="CW153" s="72"/>
      <c r="CX153" s="72"/>
      <c r="CY153" s="72"/>
      <c r="CZ153" s="72"/>
      <c r="DA153" s="70"/>
      <c r="DB153" s="70"/>
      <c r="DC153" s="70"/>
      <c r="DD153" s="72"/>
      <c r="DE153" s="72"/>
      <c r="DF153" s="70"/>
      <c r="DG153" s="72"/>
      <c r="DH153" s="70"/>
      <c r="DI153" s="72"/>
      <c r="DJ153" s="72"/>
      <c r="DK153" s="70"/>
      <c r="DL153" s="72"/>
      <c r="DM153" s="72"/>
      <c r="DN153" s="72"/>
      <c r="DO153" s="72"/>
      <c r="DP153" s="72"/>
      <c r="DQ153" s="72"/>
      <c r="DR153" s="72"/>
      <c r="DS153" s="72"/>
      <c r="DT153" s="72"/>
      <c r="DU153" s="72"/>
      <c r="DV153" s="72"/>
      <c r="DW153" s="72"/>
      <c r="DX153" s="72"/>
      <c r="DY153" s="72"/>
      <c r="DZ153" s="72"/>
      <c r="EA153" s="72"/>
      <c r="EB153" s="72"/>
      <c r="EC153" s="70"/>
      <c r="ED153" s="72"/>
      <c r="EE153" s="70"/>
      <c r="EF153" s="72"/>
      <c r="EG153" s="72"/>
      <c r="EH153" s="72"/>
      <c r="EI153" s="72"/>
      <c r="EJ153" s="72"/>
      <c r="EK153" s="72"/>
      <c r="EL153" s="72"/>
      <c r="EM153" s="72"/>
      <c r="EN153" s="72"/>
      <c r="EO153" s="72"/>
      <c r="EP153" s="72"/>
      <c r="EQ153" s="72"/>
      <c r="ER153" s="72"/>
      <c r="ES153" s="72"/>
      <c r="ET153" s="70"/>
      <c r="EU153" s="72"/>
      <c r="EV153" s="70"/>
      <c r="EW153" s="70"/>
      <c r="EX153" s="70"/>
      <c r="EY153" s="73"/>
      <c r="EZ153" s="73"/>
      <c r="FA153" s="73"/>
      <c r="FB153" s="74"/>
      <c r="FC153" s="75"/>
      <c r="FD153" s="75"/>
      <c r="FE153" s="75"/>
      <c r="FF153" s="75"/>
      <c r="FG153" s="75"/>
      <c r="FH153" s="75"/>
      <c r="FI153" s="75"/>
      <c r="FJ153" s="75"/>
      <c r="FK153" s="75"/>
      <c r="FL153" s="75"/>
      <c r="FM153" s="75"/>
      <c r="FN153" s="75"/>
      <c r="FO153" s="75"/>
      <c r="FP153" s="75"/>
      <c r="FQ153" s="75"/>
      <c r="FR153" s="74"/>
      <c r="FS153" s="74"/>
      <c r="FT153" s="74"/>
      <c r="FU153" s="74"/>
      <c r="FV153" s="74"/>
      <c r="FW153" s="74"/>
      <c r="FX153" s="76"/>
      <c r="FY153" s="76"/>
      <c r="FZ153" s="76"/>
      <c r="GA153" s="76"/>
      <c r="GB153" s="76"/>
      <c r="GC153" s="74"/>
      <c r="GD153" s="74"/>
      <c r="GE153" s="74"/>
      <c r="GF153" s="74"/>
      <c r="GG153" s="77"/>
      <c r="GH153" s="78"/>
      <c r="GI153" s="78"/>
      <c r="GJ153" s="74"/>
      <c r="GK153" s="79"/>
      <c r="GL153" s="105"/>
      <c r="GM153" s="105"/>
      <c r="GN153" s="70"/>
      <c r="GO153" s="70"/>
      <c r="GP153" s="70"/>
      <c r="GQ153" s="70"/>
      <c r="GR153" s="70"/>
      <c r="GS153" s="70"/>
      <c r="GT153" s="70"/>
      <c r="GU153" s="70"/>
      <c r="GV153" s="70"/>
      <c r="GW153" s="70"/>
      <c r="GX153" s="70"/>
      <c r="GY153" s="70"/>
      <c r="GZ153" s="70"/>
      <c r="HA153" s="70"/>
      <c r="HB153" s="70"/>
      <c r="HC153" s="70"/>
      <c r="HD153" s="70"/>
      <c r="HE153" s="70"/>
      <c r="HF153" s="70"/>
      <c r="HG153" s="70"/>
      <c r="HH153" s="70"/>
      <c r="HI153" s="70"/>
      <c r="HJ153" s="70"/>
      <c r="HK153" s="72"/>
      <c r="HL153" s="70"/>
      <c r="HM153" s="72"/>
      <c r="HN153" s="70"/>
      <c r="HO153" s="70"/>
      <c r="HP153" s="72"/>
      <c r="HQ153" s="106"/>
      <c r="HR153" s="70"/>
      <c r="HS153" s="70"/>
      <c r="HT153" s="70"/>
      <c r="HU153" s="70"/>
      <c r="HV153" s="70"/>
      <c r="HW153" s="70"/>
      <c r="HX153" s="70"/>
      <c r="HY153" s="70"/>
      <c r="HZ153" s="70"/>
      <c r="IA153" s="70"/>
      <c r="IB153" s="72"/>
      <c r="IC153" s="70"/>
      <c r="ID153" s="72">
        <v>1</v>
      </c>
      <c r="IE153" s="70"/>
      <c r="IF153" s="70"/>
      <c r="IG153" s="72"/>
      <c r="IH153" s="72"/>
      <c r="II153" s="72"/>
      <c r="IJ153" s="70"/>
      <c r="IK153" s="70"/>
      <c r="IL153" s="70"/>
      <c r="IM153" s="70"/>
      <c r="IN153" s="72"/>
      <c r="IO153" s="72"/>
      <c r="IP153" s="70"/>
      <c r="IQ153" s="72"/>
      <c r="IR153" s="72"/>
      <c r="IS153" s="72"/>
      <c r="IT153" s="72"/>
      <c r="IU153" s="72"/>
      <c r="IV153" s="72"/>
      <c r="IW153" s="72"/>
      <c r="IX153" s="72"/>
      <c r="IY153" s="72"/>
      <c r="IZ153" s="72"/>
      <c r="JA153" s="72"/>
      <c r="JB153" s="72"/>
      <c r="JC153" s="72"/>
      <c r="JD153" s="72"/>
      <c r="JE153" s="72"/>
      <c r="JF153" s="72"/>
      <c r="JG153" s="72"/>
      <c r="JH153" s="72"/>
      <c r="JI153" s="72"/>
      <c r="JJ153" s="72"/>
      <c r="JK153" s="72"/>
      <c r="JL153" s="70"/>
      <c r="JM153" s="70"/>
      <c r="JN153" s="70"/>
      <c r="JO153" s="72"/>
      <c r="JP153" s="72"/>
      <c r="JQ153" s="70"/>
      <c r="JR153" s="72"/>
      <c r="JS153" s="70"/>
      <c r="JT153" s="72"/>
      <c r="JU153" s="72"/>
      <c r="JV153" s="70"/>
      <c r="JW153" s="72"/>
      <c r="JX153" s="72"/>
      <c r="JY153" s="72"/>
      <c r="JZ153" s="72"/>
      <c r="KA153" s="72"/>
      <c r="KB153" s="72"/>
      <c r="KC153" s="72"/>
      <c r="KD153" s="72"/>
      <c r="KE153" s="72"/>
      <c r="KF153" s="72"/>
      <c r="KG153" s="72"/>
      <c r="KH153" s="72"/>
      <c r="KI153" s="72"/>
      <c r="KJ153" s="72"/>
      <c r="KK153" s="72"/>
      <c r="KL153" s="72"/>
      <c r="KM153" s="72"/>
      <c r="KN153" s="70"/>
      <c r="KO153" s="72"/>
      <c r="KP153" s="70"/>
      <c r="KQ153" s="72"/>
      <c r="KR153" s="72"/>
      <c r="KS153" s="72"/>
      <c r="KT153" s="72"/>
      <c r="KU153" s="72"/>
      <c r="KV153" s="72"/>
      <c r="KW153" s="72"/>
      <c r="KX153" s="72"/>
      <c r="KY153" s="72"/>
      <c r="KZ153" s="72"/>
      <c r="LA153" s="72"/>
      <c r="LB153" s="72"/>
      <c r="LC153" s="72"/>
      <c r="LD153" s="72"/>
      <c r="LE153" s="70"/>
      <c r="LF153" s="72"/>
      <c r="LG153" s="70"/>
      <c r="LH153" s="70"/>
      <c r="LI153" s="70"/>
      <c r="LJ153" s="73"/>
      <c r="LK153" s="73"/>
      <c r="LL153" s="73"/>
      <c r="LM153" s="74"/>
      <c r="LN153" s="75"/>
      <c r="LO153" s="75"/>
      <c r="LP153" s="75"/>
      <c r="LQ153" s="75"/>
      <c r="LR153" s="75"/>
      <c r="LS153" s="75"/>
      <c r="LT153" s="75"/>
      <c r="LU153" s="75"/>
      <c r="LV153" s="75"/>
      <c r="LW153" s="75"/>
      <c r="LX153" s="75"/>
      <c r="LY153" s="75"/>
      <c r="LZ153" s="75"/>
      <c r="MA153" s="75"/>
      <c r="MB153" s="75"/>
      <c r="MC153" s="74"/>
      <c r="MD153" s="74"/>
      <c r="ME153" s="74"/>
      <c r="MF153" s="74"/>
      <c r="MG153" s="74"/>
      <c r="MH153" s="74"/>
      <c r="MI153" s="76"/>
      <c r="MJ153" s="76"/>
      <c r="MK153" s="76"/>
      <c r="ML153" s="76"/>
      <c r="MM153" s="76"/>
      <c r="MN153" s="74"/>
      <c r="MO153" s="74"/>
      <c r="MP153" s="74"/>
      <c r="MQ153" s="74"/>
      <c r="MR153" s="70"/>
      <c r="MS153" s="70"/>
      <c r="MT153" s="70"/>
      <c r="MU153" s="70"/>
      <c r="MV153" s="70"/>
      <c r="MW153" s="70"/>
      <c r="MX153" s="70"/>
      <c r="MY153" s="70"/>
      <c r="MZ153" s="70"/>
      <c r="NA153" s="70"/>
      <c r="NB153" s="70"/>
      <c r="NC153" s="70"/>
      <c r="ND153" s="70"/>
      <c r="NE153" s="70"/>
      <c r="NF153" s="70"/>
      <c r="NG153" s="70"/>
      <c r="NH153" s="70"/>
      <c r="NI153" s="70"/>
      <c r="NJ153" s="70"/>
      <c r="NK153" s="70"/>
      <c r="NL153" s="70"/>
      <c r="NM153" s="70"/>
      <c r="NN153" s="70"/>
      <c r="NO153" s="70"/>
      <c r="NP153" s="70"/>
      <c r="NQ153" s="70"/>
      <c r="NR153" s="70"/>
      <c r="NS153" s="70"/>
      <c r="NT153" s="70"/>
      <c r="NU153" s="70"/>
      <c r="NV153" s="70"/>
      <c r="NW153" s="70"/>
      <c r="NX153" s="70"/>
      <c r="NY153" s="70"/>
      <c r="NZ153" s="70"/>
      <c r="OA153" s="70"/>
      <c r="OB153" s="70"/>
      <c r="OC153" s="70"/>
      <c r="OD153" s="70"/>
      <c r="OE153" s="70"/>
      <c r="OF153" s="70"/>
      <c r="OG153" s="81"/>
      <c r="OH153" s="70"/>
      <c r="OI153" s="70"/>
      <c r="OJ153" s="70"/>
      <c r="OK153" s="70"/>
      <c r="OL153" s="70"/>
      <c r="OM153" s="70"/>
      <c r="ON153" s="70"/>
      <c r="OO153" s="70"/>
      <c r="OP153" s="70"/>
      <c r="OQ153" s="70"/>
      <c r="OR153" s="70"/>
      <c r="OS153" s="70"/>
      <c r="OT153" s="70"/>
      <c r="OU153" s="70"/>
    </row>
    <row r="154" spans="1:411" s="67" customFormat="1" ht="25.5">
      <c r="A154" s="67">
        <v>145</v>
      </c>
      <c r="B154" s="555" t="s">
        <v>740</v>
      </c>
      <c r="C154" s="559" t="s">
        <v>601</v>
      </c>
      <c r="D154" s="516">
        <v>1180.1099999999999</v>
      </c>
      <c r="E154" s="571" t="s">
        <v>2462</v>
      </c>
      <c r="F154" s="634"/>
      <c r="G154" s="634">
        <v>1180.1099999999999</v>
      </c>
      <c r="H154" s="919">
        <v>1180.1099999999999</v>
      </c>
      <c r="I154" s="633">
        <f t="shared" si="6"/>
        <v>1180.1099999999999</v>
      </c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2"/>
      <c r="AK154" s="70"/>
      <c r="AL154" s="72"/>
      <c r="AM154" s="70"/>
      <c r="AN154" s="70"/>
      <c r="AO154" s="72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  <c r="BD154" s="70"/>
      <c r="BE154" s="70"/>
      <c r="BF154" s="70"/>
      <c r="BG154" s="70"/>
      <c r="BH154" s="70"/>
      <c r="BI154" s="70"/>
      <c r="BJ154" s="70"/>
      <c r="BK154" s="72"/>
      <c r="BL154" s="72"/>
      <c r="BM154" s="70"/>
      <c r="BN154" s="70"/>
      <c r="BO154" s="72"/>
      <c r="BP154" s="72"/>
      <c r="BQ154" s="70">
        <v>1</v>
      </c>
      <c r="BR154" s="70">
        <v>1</v>
      </c>
      <c r="BS154" s="70"/>
      <c r="BT154" s="70"/>
      <c r="BU154" s="72"/>
      <c r="BV154" s="72"/>
      <c r="BW154" s="72"/>
      <c r="BX154" s="72"/>
      <c r="BY154" s="70"/>
      <c r="BZ154" s="70"/>
      <c r="CA154" s="70"/>
      <c r="CB154" s="70"/>
      <c r="CC154" s="72"/>
      <c r="CD154" s="72"/>
      <c r="CE154" s="70"/>
      <c r="CF154" s="72"/>
      <c r="CG154" s="72"/>
      <c r="CH154" s="72"/>
      <c r="CI154" s="72"/>
      <c r="CJ154" s="72"/>
      <c r="CK154" s="72"/>
      <c r="CL154" s="72"/>
      <c r="CM154" s="72"/>
      <c r="CN154" s="72"/>
      <c r="CO154" s="72"/>
      <c r="CP154" s="72"/>
      <c r="CQ154" s="72"/>
      <c r="CR154" s="72"/>
      <c r="CS154" s="72"/>
      <c r="CT154" s="72"/>
      <c r="CU154" s="72"/>
      <c r="CV154" s="72"/>
      <c r="CW154" s="72"/>
      <c r="CX154" s="72"/>
      <c r="CY154" s="72"/>
      <c r="CZ154" s="72"/>
      <c r="DA154" s="70"/>
      <c r="DB154" s="70"/>
      <c r="DC154" s="70"/>
      <c r="DD154" s="72"/>
      <c r="DE154" s="72"/>
      <c r="DF154" s="70"/>
      <c r="DG154" s="72"/>
      <c r="DH154" s="70"/>
      <c r="DI154" s="72"/>
      <c r="DJ154" s="72"/>
      <c r="DK154" s="70"/>
      <c r="DL154" s="72"/>
      <c r="DM154" s="72"/>
      <c r="DN154" s="72"/>
      <c r="DO154" s="72"/>
      <c r="DP154" s="72"/>
      <c r="DQ154" s="72"/>
      <c r="DR154" s="72"/>
      <c r="DS154" s="72"/>
      <c r="DT154" s="72"/>
      <c r="DU154" s="72"/>
      <c r="DV154" s="72"/>
      <c r="DW154" s="72"/>
      <c r="DX154" s="72"/>
      <c r="DY154" s="72"/>
      <c r="DZ154" s="72"/>
      <c r="EA154" s="72"/>
      <c r="EB154" s="72"/>
      <c r="EC154" s="70"/>
      <c r="ED154" s="72"/>
      <c r="EE154" s="70"/>
      <c r="EF154" s="72"/>
      <c r="EG154" s="72"/>
      <c r="EH154" s="72"/>
      <c r="EI154" s="72"/>
      <c r="EJ154" s="72"/>
      <c r="EK154" s="72"/>
      <c r="EL154" s="72"/>
      <c r="EM154" s="72"/>
      <c r="EN154" s="72"/>
      <c r="EO154" s="72"/>
      <c r="EP154" s="72"/>
      <c r="EQ154" s="72"/>
      <c r="ER154" s="72"/>
      <c r="ES154" s="72"/>
      <c r="ET154" s="70"/>
      <c r="EU154" s="72"/>
      <c r="EV154" s="70"/>
      <c r="EW154" s="70"/>
      <c r="EX154" s="70"/>
      <c r="EY154" s="73"/>
      <c r="EZ154" s="73"/>
      <c r="FA154" s="73"/>
      <c r="FB154" s="74"/>
      <c r="FC154" s="75"/>
      <c r="FD154" s="75"/>
      <c r="FE154" s="75"/>
      <c r="FF154" s="75"/>
      <c r="FG154" s="75"/>
      <c r="FH154" s="75"/>
      <c r="FI154" s="75"/>
      <c r="FJ154" s="75"/>
      <c r="FK154" s="75"/>
      <c r="FL154" s="75"/>
      <c r="FM154" s="75"/>
      <c r="FN154" s="75"/>
      <c r="FO154" s="75"/>
      <c r="FP154" s="75"/>
      <c r="FQ154" s="75"/>
      <c r="FR154" s="74"/>
      <c r="FS154" s="74"/>
      <c r="FT154" s="74"/>
      <c r="FU154" s="74"/>
      <c r="FV154" s="74"/>
      <c r="FW154" s="74"/>
      <c r="FX154" s="76"/>
      <c r="FY154" s="76"/>
      <c r="FZ154" s="76"/>
      <c r="GA154" s="76"/>
      <c r="GB154" s="76"/>
      <c r="GC154" s="74"/>
      <c r="GD154" s="74"/>
      <c r="GE154" s="74"/>
      <c r="GF154" s="74"/>
      <c r="GG154" s="77"/>
      <c r="GH154" s="78"/>
      <c r="GI154" s="78"/>
      <c r="GJ154" s="74"/>
      <c r="GK154" s="79"/>
      <c r="GL154" s="105"/>
      <c r="GM154" s="105"/>
      <c r="GN154" s="70"/>
      <c r="GO154" s="70"/>
      <c r="GP154" s="70"/>
      <c r="GQ154" s="70"/>
      <c r="GR154" s="70"/>
      <c r="GS154" s="70"/>
      <c r="GT154" s="70"/>
      <c r="GU154" s="70"/>
      <c r="GV154" s="70"/>
      <c r="GW154" s="70"/>
      <c r="GX154" s="70"/>
      <c r="GY154" s="70"/>
      <c r="GZ154" s="70"/>
      <c r="HA154" s="70"/>
      <c r="HB154" s="70"/>
      <c r="HC154" s="70"/>
      <c r="HD154" s="70"/>
      <c r="HE154" s="70"/>
      <c r="HF154" s="70"/>
      <c r="HG154" s="70"/>
      <c r="HH154" s="70"/>
      <c r="HI154" s="70"/>
      <c r="HJ154" s="70"/>
      <c r="HK154" s="72"/>
      <c r="HL154" s="70"/>
      <c r="HM154" s="72"/>
      <c r="HN154" s="70"/>
      <c r="HO154" s="70"/>
      <c r="HP154" s="72"/>
      <c r="HQ154" s="106"/>
      <c r="HR154" s="70"/>
      <c r="HS154" s="70"/>
      <c r="HT154" s="70"/>
      <c r="HU154" s="70"/>
      <c r="HV154" s="70"/>
      <c r="HW154" s="70"/>
      <c r="HX154" s="70"/>
      <c r="HY154" s="70"/>
      <c r="HZ154" s="70"/>
      <c r="IA154" s="70"/>
      <c r="IB154" s="72"/>
      <c r="IC154" s="70"/>
      <c r="ID154" s="72"/>
      <c r="IE154" s="70">
        <v>1</v>
      </c>
      <c r="IF154" s="70"/>
      <c r="IG154" s="72"/>
      <c r="IH154" s="72"/>
      <c r="II154" s="72"/>
      <c r="IJ154" s="70"/>
      <c r="IK154" s="70"/>
      <c r="IL154" s="70"/>
      <c r="IM154" s="70"/>
      <c r="IN154" s="72"/>
      <c r="IO154" s="72"/>
      <c r="IP154" s="70"/>
      <c r="IQ154" s="72"/>
      <c r="IR154" s="72"/>
      <c r="IS154" s="72"/>
      <c r="IT154" s="72"/>
      <c r="IU154" s="72"/>
      <c r="IV154" s="72"/>
      <c r="IW154" s="72"/>
      <c r="IX154" s="72"/>
      <c r="IY154" s="72"/>
      <c r="IZ154" s="72"/>
      <c r="JA154" s="72"/>
      <c r="JB154" s="72"/>
      <c r="JC154" s="72"/>
      <c r="JD154" s="72"/>
      <c r="JE154" s="72"/>
      <c r="JF154" s="72"/>
      <c r="JG154" s="72"/>
      <c r="JH154" s="72"/>
      <c r="JI154" s="72"/>
      <c r="JJ154" s="72"/>
      <c r="JK154" s="72"/>
      <c r="JL154" s="70"/>
      <c r="JM154" s="70"/>
      <c r="JN154" s="70"/>
      <c r="JO154" s="72"/>
      <c r="JP154" s="72"/>
      <c r="JQ154" s="70"/>
      <c r="JR154" s="72"/>
      <c r="JS154" s="70"/>
      <c r="JT154" s="72"/>
      <c r="JU154" s="72"/>
      <c r="JV154" s="70"/>
      <c r="JW154" s="72"/>
      <c r="JX154" s="72"/>
      <c r="JY154" s="72"/>
      <c r="JZ154" s="72"/>
      <c r="KA154" s="72"/>
      <c r="KB154" s="72"/>
      <c r="KC154" s="72"/>
      <c r="KD154" s="72"/>
      <c r="KE154" s="72"/>
      <c r="KF154" s="72"/>
      <c r="KG154" s="72"/>
      <c r="KH154" s="72"/>
      <c r="KI154" s="72"/>
      <c r="KJ154" s="72"/>
      <c r="KK154" s="72"/>
      <c r="KL154" s="72"/>
      <c r="KM154" s="72"/>
      <c r="KN154" s="70"/>
      <c r="KO154" s="72"/>
      <c r="KP154" s="70"/>
      <c r="KQ154" s="72"/>
      <c r="KR154" s="72"/>
      <c r="KS154" s="72"/>
      <c r="KT154" s="72"/>
      <c r="KU154" s="72"/>
      <c r="KV154" s="72"/>
      <c r="KW154" s="72"/>
      <c r="KX154" s="72"/>
      <c r="KY154" s="72"/>
      <c r="KZ154" s="72"/>
      <c r="LA154" s="72"/>
      <c r="LB154" s="72"/>
      <c r="LC154" s="72"/>
      <c r="LD154" s="72"/>
      <c r="LE154" s="70"/>
      <c r="LF154" s="72"/>
      <c r="LG154" s="70"/>
      <c r="LH154" s="70"/>
      <c r="LI154" s="70"/>
      <c r="LJ154" s="73"/>
      <c r="LK154" s="73"/>
      <c r="LL154" s="73"/>
      <c r="LM154" s="74"/>
      <c r="LN154" s="75"/>
      <c r="LO154" s="75"/>
      <c r="LP154" s="75"/>
      <c r="LQ154" s="75"/>
      <c r="LR154" s="75"/>
      <c r="LS154" s="75"/>
      <c r="LT154" s="75"/>
      <c r="LU154" s="75"/>
      <c r="LV154" s="75"/>
      <c r="LW154" s="75"/>
      <c r="LX154" s="75"/>
      <c r="LY154" s="75"/>
      <c r="LZ154" s="75"/>
      <c r="MA154" s="75"/>
      <c r="MB154" s="75"/>
      <c r="MC154" s="74"/>
      <c r="MD154" s="74"/>
      <c r="ME154" s="74"/>
      <c r="MF154" s="74"/>
      <c r="MG154" s="74"/>
      <c r="MH154" s="74"/>
      <c r="MI154" s="76"/>
      <c r="MJ154" s="76"/>
      <c r="MK154" s="76"/>
      <c r="ML154" s="76"/>
      <c r="MM154" s="76"/>
      <c r="MN154" s="74"/>
      <c r="MO154" s="74"/>
      <c r="MP154" s="74"/>
      <c r="MQ154" s="74"/>
      <c r="MR154" s="70"/>
      <c r="MS154" s="70"/>
      <c r="MT154" s="70"/>
      <c r="MU154" s="70"/>
      <c r="MV154" s="70"/>
      <c r="MW154" s="70"/>
      <c r="MX154" s="70"/>
      <c r="MY154" s="70"/>
      <c r="MZ154" s="70"/>
      <c r="NA154" s="70"/>
      <c r="NB154" s="70"/>
      <c r="NC154" s="70"/>
      <c r="ND154" s="70"/>
      <c r="NE154" s="70"/>
      <c r="NF154" s="70"/>
      <c r="NG154" s="70"/>
      <c r="NH154" s="70"/>
      <c r="NI154" s="70"/>
      <c r="NJ154" s="70"/>
      <c r="NK154" s="70"/>
      <c r="NL154" s="70"/>
      <c r="NM154" s="70"/>
      <c r="NN154" s="70"/>
      <c r="NO154" s="70"/>
      <c r="NP154" s="70"/>
      <c r="NQ154" s="70"/>
      <c r="NR154" s="70"/>
      <c r="NS154" s="70"/>
      <c r="NT154" s="70"/>
      <c r="NU154" s="70"/>
      <c r="NV154" s="70"/>
      <c r="NW154" s="70"/>
      <c r="NX154" s="70"/>
      <c r="NY154" s="70"/>
      <c r="NZ154" s="70"/>
      <c r="OA154" s="70"/>
      <c r="OB154" s="70"/>
      <c r="OC154" s="70"/>
      <c r="OD154" s="70"/>
      <c r="OE154" s="70"/>
      <c r="OF154" s="70"/>
      <c r="OG154" s="81"/>
      <c r="OH154" s="70"/>
      <c r="OI154" s="70"/>
      <c r="OJ154" s="70"/>
      <c r="OK154" s="70"/>
      <c r="OL154" s="70"/>
      <c r="OM154" s="70"/>
      <c r="ON154" s="70"/>
      <c r="OO154" s="70"/>
      <c r="OP154" s="70"/>
      <c r="OQ154" s="70"/>
      <c r="OR154" s="70"/>
      <c r="OS154" s="70"/>
      <c r="OT154" s="70"/>
      <c r="OU154" s="70"/>
    </row>
    <row r="155" spans="1:411" s="67" customFormat="1" ht="25.5">
      <c r="A155" s="67">
        <v>146</v>
      </c>
      <c r="B155" s="555" t="s">
        <v>741</v>
      </c>
      <c r="C155" s="559" t="s">
        <v>601</v>
      </c>
      <c r="D155" s="511">
        <v>1287.4000000000001</v>
      </c>
      <c r="E155" s="571" t="s">
        <v>2557</v>
      </c>
      <c r="F155" s="634"/>
      <c r="G155" s="634">
        <v>1287.4000000000001</v>
      </c>
      <c r="H155" s="919">
        <v>1287.4000000000001</v>
      </c>
      <c r="I155" s="633">
        <f t="shared" si="6"/>
        <v>1287.4000000000001</v>
      </c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2"/>
      <c r="AK155" s="70"/>
      <c r="AL155" s="72"/>
      <c r="AM155" s="70"/>
      <c r="AN155" s="70"/>
      <c r="AO155" s="72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70"/>
      <c r="BF155" s="70"/>
      <c r="BG155" s="70"/>
      <c r="BH155" s="70"/>
      <c r="BI155" s="70"/>
      <c r="BJ155" s="70"/>
      <c r="BK155" s="72"/>
      <c r="BL155" s="72"/>
      <c r="BM155" s="70"/>
      <c r="BN155" s="70"/>
      <c r="BO155" s="72"/>
      <c r="BP155" s="72"/>
      <c r="BQ155" s="70"/>
      <c r="BR155" s="70"/>
      <c r="BS155" s="70">
        <v>1</v>
      </c>
      <c r="BT155" s="70">
        <v>1</v>
      </c>
      <c r="BU155" s="72"/>
      <c r="BV155" s="72"/>
      <c r="BW155" s="72"/>
      <c r="BX155" s="72"/>
      <c r="BY155" s="70"/>
      <c r="BZ155" s="70"/>
      <c r="CA155" s="70"/>
      <c r="CB155" s="70"/>
      <c r="CC155" s="72"/>
      <c r="CD155" s="72"/>
      <c r="CE155" s="70"/>
      <c r="CF155" s="72"/>
      <c r="CG155" s="72"/>
      <c r="CH155" s="7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/>
      <c r="CT155" s="72"/>
      <c r="CU155" s="72"/>
      <c r="CV155" s="72"/>
      <c r="CW155" s="72"/>
      <c r="CX155" s="72"/>
      <c r="CY155" s="72"/>
      <c r="CZ155" s="72"/>
      <c r="DA155" s="70"/>
      <c r="DB155" s="70"/>
      <c r="DC155" s="70"/>
      <c r="DD155" s="72"/>
      <c r="DE155" s="72"/>
      <c r="DF155" s="70"/>
      <c r="DG155" s="72"/>
      <c r="DH155" s="70"/>
      <c r="DI155" s="72"/>
      <c r="DJ155" s="72"/>
      <c r="DK155" s="70"/>
      <c r="DL155" s="72"/>
      <c r="DM155" s="72"/>
      <c r="DN155" s="72"/>
      <c r="DO155" s="72"/>
      <c r="DP155" s="72"/>
      <c r="DQ155" s="72"/>
      <c r="DR155" s="72"/>
      <c r="DS155" s="72"/>
      <c r="DT155" s="72"/>
      <c r="DU155" s="72"/>
      <c r="DV155" s="72"/>
      <c r="DW155" s="72"/>
      <c r="DX155" s="72"/>
      <c r="DY155" s="72"/>
      <c r="DZ155" s="72"/>
      <c r="EA155" s="72"/>
      <c r="EB155" s="72"/>
      <c r="EC155" s="70"/>
      <c r="ED155" s="72"/>
      <c r="EE155" s="70"/>
      <c r="EF155" s="72"/>
      <c r="EG155" s="72"/>
      <c r="EH155" s="72"/>
      <c r="EI155" s="72"/>
      <c r="EJ155" s="72"/>
      <c r="EK155" s="72"/>
      <c r="EL155" s="72"/>
      <c r="EM155" s="72"/>
      <c r="EN155" s="72"/>
      <c r="EO155" s="72"/>
      <c r="EP155" s="72"/>
      <c r="EQ155" s="72"/>
      <c r="ER155" s="72"/>
      <c r="ES155" s="72"/>
      <c r="ET155" s="70"/>
      <c r="EU155" s="72"/>
      <c r="EV155" s="70"/>
      <c r="EW155" s="70"/>
      <c r="EX155" s="70"/>
      <c r="EY155" s="73"/>
      <c r="EZ155" s="73"/>
      <c r="FA155" s="73"/>
      <c r="FB155" s="74"/>
      <c r="FC155" s="75"/>
      <c r="FD155" s="75"/>
      <c r="FE155" s="75"/>
      <c r="FF155" s="75"/>
      <c r="FG155" s="75"/>
      <c r="FH155" s="75"/>
      <c r="FI155" s="75"/>
      <c r="FJ155" s="75"/>
      <c r="FK155" s="75"/>
      <c r="FL155" s="75"/>
      <c r="FM155" s="75"/>
      <c r="FN155" s="75"/>
      <c r="FO155" s="75"/>
      <c r="FP155" s="75"/>
      <c r="FQ155" s="75"/>
      <c r="FR155" s="74"/>
      <c r="FS155" s="74"/>
      <c r="FT155" s="74"/>
      <c r="FU155" s="74"/>
      <c r="FV155" s="74"/>
      <c r="FW155" s="74"/>
      <c r="FX155" s="76"/>
      <c r="FY155" s="76"/>
      <c r="FZ155" s="76"/>
      <c r="GA155" s="76"/>
      <c r="GB155" s="76"/>
      <c r="GC155" s="74"/>
      <c r="GD155" s="74"/>
      <c r="GE155" s="74"/>
      <c r="GF155" s="74"/>
      <c r="GG155" s="77"/>
      <c r="GH155" s="78"/>
      <c r="GI155" s="78"/>
      <c r="GJ155" s="74"/>
      <c r="GK155" s="79"/>
      <c r="GL155" s="105"/>
      <c r="GM155" s="105"/>
      <c r="GN155" s="70"/>
      <c r="GO155" s="70"/>
      <c r="GP155" s="70"/>
      <c r="GQ155" s="70"/>
      <c r="GR155" s="70"/>
      <c r="GS155" s="70"/>
      <c r="GT155" s="70"/>
      <c r="GU155" s="70"/>
      <c r="GV155" s="70"/>
      <c r="GW155" s="70"/>
      <c r="GX155" s="70"/>
      <c r="GY155" s="70"/>
      <c r="GZ155" s="70"/>
      <c r="HA155" s="70"/>
      <c r="HB155" s="70"/>
      <c r="HC155" s="70"/>
      <c r="HD155" s="70"/>
      <c r="HE155" s="70"/>
      <c r="HF155" s="70"/>
      <c r="HG155" s="70"/>
      <c r="HH155" s="70"/>
      <c r="HI155" s="70"/>
      <c r="HJ155" s="70"/>
      <c r="HK155" s="72"/>
      <c r="HL155" s="70"/>
      <c r="HM155" s="72"/>
      <c r="HN155" s="70"/>
      <c r="HO155" s="70"/>
      <c r="HP155" s="72"/>
      <c r="HQ155" s="106"/>
      <c r="HR155" s="70"/>
      <c r="HS155" s="70"/>
      <c r="HT155" s="70"/>
      <c r="HU155" s="70"/>
      <c r="HV155" s="70"/>
      <c r="HW155" s="70"/>
      <c r="HX155" s="70"/>
      <c r="HY155" s="70"/>
      <c r="HZ155" s="70"/>
      <c r="IA155" s="70"/>
      <c r="IB155" s="72"/>
      <c r="IC155" s="70"/>
      <c r="ID155" s="72"/>
      <c r="IE155" s="70"/>
      <c r="IF155" s="70">
        <v>1</v>
      </c>
      <c r="IG155" s="72"/>
      <c r="IH155" s="72"/>
      <c r="II155" s="72"/>
      <c r="IJ155" s="70"/>
      <c r="IK155" s="70"/>
      <c r="IL155" s="70"/>
      <c r="IM155" s="70"/>
      <c r="IN155" s="72"/>
      <c r="IO155" s="72"/>
      <c r="IP155" s="70"/>
      <c r="IQ155" s="72"/>
      <c r="IR155" s="72"/>
      <c r="IS155" s="72"/>
      <c r="IT155" s="72"/>
      <c r="IU155" s="72"/>
      <c r="IV155" s="72"/>
      <c r="IW155" s="72"/>
      <c r="IX155" s="72"/>
      <c r="IY155" s="72"/>
      <c r="IZ155" s="72"/>
      <c r="JA155" s="72"/>
      <c r="JB155" s="72"/>
      <c r="JC155" s="72"/>
      <c r="JD155" s="72"/>
      <c r="JE155" s="72"/>
      <c r="JF155" s="72"/>
      <c r="JG155" s="72"/>
      <c r="JH155" s="72"/>
      <c r="JI155" s="72"/>
      <c r="JJ155" s="72"/>
      <c r="JK155" s="72"/>
      <c r="JL155" s="70"/>
      <c r="JM155" s="70"/>
      <c r="JN155" s="70"/>
      <c r="JO155" s="72"/>
      <c r="JP155" s="72"/>
      <c r="JQ155" s="70"/>
      <c r="JR155" s="72"/>
      <c r="JS155" s="70"/>
      <c r="JT155" s="72"/>
      <c r="JU155" s="72"/>
      <c r="JV155" s="70"/>
      <c r="JW155" s="72"/>
      <c r="JX155" s="72"/>
      <c r="JY155" s="72"/>
      <c r="JZ155" s="72"/>
      <c r="KA155" s="72"/>
      <c r="KB155" s="72"/>
      <c r="KC155" s="72"/>
      <c r="KD155" s="72"/>
      <c r="KE155" s="72"/>
      <c r="KF155" s="72"/>
      <c r="KG155" s="72"/>
      <c r="KH155" s="72"/>
      <c r="KI155" s="72"/>
      <c r="KJ155" s="72"/>
      <c r="KK155" s="72"/>
      <c r="KL155" s="72"/>
      <c r="KM155" s="72"/>
      <c r="KN155" s="70"/>
      <c r="KO155" s="72"/>
      <c r="KP155" s="70"/>
      <c r="KQ155" s="72"/>
      <c r="KR155" s="72"/>
      <c r="KS155" s="72"/>
      <c r="KT155" s="72"/>
      <c r="KU155" s="72"/>
      <c r="KV155" s="72"/>
      <c r="KW155" s="72"/>
      <c r="KX155" s="72"/>
      <c r="KY155" s="72"/>
      <c r="KZ155" s="72"/>
      <c r="LA155" s="72"/>
      <c r="LB155" s="72"/>
      <c r="LC155" s="72"/>
      <c r="LD155" s="72"/>
      <c r="LE155" s="70"/>
      <c r="LF155" s="72"/>
      <c r="LG155" s="70"/>
      <c r="LH155" s="70"/>
      <c r="LI155" s="70"/>
      <c r="LJ155" s="73"/>
      <c r="LK155" s="73"/>
      <c r="LL155" s="73"/>
      <c r="LM155" s="74"/>
      <c r="LN155" s="75"/>
      <c r="LO155" s="75"/>
      <c r="LP155" s="75"/>
      <c r="LQ155" s="75"/>
      <c r="LR155" s="75"/>
      <c r="LS155" s="75"/>
      <c r="LT155" s="75"/>
      <c r="LU155" s="75"/>
      <c r="LV155" s="75"/>
      <c r="LW155" s="75"/>
      <c r="LX155" s="75"/>
      <c r="LY155" s="75"/>
      <c r="LZ155" s="75"/>
      <c r="MA155" s="75"/>
      <c r="MB155" s="75"/>
      <c r="MC155" s="74"/>
      <c r="MD155" s="74"/>
      <c r="ME155" s="74"/>
      <c r="MF155" s="74"/>
      <c r="MG155" s="74"/>
      <c r="MH155" s="74"/>
      <c r="MI155" s="76"/>
      <c r="MJ155" s="76"/>
      <c r="MK155" s="76"/>
      <c r="ML155" s="76"/>
      <c r="MM155" s="76"/>
      <c r="MN155" s="74"/>
      <c r="MO155" s="74"/>
      <c r="MP155" s="74"/>
      <c r="MQ155" s="74"/>
      <c r="MR155" s="70"/>
      <c r="MS155" s="70"/>
      <c r="MT155" s="70"/>
      <c r="MU155" s="70"/>
      <c r="MV155" s="70"/>
      <c r="MW155" s="70"/>
      <c r="MX155" s="70"/>
      <c r="MY155" s="70"/>
      <c r="MZ155" s="70"/>
      <c r="NA155" s="70"/>
      <c r="NB155" s="70"/>
      <c r="NC155" s="70"/>
      <c r="ND155" s="70"/>
      <c r="NE155" s="70"/>
      <c r="NF155" s="70"/>
      <c r="NG155" s="70"/>
      <c r="NH155" s="70"/>
      <c r="NI155" s="70"/>
      <c r="NJ155" s="70"/>
      <c r="NK155" s="70"/>
      <c r="NL155" s="70"/>
      <c r="NM155" s="70"/>
      <c r="NN155" s="70"/>
      <c r="NO155" s="70"/>
      <c r="NP155" s="70"/>
      <c r="NQ155" s="70"/>
      <c r="NR155" s="70"/>
      <c r="NS155" s="70"/>
      <c r="NT155" s="70"/>
      <c r="NU155" s="70"/>
      <c r="NV155" s="70"/>
      <c r="NW155" s="70"/>
      <c r="NX155" s="70"/>
      <c r="NY155" s="70"/>
      <c r="NZ155" s="70"/>
      <c r="OA155" s="70"/>
      <c r="OB155" s="70"/>
      <c r="OC155" s="70"/>
      <c r="OD155" s="70"/>
      <c r="OE155" s="70"/>
      <c r="OF155" s="70"/>
      <c r="OG155" s="81"/>
      <c r="OH155" s="70"/>
      <c r="OI155" s="70"/>
      <c r="OJ155" s="70"/>
      <c r="OK155" s="70"/>
      <c r="OL155" s="70"/>
      <c r="OM155" s="70"/>
      <c r="ON155" s="70"/>
      <c r="OO155" s="70"/>
      <c r="OP155" s="70"/>
      <c r="OQ155" s="70"/>
      <c r="OR155" s="70"/>
      <c r="OS155" s="70"/>
      <c r="OT155" s="70"/>
      <c r="OU155" s="70"/>
    </row>
    <row r="156" spans="1:411" s="67" customFormat="1" ht="25.5">
      <c r="A156" s="67">
        <v>147</v>
      </c>
      <c r="B156" s="555" t="s">
        <v>742</v>
      </c>
      <c r="C156" s="559" t="s">
        <v>601</v>
      </c>
      <c r="D156" s="511">
        <v>1752.41</v>
      </c>
      <c r="E156" s="571"/>
      <c r="F156" s="634"/>
      <c r="G156" s="634">
        <v>1752.41</v>
      </c>
      <c r="H156" s="919">
        <v>1752.41</v>
      </c>
      <c r="I156" s="633">
        <f t="shared" si="6"/>
        <v>1752.41</v>
      </c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2"/>
      <c r="AK156" s="70"/>
      <c r="AL156" s="72"/>
      <c r="AM156" s="70"/>
      <c r="AN156" s="70"/>
      <c r="AO156" s="72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  <c r="BC156" s="70"/>
      <c r="BD156" s="70"/>
      <c r="BE156" s="70"/>
      <c r="BF156" s="70"/>
      <c r="BG156" s="70"/>
      <c r="BH156" s="70"/>
      <c r="BI156" s="70"/>
      <c r="BJ156" s="70"/>
      <c r="BK156" s="72"/>
      <c r="BL156" s="72"/>
      <c r="BM156" s="70"/>
      <c r="BN156" s="70"/>
      <c r="BO156" s="72"/>
      <c r="BP156" s="72"/>
      <c r="BQ156" s="70"/>
      <c r="BR156" s="70"/>
      <c r="BS156" s="70"/>
      <c r="BT156" s="70"/>
      <c r="BU156" s="72">
        <v>1</v>
      </c>
      <c r="BV156" s="72">
        <v>1</v>
      </c>
      <c r="BW156" s="72"/>
      <c r="BX156" s="72"/>
      <c r="BY156" s="70"/>
      <c r="BZ156" s="70"/>
      <c r="CA156" s="70"/>
      <c r="CB156" s="70"/>
      <c r="CC156" s="72"/>
      <c r="CD156" s="72"/>
      <c r="CE156" s="70"/>
      <c r="CF156" s="72"/>
      <c r="CG156" s="72"/>
      <c r="CH156" s="72"/>
      <c r="CI156" s="72"/>
      <c r="CJ156" s="72"/>
      <c r="CK156" s="72"/>
      <c r="CL156" s="72"/>
      <c r="CM156" s="72"/>
      <c r="CN156" s="72"/>
      <c r="CO156" s="72"/>
      <c r="CP156" s="72"/>
      <c r="CQ156" s="72"/>
      <c r="CR156" s="72"/>
      <c r="CS156" s="72"/>
      <c r="CT156" s="72"/>
      <c r="CU156" s="72"/>
      <c r="CV156" s="72"/>
      <c r="CW156" s="72"/>
      <c r="CX156" s="72"/>
      <c r="CY156" s="72"/>
      <c r="CZ156" s="72"/>
      <c r="DA156" s="70"/>
      <c r="DB156" s="70"/>
      <c r="DC156" s="70"/>
      <c r="DD156" s="72"/>
      <c r="DE156" s="72"/>
      <c r="DF156" s="70"/>
      <c r="DG156" s="72"/>
      <c r="DH156" s="70"/>
      <c r="DI156" s="72"/>
      <c r="DJ156" s="72"/>
      <c r="DK156" s="70"/>
      <c r="DL156" s="72"/>
      <c r="DM156" s="72"/>
      <c r="DN156" s="72"/>
      <c r="DO156" s="72"/>
      <c r="DP156" s="72"/>
      <c r="DQ156" s="72"/>
      <c r="DR156" s="72"/>
      <c r="DS156" s="72"/>
      <c r="DT156" s="72"/>
      <c r="DU156" s="72"/>
      <c r="DV156" s="72"/>
      <c r="DW156" s="72"/>
      <c r="DX156" s="72"/>
      <c r="DY156" s="72"/>
      <c r="DZ156" s="72"/>
      <c r="EA156" s="72"/>
      <c r="EB156" s="72"/>
      <c r="EC156" s="70"/>
      <c r="ED156" s="72"/>
      <c r="EE156" s="70"/>
      <c r="EF156" s="72"/>
      <c r="EG156" s="72"/>
      <c r="EH156" s="72"/>
      <c r="EI156" s="72"/>
      <c r="EJ156" s="72"/>
      <c r="EK156" s="72"/>
      <c r="EL156" s="72"/>
      <c r="EM156" s="72"/>
      <c r="EN156" s="72"/>
      <c r="EO156" s="72"/>
      <c r="EP156" s="72"/>
      <c r="EQ156" s="72"/>
      <c r="ER156" s="72"/>
      <c r="ES156" s="72"/>
      <c r="ET156" s="70"/>
      <c r="EU156" s="72"/>
      <c r="EV156" s="70"/>
      <c r="EW156" s="70"/>
      <c r="EX156" s="70"/>
      <c r="EY156" s="73"/>
      <c r="EZ156" s="73"/>
      <c r="FA156" s="73"/>
      <c r="FB156" s="74"/>
      <c r="FC156" s="75"/>
      <c r="FD156" s="75"/>
      <c r="FE156" s="75"/>
      <c r="FF156" s="75"/>
      <c r="FG156" s="75"/>
      <c r="FH156" s="75"/>
      <c r="FI156" s="75"/>
      <c r="FJ156" s="75"/>
      <c r="FK156" s="75"/>
      <c r="FL156" s="75"/>
      <c r="FM156" s="75"/>
      <c r="FN156" s="75"/>
      <c r="FO156" s="75"/>
      <c r="FP156" s="75"/>
      <c r="FQ156" s="75"/>
      <c r="FR156" s="74"/>
      <c r="FS156" s="74"/>
      <c r="FT156" s="74"/>
      <c r="FU156" s="74"/>
      <c r="FV156" s="74"/>
      <c r="FW156" s="74"/>
      <c r="FX156" s="76"/>
      <c r="FY156" s="76"/>
      <c r="FZ156" s="76"/>
      <c r="GA156" s="76"/>
      <c r="GB156" s="76"/>
      <c r="GC156" s="74"/>
      <c r="GD156" s="74"/>
      <c r="GE156" s="74"/>
      <c r="GF156" s="74"/>
      <c r="GG156" s="77"/>
      <c r="GH156" s="78"/>
      <c r="GI156" s="78"/>
      <c r="GJ156" s="74"/>
      <c r="GK156" s="79"/>
      <c r="GL156" s="105"/>
      <c r="GM156" s="105"/>
      <c r="GN156" s="70"/>
      <c r="GO156" s="70"/>
      <c r="GP156" s="70"/>
      <c r="GQ156" s="70"/>
      <c r="GR156" s="70"/>
      <c r="GS156" s="70"/>
      <c r="GT156" s="70"/>
      <c r="GU156" s="70"/>
      <c r="GV156" s="70"/>
      <c r="GW156" s="70"/>
      <c r="GX156" s="70"/>
      <c r="GY156" s="70"/>
      <c r="GZ156" s="70"/>
      <c r="HA156" s="70"/>
      <c r="HB156" s="70"/>
      <c r="HC156" s="70"/>
      <c r="HD156" s="70"/>
      <c r="HE156" s="70"/>
      <c r="HF156" s="70"/>
      <c r="HG156" s="70"/>
      <c r="HH156" s="70"/>
      <c r="HI156" s="70"/>
      <c r="HJ156" s="70"/>
      <c r="HK156" s="72"/>
      <c r="HL156" s="70"/>
      <c r="HM156" s="72"/>
      <c r="HN156" s="70"/>
      <c r="HO156" s="70"/>
      <c r="HP156" s="72"/>
      <c r="HQ156" s="106"/>
      <c r="HR156" s="70"/>
      <c r="HS156" s="70"/>
      <c r="HT156" s="70"/>
      <c r="HU156" s="70"/>
      <c r="HV156" s="70"/>
      <c r="HW156" s="70"/>
      <c r="HX156" s="70"/>
      <c r="HY156" s="70"/>
      <c r="HZ156" s="70"/>
      <c r="IA156" s="70"/>
      <c r="IB156" s="72"/>
      <c r="IC156" s="70"/>
      <c r="ID156" s="72"/>
      <c r="IE156" s="70"/>
      <c r="IF156" s="70"/>
      <c r="IG156" s="72">
        <v>1</v>
      </c>
      <c r="IH156" s="72"/>
      <c r="II156" s="72"/>
      <c r="IJ156" s="70"/>
      <c r="IK156" s="70"/>
      <c r="IL156" s="70"/>
      <c r="IM156" s="70"/>
      <c r="IN156" s="72"/>
      <c r="IO156" s="72"/>
      <c r="IP156" s="70"/>
      <c r="IQ156" s="72"/>
      <c r="IR156" s="72"/>
      <c r="IS156" s="72"/>
      <c r="IT156" s="72"/>
      <c r="IU156" s="72"/>
      <c r="IV156" s="72"/>
      <c r="IW156" s="72"/>
      <c r="IX156" s="72"/>
      <c r="IY156" s="72"/>
      <c r="IZ156" s="72"/>
      <c r="JA156" s="72"/>
      <c r="JB156" s="72"/>
      <c r="JC156" s="72"/>
      <c r="JD156" s="72"/>
      <c r="JE156" s="72"/>
      <c r="JF156" s="72"/>
      <c r="JG156" s="72"/>
      <c r="JH156" s="72"/>
      <c r="JI156" s="72"/>
      <c r="JJ156" s="72"/>
      <c r="JK156" s="72"/>
      <c r="JL156" s="70"/>
      <c r="JM156" s="70"/>
      <c r="JN156" s="70"/>
      <c r="JO156" s="72"/>
      <c r="JP156" s="72"/>
      <c r="JQ156" s="70"/>
      <c r="JR156" s="72"/>
      <c r="JS156" s="70"/>
      <c r="JT156" s="72"/>
      <c r="JU156" s="72"/>
      <c r="JV156" s="70"/>
      <c r="JW156" s="72"/>
      <c r="JX156" s="72"/>
      <c r="JY156" s="72"/>
      <c r="JZ156" s="72"/>
      <c r="KA156" s="72"/>
      <c r="KB156" s="72"/>
      <c r="KC156" s="72"/>
      <c r="KD156" s="72"/>
      <c r="KE156" s="72"/>
      <c r="KF156" s="72"/>
      <c r="KG156" s="72"/>
      <c r="KH156" s="72"/>
      <c r="KI156" s="72"/>
      <c r="KJ156" s="72"/>
      <c r="KK156" s="72"/>
      <c r="KL156" s="72"/>
      <c r="KM156" s="72"/>
      <c r="KN156" s="70"/>
      <c r="KO156" s="72"/>
      <c r="KP156" s="70"/>
      <c r="KQ156" s="72"/>
      <c r="KR156" s="72"/>
      <c r="KS156" s="72"/>
      <c r="KT156" s="72"/>
      <c r="KU156" s="72"/>
      <c r="KV156" s="72"/>
      <c r="KW156" s="72"/>
      <c r="KX156" s="72"/>
      <c r="KY156" s="72"/>
      <c r="KZ156" s="72"/>
      <c r="LA156" s="72"/>
      <c r="LB156" s="72"/>
      <c r="LC156" s="72"/>
      <c r="LD156" s="72"/>
      <c r="LE156" s="70"/>
      <c r="LF156" s="72"/>
      <c r="LG156" s="70"/>
      <c r="LH156" s="70"/>
      <c r="LI156" s="70"/>
      <c r="LJ156" s="73"/>
      <c r="LK156" s="73"/>
      <c r="LL156" s="73"/>
      <c r="LM156" s="74"/>
      <c r="LN156" s="75"/>
      <c r="LO156" s="75"/>
      <c r="LP156" s="75"/>
      <c r="LQ156" s="75"/>
      <c r="LR156" s="75"/>
      <c r="LS156" s="75"/>
      <c r="LT156" s="75"/>
      <c r="LU156" s="75"/>
      <c r="LV156" s="75"/>
      <c r="LW156" s="75"/>
      <c r="LX156" s="75"/>
      <c r="LY156" s="75"/>
      <c r="LZ156" s="75"/>
      <c r="MA156" s="75"/>
      <c r="MB156" s="75"/>
      <c r="MC156" s="74"/>
      <c r="MD156" s="74"/>
      <c r="ME156" s="74"/>
      <c r="MF156" s="74"/>
      <c r="MG156" s="74"/>
      <c r="MH156" s="74"/>
      <c r="MI156" s="76"/>
      <c r="MJ156" s="76"/>
      <c r="MK156" s="76"/>
      <c r="ML156" s="76"/>
      <c r="MM156" s="76"/>
      <c r="MN156" s="74"/>
      <c r="MO156" s="74"/>
      <c r="MP156" s="74"/>
      <c r="MQ156" s="74"/>
      <c r="MR156" s="70"/>
      <c r="MS156" s="70"/>
      <c r="MT156" s="70"/>
      <c r="MU156" s="70"/>
      <c r="MV156" s="70"/>
      <c r="MW156" s="70"/>
      <c r="MX156" s="70"/>
      <c r="MY156" s="70"/>
      <c r="MZ156" s="70"/>
      <c r="NA156" s="70"/>
      <c r="NB156" s="70"/>
      <c r="NC156" s="70"/>
      <c r="ND156" s="70"/>
      <c r="NE156" s="70"/>
      <c r="NF156" s="70"/>
      <c r="NG156" s="70"/>
      <c r="NH156" s="70"/>
      <c r="NI156" s="70"/>
      <c r="NJ156" s="70"/>
      <c r="NK156" s="70"/>
      <c r="NL156" s="70"/>
      <c r="NM156" s="70"/>
      <c r="NN156" s="70"/>
      <c r="NO156" s="70"/>
      <c r="NP156" s="70"/>
      <c r="NQ156" s="70"/>
      <c r="NR156" s="70"/>
      <c r="NS156" s="70"/>
      <c r="NT156" s="70"/>
      <c r="NU156" s="70"/>
      <c r="NV156" s="70"/>
      <c r="NW156" s="70"/>
      <c r="NX156" s="70"/>
      <c r="NY156" s="70"/>
      <c r="NZ156" s="70"/>
      <c r="OA156" s="70"/>
      <c r="OB156" s="70"/>
      <c r="OC156" s="70"/>
      <c r="OD156" s="70"/>
      <c r="OE156" s="70"/>
      <c r="OF156" s="70"/>
      <c r="OG156" s="81"/>
      <c r="OH156" s="70"/>
      <c r="OI156" s="70"/>
      <c r="OJ156" s="70"/>
      <c r="OK156" s="70"/>
      <c r="OL156" s="70"/>
      <c r="OM156" s="70"/>
      <c r="ON156" s="70"/>
      <c r="OO156" s="70"/>
      <c r="OP156" s="70"/>
      <c r="OQ156" s="70"/>
      <c r="OR156" s="70"/>
      <c r="OS156" s="70"/>
      <c r="OT156" s="70"/>
      <c r="OU156" s="70"/>
    </row>
    <row r="157" spans="1:411" s="67" customFormat="1" ht="25.5">
      <c r="A157" s="67">
        <v>148</v>
      </c>
      <c r="B157" s="555" t="s">
        <v>743</v>
      </c>
      <c r="C157" s="559" t="s">
        <v>601</v>
      </c>
      <c r="D157" s="511">
        <v>50.38</v>
      </c>
      <c r="E157" s="571" t="s">
        <v>2565</v>
      </c>
      <c r="F157" s="634"/>
      <c r="G157" s="634">
        <v>50.38</v>
      </c>
      <c r="H157" s="919">
        <v>50.38</v>
      </c>
      <c r="I157" s="633">
        <f t="shared" si="6"/>
        <v>50.38</v>
      </c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2"/>
      <c r="AK157" s="70"/>
      <c r="AL157" s="72"/>
      <c r="AM157" s="70"/>
      <c r="AN157" s="70"/>
      <c r="AO157" s="72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70"/>
      <c r="BF157" s="70"/>
      <c r="BG157" s="70"/>
      <c r="BH157" s="70"/>
      <c r="BI157" s="70"/>
      <c r="BJ157" s="70"/>
      <c r="BK157" s="72"/>
      <c r="BL157" s="72"/>
      <c r="BM157" s="70"/>
      <c r="BN157" s="70"/>
      <c r="BO157" s="72"/>
      <c r="BP157" s="72"/>
      <c r="BQ157" s="70"/>
      <c r="BR157" s="70"/>
      <c r="BS157" s="70"/>
      <c r="BT157" s="70"/>
      <c r="BU157" s="72"/>
      <c r="BV157" s="72"/>
      <c r="BW157" s="72">
        <v>1</v>
      </c>
      <c r="BX157" s="72"/>
      <c r="BY157" s="70"/>
      <c r="BZ157" s="70"/>
      <c r="CA157" s="70"/>
      <c r="CB157" s="70"/>
      <c r="CC157" s="72"/>
      <c r="CD157" s="72"/>
      <c r="CE157" s="70"/>
      <c r="CF157" s="72"/>
      <c r="CG157" s="72"/>
      <c r="CH157" s="72"/>
      <c r="CI157" s="72"/>
      <c r="CJ157" s="72"/>
      <c r="CK157" s="72"/>
      <c r="CL157" s="72"/>
      <c r="CM157" s="72"/>
      <c r="CN157" s="72"/>
      <c r="CO157" s="72"/>
      <c r="CP157" s="72"/>
      <c r="CQ157" s="72"/>
      <c r="CR157" s="72"/>
      <c r="CS157" s="72"/>
      <c r="CT157" s="72"/>
      <c r="CU157" s="72"/>
      <c r="CV157" s="72"/>
      <c r="CW157" s="72"/>
      <c r="CX157" s="72"/>
      <c r="CY157" s="72"/>
      <c r="CZ157" s="72"/>
      <c r="DA157" s="70"/>
      <c r="DB157" s="70"/>
      <c r="DC157" s="70"/>
      <c r="DD157" s="72"/>
      <c r="DE157" s="72"/>
      <c r="DF157" s="70"/>
      <c r="DG157" s="72"/>
      <c r="DH157" s="70"/>
      <c r="DI157" s="72"/>
      <c r="DJ157" s="72"/>
      <c r="DK157" s="70"/>
      <c r="DL157" s="72"/>
      <c r="DM157" s="72"/>
      <c r="DN157" s="72"/>
      <c r="DO157" s="72"/>
      <c r="DP157" s="72"/>
      <c r="DQ157" s="72"/>
      <c r="DR157" s="72"/>
      <c r="DS157" s="72"/>
      <c r="DT157" s="72"/>
      <c r="DU157" s="72"/>
      <c r="DV157" s="72"/>
      <c r="DW157" s="72"/>
      <c r="DX157" s="72"/>
      <c r="DY157" s="72"/>
      <c r="DZ157" s="72"/>
      <c r="EA157" s="72"/>
      <c r="EB157" s="72"/>
      <c r="EC157" s="70"/>
      <c r="ED157" s="72"/>
      <c r="EE157" s="70"/>
      <c r="EF157" s="72"/>
      <c r="EG157" s="72"/>
      <c r="EH157" s="72"/>
      <c r="EI157" s="72"/>
      <c r="EJ157" s="72"/>
      <c r="EK157" s="72"/>
      <c r="EL157" s="72"/>
      <c r="EM157" s="72"/>
      <c r="EN157" s="72"/>
      <c r="EO157" s="72"/>
      <c r="EP157" s="72"/>
      <c r="EQ157" s="72"/>
      <c r="ER157" s="72"/>
      <c r="ES157" s="72"/>
      <c r="ET157" s="70"/>
      <c r="EU157" s="72"/>
      <c r="EV157" s="70"/>
      <c r="EW157" s="70"/>
      <c r="EX157" s="70"/>
      <c r="EY157" s="73"/>
      <c r="EZ157" s="73"/>
      <c r="FA157" s="73"/>
      <c r="FB157" s="74"/>
      <c r="FC157" s="75"/>
      <c r="FD157" s="75"/>
      <c r="FE157" s="75"/>
      <c r="FF157" s="75"/>
      <c r="FG157" s="75"/>
      <c r="FH157" s="75"/>
      <c r="FI157" s="75"/>
      <c r="FJ157" s="75"/>
      <c r="FK157" s="75"/>
      <c r="FL157" s="75"/>
      <c r="FM157" s="75"/>
      <c r="FN157" s="75"/>
      <c r="FO157" s="75"/>
      <c r="FP157" s="75"/>
      <c r="FQ157" s="75"/>
      <c r="FR157" s="74"/>
      <c r="FS157" s="74"/>
      <c r="FT157" s="74"/>
      <c r="FU157" s="74"/>
      <c r="FV157" s="74"/>
      <c r="FW157" s="74"/>
      <c r="FX157" s="76"/>
      <c r="FY157" s="76"/>
      <c r="FZ157" s="76"/>
      <c r="GA157" s="76"/>
      <c r="GB157" s="76"/>
      <c r="GC157" s="74"/>
      <c r="GD157" s="74"/>
      <c r="GE157" s="74"/>
      <c r="GF157" s="74"/>
      <c r="GG157" s="77"/>
      <c r="GH157" s="78"/>
      <c r="GI157" s="78"/>
      <c r="GJ157" s="74"/>
      <c r="GK157" s="79"/>
      <c r="GL157" s="105"/>
      <c r="GM157" s="105"/>
      <c r="GN157" s="70"/>
      <c r="GO157" s="70"/>
      <c r="GP157" s="70"/>
      <c r="GQ157" s="70"/>
      <c r="GR157" s="70"/>
      <c r="GS157" s="70"/>
      <c r="GT157" s="70"/>
      <c r="GU157" s="70"/>
      <c r="GV157" s="70"/>
      <c r="GW157" s="70"/>
      <c r="GX157" s="70"/>
      <c r="GY157" s="70"/>
      <c r="GZ157" s="70"/>
      <c r="HA157" s="70"/>
      <c r="HB157" s="70"/>
      <c r="HC157" s="70"/>
      <c r="HD157" s="70"/>
      <c r="HE157" s="70"/>
      <c r="HF157" s="70"/>
      <c r="HG157" s="70"/>
      <c r="HH157" s="70"/>
      <c r="HI157" s="70"/>
      <c r="HJ157" s="70"/>
      <c r="HK157" s="72"/>
      <c r="HL157" s="70"/>
      <c r="HM157" s="72"/>
      <c r="HN157" s="70"/>
      <c r="HO157" s="70"/>
      <c r="HP157" s="72"/>
      <c r="HQ157" s="106"/>
      <c r="HR157" s="70"/>
      <c r="HS157" s="70"/>
      <c r="HT157" s="70"/>
      <c r="HU157" s="70"/>
      <c r="HV157" s="70"/>
      <c r="HW157" s="70"/>
      <c r="HX157" s="70"/>
      <c r="HY157" s="70"/>
      <c r="HZ157" s="70"/>
      <c r="IA157" s="70"/>
      <c r="IB157" s="72"/>
      <c r="IC157" s="70"/>
      <c r="ID157" s="72"/>
      <c r="IE157" s="70"/>
      <c r="IF157" s="70"/>
      <c r="IG157" s="72"/>
      <c r="IH157" s="72">
        <v>1</v>
      </c>
      <c r="II157" s="72"/>
      <c r="IJ157" s="70"/>
      <c r="IK157" s="70"/>
      <c r="IL157" s="70"/>
      <c r="IM157" s="70"/>
      <c r="IN157" s="72"/>
      <c r="IO157" s="72"/>
      <c r="IP157" s="70"/>
      <c r="IQ157" s="72"/>
      <c r="IR157" s="72"/>
      <c r="IS157" s="72"/>
      <c r="IT157" s="72"/>
      <c r="IU157" s="72"/>
      <c r="IV157" s="72"/>
      <c r="IW157" s="72"/>
      <c r="IX157" s="72"/>
      <c r="IY157" s="72"/>
      <c r="IZ157" s="72"/>
      <c r="JA157" s="72"/>
      <c r="JB157" s="72"/>
      <c r="JC157" s="72"/>
      <c r="JD157" s="72"/>
      <c r="JE157" s="72"/>
      <c r="JF157" s="72"/>
      <c r="JG157" s="72"/>
      <c r="JH157" s="72"/>
      <c r="JI157" s="72"/>
      <c r="JJ157" s="72"/>
      <c r="JK157" s="72"/>
      <c r="JL157" s="70"/>
      <c r="JM157" s="70"/>
      <c r="JN157" s="70"/>
      <c r="JO157" s="72"/>
      <c r="JP157" s="72"/>
      <c r="JQ157" s="70"/>
      <c r="JR157" s="72"/>
      <c r="JS157" s="70"/>
      <c r="JT157" s="72"/>
      <c r="JU157" s="72"/>
      <c r="JV157" s="70"/>
      <c r="JW157" s="72"/>
      <c r="JX157" s="72"/>
      <c r="JY157" s="72"/>
      <c r="JZ157" s="72"/>
      <c r="KA157" s="72"/>
      <c r="KB157" s="72"/>
      <c r="KC157" s="72"/>
      <c r="KD157" s="72"/>
      <c r="KE157" s="72"/>
      <c r="KF157" s="72"/>
      <c r="KG157" s="72"/>
      <c r="KH157" s="72"/>
      <c r="KI157" s="72"/>
      <c r="KJ157" s="72"/>
      <c r="KK157" s="72"/>
      <c r="KL157" s="72"/>
      <c r="KM157" s="72"/>
      <c r="KN157" s="70"/>
      <c r="KO157" s="72"/>
      <c r="KP157" s="70"/>
      <c r="KQ157" s="72"/>
      <c r="KR157" s="72"/>
      <c r="KS157" s="72"/>
      <c r="KT157" s="72"/>
      <c r="KU157" s="72"/>
      <c r="KV157" s="72"/>
      <c r="KW157" s="72"/>
      <c r="KX157" s="72"/>
      <c r="KY157" s="72"/>
      <c r="KZ157" s="72"/>
      <c r="LA157" s="72"/>
      <c r="LB157" s="72"/>
      <c r="LC157" s="72"/>
      <c r="LD157" s="72"/>
      <c r="LE157" s="70"/>
      <c r="LF157" s="72"/>
      <c r="LG157" s="70"/>
      <c r="LH157" s="70"/>
      <c r="LI157" s="70"/>
      <c r="LJ157" s="73"/>
      <c r="LK157" s="73"/>
      <c r="LL157" s="73"/>
      <c r="LM157" s="74"/>
      <c r="LN157" s="75"/>
      <c r="LO157" s="75"/>
      <c r="LP157" s="75"/>
      <c r="LQ157" s="75"/>
      <c r="LR157" s="75"/>
      <c r="LS157" s="75"/>
      <c r="LT157" s="75"/>
      <c r="LU157" s="75"/>
      <c r="LV157" s="75"/>
      <c r="LW157" s="75"/>
      <c r="LX157" s="75"/>
      <c r="LY157" s="75"/>
      <c r="LZ157" s="75"/>
      <c r="MA157" s="75"/>
      <c r="MB157" s="75"/>
      <c r="MC157" s="74"/>
      <c r="MD157" s="74"/>
      <c r="ME157" s="74"/>
      <c r="MF157" s="74"/>
      <c r="MG157" s="74"/>
      <c r="MH157" s="74"/>
      <c r="MI157" s="76"/>
      <c r="MJ157" s="76"/>
      <c r="MK157" s="76"/>
      <c r="ML157" s="76"/>
      <c r="MM157" s="76"/>
      <c r="MN157" s="74"/>
      <c r="MO157" s="74"/>
      <c r="MP157" s="74"/>
      <c r="MQ157" s="74"/>
      <c r="MR157" s="70"/>
      <c r="MS157" s="70"/>
      <c r="MT157" s="70"/>
      <c r="MU157" s="70"/>
      <c r="MV157" s="70"/>
      <c r="MW157" s="70"/>
      <c r="MX157" s="70"/>
      <c r="MY157" s="70"/>
      <c r="MZ157" s="70"/>
      <c r="NA157" s="70"/>
      <c r="NB157" s="70"/>
      <c r="NC157" s="70"/>
      <c r="ND157" s="70"/>
      <c r="NE157" s="70"/>
      <c r="NF157" s="70"/>
      <c r="NG157" s="70"/>
      <c r="NH157" s="70"/>
      <c r="NI157" s="70"/>
      <c r="NJ157" s="70"/>
      <c r="NK157" s="70"/>
      <c r="NL157" s="70"/>
      <c r="NM157" s="70"/>
      <c r="NN157" s="70"/>
      <c r="NO157" s="70"/>
      <c r="NP157" s="70"/>
      <c r="NQ157" s="70"/>
      <c r="NR157" s="70"/>
      <c r="NS157" s="70"/>
      <c r="NT157" s="70"/>
      <c r="NU157" s="70"/>
      <c r="NV157" s="70"/>
      <c r="NW157" s="70"/>
      <c r="NX157" s="70"/>
      <c r="NY157" s="70"/>
      <c r="NZ157" s="70"/>
      <c r="OA157" s="70"/>
      <c r="OB157" s="70"/>
      <c r="OC157" s="70"/>
      <c r="OD157" s="70"/>
      <c r="OE157" s="70"/>
      <c r="OF157" s="70"/>
      <c r="OG157" s="81"/>
      <c r="OH157" s="70"/>
      <c r="OI157" s="70"/>
      <c r="OJ157" s="70"/>
      <c r="OK157" s="70"/>
      <c r="OL157" s="70"/>
      <c r="OM157" s="70"/>
      <c r="ON157" s="70"/>
      <c r="OO157" s="70"/>
      <c r="OP157" s="70"/>
      <c r="OQ157" s="70"/>
      <c r="OR157" s="70"/>
      <c r="OS157" s="70"/>
      <c r="OT157" s="70"/>
      <c r="OU157" s="70"/>
    </row>
    <row r="158" spans="1:411" s="67" customFormat="1" ht="25.5">
      <c r="A158" s="67">
        <v>149</v>
      </c>
      <c r="B158" s="555" t="s">
        <v>744</v>
      </c>
      <c r="C158" s="559" t="s">
        <v>601</v>
      </c>
      <c r="D158" s="511">
        <v>51.47</v>
      </c>
      <c r="E158" s="571" t="s">
        <v>2566</v>
      </c>
      <c r="F158" s="634"/>
      <c r="G158" s="634">
        <v>51.47</v>
      </c>
      <c r="H158" s="919">
        <v>51.47</v>
      </c>
      <c r="I158" s="633">
        <f t="shared" si="6"/>
        <v>51.47</v>
      </c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2"/>
      <c r="AK158" s="70"/>
      <c r="AL158" s="72"/>
      <c r="AM158" s="70"/>
      <c r="AN158" s="70"/>
      <c r="AO158" s="72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  <c r="BC158" s="70"/>
      <c r="BD158" s="70"/>
      <c r="BE158" s="70"/>
      <c r="BF158" s="70"/>
      <c r="BG158" s="70"/>
      <c r="BH158" s="70"/>
      <c r="BI158" s="70"/>
      <c r="BJ158" s="70"/>
      <c r="BK158" s="72"/>
      <c r="BL158" s="72"/>
      <c r="BM158" s="70"/>
      <c r="BN158" s="70"/>
      <c r="BO158" s="72"/>
      <c r="BP158" s="72"/>
      <c r="BQ158" s="70"/>
      <c r="BR158" s="70"/>
      <c r="BS158" s="70"/>
      <c r="BT158" s="70"/>
      <c r="BU158" s="72"/>
      <c r="BV158" s="72"/>
      <c r="BW158" s="72"/>
      <c r="BX158" s="72">
        <v>1</v>
      </c>
      <c r="BY158" s="70"/>
      <c r="BZ158" s="70"/>
      <c r="CA158" s="70"/>
      <c r="CB158" s="70"/>
      <c r="CC158" s="72"/>
      <c r="CD158" s="72"/>
      <c r="CE158" s="70"/>
      <c r="CF158" s="72"/>
      <c r="CG158" s="72"/>
      <c r="CH158" s="72"/>
      <c r="CI158" s="72"/>
      <c r="CJ158" s="72"/>
      <c r="CK158" s="72"/>
      <c r="CL158" s="72"/>
      <c r="CM158" s="72"/>
      <c r="CN158" s="72"/>
      <c r="CO158" s="72"/>
      <c r="CP158" s="72"/>
      <c r="CQ158" s="72"/>
      <c r="CR158" s="72"/>
      <c r="CS158" s="72"/>
      <c r="CT158" s="72"/>
      <c r="CU158" s="72"/>
      <c r="CV158" s="72"/>
      <c r="CW158" s="72"/>
      <c r="CX158" s="72"/>
      <c r="CY158" s="72"/>
      <c r="CZ158" s="72"/>
      <c r="DA158" s="70"/>
      <c r="DB158" s="70"/>
      <c r="DC158" s="70"/>
      <c r="DD158" s="72"/>
      <c r="DE158" s="72"/>
      <c r="DF158" s="70"/>
      <c r="DG158" s="72"/>
      <c r="DH158" s="70"/>
      <c r="DI158" s="72"/>
      <c r="DJ158" s="72"/>
      <c r="DK158" s="70"/>
      <c r="DL158" s="72"/>
      <c r="DM158" s="72"/>
      <c r="DN158" s="72"/>
      <c r="DO158" s="72"/>
      <c r="DP158" s="72"/>
      <c r="DQ158" s="72"/>
      <c r="DR158" s="72"/>
      <c r="DS158" s="72"/>
      <c r="DT158" s="72"/>
      <c r="DU158" s="72"/>
      <c r="DV158" s="72"/>
      <c r="DW158" s="72"/>
      <c r="DX158" s="72"/>
      <c r="DY158" s="72"/>
      <c r="DZ158" s="72"/>
      <c r="EA158" s="72"/>
      <c r="EB158" s="72"/>
      <c r="EC158" s="70"/>
      <c r="ED158" s="72"/>
      <c r="EE158" s="70"/>
      <c r="EF158" s="72"/>
      <c r="EG158" s="72"/>
      <c r="EH158" s="72"/>
      <c r="EI158" s="72"/>
      <c r="EJ158" s="72"/>
      <c r="EK158" s="72"/>
      <c r="EL158" s="72"/>
      <c r="EM158" s="72"/>
      <c r="EN158" s="72"/>
      <c r="EO158" s="72"/>
      <c r="EP158" s="72"/>
      <c r="EQ158" s="72"/>
      <c r="ER158" s="72"/>
      <c r="ES158" s="72"/>
      <c r="ET158" s="70"/>
      <c r="EU158" s="72"/>
      <c r="EV158" s="70"/>
      <c r="EW158" s="70"/>
      <c r="EX158" s="70"/>
      <c r="EY158" s="73"/>
      <c r="EZ158" s="73"/>
      <c r="FA158" s="73"/>
      <c r="FB158" s="74"/>
      <c r="FC158" s="75"/>
      <c r="FD158" s="75"/>
      <c r="FE158" s="75"/>
      <c r="FF158" s="75"/>
      <c r="FG158" s="75"/>
      <c r="FH158" s="75"/>
      <c r="FI158" s="75"/>
      <c r="FJ158" s="75"/>
      <c r="FK158" s="75"/>
      <c r="FL158" s="75"/>
      <c r="FM158" s="75"/>
      <c r="FN158" s="75"/>
      <c r="FO158" s="75"/>
      <c r="FP158" s="75"/>
      <c r="FQ158" s="75"/>
      <c r="FR158" s="74"/>
      <c r="FS158" s="74"/>
      <c r="FT158" s="74"/>
      <c r="FU158" s="74"/>
      <c r="FV158" s="74"/>
      <c r="FW158" s="74"/>
      <c r="FX158" s="76"/>
      <c r="FY158" s="76"/>
      <c r="FZ158" s="76"/>
      <c r="GA158" s="76"/>
      <c r="GB158" s="76"/>
      <c r="GC158" s="74"/>
      <c r="GD158" s="74"/>
      <c r="GE158" s="74"/>
      <c r="GF158" s="74"/>
      <c r="GG158" s="77"/>
      <c r="GH158" s="78"/>
      <c r="GI158" s="78"/>
      <c r="GJ158" s="74"/>
      <c r="GK158" s="79"/>
      <c r="GL158" s="105"/>
      <c r="GM158" s="105"/>
      <c r="GN158" s="70"/>
      <c r="GO158" s="70"/>
      <c r="GP158" s="70"/>
      <c r="GQ158" s="70"/>
      <c r="GR158" s="70"/>
      <c r="GS158" s="70"/>
      <c r="GT158" s="70"/>
      <c r="GU158" s="70"/>
      <c r="GV158" s="70"/>
      <c r="GW158" s="70"/>
      <c r="GX158" s="70"/>
      <c r="GY158" s="70"/>
      <c r="GZ158" s="70"/>
      <c r="HA158" s="70"/>
      <c r="HB158" s="70"/>
      <c r="HC158" s="70"/>
      <c r="HD158" s="70"/>
      <c r="HE158" s="70"/>
      <c r="HF158" s="70"/>
      <c r="HG158" s="70"/>
      <c r="HH158" s="70"/>
      <c r="HI158" s="70"/>
      <c r="HJ158" s="70"/>
      <c r="HK158" s="72"/>
      <c r="HL158" s="70"/>
      <c r="HM158" s="72"/>
      <c r="HN158" s="70"/>
      <c r="HO158" s="70"/>
      <c r="HP158" s="72"/>
      <c r="HQ158" s="106"/>
      <c r="HR158" s="70"/>
      <c r="HS158" s="70"/>
      <c r="HT158" s="70"/>
      <c r="HU158" s="70"/>
      <c r="HV158" s="70"/>
      <c r="HW158" s="70"/>
      <c r="HX158" s="70"/>
      <c r="HY158" s="70"/>
      <c r="HZ158" s="70"/>
      <c r="IA158" s="70"/>
      <c r="IB158" s="72"/>
      <c r="IC158" s="70"/>
      <c r="ID158" s="72"/>
      <c r="IE158" s="70"/>
      <c r="IF158" s="70"/>
      <c r="IG158" s="72"/>
      <c r="IH158" s="72"/>
      <c r="II158" s="72">
        <v>1</v>
      </c>
      <c r="IJ158" s="70"/>
      <c r="IK158" s="70"/>
      <c r="IL158" s="70"/>
      <c r="IM158" s="70"/>
      <c r="IN158" s="72"/>
      <c r="IO158" s="72"/>
      <c r="IP158" s="70"/>
      <c r="IQ158" s="72"/>
      <c r="IR158" s="72"/>
      <c r="IS158" s="72"/>
      <c r="IT158" s="72"/>
      <c r="IU158" s="72"/>
      <c r="IV158" s="72"/>
      <c r="IW158" s="72"/>
      <c r="IX158" s="72"/>
      <c r="IY158" s="72"/>
      <c r="IZ158" s="72"/>
      <c r="JA158" s="72"/>
      <c r="JB158" s="72"/>
      <c r="JC158" s="72"/>
      <c r="JD158" s="72"/>
      <c r="JE158" s="72"/>
      <c r="JF158" s="72"/>
      <c r="JG158" s="72"/>
      <c r="JH158" s="72"/>
      <c r="JI158" s="72"/>
      <c r="JJ158" s="72"/>
      <c r="JK158" s="72"/>
      <c r="JL158" s="70"/>
      <c r="JM158" s="70"/>
      <c r="JN158" s="70"/>
      <c r="JO158" s="72"/>
      <c r="JP158" s="72"/>
      <c r="JQ158" s="70"/>
      <c r="JR158" s="72"/>
      <c r="JS158" s="70"/>
      <c r="JT158" s="72"/>
      <c r="JU158" s="72"/>
      <c r="JV158" s="70"/>
      <c r="JW158" s="72"/>
      <c r="JX158" s="72"/>
      <c r="JY158" s="72"/>
      <c r="JZ158" s="72"/>
      <c r="KA158" s="72"/>
      <c r="KB158" s="72"/>
      <c r="KC158" s="72"/>
      <c r="KD158" s="72"/>
      <c r="KE158" s="72"/>
      <c r="KF158" s="72"/>
      <c r="KG158" s="72"/>
      <c r="KH158" s="72"/>
      <c r="KI158" s="72"/>
      <c r="KJ158" s="72"/>
      <c r="KK158" s="72"/>
      <c r="KL158" s="72"/>
      <c r="KM158" s="72"/>
      <c r="KN158" s="70"/>
      <c r="KO158" s="72"/>
      <c r="KP158" s="70"/>
      <c r="KQ158" s="72"/>
      <c r="KR158" s="72"/>
      <c r="KS158" s="72"/>
      <c r="KT158" s="72"/>
      <c r="KU158" s="72"/>
      <c r="KV158" s="72"/>
      <c r="KW158" s="72"/>
      <c r="KX158" s="72"/>
      <c r="KY158" s="72"/>
      <c r="KZ158" s="72"/>
      <c r="LA158" s="72"/>
      <c r="LB158" s="72"/>
      <c r="LC158" s="72"/>
      <c r="LD158" s="72"/>
      <c r="LE158" s="70"/>
      <c r="LF158" s="72"/>
      <c r="LG158" s="70"/>
      <c r="LH158" s="70"/>
      <c r="LI158" s="70"/>
      <c r="LJ158" s="73"/>
      <c r="LK158" s="73"/>
      <c r="LL158" s="73"/>
      <c r="LM158" s="74"/>
      <c r="LN158" s="75"/>
      <c r="LO158" s="75"/>
      <c r="LP158" s="75"/>
      <c r="LQ158" s="75"/>
      <c r="LR158" s="75"/>
      <c r="LS158" s="75"/>
      <c r="LT158" s="75"/>
      <c r="LU158" s="75"/>
      <c r="LV158" s="75"/>
      <c r="LW158" s="75"/>
      <c r="LX158" s="75"/>
      <c r="LY158" s="75"/>
      <c r="LZ158" s="75"/>
      <c r="MA158" s="75"/>
      <c r="MB158" s="75"/>
      <c r="MC158" s="74"/>
      <c r="MD158" s="74"/>
      <c r="ME158" s="74"/>
      <c r="MF158" s="74"/>
      <c r="MG158" s="74"/>
      <c r="MH158" s="74"/>
      <c r="MI158" s="76"/>
      <c r="MJ158" s="76"/>
      <c r="MK158" s="76"/>
      <c r="ML158" s="76"/>
      <c r="MM158" s="76"/>
      <c r="MN158" s="74"/>
      <c r="MO158" s="74"/>
      <c r="MP158" s="74"/>
      <c r="MQ158" s="74"/>
      <c r="MR158" s="70"/>
      <c r="MS158" s="70"/>
      <c r="MT158" s="70"/>
      <c r="MU158" s="70"/>
      <c r="MV158" s="70"/>
      <c r="MW158" s="70"/>
      <c r="MX158" s="70"/>
      <c r="MY158" s="70"/>
      <c r="MZ158" s="70"/>
      <c r="NA158" s="70"/>
      <c r="NB158" s="70"/>
      <c r="NC158" s="70"/>
      <c r="ND158" s="70"/>
      <c r="NE158" s="70"/>
      <c r="NF158" s="70"/>
      <c r="NG158" s="70"/>
      <c r="NH158" s="70"/>
      <c r="NI158" s="70"/>
      <c r="NJ158" s="70"/>
      <c r="NK158" s="70"/>
      <c r="NL158" s="70"/>
      <c r="NM158" s="70"/>
      <c r="NN158" s="70"/>
      <c r="NO158" s="70"/>
      <c r="NP158" s="70"/>
      <c r="NQ158" s="70"/>
      <c r="NR158" s="70"/>
      <c r="NS158" s="70"/>
      <c r="NT158" s="70"/>
      <c r="NU158" s="70"/>
      <c r="NV158" s="70"/>
      <c r="NW158" s="70"/>
      <c r="NX158" s="70"/>
      <c r="NY158" s="70"/>
      <c r="NZ158" s="70"/>
      <c r="OA158" s="70"/>
      <c r="OB158" s="70"/>
      <c r="OC158" s="70"/>
      <c r="OD158" s="70"/>
      <c r="OE158" s="70"/>
      <c r="OF158" s="70"/>
      <c r="OG158" s="81"/>
      <c r="OH158" s="70"/>
      <c r="OI158" s="70"/>
      <c r="OJ158" s="70"/>
      <c r="OK158" s="70"/>
      <c r="OL158" s="70"/>
      <c r="OM158" s="70"/>
      <c r="ON158" s="70"/>
      <c r="OO158" s="70"/>
      <c r="OP158" s="70"/>
      <c r="OQ158" s="70"/>
      <c r="OR158" s="70"/>
      <c r="OS158" s="70"/>
      <c r="OT158" s="70"/>
      <c r="OU158" s="70"/>
    </row>
    <row r="159" spans="1:411" s="67" customFormat="1" ht="25.5">
      <c r="A159" s="67">
        <v>150</v>
      </c>
      <c r="B159" s="555" t="s">
        <v>745</v>
      </c>
      <c r="C159" s="559" t="s">
        <v>601</v>
      </c>
      <c r="D159" s="511">
        <v>60.83</v>
      </c>
      <c r="E159" s="571" t="s">
        <v>2567</v>
      </c>
      <c r="F159" s="634"/>
      <c r="G159" s="634">
        <v>40.83</v>
      </c>
      <c r="H159" s="919">
        <v>60.83</v>
      </c>
      <c r="I159" s="633">
        <f t="shared" si="6"/>
        <v>60.83</v>
      </c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2"/>
      <c r="AK159" s="70"/>
      <c r="AL159" s="72"/>
      <c r="AM159" s="70"/>
      <c r="AN159" s="70"/>
      <c r="AO159" s="72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  <c r="BC159" s="70"/>
      <c r="BD159" s="70"/>
      <c r="BE159" s="70"/>
      <c r="BF159" s="70"/>
      <c r="BG159" s="70"/>
      <c r="BH159" s="70"/>
      <c r="BI159" s="70"/>
      <c r="BJ159" s="70"/>
      <c r="BK159" s="72"/>
      <c r="BL159" s="72"/>
      <c r="BM159" s="70"/>
      <c r="BN159" s="70"/>
      <c r="BO159" s="72"/>
      <c r="BP159" s="72"/>
      <c r="BQ159" s="70"/>
      <c r="BR159" s="70"/>
      <c r="BS159" s="70"/>
      <c r="BT159" s="70"/>
      <c r="BU159" s="72"/>
      <c r="BV159" s="72"/>
      <c r="BW159" s="72"/>
      <c r="BX159" s="72"/>
      <c r="BY159" s="70">
        <v>1</v>
      </c>
      <c r="BZ159" s="70"/>
      <c r="CA159" s="70"/>
      <c r="CB159" s="70"/>
      <c r="CC159" s="72"/>
      <c r="CD159" s="72"/>
      <c r="CE159" s="70"/>
      <c r="CF159" s="72"/>
      <c r="CG159" s="72"/>
      <c r="CH159" s="72"/>
      <c r="CI159" s="72"/>
      <c r="CJ159" s="72"/>
      <c r="CK159" s="72"/>
      <c r="CL159" s="72"/>
      <c r="CM159" s="72"/>
      <c r="CN159" s="72"/>
      <c r="CO159" s="72"/>
      <c r="CP159" s="72"/>
      <c r="CQ159" s="72"/>
      <c r="CR159" s="72"/>
      <c r="CS159" s="72"/>
      <c r="CT159" s="72"/>
      <c r="CU159" s="72"/>
      <c r="CV159" s="72"/>
      <c r="CW159" s="72"/>
      <c r="CX159" s="72"/>
      <c r="CY159" s="72"/>
      <c r="CZ159" s="72"/>
      <c r="DA159" s="70"/>
      <c r="DB159" s="70"/>
      <c r="DC159" s="70"/>
      <c r="DD159" s="72"/>
      <c r="DE159" s="72"/>
      <c r="DF159" s="70"/>
      <c r="DG159" s="72"/>
      <c r="DH159" s="70"/>
      <c r="DI159" s="72"/>
      <c r="DJ159" s="72"/>
      <c r="DK159" s="70"/>
      <c r="DL159" s="72"/>
      <c r="DM159" s="72"/>
      <c r="DN159" s="72"/>
      <c r="DO159" s="72"/>
      <c r="DP159" s="72"/>
      <c r="DQ159" s="72"/>
      <c r="DR159" s="72"/>
      <c r="DS159" s="72"/>
      <c r="DT159" s="72"/>
      <c r="DU159" s="72"/>
      <c r="DV159" s="72"/>
      <c r="DW159" s="72"/>
      <c r="DX159" s="72"/>
      <c r="DY159" s="72"/>
      <c r="DZ159" s="72"/>
      <c r="EA159" s="72"/>
      <c r="EB159" s="72"/>
      <c r="EC159" s="70"/>
      <c r="ED159" s="72"/>
      <c r="EE159" s="70"/>
      <c r="EF159" s="72"/>
      <c r="EG159" s="72"/>
      <c r="EH159" s="72"/>
      <c r="EI159" s="72"/>
      <c r="EJ159" s="72"/>
      <c r="EK159" s="72"/>
      <c r="EL159" s="72"/>
      <c r="EM159" s="72"/>
      <c r="EN159" s="72"/>
      <c r="EO159" s="72"/>
      <c r="EP159" s="72"/>
      <c r="EQ159" s="72"/>
      <c r="ER159" s="72"/>
      <c r="ES159" s="72"/>
      <c r="ET159" s="70"/>
      <c r="EU159" s="72"/>
      <c r="EV159" s="70"/>
      <c r="EW159" s="70"/>
      <c r="EX159" s="70"/>
      <c r="EY159" s="73"/>
      <c r="EZ159" s="73"/>
      <c r="FA159" s="73"/>
      <c r="FB159" s="74"/>
      <c r="FC159" s="75"/>
      <c r="FD159" s="75"/>
      <c r="FE159" s="75"/>
      <c r="FF159" s="75"/>
      <c r="FG159" s="75"/>
      <c r="FH159" s="75"/>
      <c r="FI159" s="75"/>
      <c r="FJ159" s="75"/>
      <c r="FK159" s="75"/>
      <c r="FL159" s="75"/>
      <c r="FM159" s="75"/>
      <c r="FN159" s="75"/>
      <c r="FO159" s="75"/>
      <c r="FP159" s="75"/>
      <c r="FQ159" s="75"/>
      <c r="FR159" s="74"/>
      <c r="FS159" s="74"/>
      <c r="FT159" s="74"/>
      <c r="FU159" s="74"/>
      <c r="FV159" s="74"/>
      <c r="FW159" s="74"/>
      <c r="FX159" s="76"/>
      <c r="FY159" s="76"/>
      <c r="FZ159" s="76"/>
      <c r="GA159" s="76"/>
      <c r="GB159" s="76"/>
      <c r="GC159" s="74"/>
      <c r="GD159" s="74"/>
      <c r="GE159" s="74"/>
      <c r="GF159" s="74"/>
      <c r="GG159" s="77"/>
      <c r="GH159" s="78"/>
      <c r="GI159" s="78"/>
      <c r="GJ159" s="74"/>
      <c r="GK159" s="79"/>
      <c r="GL159" s="105"/>
      <c r="GM159" s="105"/>
      <c r="GN159" s="70"/>
      <c r="GO159" s="70"/>
      <c r="GP159" s="70"/>
      <c r="GQ159" s="70"/>
      <c r="GR159" s="70"/>
      <c r="GS159" s="70"/>
      <c r="GT159" s="70"/>
      <c r="GU159" s="70"/>
      <c r="GV159" s="70"/>
      <c r="GW159" s="70"/>
      <c r="GX159" s="70"/>
      <c r="GY159" s="70"/>
      <c r="GZ159" s="70"/>
      <c r="HA159" s="70"/>
      <c r="HB159" s="70"/>
      <c r="HC159" s="70"/>
      <c r="HD159" s="70"/>
      <c r="HE159" s="70"/>
      <c r="HF159" s="70"/>
      <c r="HG159" s="70"/>
      <c r="HH159" s="70"/>
      <c r="HI159" s="70"/>
      <c r="HJ159" s="70"/>
      <c r="HK159" s="72"/>
      <c r="HL159" s="70"/>
      <c r="HM159" s="72"/>
      <c r="HN159" s="70"/>
      <c r="HO159" s="70"/>
      <c r="HP159" s="72"/>
      <c r="HQ159" s="106"/>
      <c r="HR159" s="70"/>
      <c r="HS159" s="70"/>
      <c r="HT159" s="70"/>
      <c r="HU159" s="70"/>
      <c r="HV159" s="70"/>
      <c r="HW159" s="70"/>
      <c r="HX159" s="70"/>
      <c r="HY159" s="70"/>
      <c r="HZ159" s="70"/>
      <c r="IA159" s="70"/>
      <c r="IB159" s="72"/>
      <c r="IC159" s="70"/>
      <c r="ID159" s="72"/>
      <c r="IE159" s="70"/>
      <c r="IF159" s="70"/>
      <c r="IG159" s="72"/>
      <c r="IH159" s="72"/>
      <c r="II159" s="72"/>
      <c r="IJ159" s="70">
        <v>1</v>
      </c>
      <c r="IK159" s="70"/>
      <c r="IL159" s="70"/>
      <c r="IM159" s="70"/>
      <c r="IN159" s="72"/>
      <c r="IO159" s="72"/>
      <c r="IP159" s="70"/>
      <c r="IQ159" s="72"/>
      <c r="IR159" s="72"/>
      <c r="IS159" s="72"/>
      <c r="IT159" s="72"/>
      <c r="IU159" s="72"/>
      <c r="IV159" s="72"/>
      <c r="IW159" s="72"/>
      <c r="IX159" s="72"/>
      <c r="IY159" s="72"/>
      <c r="IZ159" s="72"/>
      <c r="JA159" s="72"/>
      <c r="JB159" s="72"/>
      <c r="JC159" s="72"/>
      <c r="JD159" s="72"/>
      <c r="JE159" s="72"/>
      <c r="JF159" s="72"/>
      <c r="JG159" s="72"/>
      <c r="JH159" s="72"/>
      <c r="JI159" s="72"/>
      <c r="JJ159" s="72"/>
      <c r="JK159" s="72"/>
      <c r="JL159" s="70"/>
      <c r="JM159" s="70"/>
      <c r="JN159" s="70"/>
      <c r="JO159" s="72"/>
      <c r="JP159" s="72"/>
      <c r="JQ159" s="70"/>
      <c r="JR159" s="72"/>
      <c r="JS159" s="70"/>
      <c r="JT159" s="72"/>
      <c r="JU159" s="72"/>
      <c r="JV159" s="70"/>
      <c r="JW159" s="72"/>
      <c r="JX159" s="72"/>
      <c r="JY159" s="72"/>
      <c r="JZ159" s="72"/>
      <c r="KA159" s="72"/>
      <c r="KB159" s="72"/>
      <c r="KC159" s="72"/>
      <c r="KD159" s="72"/>
      <c r="KE159" s="72"/>
      <c r="KF159" s="72"/>
      <c r="KG159" s="72"/>
      <c r="KH159" s="72"/>
      <c r="KI159" s="72"/>
      <c r="KJ159" s="72"/>
      <c r="KK159" s="72"/>
      <c r="KL159" s="72"/>
      <c r="KM159" s="72"/>
      <c r="KN159" s="70"/>
      <c r="KO159" s="72"/>
      <c r="KP159" s="70"/>
      <c r="KQ159" s="72"/>
      <c r="KR159" s="72"/>
      <c r="KS159" s="72"/>
      <c r="KT159" s="72"/>
      <c r="KU159" s="72"/>
      <c r="KV159" s="72"/>
      <c r="KW159" s="72"/>
      <c r="KX159" s="72"/>
      <c r="KY159" s="72"/>
      <c r="KZ159" s="72"/>
      <c r="LA159" s="72"/>
      <c r="LB159" s="72"/>
      <c r="LC159" s="72"/>
      <c r="LD159" s="72"/>
      <c r="LE159" s="70"/>
      <c r="LF159" s="72"/>
      <c r="LG159" s="70"/>
      <c r="LH159" s="70"/>
      <c r="LI159" s="70"/>
      <c r="LJ159" s="73"/>
      <c r="LK159" s="73"/>
      <c r="LL159" s="73"/>
      <c r="LM159" s="74"/>
      <c r="LN159" s="75"/>
      <c r="LO159" s="75"/>
      <c r="LP159" s="75"/>
      <c r="LQ159" s="75"/>
      <c r="LR159" s="75"/>
      <c r="LS159" s="75"/>
      <c r="LT159" s="75"/>
      <c r="LU159" s="75"/>
      <c r="LV159" s="75"/>
      <c r="LW159" s="75"/>
      <c r="LX159" s="75"/>
      <c r="LY159" s="75"/>
      <c r="LZ159" s="75"/>
      <c r="MA159" s="75"/>
      <c r="MB159" s="75"/>
      <c r="MC159" s="74"/>
      <c r="MD159" s="74"/>
      <c r="ME159" s="74"/>
      <c r="MF159" s="74"/>
      <c r="MG159" s="74"/>
      <c r="MH159" s="74"/>
      <c r="MI159" s="76"/>
      <c r="MJ159" s="76"/>
      <c r="MK159" s="76"/>
      <c r="ML159" s="76"/>
      <c r="MM159" s="76"/>
      <c r="MN159" s="74"/>
      <c r="MO159" s="74"/>
      <c r="MP159" s="74"/>
      <c r="MQ159" s="74"/>
      <c r="MR159" s="70"/>
      <c r="MS159" s="70"/>
      <c r="MT159" s="70"/>
      <c r="MU159" s="70"/>
      <c r="MV159" s="70"/>
      <c r="MW159" s="70"/>
      <c r="MX159" s="70"/>
      <c r="MY159" s="70"/>
      <c r="MZ159" s="70"/>
      <c r="NA159" s="70"/>
      <c r="NB159" s="70"/>
      <c r="NC159" s="70"/>
      <c r="ND159" s="70"/>
      <c r="NE159" s="70"/>
      <c r="NF159" s="70"/>
      <c r="NG159" s="70"/>
      <c r="NH159" s="70"/>
      <c r="NI159" s="70"/>
      <c r="NJ159" s="70"/>
      <c r="NK159" s="70"/>
      <c r="NL159" s="70"/>
      <c r="NM159" s="70"/>
      <c r="NN159" s="70"/>
      <c r="NO159" s="70"/>
      <c r="NP159" s="70"/>
      <c r="NQ159" s="70"/>
      <c r="NR159" s="70"/>
      <c r="NS159" s="70"/>
      <c r="NT159" s="70"/>
      <c r="NU159" s="70"/>
      <c r="NV159" s="70"/>
      <c r="NW159" s="70"/>
      <c r="NX159" s="70"/>
      <c r="NY159" s="70"/>
      <c r="NZ159" s="70"/>
      <c r="OA159" s="70"/>
      <c r="OB159" s="70"/>
      <c r="OC159" s="70"/>
      <c r="OD159" s="70"/>
      <c r="OE159" s="70"/>
      <c r="OF159" s="70"/>
      <c r="OG159" s="81"/>
      <c r="OH159" s="70"/>
      <c r="OI159" s="70"/>
      <c r="OJ159" s="70"/>
      <c r="OK159" s="70"/>
      <c r="OL159" s="70"/>
      <c r="OM159" s="70"/>
      <c r="ON159" s="70"/>
      <c r="OO159" s="70"/>
      <c r="OP159" s="70"/>
      <c r="OQ159" s="70"/>
      <c r="OR159" s="70"/>
      <c r="OS159" s="70"/>
      <c r="OT159" s="70"/>
      <c r="OU159" s="70"/>
    </row>
    <row r="160" spans="1:411" s="67" customFormat="1" ht="25.5">
      <c r="A160" s="67">
        <v>151</v>
      </c>
      <c r="B160" s="555" t="s">
        <v>746</v>
      </c>
      <c r="C160" s="559" t="s">
        <v>601</v>
      </c>
      <c r="D160" s="511">
        <f>56/1.2</f>
        <v>46.666666666666671</v>
      </c>
      <c r="E160" s="920" t="s">
        <v>2729</v>
      </c>
      <c r="F160" s="634"/>
      <c r="G160" s="634">
        <v>100.83</v>
      </c>
      <c r="H160" s="919">
        <v>98.2</v>
      </c>
      <c r="I160" s="633">
        <f t="shared" si="6"/>
        <v>46.666666666666671</v>
      </c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2"/>
      <c r="AK160" s="70"/>
      <c r="AL160" s="72"/>
      <c r="AM160" s="70"/>
      <c r="AN160" s="70"/>
      <c r="AO160" s="72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  <c r="BC160" s="70"/>
      <c r="BD160" s="70"/>
      <c r="BE160" s="70"/>
      <c r="BF160" s="70"/>
      <c r="BG160" s="70"/>
      <c r="BH160" s="70"/>
      <c r="BI160" s="70"/>
      <c r="BJ160" s="70"/>
      <c r="BK160" s="72"/>
      <c r="BL160" s="72"/>
      <c r="BM160" s="70"/>
      <c r="BN160" s="70"/>
      <c r="BO160" s="72"/>
      <c r="BP160" s="72"/>
      <c r="BQ160" s="70"/>
      <c r="BR160" s="70"/>
      <c r="BS160" s="70"/>
      <c r="BT160" s="70"/>
      <c r="BU160" s="72"/>
      <c r="BV160" s="72"/>
      <c r="BW160" s="72"/>
      <c r="BX160" s="72"/>
      <c r="BY160" s="70"/>
      <c r="BZ160" s="70">
        <v>1</v>
      </c>
      <c r="CA160" s="70"/>
      <c r="CB160" s="70"/>
      <c r="CC160" s="72"/>
      <c r="CD160" s="72"/>
      <c r="CE160" s="70"/>
      <c r="CF160" s="72"/>
      <c r="CG160" s="72"/>
      <c r="CH160" s="72"/>
      <c r="CI160" s="72"/>
      <c r="CJ160" s="72"/>
      <c r="CK160" s="72"/>
      <c r="CL160" s="72"/>
      <c r="CM160" s="72"/>
      <c r="CN160" s="72"/>
      <c r="CO160" s="72"/>
      <c r="CP160" s="72"/>
      <c r="CQ160" s="72"/>
      <c r="CR160" s="72"/>
      <c r="CS160" s="72"/>
      <c r="CT160" s="72"/>
      <c r="CU160" s="72"/>
      <c r="CV160" s="72"/>
      <c r="CW160" s="72"/>
      <c r="CX160" s="72"/>
      <c r="CY160" s="72"/>
      <c r="CZ160" s="72"/>
      <c r="DA160" s="70"/>
      <c r="DB160" s="70"/>
      <c r="DC160" s="70"/>
      <c r="DD160" s="72"/>
      <c r="DE160" s="72"/>
      <c r="DF160" s="70"/>
      <c r="DG160" s="72"/>
      <c r="DH160" s="70"/>
      <c r="DI160" s="72"/>
      <c r="DJ160" s="72"/>
      <c r="DK160" s="70"/>
      <c r="DL160" s="72"/>
      <c r="DM160" s="72"/>
      <c r="DN160" s="72"/>
      <c r="DO160" s="72"/>
      <c r="DP160" s="72"/>
      <c r="DQ160" s="72"/>
      <c r="DR160" s="72"/>
      <c r="DS160" s="72"/>
      <c r="DT160" s="72"/>
      <c r="DU160" s="72"/>
      <c r="DV160" s="72"/>
      <c r="DW160" s="72"/>
      <c r="DX160" s="72"/>
      <c r="DY160" s="72"/>
      <c r="DZ160" s="72"/>
      <c r="EA160" s="72"/>
      <c r="EB160" s="72"/>
      <c r="EC160" s="70"/>
      <c r="ED160" s="72"/>
      <c r="EE160" s="70"/>
      <c r="EF160" s="72"/>
      <c r="EG160" s="72"/>
      <c r="EH160" s="72"/>
      <c r="EI160" s="72"/>
      <c r="EJ160" s="72"/>
      <c r="EK160" s="72"/>
      <c r="EL160" s="72"/>
      <c r="EM160" s="72"/>
      <c r="EN160" s="72"/>
      <c r="EO160" s="72"/>
      <c r="EP160" s="72"/>
      <c r="EQ160" s="72"/>
      <c r="ER160" s="72"/>
      <c r="ES160" s="72"/>
      <c r="ET160" s="70"/>
      <c r="EU160" s="72"/>
      <c r="EV160" s="70"/>
      <c r="EW160" s="70"/>
      <c r="EX160" s="70"/>
      <c r="EY160" s="73"/>
      <c r="EZ160" s="73"/>
      <c r="FA160" s="73"/>
      <c r="FB160" s="74"/>
      <c r="FC160" s="75"/>
      <c r="FD160" s="75"/>
      <c r="FE160" s="75"/>
      <c r="FF160" s="75"/>
      <c r="FG160" s="75"/>
      <c r="FH160" s="75"/>
      <c r="FI160" s="75"/>
      <c r="FJ160" s="75"/>
      <c r="FK160" s="75"/>
      <c r="FL160" s="75"/>
      <c r="FM160" s="75"/>
      <c r="FN160" s="75"/>
      <c r="FO160" s="75"/>
      <c r="FP160" s="75"/>
      <c r="FQ160" s="75"/>
      <c r="FR160" s="74"/>
      <c r="FS160" s="74"/>
      <c r="FT160" s="74"/>
      <c r="FU160" s="74"/>
      <c r="FV160" s="74"/>
      <c r="FW160" s="74"/>
      <c r="FX160" s="76"/>
      <c r="FY160" s="76"/>
      <c r="FZ160" s="76"/>
      <c r="GA160" s="76"/>
      <c r="GB160" s="76"/>
      <c r="GC160" s="74"/>
      <c r="GD160" s="74"/>
      <c r="GE160" s="74"/>
      <c r="GF160" s="74"/>
      <c r="GG160" s="77"/>
      <c r="GH160" s="78"/>
      <c r="GI160" s="78"/>
      <c r="GJ160" s="74"/>
      <c r="GK160" s="79"/>
      <c r="GL160" s="105"/>
      <c r="GM160" s="105"/>
      <c r="GN160" s="70"/>
      <c r="GO160" s="70"/>
      <c r="GP160" s="70"/>
      <c r="GQ160" s="70"/>
      <c r="GR160" s="70"/>
      <c r="GS160" s="70"/>
      <c r="GT160" s="70"/>
      <c r="GU160" s="70"/>
      <c r="GV160" s="70"/>
      <c r="GW160" s="70"/>
      <c r="GX160" s="70"/>
      <c r="GY160" s="70"/>
      <c r="GZ160" s="70"/>
      <c r="HA160" s="70"/>
      <c r="HB160" s="70"/>
      <c r="HC160" s="70"/>
      <c r="HD160" s="70"/>
      <c r="HE160" s="70"/>
      <c r="HF160" s="70"/>
      <c r="HG160" s="70"/>
      <c r="HH160" s="70"/>
      <c r="HI160" s="70"/>
      <c r="HJ160" s="70"/>
      <c r="HK160" s="72"/>
      <c r="HL160" s="70"/>
      <c r="HM160" s="72"/>
      <c r="HN160" s="70"/>
      <c r="HO160" s="70"/>
      <c r="HP160" s="72"/>
      <c r="HQ160" s="106"/>
      <c r="HR160" s="70"/>
      <c r="HS160" s="70"/>
      <c r="HT160" s="70"/>
      <c r="HU160" s="70"/>
      <c r="HV160" s="70"/>
      <c r="HW160" s="70"/>
      <c r="HX160" s="70"/>
      <c r="HY160" s="70"/>
      <c r="HZ160" s="70"/>
      <c r="IA160" s="70"/>
      <c r="IB160" s="72"/>
      <c r="IC160" s="70"/>
      <c r="ID160" s="72"/>
      <c r="IE160" s="70"/>
      <c r="IF160" s="70"/>
      <c r="IG160" s="72"/>
      <c r="IH160" s="72"/>
      <c r="II160" s="72"/>
      <c r="IJ160" s="70"/>
      <c r="IK160" s="70">
        <v>1</v>
      </c>
      <c r="IL160" s="70"/>
      <c r="IM160" s="70"/>
      <c r="IN160" s="72"/>
      <c r="IO160" s="72"/>
      <c r="IP160" s="70"/>
      <c r="IQ160" s="72"/>
      <c r="IR160" s="72"/>
      <c r="IS160" s="72"/>
      <c r="IT160" s="72"/>
      <c r="IU160" s="72"/>
      <c r="IV160" s="72"/>
      <c r="IW160" s="72"/>
      <c r="IX160" s="72"/>
      <c r="IY160" s="72"/>
      <c r="IZ160" s="72"/>
      <c r="JA160" s="72"/>
      <c r="JB160" s="72"/>
      <c r="JC160" s="72"/>
      <c r="JD160" s="72"/>
      <c r="JE160" s="72"/>
      <c r="JF160" s="72"/>
      <c r="JG160" s="72"/>
      <c r="JH160" s="72"/>
      <c r="JI160" s="72"/>
      <c r="JJ160" s="72"/>
      <c r="JK160" s="72"/>
      <c r="JL160" s="70"/>
      <c r="JM160" s="70"/>
      <c r="JN160" s="70"/>
      <c r="JO160" s="72"/>
      <c r="JP160" s="72"/>
      <c r="JQ160" s="70"/>
      <c r="JR160" s="72"/>
      <c r="JS160" s="70"/>
      <c r="JT160" s="72"/>
      <c r="JU160" s="72"/>
      <c r="JV160" s="70"/>
      <c r="JW160" s="72"/>
      <c r="JX160" s="72"/>
      <c r="JY160" s="72"/>
      <c r="JZ160" s="72"/>
      <c r="KA160" s="72"/>
      <c r="KB160" s="72"/>
      <c r="KC160" s="72"/>
      <c r="KD160" s="72"/>
      <c r="KE160" s="72"/>
      <c r="KF160" s="72"/>
      <c r="KG160" s="72"/>
      <c r="KH160" s="72"/>
      <c r="KI160" s="72"/>
      <c r="KJ160" s="72"/>
      <c r="KK160" s="72"/>
      <c r="KL160" s="72"/>
      <c r="KM160" s="72"/>
      <c r="KN160" s="70"/>
      <c r="KO160" s="72"/>
      <c r="KP160" s="70"/>
      <c r="KQ160" s="72"/>
      <c r="KR160" s="72"/>
      <c r="KS160" s="72"/>
      <c r="KT160" s="72"/>
      <c r="KU160" s="72"/>
      <c r="KV160" s="72"/>
      <c r="KW160" s="72"/>
      <c r="KX160" s="72"/>
      <c r="KY160" s="72"/>
      <c r="KZ160" s="72"/>
      <c r="LA160" s="72"/>
      <c r="LB160" s="72"/>
      <c r="LC160" s="72"/>
      <c r="LD160" s="72"/>
      <c r="LE160" s="70"/>
      <c r="LF160" s="72"/>
      <c r="LG160" s="70"/>
      <c r="LH160" s="70"/>
      <c r="LI160" s="70"/>
      <c r="LJ160" s="73"/>
      <c r="LK160" s="73"/>
      <c r="LL160" s="73"/>
      <c r="LM160" s="74"/>
      <c r="LN160" s="75"/>
      <c r="LO160" s="75"/>
      <c r="LP160" s="75"/>
      <c r="LQ160" s="75"/>
      <c r="LR160" s="75"/>
      <c r="LS160" s="75"/>
      <c r="LT160" s="75"/>
      <c r="LU160" s="75"/>
      <c r="LV160" s="75"/>
      <c r="LW160" s="75"/>
      <c r="LX160" s="75"/>
      <c r="LY160" s="75"/>
      <c r="LZ160" s="75"/>
      <c r="MA160" s="75"/>
      <c r="MB160" s="75"/>
      <c r="MC160" s="74"/>
      <c r="MD160" s="74"/>
      <c r="ME160" s="74"/>
      <c r="MF160" s="74"/>
      <c r="MG160" s="74"/>
      <c r="MH160" s="74"/>
      <c r="MI160" s="76"/>
      <c r="MJ160" s="76"/>
      <c r="MK160" s="76"/>
      <c r="ML160" s="76"/>
      <c r="MM160" s="76"/>
      <c r="MN160" s="74"/>
      <c r="MO160" s="74"/>
      <c r="MP160" s="74"/>
      <c r="MQ160" s="74"/>
      <c r="MR160" s="70"/>
      <c r="MS160" s="70"/>
      <c r="MT160" s="70"/>
      <c r="MU160" s="70"/>
      <c r="MV160" s="70"/>
      <c r="MW160" s="70"/>
      <c r="MX160" s="70"/>
      <c r="MY160" s="70"/>
      <c r="MZ160" s="70"/>
      <c r="NA160" s="70"/>
      <c r="NB160" s="70"/>
      <c r="NC160" s="70"/>
      <c r="ND160" s="70"/>
      <c r="NE160" s="70"/>
      <c r="NF160" s="70"/>
      <c r="NG160" s="70"/>
      <c r="NH160" s="70"/>
      <c r="NI160" s="70"/>
      <c r="NJ160" s="70"/>
      <c r="NK160" s="70"/>
      <c r="NL160" s="70"/>
      <c r="NM160" s="70"/>
      <c r="NN160" s="70"/>
      <c r="NO160" s="70"/>
      <c r="NP160" s="70"/>
      <c r="NQ160" s="70"/>
      <c r="NR160" s="70"/>
      <c r="NS160" s="70"/>
      <c r="NT160" s="70"/>
      <c r="NU160" s="70"/>
      <c r="NV160" s="70"/>
      <c r="NW160" s="70"/>
      <c r="NX160" s="70"/>
      <c r="NY160" s="70"/>
      <c r="NZ160" s="70"/>
      <c r="OA160" s="70"/>
      <c r="OB160" s="70"/>
      <c r="OC160" s="70"/>
      <c r="OD160" s="70"/>
      <c r="OE160" s="70"/>
      <c r="OF160" s="70"/>
      <c r="OG160" s="81"/>
      <c r="OH160" s="70"/>
      <c r="OI160" s="70"/>
      <c r="OJ160" s="70"/>
      <c r="OK160" s="70"/>
      <c r="OL160" s="70"/>
      <c r="OM160" s="70"/>
      <c r="ON160" s="70"/>
      <c r="OO160" s="70"/>
      <c r="OP160" s="70"/>
      <c r="OQ160" s="70"/>
      <c r="OR160" s="70"/>
      <c r="OS160" s="70"/>
      <c r="OT160" s="70"/>
      <c r="OU160" s="70"/>
    </row>
    <row r="161" spans="1:411" s="67" customFormat="1" ht="25.5">
      <c r="A161" s="67">
        <v>152</v>
      </c>
      <c r="B161" s="555" t="s">
        <v>747</v>
      </c>
      <c r="C161" s="559" t="s">
        <v>601</v>
      </c>
      <c r="D161" s="511">
        <f>110/1.2</f>
        <v>91.666666666666671</v>
      </c>
      <c r="E161" s="743" t="s">
        <v>2732</v>
      </c>
      <c r="F161" s="634"/>
      <c r="G161" s="634">
        <v>102.5</v>
      </c>
      <c r="H161" s="919">
        <v>98.2</v>
      </c>
      <c r="I161" s="633">
        <f t="shared" si="6"/>
        <v>91.666666666666671</v>
      </c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70"/>
      <c r="Y161" s="70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71"/>
      <c r="AK161" s="68"/>
      <c r="AL161" s="71"/>
      <c r="AM161" s="68"/>
      <c r="AN161" s="68"/>
      <c r="AO161" s="71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  <c r="BI161" s="68"/>
      <c r="BJ161" s="68"/>
      <c r="BK161" s="71"/>
      <c r="BL161" s="71"/>
      <c r="BM161" s="68"/>
      <c r="BN161" s="68"/>
      <c r="BO161" s="71"/>
      <c r="BP161" s="71"/>
      <c r="BQ161" s="68"/>
      <c r="BR161" s="68"/>
      <c r="BS161" s="68"/>
      <c r="BT161" s="68"/>
      <c r="BU161" s="71"/>
      <c r="BV161" s="71"/>
      <c r="BW161" s="71"/>
      <c r="BX161" s="71"/>
      <c r="BY161" s="68"/>
      <c r="BZ161" s="68"/>
      <c r="CA161" s="68">
        <v>1</v>
      </c>
      <c r="CB161" s="68"/>
      <c r="CC161" s="71"/>
      <c r="CD161" s="71"/>
      <c r="CE161" s="68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68"/>
      <c r="DB161" s="68"/>
      <c r="DC161" s="68"/>
      <c r="DD161" s="71"/>
      <c r="DE161" s="71"/>
      <c r="DF161" s="68"/>
      <c r="DG161" s="71"/>
      <c r="DH161" s="68"/>
      <c r="DI161" s="71"/>
      <c r="DJ161" s="71"/>
      <c r="DK161" s="68"/>
      <c r="DL161" s="71"/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1"/>
      <c r="DZ161" s="71"/>
      <c r="EA161" s="71"/>
      <c r="EB161" s="71"/>
      <c r="EC161" s="68"/>
      <c r="ED161" s="71"/>
      <c r="EE161" s="70"/>
      <c r="EF161" s="72"/>
      <c r="EG161" s="72"/>
      <c r="EH161" s="72"/>
      <c r="EI161" s="72"/>
      <c r="EJ161" s="72"/>
      <c r="EK161" s="72"/>
      <c r="EL161" s="72"/>
      <c r="EM161" s="72"/>
      <c r="EN161" s="72"/>
      <c r="EO161" s="72"/>
      <c r="EP161" s="72"/>
      <c r="EQ161" s="72"/>
      <c r="ER161" s="72"/>
      <c r="ES161" s="72"/>
      <c r="ET161" s="70"/>
      <c r="EU161" s="72"/>
      <c r="EV161" s="70"/>
      <c r="EW161" s="70"/>
      <c r="EX161" s="70"/>
      <c r="EY161" s="73"/>
      <c r="EZ161" s="73"/>
      <c r="FA161" s="73"/>
      <c r="FB161" s="74"/>
      <c r="FC161" s="75"/>
      <c r="FD161" s="75"/>
      <c r="FE161" s="75"/>
      <c r="FF161" s="75"/>
      <c r="FG161" s="75"/>
      <c r="FH161" s="75"/>
      <c r="FI161" s="75"/>
      <c r="FJ161" s="75"/>
      <c r="FK161" s="75"/>
      <c r="FL161" s="75"/>
      <c r="FM161" s="75"/>
      <c r="FN161" s="75"/>
      <c r="FO161" s="75"/>
      <c r="FP161" s="75"/>
      <c r="FQ161" s="75"/>
      <c r="FR161" s="74"/>
      <c r="FS161" s="74"/>
      <c r="FT161" s="74"/>
      <c r="FU161" s="74"/>
      <c r="FV161" s="74"/>
      <c r="FW161" s="74"/>
      <c r="FX161" s="76"/>
      <c r="FY161" s="76"/>
      <c r="FZ161" s="76"/>
      <c r="GA161" s="76"/>
      <c r="GB161" s="76"/>
      <c r="GC161" s="74"/>
      <c r="GD161" s="74"/>
      <c r="GE161" s="74"/>
      <c r="GF161" s="74"/>
      <c r="GG161" s="77"/>
      <c r="GH161" s="78"/>
      <c r="GI161" s="78"/>
      <c r="GJ161" s="74"/>
      <c r="GK161" s="79"/>
      <c r="GL161" s="80"/>
      <c r="GM161" s="105"/>
      <c r="GN161" s="70"/>
      <c r="GO161" s="70"/>
      <c r="GP161" s="70"/>
      <c r="GQ161" s="70"/>
      <c r="GR161" s="70"/>
      <c r="GS161" s="70"/>
      <c r="GT161" s="70"/>
      <c r="GU161" s="70"/>
      <c r="GV161" s="70"/>
      <c r="GW161" s="70"/>
      <c r="GX161" s="70"/>
      <c r="GY161" s="70"/>
      <c r="GZ161" s="70"/>
      <c r="HA161" s="68"/>
      <c r="HB161" s="68"/>
      <c r="HC161" s="68"/>
      <c r="HD161" s="68"/>
      <c r="HE161" s="68"/>
      <c r="HF161" s="68"/>
      <c r="HG161" s="68"/>
      <c r="HH161" s="68"/>
      <c r="HI161" s="68"/>
      <c r="HJ161" s="68"/>
      <c r="HK161" s="71"/>
      <c r="HL161" s="68"/>
      <c r="HM161" s="71"/>
      <c r="HN161" s="68"/>
      <c r="HO161" s="68"/>
      <c r="HP161" s="71"/>
      <c r="HQ161" s="69"/>
      <c r="HR161" s="68"/>
      <c r="HS161" s="68"/>
      <c r="HT161" s="68"/>
      <c r="HU161" s="68"/>
      <c r="HV161" s="68"/>
      <c r="HW161" s="68"/>
      <c r="HX161" s="68"/>
      <c r="HY161" s="68"/>
      <c r="HZ161" s="68"/>
      <c r="IA161" s="68"/>
      <c r="IB161" s="71"/>
      <c r="IC161" s="68"/>
      <c r="ID161" s="71"/>
      <c r="IE161" s="68"/>
      <c r="IF161" s="68"/>
      <c r="IG161" s="71"/>
      <c r="IH161" s="71"/>
      <c r="II161" s="71"/>
      <c r="IJ161" s="68"/>
      <c r="IK161" s="68"/>
      <c r="IL161" s="68">
        <v>1</v>
      </c>
      <c r="IM161" s="68"/>
      <c r="IN161" s="71"/>
      <c r="IO161" s="71"/>
      <c r="IP161" s="68"/>
      <c r="IQ161" s="71"/>
      <c r="IR161" s="71"/>
      <c r="IS161" s="71"/>
      <c r="IT161" s="71"/>
      <c r="IU161" s="71"/>
      <c r="IV161" s="71"/>
      <c r="IW161" s="71"/>
      <c r="IX161" s="71"/>
      <c r="IY161" s="71"/>
      <c r="IZ161" s="71"/>
      <c r="JA161" s="71"/>
      <c r="JB161" s="71"/>
      <c r="JC161" s="71"/>
      <c r="JD161" s="71"/>
      <c r="JE161" s="71"/>
      <c r="JF161" s="71"/>
      <c r="JG161" s="71"/>
      <c r="JH161" s="71"/>
      <c r="JI161" s="71"/>
      <c r="JJ161" s="71"/>
      <c r="JK161" s="71"/>
      <c r="JL161" s="68"/>
      <c r="JM161" s="68"/>
      <c r="JN161" s="68"/>
      <c r="JO161" s="71"/>
      <c r="JP161" s="71"/>
      <c r="JQ161" s="68"/>
      <c r="JR161" s="71"/>
      <c r="JS161" s="68"/>
      <c r="JT161" s="71"/>
      <c r="JU161" s="71"/>
      <c r="JV161" s="68"/>
      <c r="JW161" s="71"/>
      <c r="JX161" s="71"/>
      <c r="JY161" s="71"/>
      <c r="JZ161" s="71"/>
      <c r="KA161" s="71"/>
      <c r="KB161" s="71"/>
      <c r="KC161" s="71"/>
      <c r="KD161" s="71"/>
      <c r="KE161" s="71"/>
      <c r="KF161" s="71"/>
      <c r="KG161" s="71"/>
      <c r="KH161" s="71"/>
      <c r="KI161" s="71"/>
      <c r="KJ161" s="71"/>
      <c r="KK161" s="71"/>
      <c r="KL161" s="71"/>
      <c r="KM161" s="71"/>
      <c r="KN161" s="68"/>
      <c r="KO161" s="71"/>
      <c r="KP161" s="70"/>
      <c r="KQ161" s="72"/>
      <c r="KR161" s="72"/>
      <c r="KS161" s="72"/>
      <c r="KT161" s="72"/>
      <c r="KU161" s="72"/>
      <c r="KV161" s="72"/>
      <c r="KW161" s="72"/>
      <c r="KX161" s="72"/>
      <c r="KY161" s="72"/>
      <c r="KZ161" s="72"/>
      <c r="LA161" s="72"/>
      <c r="LB161" s="72"/>
      <c r="LC161" s="72"/>
      <c r="LD161" s="72"/>
      <c r="LE161" s="70"/>
      <c r="LF161" s="72"/>
      <c r="LG161" s="70"/>
      <c r="LH161" s="70"/>
      <c r="LI161" s="70"/>
      <c r="LJ161" s="73"/>
      <c r="LK161" s="73"/>
      <c r="LL161" s="73"/>
      <c r="LM161" s="74"/>
      <c r="LN161" s="75"/>
      <c r="LO161" s="75"/>
      <c r="LP161" s="75"/>
      <c r="LQ161" s="75"/>
      <c r="LR161" s="75"/>
      <c r="LS161" s="75"/>
      <c r="LT161" s="75"/>
      <c r="LU161" s="75"/>
      <c r="LV161" s="75"/>
      <c r="LW161" s="75"/>
      <c r="LX161" s="75"/>
      <c r="LY161" s="75"/>
      <c r="LZ161" s="75"/>
      <c r="MA161" s="75"/>
      <c r="MB161" s="75"/>
      <c r="MC161" s="74"/>
      <c r="MD161" s="74"/>
      <c r="ME161" s="74"/>
      <c r="MF161" s="74"/>
      <c r="MG161" s="74"/>
      <c r="MH161" s="74"/>
      <c r="MI161" s="76"/>
      <c r="MJ161" s="76"/>
      <c r="MK161" s="76"/>
      <c r="ML161" s="76"/>
      <c r="MM161" s="76"/>
      <c r="MN161" s="74"/>
      <c r="MO161" s="74"/>
      <c r="MP161" s="74"/>
      <c r="MQ161" s="74"/>
      <c r="MR161" s="70"/>
      <c r="MS161" s="70"/>
      <c r="MT161" s="70"/>
      <c r="MU161" s="70"/>
      <c r="MV161" s="70"/>
      <c r="MW161" s="70"/>
      <c r="MX161" s="70"/>
      <c r="MY161" s="70"/>
      <c r="MZ161" s="70"/>
      <c r="NA161" s="70"/>
      <c r="NB161" s="70"/>
      <c r="NC161" s="70"/>
      <c r="ND161" s="70"/>
      <c r="NE161" s="70"/>
      <c r="NF161" s="70"/>
      <c r="NG161" s="70"/>
      <c r="NH161" s="70"/>
      <c r="NI161" s="70"/>
      <c r="NJ161" s="70"/>
      <c r="NK161" s="70"/>
      <c r="NL161" s="70"/>
      <c r="NM161" s="70"/>
      <c r="NN161" s="70"/>
      <c r="NO161" s="70"/>
      <c r="NP161" s="70"/>
      <c r="NQ161" s="70"/>
      <c r="NR161" s="70"/>
      <c r="NS161" s="70"/>
      <c r="NT161" s="70"/>
      <c r="NU161" s="70"/>
      <c r="NV161" s="70"/>
      <c r="NW161" s="70"/>
      <c r="NX161" s="70"/>
      <c r="NY161" s="70"/>
      <c r="NZ161" s="70"/>
      <c r="OA161" s="70"/>
      <c r="OB161" s="70"/>
      <c r="OC161" s="70"/>
      <c r="OD161" s="70"/>
      <c r="OE161" s="70"/>
      <c r="OF161" s="70"/>
      <c r="OG161" s="81"/>
      <c r="OH161" s="70"/>
      <c r="OI161" s="70"/>
      <c r="OJ161" s="70"/>
      <c r="OK161" s="70"/>
      <c r="OL161" s="70"/>
      <c r="OM161" s="70"/>
      <c r="ON161" s="70"/>
      <c r="OO161" s="70"/>
      <c r="OP161" s="70"/>
      <c r="OQ161" s="70"/>
      <c r="OR161" s="70"/>
      <c r="OS161" s="70"/>
      <c r="OT161" s="70"/>
      <c r="OU161" s="70"/>
    </row>
    <row r="162" spans="1:411" s="67" customFormat="1" ht="25.5">
      <c r="A162" s="67">
        <v>153</v>
      </c>
      <c r="B162" s="555" t="s">
        <v>748</v>
      </c>
      <c r="C162" s="559" t="s">
        <v>601</v>
      </c>
      <c r="D162" s="511">
        <f>180/1.2</f>
        <v>150</v>
      </c>
      <c r="E162" s="743" t="s">
        <v>2733</v>
      </c>
      <c r="F162" s="634"/>
      <c r="G162" s="634">
        <v>111.67</v>
      </c>
      <c r="H162" s="919">
        <v>108.34</v>
      </c>
      <c r="I162" s="633">
        <f t="shared" si="6"/>
        <v>150</v>
      </c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2"/>
      <c r="AK162" s="70"/>
      <c r="AL162" s="72"/>
      <c r="AM162" s="70"/>
      <c r="AN162" s="70"/>
      <c r="AO162" s="72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72"/>
      <c r="BL162" s="72"/>
      <c r="BM162" s="70"/>
      <c r="BN162" s="70"/>
      <c r="BO162" s="72"/>
      <c r="BP162" s="72"/>
      <c r="BQ162" s="70"/>
      <c r="BR162" s="70"/>
      <c r="BS162" s="70"/>
      <c r="BT162" s="70"/>
      <c r="BU162" s="72"/>
      <c r="BV162" s="72"/>
      <c r="BW162" s="72"/>
      <c r="BX162" s="72"/>
      <c r="BY162" s="70"/>
      <c r="BZ162" s="70"/>
      <c r="CA162" s="70"/>
      <c r="CB162" s="70">
        <v>1</v>
      </c>
      <c r="CC162" s="70"/>
      <c r="CD162" s="70"/>
      <c r="CE162" s="70"/>
      <c r="CF162" s="70"/>
      <c r="CG162" s="70"/>
      <c r="CH162" s="70"/>
      <c r="CI162" s="70"/>
      <c r="CJ162" s="70"/>
      <c r="CK162" s="70"/>
      <c r="CL162" s="70"/>
      <c r="CM162" s="70"/>
      <c r="CN162" s="70"/>
      <c r="CO162" s="70"/>
      <c r="CP162" s="70"/>
      <c r="CQ162" s="70"/>
      <c r="CR162" s="70"/>
      <c r="CS162" s="70"/>
      <c r="CT162" s="70"/>
      <c r="CU162" s="70"/>
      <c r="CV162" s="70"/>
      <c r="CW162" s="70"/>
      <c r="CX162" s="70"/>
      <c r="CY162" s="70"/>
      <c r="CZ162" s="70"/>
      <c r="DA162" s="70"/>
      <c r="DB162" s="70"/>
      <c r="DC162" s="70"/>
      <c r="DD162" s="72"/>
      <c r="DE162" s="72"/>
      <c r="DF162" s="70"/>
      <c r="DG162" s="72"/>
      <c r="DH162" s="70"/>
      <c r="DI162" s="72"/>
      <c r="DJ162" s="72"/>
      <c r="DK162" s="70"/>
      <c r="DL162" s="72"/>
      <c r="DM162" s="72"/>
      <c r="DN162" s="72"/>
      <c r="DO162" s="72"/>
      <c r="DP162" s="72"/>
      <c r="DQ162" s="72"/>
      <c r="DR162" s="72"/>
      <c r="DS162" s="72"/>
      <c r="DT162" s="72"/>
      <c r="DU162" s="72"/>
      <c r="DV162" s="72"/>
      <c r="DW162" s="72"/>
      <c r="DX162" s="72"/>
      <c r="DY162" s="72"/>
      <c r="DZ162" s="72"/>
      <c r="EA162" s="72"/>
      <c r="EB162" s="72"/>
      <c r="EC162" s="70"/>
      <c r="ED162" s="72"/>
      <c r="EE162" s="70"/>
      <c r="EF162" s="72"/>
      <c r="EG162" s="72"/>
      <c r="EH162" s="72"/>
      <c r="EI162" s="72"/>
      <c r="EJ162" s="72"/>
      <c r="EK162" s="72"/>
      <c r="EL162" s="72"/>
      <c r="EM162" s="72"/>
      <c r="EN162" s="72"/>
      <c r="EO162" s="72"/>
      <c r="EP162" s="72"/>
      <c r="EQ162" s="72"/>
      <c r="ER162" s="72"/>
      <c r="ES162" s="72"/>
      <c r="ET162" s="70"/>
      <c r="EU162" s="72"/>
      <c r="EV162" s="70"/>
      <c r="EW162" s="70"/>
      <c r="EX162" s="70"/>
      <c r="EY162" s="73"/>
      <c r="EZ162" s="73"/>
      <c r="FA162" s="73"/>
      <c r="FB162" s="74"/>
      <c r="FC162" s="75"/>
      <c r="FD162" s="75"/>
      <c r="FE162" s="75"/>
      <c r="FF162" s="75"/>
      <c r="FG162" s="75"/>
      <c r="FH162" s="75"/>
      <c r="FI162" s="75"/>
      <c r="FJ162" s="75"/>
      <c r="FK162" s="75"/>
      <c r="FL162" s="75"/>
      <c r="FM162" s="75"/>
      <c r="FN162" s="75"/>
      <c r="FO162" s="75"/>
      <c r="FP162" s="75"/>
      <c r="FQ162" s="75"/>
      <c r="FR162" s="74"/>
      <c r="FS162" s="74"/>
      <c r="FT162" s="74"/>
      <c r="FU162" s="74"/>
      <c r="FV162" s="74"/>
      <c r="FW162" s="74"/>
      <c r="FX162" s="76"/>
      <c r="FY162" s="76"/>
      <c r="FZ162" s="76"/>
      <c r="GA162" s="76"/>
      <c r="GB162" s="76"/>
      <c r="GC162" s="74"/>
      <c r="GD162" s="74"/>
      <c r="GE162" s="74"/>
      <c r="GF162" s="74"/>
      <c r="GG162" s="77"/>
      <c r="GH162" s="78"/>
      <c r="GI162" s="78"/>
      <c r="GJ162" s="74"/>
      <c r="GK162" s="79"/>
      <c r="GL162" s="105"/>
      <c r="GM162" s="105"/>
      <c r="GN162" s="70"/>
      <c r="GO162" s="70"/>
      <c r="GP162" s="70"/>
      <c r="GQ162" s="70"/>
      <c r="GR162" s="70"/>
      <c r="GS162" s="70"/>
      <c r="GT162" s="70"/>
      <c r="GU162" s="70"/>
      <c r="GV162" s="70"/>
      <c r="GW162" s="70"/>
      <c r="GX162" s="70"/>
      <c r="GY162" s="70"/>
      <c r="GZ162" s="70"/>
      <c r="HA162" s="70"/>
      <c r="HB162" s="70"/>
      <c r="HC162" s="70"/>
      <c r="HD162" s="70"/>
      <c r="HE162" s="70"/>
      <c r="HF162" s="70"/>
      <c r="HG162" s="70"/>
      <c r="HH162" s="70"/>
      <c r="HI162" s="70"/>
      <c r="HJ162" s="70"/>
      <c r="HK162" s="72"/>
      <c r="HL162" s="70"/>
      <c r="HM162" s="72"/>
      <c r="HN162" s="70"/>
      <c r="HO162" s="70"/>
      <c r="HP162" s="72"/>
      <c r="HQ162" s="106"/>
      <c r="HR162" s="70"/>
      <c r="HS162" s="70"/>
      <c r="HT162" s="70"/>
      <c r="HU162" s="70"/>
      <c r="HV162" s="70"/>
      <c r="HW162" s="70"/>
      <c r="HX162" s="70"/>
      <c r="HY162" s="70"/>
      <c r="HZ162" s="70"/>
      <c r="IA162" s="70"/>
      <c r="IB162" s="72"/>
      <c r="IC162" s="70"/>
      <c r="ID162" s="72"/>
      <c r="IE162" s="70"/>
      <c r="IF162" s="70"/>
      <c r="IG162" s="72"/>
      <c r="IH162" s="72"/>
      <c r="II162" s="72"/>
      <c r="IJ162" s="70"/>
      <c r="IK162" s="70"/>
      <c r="IL162" s="70"/>
      <c r="IM162" s="70">
        <v>1</v>
      </c>
      <c r="IN162" s="70"/>
      <c r="IO162" s="70"/>
      <c r="IP162" s="70"/>
      <c r="IQ162" s="70"/>
      <c r="IR162" s="70"/>
      <c r="IS162" s="70"/>
      <c r="IT162" s="70"/>
      <c r="IU162" s="70"/>
      <c r="IV162" s="70"/>
      <c r="IW162" s="70"/>
      <c r="IX162" s="70"/>
      <c r="IY162" s="70"/>
      <c r="IZ162" s="70"/>
      <c r="JA162" s="70"/>
      <c r="JB162" s="70"/>
      <c r="JC162" s="70"/>
      <c r="JD162" s="70"/>
      <c r="JE162" s="70"/>
      <c r="JF162" s="70"/>
      <c r="JG162" s="70"/>
      <c r="JH162" s="70"/>
      <c r="JI162" s="70"/>
      <c r="JJ162" s="70"/>
      <c r="JK162" s="70"/>
      <c r="JL162" s="70"/>
      <c r="JM162" s="70"/>
      <c r="JN162" s="70"/>
      <c r="JO162" s="72"/>
      <c r="JP162" s="72"/>
      <c r="JQ162" s="70"/>
      <c r="JR162" s="72"/>
      <c r="JS162" s="70"/>
      <c r="JT162" s="72"/>
      <c r="JU162" s="72"/>
      <c r="JV162" s="70"/>
      <c r="JW162" s="72"/>
      <c r="JX162" s="72"/>
      <c r="JY162" s="72"/>
      <c r="JZ162" s="72"/>
      <c r="KA162" s="72"/>
      <c r="KB162" s="72"/>
      <c r="KC162" s="72"/>
      <c r="KD162" s="72"/>
      <c r="KE162" s="72"/>
      <c r="KF162" s="72"/>
      <c r="KG162" s="72"/>
      <c r="KH162" s="72"/>
      <c r="KI162" s="72"/>
      <c r="KJ162" s="72"/>
      <c r="KK162" s="72"/>
      <c r="KL162" s="72"/>
      <c r="KM162" s="72"/>
      <c r="KN162" s="70"/>
      <c r="KO162" s="72"/>
      <c r="KP162" s="70"/>
      <c r="KQ162" s="72"/>
      <c r="KR162" s="72"/>
      <c r="KS162" s="72"/>
      <c r="KT162" s="72"/>
      <c r="KU162" s="72"/>
      <c r="KV162" s="72"/>
      <c r="KW162" s="72"/>
      <c r="KX162" s="72"/>
      <c r="KY162" s="72"/>
      <c r="KZ162" s="72"/>
      <c r="LA162" s="72"/>
      <c r="LB162" s="72"/>
      <c r="LC162" s="72"/>
      <c r="LD162" s="72"/>
      <c r="LE162" s="70"/>
      <c r="LF162" s="72"/>
      <c r="LG162" s="70"/>
      <c r="LH162" s="70"/>
      <c r="LI162" s="70"/>
      <c r="LJ162" s="73"/>
      <c r="LK162" s="73"/>
      <c r="LL162" s="73"/>
      <c r="LM162" s="74"/>
      <c r="LN162" s="75"/>
      <c r="LO162" s="75"/>
      <c r="LP162" s="75"/>
      <c r="LQ162" s="75"/>
      <c r="LR162" s="75"/>
      <c r="LS162" s="75"/>
      <c r="LT162" s="75"/>
      <c r="LU162" s="75"/>
      <c r="LV162" s="75"/>
      <c r="LW162" s="75"/>
      <c r="LX162" s="75"/>
      <c r="LY162" s="75"/>
      <c r="LZ162" s="75"/>
      <c r="MA162" s="75"/>
      <c r="MB162" s="75"/>
      <c r="MC162" s="74"/>
      <c r="MD162" s="74"/>
      <c r="ME162" s="74"/>
      <c r="MF162" s="74"/>
      <c r="MG162" s="74"/>
      <c r="MH162" s="74"/>
      <c r="MI162" s="76"/>
      <c r="MJ162" s="76"/>
      <c r="MK162" s="76"/>
      <c r="ML162" s="76"/>
      <c r="MM162" s="76"/>
      <c r="MN162" s="74"/>
      <c r="MO162" s="74"/>
      <c r="MP162" s="74"/>
      <c r="MQ162" s="74"/>
      <c r="MR162" s="70"/>
      <c r="MS162" s="70"/>
      <c r="MT162" s="70"/>
      <c r="MU162" s="70"/>
      <c r="MV162" s="70"/>
      <c r="MW162" s="70"/>
      <c r="MX162" s="70"/>
      <c r="MY162" s="70"/>
      <c r="MZ162" s="70"/>
      <c r="NA162" s="70"/>
      <c r="NB162" s="70"/>
      <c r="NC162" s="70"/>
      <c r="ND162" s="70"/>
      <c r="NE162" s="70"/>
      <c r="NF162" s="70"/>
      <c r="NG162" s="70"/>
      <c r="NH162" s="70"/>
      <c r="NI162" s="70"/>
      <c r="NJ162" s="70"/>
      <c r="NK162" s="70"/>
      <c r="NL162" s="70"/>
      <c r="NM162" s="70"/>
      <c r="NN162" s="70"/>
      <c r="NO162" s="70"/>
      <c r="NP162" s="70"/>
      <c r="NQ162" s="70"/>
      <c r="NR162" s="70"/>
      <c r="NS162" s="70"/>
      <c r="NT162" s="70"/>
      <c r="NU162" s="70"/>
      <c r="NV162" s="70"/>
      <c r="NW162" s="70"/>
      <c r="NX162" s="70"/>
      <c r="NY162" s="70"/>
      <c r="NZ162" s="70"/>
      <c r="OA162" s="70"/>
      <c r="OB162" s="70"/>
      <c r="OC162" s="70"/>
      <c r="OD162" s="70"/>
      <c r="OE162" s="70"/>
      <c r="OF162" s="70"/>
      <c r="OG162" s="81"/>
      <c r="OH162" s="70"/>
      <c r="OI162" s="70"/>
      <c r="OJ162" s="70"/>
      <c r="OK162" s="70"/>
      <c r="OL162" s="70"/>
      <c r="OM162" s="70"/>
      <c r="ON162" s="70"/>
      <c r="OO162" s="70"/>
      <c r="OP162" s="70"/>
      <c r="OQ162" s="70"/>
      <c r="OR162" s="70"/>
      <c r="OS162" s="70"/>
      <c r="OT162" s="70"/>
      <c r="OU162" s="70"/>
    </row>
    <row r="163" spans="1:411" s="67" customFormat="1" ht="25.5">
      <c r="A163" s="67">
        <v>154</v>
      </c>
      <c r="B163" s="555" t="s">
        <v>749</v>
      </c>
      <c r="C163" s="559" t="s">
        <v>601</v>
      </c>
      <c r="D163" s="511">
        <v>160.41999999999999</v>
      </c>
      <c r="E163" s="571" t="s">
        <v>2569</v>
      </c>
      <c r="F163" s="634"/>
      <c r="G163" s="634">
        <v>116.67</v>
      </c>
      <c r="H163" s="919">
        <v>160.41999999999999</v>
      </c>
      <c r="I163" s="633">
        <f t="shared" si="6"/>
        <v>160.41999999999999</v>
      </c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2"/>
      <c r="AK163" s="70"/>
      <c r="AL163" s="72"/>
      <c r="AM163" s="70"/>
      <c r="AN163" s="70"/>
      <c r="AO163" s="72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  <c r="BC163" s="70"/>
      <c r="BD163" s="70"/>
      <c r="BE163" s="70"/>
      <c r="BF163" s="70"/>
      <c r="BG163" s="70"/>
      <c r="BH163" s="70"/>
      <c r="BI163" s="70"/>
      <c r="BJ163" s="70"/>
      <c r="BK163" s="72"/>
      <c r="BL163" s="72"/>
      <c r="BM163" s="70"/>
      <c r="BN163" s="70"/>
      <c r="BO163" s="72"/>
      <c r="BP163" s="72"/>
      <c r="BQ163" s="70"/>
      <c r="BR163" s="70"/>
      <c r="BS163" s="70"/>
      <c r="BT163" s="70"/>
      <c r="BU163" s="72"/>
      <c r="BV163" s="72"/>
      <c r="BW163" s="72"/>
      <c r="BX163" s="72"/>
      <c r="BY163" s="70"/>
      <c r="BZ163" s="70"/>
      <c r="CA163" s="70"/>
      <c r="CB163" s="70"/>
      <c r="CC163" s="70">
        <v>1</v>
      </c>
      <c r="CD163" s="70"/>
      <c r="CE163" s="70"/>
      <c r="CF163" s="70"/>
      <c r="CG163" s="70"/>
      <c r="CH163" s="70"/>
      <c r="CI163" s="70"/>
      <c r="CJ163" s="70"/>
      <c r="CK163" s="70"/>
      <c r="CL163" s="70"/>
      <c r="CM163" s="70"/>
      <c r="CN163" s="70"/>
      <c r="CO163" s="70"/>
      <c r="CP163" s="70"/>
      <c r="CQ163" s="70"/>
      <c r="CR163" s="70"/>
      <c r="CS163" s="70"/>
      <c r="CT163" s="70"/>
      <c r="CU163" s="70"/>
      <c r="CV163" s="70"/>
      <c r="CW163" s="70"/>
      <c r="CX163" s="70"/>
      <c r="CY163" s="70"/>
      <c r="CZ163" s="70"/>
      <c r="DA163" s="70"/>
      <c r="DB163" s="70"/>
      <c r="DC163" s="70"/>
      <c r="DD163" s="72"/>
      <c r="DE163" s="72"/>
      <c r="DF163" s="70"/>
      <c r="DG163" s="72"/>
      <c r="DH163" s="70"/>
      <c r="DI163" s="72"/>
      <c r="DJ163" s="72"/>
      <c r="DK163" s="70"/>
      <c r="DL163" s="72"/>
      <c r="DM163" s="72"/>
      <c r="DN163" s="72"/>
      <c r="DO163" s="72"/>
      <c r="DP163" s="72"/>
      <c r="DQ163" s="72"/>
      <c r="DR163" s="72"/>
      <c r="DS163" s="72"/>
      <c r="DT163" s="72"/>
      <c r="DU163" s="72"/>
      <c r="DV163" s="72"/>
      <c r="DW163" s="72"/>
      <c r="DX163" s="72"/>
      <c r="DY163" s="72"/>
      <c r="DZ163" s="72"/>
      <c r="EA163" s="72"/>
      <c r="EB163" s="72"/>
      <c r="EC163" s="70"/>
      <c r="ED163" s="72"/>
      <c r="EE163" s="70"/>
      <c r="EF163" s="72"/>
      <c r="EG163" s="72"/>
      <c r="EH163" s="72"/>
      <c r="EI163" s="72"/>
      <c r="EJ163" s="72"/>
      <c r="EK163" s="72"/>
      <c r="EL163" s="72"/>
      <c r="EM163" s="72"/>
      <c r="EN163" s="72"/>
      <c r="EO163" s="72"/>
      <c r="EP163" s="72"/>
      <c r="EQ163" s="72"/>
      <c r="ER163" s="72"/>
      <c r="ES163" s="72"/>
      <c r="ET163" s="70"/>
      <c r="EU163" s="72"/>
      <c r="EV163" s="70"/>
      <c r="EW163" s="70"/>
      <c r="EX163" s="70"/>
      <c r="EY163" s="73"/>
      <c r="EZ163" s="73"/>
      <c r="FA163" s="73"/>
      <c r="FB163" s="74"/>
      <c r="FC163" s="75"/>
      <c r="FD163" s="75"/>
      <c r="FE163" s="75"/>
      <c r="FF163" s="75"/>
      <c r="FG163" s="75"/>
      <c r="FH163" s="75"/>
      <c r="FI163" s="75"/>
      <c r="FJ163" s="75"/>
      <c r="FK163" s="75"/>
      <c r="FL163" s="75"/>
      <c r="FM163" s="75"/>
      <c r="FN163" s="75"/>
      <c r="FO163" s="75"/>
      <c r="FP163" s="75"/>
      <c r="FQ163" s="75"/>
      <c r="FR163" s="74"/>
      <c r="FS163" s="74"/>
      <c r="FT163" s="74"/>
      <c r="FU163" s="74"/>
      <c r="FV163" s="74"/>
      <c r="FW163" s="74"/>
      <c r="FX163" s="76"/>
      <c r="FY163" s="76"/>
      <c r="FZ163" s="76"/>
      <c r="GA163" s="76"/>
      <c r="GB163" s="76"/>
      <c r="GC163" s="74"/>
      <c r="GD163" s="74"/>
      <c r="GE163" s="74"/>
      <c r="GF163" s="74"/>
      <c r="GG163" s="77"/>
      <c r="GH163" s="78"/>
      <c r="GI163" s="78"/>
      <c r="GJ163" s="74"/>
      <c r="GK163" s="79"/>
      <c r="GL163" s="105"/>
      <c r="GM163" s="105"/>
      <c r="GN163" s="70"/>
      <c r="GO163" s="70"/>
      <c r="GP163" s="70"/>
      <c r="GQ163" s="70"/>
      <c r="GR163" s="70"/>
      <c r="GS163" s="70"/>
      <c r="GT163" s="70"/>
      <c r="GU163" s="70"/>
      <c r="GV163" s="70"/>
      <c r="GW163" s="70"/>
      <c r="GX163" s="70"/>
      <c r="GY163" s="70"/>
      <c r="GZ163" s="70"/>
      <c r="HA163" s="70"/>
      <c r="HB163" s="70"/>
      <c r="HC163" s="70"/>
      <c r="HD163" s="70"/>
      <c r="HE163" s="70"/>
      <c r="HF163" s="70"/>
      <c r="HG163" s="70"/>
      <c r="HH163" s="70"/>
      <c r="HI163" s="70"/>
      <c r="HJ163" s="70"/>
      <c r="HK163" s="72"/>
      <c r="HL163" s="70"/>
      <c r="HM163" s="72"/>
      <c r="HN163" s="70"/>
      <c r="HO163" s="70"/>
      <c r="HP163" s="72"/>
      <c r="HQ163" s="106"/>
      <c r="HR163" s="70"/>
      <c r="HS163" s="70"/>
      <c r="HT163" s="70"/>
      <c r="HU163" s="70"/>
      <c r="HV163" s="70"/>
      <c r="HW163" s="70"/>
      <c r="HX163" s="70"/>
      <c r="HY163" s="70"/>
      <c r="HZ163" s="70"/>
      <c r="IA163" s="70"/>
      <c r="IB163" s="72"/>
      <c r="IC163" s="70"/>
      <c r="ID163" s="72"/>
      <c r="IE163" s="70"/>
      <c r="IF163" s="70"/>
      <c r="IG163" s="72"/>
      <c r="IH163" s="72"/>
      <c r="II163" s="72"/>
      <c r="IJ163" s="70"/>
      <c r="IK163" s="70"/>
      <c r="IL163" s="70"/>
      <c r="IM163" s="70"/>
      <c r="IN163" s="70">
        <v>1</v>
      </c>
      <c r="IO163" s="70"/>
      <c r="IP163" s="70"/>
      <c r="IQ163" s="70"/>
      <c r="IR163" s="70"/>
      <c r="IS163" s="70"/>
      <c r="IT163" s="70"/>
      <c r="IU163" s="70"/>
      <c r="IV163" s="70"/>
      <c r="IW163" s="70"/>
      <c r="IX163" s="70"/>
      <c r="IY163" s="70"/>
      <c r="IZ163" s="70"/>
      <c r="JA163" s="70"/>
      <c r="JB163" s="70"/>
      <c r="JC163" s="70"/>
      <c r="JD163" s="70"/>
      <c r="JE163" s="70"/>
      <c r="JF163" s="70"/>
      <c r="JG163" s="70"/>
      <c r="JH163" s="70"/>
      <c r="JI163" s="70"/>
      <c r="JJ163" s="70"/>
      <c r="JK163" s="70"/>
      <c r="JL163" s="70"/>
      <c r="JM163" s="70"/>
      <c r="JN163" s="70"/>
      <c r="JO163" s="72"/>
      <c r="JP163" s="72"/>
      <c r="JQ163" s="70"/>
      <c r="JR163" s="72"/>
      <c r="JS163" s="70"/>
      <c r="JT163" s="72"/>
      <c r="JU163" s="72"/>
      <c r="JV163" s="70"/>
      <c r="JW163" s="72"/>
      <c r="JX163" s="72"/>
      <c r="JY163" s="72"/>
      <c r="JZ163" s="72"/>
      <c r="KA163" s="72"/>
      <c r="KB163" s="72"/>
      <c r="KC163" s="72"/>
      <c r="KD163" s="72"/>
      <c r="KE163" s="72"/>
      <c r="KF163" s="72"/>
      <c r="KG163" s="72"/>
      <c r="KH163" s="72"/>
      <c r="KI163" s="72"/>
      <c r="KJ163" s="72"/>
      <c r="KK163" s="72"/>
      <c r="KL163" s="72"/>
      <c r="KM163" s="72"/>
      <c r="KN163" s="70"/>
      <c r="KO163" s="72"/>
      <c r="KP163" s="70"/>
      <c r="KQ163" s="72"/>
      <c r="KR163" s="72"/>
      <c r="KS163" s="72"/>
      <c r="KT163" s="72"/>
      <c r="KU163" s="72"/>
      <c r="KV163" s="72"/>
      <c r="KW163" s="72"/>
      <c r="KX163" s="72"/>
      <c r="KY163" s="72"/>
      <c r="KZ163" s="72"/>
      <c r="LA163" s="72"/>
      <c r="LB163" s="72"/>
      <c r="LC163" s="72"/>
      <c r="LD163" s="72"/>
      <c r="LE163" s="70"/>
      <c r="LF163" s="72"/>
      <c r="LG163" s="70"/>
      <c r="LH163" s="70"/>
      <c r="LI163" s="70"/>
      <c r="LJ163" s="73"/>
      <c r="LK163" s="73"/>
      <c r="LL163" s="73"/>
      <c r="LM163" s="74"/>
      <c r="LN163" s="75"/>
      <c r="LO163" s="75"/>
      <c r="LP163" s="75"/>
      <c r="LQ163" s="75"/>
      <c r="LR163" s="75"/>
      <c r="LS163" s="75"/>
      <c r="LT163" s="75"/>
      <c r="LU163" s="75"/>
      <c r="LV163" s="75"/>
      <c r="LW163" s="75"/>
      <c r="LX163" s="75"/>
      <c r="LY163" s="75"/>
      <c r="LZ163" s="75"/>
      <c r="MA163" s="75"/>
      <c r="MB163" s="75"/>
      <c r="MC163" s="74"/>
      <c r="MD163" s="74"/>
      <c r="ME163" s="74"/>
      <c r="MF163" s="74"/>
      <c r="MG163" s="74"/>
      <c r="MH163" s="74"/>
      <c r="MI163" s="76"/>
      <c r="MJ163" s="76"/>
      <c r="MK163" s="76"/>
      <c r="ML163" s="76"/>
      <c r="MM163" s="76"/>
      <c r="MN163" s="74"/>
      <c r="MO163" s="74"/>
      <c r="MP163" s="74"/>
      <c r="MQ163" s="74"/>
      <c r="MR163" s="70"/>
      <c r="MS163" s="70"/>
      <c r="MT163" s="70"/>
      <c r="MU163" s="70"/>
      <c r="MV163" s="70"/>
      <c r="MW163" s="70"/>
      <c r="MX163" s="70"/>
      <c r="MY163" s="70"/>
      <c r="MZ163" s="70"/>
      <c r="NA163" s="70"/>
      <c r="NB163" s="70"/>
      <c r="NC163" s="70"/>
      <c r="ND163" s="70"/>
      <c r="NE163" s="70"/>
      <c r="NF163" s="70"/>
      <c r="NG163" s="70"/>
      <c r="NH163" s="70"/>
      <c r="NI163" s="70"/>
      <c r="NJ163" s="70"/>
      <c r="NK163" s="70"/>
      <c r="NL163" s="70"/>
      <c r="NM163" s="70"/>
      <c r="NN163" s="70"/>
      <c r="NO163" s="70"/>
      <c r="NP163" s="70"/>
      <c r="NQ163" s="70"/>
      <c r="NR163" s="70"/>
      <c r="NS163" s="70"/>
      <c r="NT163" s="70"/>
      <c r="NU163" s="70"/>
      <c r="NV163" s="70"/>
      <c r="NW163" s="70"/>
      <c r="NX163" s="70"/>
      <c r="NY163" s="70"/>
      <c r="NZ163" s="70"/>
      <c r="OA163" s="70"/>
      <c r="OB163" s="70"/>
      <c r="OC163" s="70"/>
      <c r="OD163" s="70"/>
      <c r="OE163" s="70"/>
      <c r="OF163" s="70"/>
      <c r="OG163" s="81"/>
      <c r="OH163" s="70"/>
      <c r="OI163" s="70"/>
      <c r="OJ163" s="70"/>
      <c r="OK163" s="70"/>
      <c r="OL163" s="70"/>
      <c r="OM163" s="70"/>
      <c r="ON163" s="70"/>
      <c r="OO163" s="70"/>
      <c r="OP163" s="70"/>
      <c r="OQ163" s="70"/>
      <c r="OR163" s="70"/>
      <c r="OS163" s="70"/>
      <c r="OT163" s="70"/>
      <c r="OU163" s="70"/>
    </row>
    <row r="164" spans="1:411" s="67" customFormat="1" ht="25.5">
      <c r="A164" s="67">
        <v>155</v>
      </c>
      <c r="B164" s="555" t="s">
        <v>750</v>
      </c>
      <c r="C164" s="559" t="s">
        <v>601</v>
      </c>
      <c r="D164" s="511">
        <v>174.17</v>
      </c>
      <c r="E164" s="571" t="s">
        <v>2570</v>
      </c>
      <c r="F164" s="634"/>
      <c r="G164" s="634">
        <v>174.17</v>
      </c>
      <c r="H164" s="919">
        <v>174.17</v>
      </c>
      <c r="I164" s="633">
        <f t="shared" si="6"/>
        <v>174.17</v>
      </c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2"/>
      <c r="AK164" s="70"/>
      <c r="AL164" s="72"/>
      <c r="AM164" s="70"/>
      <c r="AN164" s="70"/>
      <c r="AO164" s="72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70"/>
      <c r="BF164" s="70"/>
      <c r="BG164" s="70"/>
      <c r="BH164" s="70"/>
      <c r="BI164" s="70"/>
      <c r="BJ164" s="70"/>
      <c r="BK164" s="72"/>
      <c r="BL164" s="72"/>
      <c r="BM164" s="70"/>
      <c r="BN164" s="70"/>
      <c r="BO164" s="72"/>
      <c r="BP164" s="72"/>
      <c r="BQ164" s="70"/>
      <c r="BR164" s="70"/>
      <c r="BS164" s="70"/>
      <c r="BT164" s="70"/>
      <c r="BU164" s="72"/>
      <c r="BV164" s="72"/>
      <c r="BW164" s="72"/>
      <c r="BX164" s="72"/>
      <c r="BY164" s="70"/>
      <c r="BZ164" s="70"/>
      <c r="CA164" s="70"/>
      <c r="CB164" s="70"/>
      <c r="CC164" s="70"/>
      <c r="CD164" s="70">
        <v>1</v>
      </c>
      <c r="CE164" s="70"/>
      <c r="CF164" s="70"/>
      <c r="CG164" s="70"/>
      <c r="CH164" s="70"/>
      <c r="CI164" s="70"/>
      <c r="CJ164" s="70"/>
      <c r="CK164" s="70"/>
      <c r="CL164" s="70"/>
      <c r="CM164" s="70"/>
      <c r="CN164" s="70"/>
      <c r="CO164" s="70"/>
      <c r="CP164" s="70"/>
      <c r="CQ164" s="70"/>
      <c r="CR164" s="70"/>
      <c r="CS164" s="70"/>
      <c r="CT164" s="70"/>
      <c r="CU164" s="70"/>
      <c r="CV164" s="70"/>
      <c r="CW164" s="70"/>
      <c r="CX164" s="70"/>
      <c r="CY164" s="70"/>
      <c r="CZ164" s="70"/>
      <c r="DA164" s="70"/>
      <c r="DB164" s="70"/>
      <c r="DC164" s="70"/>
      <c r="DD164" s="72"/>
      <c r="DE164" s="72"/>
      <c r="DF164" s="70"/>
      <c r="DG164" s="72"/>
      <c r="DH164" s="70"/>
      <c r="DI164" s="72"/>
      <c r="DJ164" s="72"/>
      <c r="DK164" s="70"/>
      <c r="DL164" s="72"/>
      <c r="DM164" s="72"/>
      <c r="DN164" s="72"/>
      <c r="DO164" s="72"/>
      <c r="DP164" s="72"/>
      <c r="DQ164" s="72"/>
      <c r="DR164" s="72"/>
      <c r="DS164" s="72"/>
      <c r="DT164" s="72"/>
      <c r="DU164" s="72"/>
      <c r="DV164" s="72"/>
      <c r="DW164" s="72"/>
      <c r="DX164" s="72"/>
      <c r="DY164" s="72"/>
      <c r="DZ164" s="72"/>
      <c r="EA164" s="72"/>
      <c r="EB164" s="72"/>
      <c r="EC164" s="70"/>
      <c r="ED164" s="72"/>
      <c r="EE164" s="70"/>
      <c r="EF164" s="72"/>
      <c r="EG164" s="72"/>
      <c r="EH164" s="72"/>
      <c r="EI164" s="72"/>
      <c r="EJ164" s="72"/>
      <c r="EK164" s="72"/>
      <c r="EL164" s="72"/>
      <c r="EM164" s="72"/>
      <c r="EN164" s="72"/>
      <c r="EO164" s="72"/>
      <c r="EP164" s="72"/>
      <c r="EQ164" s="72"/>
      <c r="ER164" s="72"/>
      <c r="ES164" s="72"/>
      <c r="ET164" s="70"/>
      <c r="EU164" s="72"/>
      <c r="EV164" s="70"/>
      <c r="EW164" s="70"/>
      <c r="EX164" s="70"/>
      <c r="EY164" s="73"/>
      <c r="EZ164" s="73"/>
      <c r="FA164" s="73"/>
      <c r="FB164" s="74"/>
      <c r="FC164" s="75"/>
      <c r="FD164" s="75"/>
      <c r="FE164" s="75"/>
      <c r="FF164" s="75"/>
      <c r="FG164" s="75"/>
      <c r="FH164" s="75"/>
      <c r="FI164" s="75"/>
      <c r="FJ164" s="75"/>
      <c r="FK164" s="75"/>
      <c r="FL164" s="75"/>
      <c r="FM164" s="75"/>
      <c r="FN164" s="75"/>
      <c r="FO164" s="75"/>
      <c r="FP164" s="75"/>
      <c r="FQ164" s="75"/>
      <c r="FR164" s="74"/>
      <c r="FS164" s="74"/>
      <c r="FT164" s="74"/>
      <c r="FU164" s="74"/>
      <c r="FV164" s="74"/>
      <c r="FW164" s="74"/>
      <c r="FX164" s="76"/>
      <c r="FY164" s="76"/>
      <c r="FZ164" s="76"/>
      <c r="GA164" s="76"/>
      <c r="GB164" s="76"/>
      <c r="GC164" s="74"/>
      <c r="GD164" s="74"/>
      <c r="GE164" s="74"/>
      <c r="GF164" s="74"/>
      <c r="GG164" s="77"/>
      <c r="GH164" s="78"/>
      <c r="GI164" s="78"/>
      <c r="GJ164" s="74"/>
      <c r="GK164" s="79"/>
      <c r="GL164" s="105"/>
      <c r="GM164" s="105"/>
      <c r="GN164" s="70"/>
      <c r="GO164" s="70"/>
      <c r="GP164" s="70"/>
      <c r="GQ164" s="70"/>
      <c r="GR164" s="70"/>
      <c r="GS164" s="70"/>
      <c r="GT164" s="70"/>
      <c r="GU164" s="70"/>
      <c r="GV164" s="70"/>
      <c r="GW164" s="70"/>
      <c r="GX164" s="70"/>
      <c r="GY164" s="70"/>
      <c r="GZ164" s="70"/>
      <c r="HA164" s="70"/>
      <c r="HB164" s="70"/>
      <c r="HC164" s="70"/>
      <c r="HD164" s="70"/>
      <c r="HE164" s="70"/>
      <c r="HF164" s="70"/>
      <c r="HG164" s="70"/>
      <c r="HH164" s="70"/>
      <c r="HI164" s="70"/>
      <c r="HJ164" s="70"/>
      <c r="HK164" s="72"/>
      <c r="HL164" s="70"/>
      <c r="HM164" s="72"/>
      <c r="HN164" s="70"/>
      <c r="HO164" s="70"/>
      <c r="HP164" s="72"/>
      <c r="HQ164" s="106"/>
      <c r="HR164" s="70"/>
      <c r="HS164" s="70"/>
      <c r="HT164" s="70"/>
      <c r="HU164" s="70"/>
      <c r="HV164" s="70"/>
      <c r="HW164" s="70"/>
      <c r="HX164" s="70"/>
      <c r="HY164" s="70"/>
      <c r="HZ164" s="70"/>
      <c r="IA164" s="70"/>
      <c r="IB164" s="72"/>
      <c r="IC164" s="70"/>
      <c r="ID164" s="72"/>
      <c r="IE164" s="70"/>
      <c r="IF164" s="70"/>
      <c r="IG164" s="72"/>
      <c r="IH164" s="72"/>
      <c r="II164" s="72"/>
      <c r="IJ164" s="70"/>
      <c r="IK164" s="70"/>
      <c r="IL164" s="70"/>
      <c r="IM164" s="70"/>
      <c r="IN164" s="70"/>
      <c r="IO164" s="70">
        <v>1</v>
      </c>
      <c r="IP164" s="70"/>
      <c r="IQ164" s="70"/>
      <c r="IR164" s="70"/>
      <c r="IS164" s="70"/>
      <c r="IT164" s="70"/>
      <c r="IU164" s="70"/>
      <c r="IV164" s="70"/>
      <c r="IW164" s="70"/>
      <c r="IX164" s="70"/>
      <c r="IY164" s="70"/>
      <c r="IZ164" s="70"/>
      <c r="JA164" s="70"/>
      <c r="JB164" s="70"/>
      <c r="JC164" s="70"/>
      <c r="JD164" s="70"/>
      <c r="JE164" s="70"/>
      <c r="JF164" s="70"/>
      <c r="JG164" s="70"/>
      <c r="JH164" s="70"/>
      <c r="JI164" s="70"/>
      <c r="JJ164" s="70"/>
      <c r="JK164" s="70"/>
      <c r="JL164" s="70"/>
      <c r="JM164" s="70"/>
      <c r="JN164" s="70"/>
      <c r="JO164" s="72"/>
      <c r="JP164" s="72"/>
      <c r="JQ164" s="70"/>
      <c r="JR164" s="72"/>
      <c r="JS164" s="70"/>
      <c r="JT164" s="72"/>
      <c r="JU164" s="72"/>
      <c r="JV164" s="70"/>
      <c r="JW164" s="72"/>
      <c r="JX164" s="72"/>
      <c r="JY164" s="72"/>
      <c r="JZ164" s="72"/>
      <c r="KA164" s="72"/>
      <c r="KB164" s="72"/>
      <c r="KC164" s="72"/>
      <c r="KD164" s="72"/>
      <c r="KE164" s="72"/>
      <c r="KF164" s="72"/>
      <c r="KG164" s="72"/>
      <c r="KH164" s="72"/>
      <c r="KI164" s="72"/>
      <c r="KJ164" s="72"/>
      <c r="KK164" s="72"/>
      <c r="KL164" s="72"/>
      <c r="KM164" s="72"/>
      <c r="KN164" s="70"/>
      <c r="KO164" s="72"/>
      <c r="KP164" s="70"/>
      <c r="KQ164" s="72"/>
      <c r="KR164" s="72"/>
      <c r="KS164" s="72"/>
      <c r="KT164" s="72"/>
      <c r="KU164" s="72"/>
      <c r="KV164" s="72"/>
      <c r="KW164" s="72"/>
      <c r="KX164" s="72"/>
      <c r="KY164" s="72"/>
      <c r="KZ164" s="72"/>
      <c r="LA164" s="72"/>
      <c r="LB164" s="72"/>
      <c r="LC164" s="72"/>
      <c r="LD164" s="72"/>
      <c r="LE164" s="70"/>
      <c r="LF164" s="72"/>
      <c r="LG164" s="70"/>
      <c r="LH164" s="70"/>
      <c r="LI164" s="70"/>
      <c r="LJ164" s="73"/>
      <c r="LK164" s="73"/>
      <c r="LL164" s="73"/>
      <c r="LM164" s="74"/>
      <c r="LN164" s="75"/>
      <c r="LO164" s="75"/>
      <c r="LP164" s="75"/>
      <c r="LQ164" s="75"/>
      <c r="LR164" s="75"/>
      <c r="LS164" s="75"/>
      <c r="LT164" s="75"/>
      <c r="LU164" s="75"/>
      <c r="LV164" s="75"/>
      <c r="LW164" s="75"/>
      <c r="LX164" s="75"/>
      <c r="LY164" s="75"/>
      <c r="LZ164" s="75"/>
      <c r="MA164" s="75"/>
      <c r="MB164" s="75"/>
      <c r="MC164" s="74"/>
      <c r="MD164" s="74"/>
      <c r="ME164" s="74"/>
      <c r="MF164" s="74"/>
      <c r="MG164" s="74"/>
      <c r="MH164" s="74"/>
      <c r="MI164" s="76"/>
      <c r="MJ164" s="76"/>
      <c r="MK164" s="76"/>
      <c r="ML164" s="76"/>
      <c r="MM164" s="76"/>
      <c r="MN164" s="74"/>
      <c r="MO164" s="74"/>
      <c r="MP164" s="74"/>
      <c r="MQ164" s="74"/>
      <c r="MR164" s="70"/>
      <c r="MS164" s="70"/>
      <c r="MT164" s="70"/>
      <c r="MU164" s="70"/>
      <c r="MV164" s="70"/>
      <c r="MW164" s="70"/>
      <c r="MX164" s="70"/>
      <c r="MY164" s="70"/>
      <c r="MZ164" s="70"/>
      <c r="NA164" s="70"/>
      <c r="NB164" s="70"/>
      <c r="NC164" s="70"/>
      <c r="ND164" s="70"/>
      <c r="NE164" s="70"/>
      <c r="NF164" s="70"/>
      <c r="NG164" s="70"/>
      <c r="NH164" s="70"/>
      <c r="NI164" s="70"/>
      <c r="NJ164" s="70"/>
      <c r="NK164" s="70"/>
      <c r="NL164" s="70"/>
      <c r="NM164" s="70"/>
      <c r="NN164" s="70"/>
      <c r="NO164" s="70"/>
      <c r="NP164" s="70"/>
      <c r="NQ164" s="70"/>
      <c r="NR164" s="70"/>
      <c r="NS164" s="70"/>
      <c r="NT164" s="70"/>
      <c r="NU164" s="70"/>
      <c r="NV164" s="70"/>
      <c r="NW164" s="70"/>
      <c r="NX164" s="70"/>
      <c r="NY164" s="70"/>
      <c r="NZ164" s="70"/>
      <c r="OA164" s="70"/>
      <c r="OB164" s="70"/>
      <c r="OC164" s="70"/>
      <c r="OD164" s="70"/>
      <c r="OE164" s="70"/>
      <c r="OF164" s="70"/>
      <c r="OG164" s="81"/>
      <c r="OH164" s="70"/>
      <c r="OI164" s="70"/>
      <c r="OJ164" s="70"/>
      <c r="OK164" s="70"/>
      <c r="OL164" s="70"/>
      <c r="OM164" s="70"/>
      <c r="ON164" s="70"/>
      <c r="OO164" s="70"/>
      <c r="OP164" s="70"/>
      <c r="OQ164" s="70"/>
      <c r="OR164" s="70"/>
      <c r="OS164" s="70"/>
      <c r="OT164" s="70"/>
      <c r="OU164" s="70"/>
    </row>
    <row r="165" spans="1:411" s="67" customFormat="1" ht="25.5">
      <c r="A165" s="67">
        <v>156</v>
      </c>
      <c r="B165" s="555" t="s">
        <v>751</v>
      </c>
      <c r="C165" s="559" t="s">
        <v>601</v>
      </c>
      <c r="D165" s="511">
        <v>152.91999999999999</v>
      </c>
      <c r="E165" s="743"/>
      <c r="F165" s="634"/>
      <c r="G165" s="634">
        <v>200</v>
      </c>
      <c r="H165" s="919">
        <v>152.91999999999999</v>
      </c>
      <c r="I165" s="633">
        <f t="shared" si="6"/>
        <v>152.91999999999999</v>
      </c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2"/>
      <c r="AK165" s="70"/>
      <c r="AL165" s="72"/>
      <c r="AM165" s="70"/>
      <c r="AN165" s="70"/>
      <c r="AO165" s="72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  <c r="BC165" s="70"/>
      <c r="BD165" s="70"/>
      <c r="BE165" s="70"/>
      <c r="BF165" s="70"/>
      <c r="BG165" s="70"/>
      <c r="BH165" s="70"/>
      <c r="BI165" s="70"/>
      <c r="BJ165" s="70"/>
      <c r="BK165" s="72"/>
      <c r="BL165" s="72"/>
      <c r="BM165" s="70"/>
      <c r="BN165" s="70"/>
      <c r="BO165" s="72"/>
      <c r="BP165" s="72"/>
      <c r="BQ165" s="70"/>
      <c r="BR165" s="70"/>
      <c r="BS165" s="70"/>
      <c r="BT165" s="70"/>
      <c r="BU165" s="72"/>
      <c r="BV165" s="72"/>
      <c r="BW165" s="72"/>
      <c r="BX165" s="72"/>
      <c r="BY165" s="70"/>
      <c r="BZ165" s="70"/>
      <c r="CA165" s="70"/>
      <c r="CB165" s="70"/>
      <c r="CC165" s="72"/>
      <c r="CD165" s="72"/>
      <c r="CE165" s="70">
        <v>1</v>
      </c>
      <c r="CF165" s="72"/>
      <c r="CG165" s="72"/>
      <c r="CH165" s="72"/>
      <c r="CI165" s="72"/>
      <c r="CJ165" s="72"/>
      <c r="CK165" s="72"/>
      <c r="CL165" s="72"/>
      <c r="CM165" s="72"/>
      <c r="CN165" s="72"/>
      <c r="CO165" s="72"/>
      <c r="CP165" s="72"/>
      <c r="CQ165" s="72"/>
      <c r="CR165" s="72"/>
      <c r="CS165" s="72"/>
      <c r="CT165" s="72"/>
      <c r="CU165" s="72"/>
      <c r="CV165" s="72"/>
      <c r="CW165" s="72"/>
      <c r="CX165" s="72"/>
      <c r="CY165" s="72"/>
      <c r="CZ165" s="72"/>
      <c r="DA165" s="70"/>
      <c r="DB165" s="70"/>
      <c r="DC165" s="70"/>
      <c r="DD165" s="72"/>
      <c r="DE165" s="72"/>
      <c r="DF165" s="70"/>
      <c r="DG165" s="72"/>
      <c r="DH165" s="70"/>
      <c r="DI165" s="72"/>
      <c r="DJ165" s="72"/>
      <c r="DK165" s="70"/>
      <c r="DL165" s="72"/>
      <c r="DM165" s="72"/>
      <c r="DN165" s="72"/>
      <c r="DO165" s="72"/>
      <c r="DP165" s="72"/>
      <c r="DQ165" s="72"/>
      <c r="DR165" s="72"/>
      <c r="DS165" s="72"/>
      <c r="DT165" s="72"/>
      <c r="DU165" s="72"/>
      <c r="DV165" s="72"/>
      <c r="DW165" s="72"/>
      <c r="DX165" s="72"/>
      <c r="DY165" s="72"/>
      <c r="DZ165" s="72"/>
      <c r="EA165" s="72"/>
      <c r="EB165" s="72"/>
      <c r="EC165" s="70"/>
      <c r="ED165" s="72"/>
      <c r="EE165" s="70"/>
      <c r="EF165" s="72"/>
      <c r="EG165" s="72"/>
      <c r="EH165" s="72"/>
      <c r="EI165" s="72"/>
      <c r="EJ165" s="72"/>
      <c r="EK165" s="72"/>
      <c r="EL165" s="72"/>
      <c r="EM165" s="72"/>
      <c r="EN165" s="72"/>
      <c r="EO165" s="72"/>
      <c r="EP165" s="72"/>
      <c r="EQ165" s="72"/>
      <c r="ER165" s="72"/>
      <c r="ES165" s="72"/>
      <c r="ET165" s="70"/>
      <c r="EU165" s="72"/>
      <c r="EV165" s="70"/>
      <c r="EW165" s="70"/>
      <c r="EX165" s="70"/>
      <c r="EY165" s="73"/>
      <c r="EZ165" s="73"/>
      <c r="FA165" s="73"/>
      <c r="FB165" s="74"/>
      <c r="FC165" s="75"/>
      <c r="FD165" s="75"/>
      <c r="FE165" s="75"/>
      <c r="FF165" s="75"/>
      <c r="FG165" s="75"/>
      <c r="FH165" s="75"/>
      <c r="FI165" s="75"/>
      <c r="FJ165" s="75"/>
      <c r="FK165" s="75"/>
      <c r="FL165" s="75"/>
      <c r="FM165" s="75"/>
      <c r="FN165" s="75"/>
      <c r="FO165" s="75"/>
      <c r="FP165" s="75"/>
      <c r="FQ165" s="75"/>
      <c r="FR165" s="74"/>
      <c r="FS165" s="74"/>
      <c r="FT165" s="74"/>
      <c r="FU165" s="74"/>
      <c r="FV165" s="74"/>
      <c r="FW165" s="74"/>
      <c r="FX165" s="76"/>
      <c r="FY165" s="76"/>
      <c r="FZ165" s="76"/>
      <c r="GA165" s="76"/>
      <c r="GB165" s="76"/>
      <c r="GC165" s="74"/>
      <c r="GD165" s="74"/>
      <c r="GE165" s="74"/>
      <c r="GF165" s="74"/>
      <c r="GG165" s="77"/>
      <c r="GH165" s="78"/>
      <c r="GI165" s="78"/>
      <c r="GJ165" s="74"/>
      <c r="GK165" s="79"/>
      <c r="GL165" s="105"/>
      <c r="GM165" s="105"/>
      <c r="GN165" s="70"/>
      <c r="GO165" s="70"/>
      <c r="GP165" s="70"/>
      <c r="GQ165" s="70"/>
      <c r="GR165" s="70"/>
      <c r="GS165" s="70"/>
      <c r="GT165" s="70"/>
      <c r="GU165" s="70"/>
      <c r="GV165" s="70"/>
      <c r="GW165" s="70"/>
      <c r="GX165" s="70"/>
      <c r="GY165" s="70"/>
      <c r="GZ165" s="70"/>
      <c r="HA165" s="70"/>
      <c r="HB165" s="70"/>
      <c r="HC165" s="70"/>
      <c r="HD165" s="70"/>
      <c r="HE165" s="70"/>
      <c r="HF165" s="70"/>
      <c r="HG165" s="70"/>
      <c r="HH165" s="70"/>
      <c r="HI165" s="70"/>
      <c r="HJ165" s="70"/>
      <c r="HK165" s="72"/>
      <c r="HL165" s="70"/>
      <c r="HM165" s="72"/>
      <c r="HN165" s="70"/>
      <c r="HO165" s="70"/>
      <c r="HP165" s="72"/>
      <c r="HQ165" s="106"/>
      <c r="HR165" s="70"/>
      <c r="HS165" s="70"/>
      <c r="HT165" s="70"/>
      <c r="HU165" s="70"/>
      <c r="HV165" s="70"/>
      <c r="HW165" s="70"/>
      <c r="HX165" s="70"/>
      <c r="HY165" s="70"/>
      <c r="HZ165" s="70"/>
      <c r="IA165" s="70"/>
      <c r="IB165" s="72"/>
      <c r="IC165" s="70"/>
      <c r="ID165" s="72"/>
      <c r="IE165" s="70"/>
      <c r="IF165" s="70"/>
      <c r="IG165" s="72"/>
      <c r="IH165" s="72"/>
      <c r="II165" s="72"/>
      <c r="IJ165" s="70"/>
      <c r="IK165" s="70"/>
      <c r="IL165" s="70"/>
      <c r="IM165" s="70"/>
      <c r="IN165" s="72"/>
      <c r="IO165" s="72"/>
      <c r="IP165" s="70">
        <v>1</v>
      </c>
      <c r="IQ165" s="72"/>
      <c r="IR165" s="72"/>
      <c r="IS165" s="72"/>
      <c r="IT165" s="72"/>
      <c r="IU165" s="72"/>
      <c r="IV165" s="72"/>
      <c r="IW165" s="72"/>
      <c r="IX165" s="72"/>
      <c r="IY165" s="72"/>
      <c r="IZ165" s="72"/>
      <c r="JA165" s="72"/>
      <c r="JB165" s="72"/>
      <c r="JC165" s="72"/>
      <c r="JD165" s="72"/>
      <c r="JE165" s="72"/>
      <c r="JF165" s="72"/>
      <c r="JG165" s="72"/>
      <c r="JH165" s="72"/>
      <c r="JI165" s="72"/>
      <c r="JJ165" s="72"/>
      <c r="JK165" s="72"/>
      <c r="JL165" s="70"/>
      <c r="JM165" s="70"/>
      <c r="JN165" s="70"/>
      <c r="JO165" s="72"/>
      <c r="JP165" s="72"/>
      <c r="JQ165" s="70"/>
      <c r="JR165" s="72"/>
      <c r="JS165" s="70"/>
      <c r="JT165" s="72"/>
      <c r="JU165" s="72"/>
      <c r="JV165" s="70"/>
      <c r="JW165" s="72"/>
      <c r="JX165" s="72"/>
      <c r="JY165" s="72"/>
      <c r="JZ165" s="72"/>
      <c r="KA165" s="72"/>
      <c r="KB165" s="72"/>
      <c r="KC165" s="72"/>
      <c r="KD165" s="72"/>
      <c r="KE165" s="72"/>
      <c r="KF165" s="72"/>
      <c r="KG165" s="72"/>
      <c r="KH165" s="72"/>
      <c r="KI165" s="72"/>
      <c r="KJ165" s="72"/>
      <c r="KK165" s="72"/>
      <c r="KL165" s="72"/>
      <c r="KM165" s="72"/>
      <c r="KN165" s="70"/>
      <c r="KO165" s="72"/>
      <c r="KP165" s="70"/>
      <c r="KQ165" s="72"/>
      <c r="KR165" s="72"/>
      <c r="KS165" s="72"/>
      <c r="KT165" s="72"/>
      <c r="KU165" s="72"/>
      <c r="KV165" s="72"/>
      <c r="KW165" s="72"/>
      <c r="KX165" s="72"/>
      <c r="KY165" s="72"/>
      <c r="KZ165" s="72"/>
      <c r="LA165" s="72"/>
      <c r="LB165" s="72"/>
      <c r="LC165" s="72"/>
      <c r="LD165" s="72"/>
      <c r="LE165" s="70"/>
      <c r="LF165" s="72"/>
      <c r="LG165" s="70"/>
      <c r="LH165" s="70"/>
      <c r="LI165" s="70"/>
      <c r="LJ165" s="73"/>
      <c r="LK165" s="73"/>
      <c r="LL165" s="73"/>
      <c r="LM165" s="74"/>
      <c r="LN165" s="75"/>
      <c r="LO165" s="75"/>
      <c r="LP165" s="75"/>
      <c r="LQ165" s="75"/>
      <c r="LR165" s="75"/>
      <c r="LS165" s="75"/>
      <c r="LT165" s="75"/>
      <c r="LU165" s="75"/>
      <c r="LV165" s="75"/>
      <c r="LW165" s="75"/>
      <c r="LX165" s="75"/>
      <c r="LY165" s="75"/>
      <c r="LZ165" s="75"/>
      <c r="MA165" s="75"/>
      <c r="MB165" s="75"/>
      <c r="MC165" s="74"/>
      <c r="MD165" s="74"/>
      <c r="ME165" s="74"/>
      <c r="MF165" s="74"/>
      <c r="MG165" s="74"/>
      <c r="MH165" s="74"/>
      <c r="MI165" s="76"/>
      <c r="MJ165" s="76"/>
      <c r="MK165" s="76"/>
      <c r="ML165" s="76"/>
      <c r="MM165" s="76"/>
      <c r="MN165" s="74"/>
      <c r="MO165" s="74"/>
      <c r="MP165" s="74"/>
      <c r="MQ165" s="74"/>
      <c r="MR165" s="70"/>
      <c r="MS165" s="70"/>
      <c r="MT165" s="70"/>
      <c r="MU165" s="70"/>
      <c r="MV165" s="70"/>
      <c r="MW165" s="70"/>
      <c r="MX165" s="70"/>
      <c r="MY165" s="70"/>
      <c r="MZ165" s="70"/>
      <c r="NA165" s="70"/>
      <c r="NB165" s="70"/>
      <c r="NC165" s="70"/>
      <c r="ND165" s="70"/>
      <c r="NE165" s="70"/>
      <c r="NF165" s="70"/>
      <c r="NG165" s="70"/>
      <c r="NH165" s="70"/>
      <c r="NI165" s="70"/>
      <c r="NJ165" s="70"/>
      <c r="NK165" s="70"/>
      <c r="NL165" s="70"/>
      <c r="NM165" s="70"/>
      <c r="NN165" s="70"/>
      <c r="NO165" s="70"/>
      <c r="NP165" s="70"/>
      <c r="NQ165" s="70"/>
      <c r="NR165" s="70"/>
      <c r="NS165" s="70"/>
      <c r="NT165" s="70"/>
      <c r="NU165" s="70"/>
      <c r="NV165" s="70"/>
      <c r="NW165" s="70"/>
      <c r="NX165" s="70"/>
      <c r="NY165" s="70"/>
      <c r="NZ165" s="70"/>
      <c r="OA165" s="70"/>
      <c r="OB165" s="70"/>
      <c r="OC165" s="70"/>
      <c r="OD165" s="70"/>
      <c r="OE165" s="70"/>
      <c r="OF165" s="70"/>
      <c r="OG165" s="81"/>
      <c r="OH165" s="70"/>
      <c r="OI165" s="70"/>
      <c r="OJ165" s="70"/>
      <c r="OK165" s="70"/>
      <c r="OL165" s="70"/>
      <c r="OM165" s="70"/>
      <c r="ON165" s="70"/>
      <c r="OO165" s="70"/>
      <c r="OP165" s="70"/>
      <c r="OQ165" s="70"/>
      <c r="OR165" s="70"/>
      <c r="OS165" s="70"/>
      <c r="OT165" s="70"/>
      <c r="OU165" s="70"/>
    </row>
    <row r="166" spans="1:411" s="67" customFormat="1" ht="25.5">
      <c r="A166" s="67">
        <v>157</v>
      </c>
      <c r="B166" s="555" t="s">
        <v>752</v>
      </c>
      <c r="C166" s="559" t="s">
        <v>601</v>
      </c>
      <c r="D166" s="511">
        <v>750.98</v>
      </c>
      <c r="E166" s="571" t="s">
        <v>2571</v>
      </c>
      <c r="F166" s="634"/>
      <c r="G166" s="634">
        <v>750.98</v>
      </c>
      <c r="H166" s="919">
        <v>750.98</v>
      </c>
      <c r="I166" s="633">
        <f t="shared" si="6"/>
        <v>750.98</v>
      </c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2"/>
      <c r="AK166" s="70"/>
      <c r="AL166" s="72"/>
      <c r="AM166" s="70"/>
      <c r="AN166" s="70"/>
      <c r="AO166" s="72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  <c r="BC166" s="70"/>
      <c r="BD166" s="70"/>
      <c r="BE166" s="70"/>
      <c r="BF166" s="70"/>
      <c r="BG166" s="70"/>
      <c r="BH166" s="70"/>
      <c r="BI166" s="70"/>
      <c r="BJ166" s="70"/>
      <c r="BK166" s="72"/>
      <c r="BL166" s="72"/>
      <c r="BM166" s="70"/>
      <c r="BN166" s="70"/>
      <c r="BO166" s="72"/>
      <c r="BP166" s="72"/>
      <c r="BQ166" s="70"/>
      <c r="BR166" s="70"/>
      <c r="BS166" s="70"/>
      <c r="BT166" s="70"/>
      <c r="BU166" s="72"/>
      <c r="BV166" s="72"/>
      <c r="BW166" s="72"/>
      <c r="BX166" s="72"/>
      <c r="BY166" s="70"/>
      <c r="BZ166" s="70"/>
      <c r="CA166" s="70"/>
      <c r="CB166" s="70"/>
      <c r="CC166" s="72"/>
      <c r="CD166" s="72"/>
      <c r="CE166" s="70"/>
      <c r="CF166" s="72">
        <v>1</v>
      </c>
      <c r="CG166" s="72"/>
      <c r="CH166" s="72"/>
      <c r="CI166" s="72"/>
      <c r="CJ166" s="72"/>
      <c r="CK166" s="72"/>
      <c r="CL166" s="72"/>
      <c r="CM166" s="72"/>
      <c r="CN166" s="72"/>
      <c r="CO166" s="72"/>
      <c r="CP166" s="72"/>
      <c r="CQ166" s="72"/>
      <c r="CR166" s="72"/>
      <c r="CS166" s="72"/>
      <c r="CT166" s="72"/>
      <c r="CU166" s="72"/>
      <c r="CV166" s="72"/>
      <c r="CW166" s="72"/>
      <c r="CX166" s="72"/>
      <c r="CY166" s="72"/>
      <c r="CZ166" s="72"/>
      <c r="DA166" s="70"/>
      <c r="DB166" s="70"/>
      <c r="DC166" s="70"/>
      <c r="DD166" s="72"/>
      <c r="DE166" s="72"/>
      <c r="DF166" s="70"/>
      <c r="DG166" s="72"/>
      <c r="DH166" s="70"/>
      <c r="DI166" s="72"/>
      <c r="DJ166" s="72"/>
      <c r="DK166" s="70"/>
      <c r="DL166" s="72"/>
      <c r="DM166" s="72"/>
      <c r="DN166" s="72"/>
      <c r="DO166" s="72"/>
      <c r="DP166" s="72"/>
      <c r="DQ166" s="72"/>
      <c r="DR166" s="72"/>
      <c r="DS166" s="72"/>
      <c r="DT166" s="72"/>
      <c r="DU166" s="72"/>
      <c r="DV166" s="72"/>
      <c r="DW166" s="72"/>
      <c r="DX166" s="72"/>
      <c r="DY166" s="72"/>
      <c r="DZ166" s="72"/>
      <c r="EA166" s="72"/>
      <c r="EB166" s="72"/>
      <c r="EC166" s="70"/>
      <c r="ED166" s="72"/>
      <c r="EE166" s="70"/>
      <c r="EF166" s="72"/>
      <c r="EG166" s="72"/>
      <c r="EH166" s="72"/>
      <c r="EI166" s="72"/>
      <c r="EJ166" s="72"/>
      <c r="EK166" s="72"/>
      <c r="EL166" s="72"/>
      <c r="EM166" s="72"/>
      <c r="EN166" s="72"/>
      <c r="EO166" s="72"/>
      <c r="EP166" s="72"/>
      <c r="EQ166" s="72"/>
      <c r="ER166" s="72"/>
      <c r="ES166" s="72"/>
      <c r="ET166" s="70"/>
      <c r="EU166" s="72"/>
      <c r="EV166" s="70"/>
      <c r="EW166" s="70"/>
      <c r="EX166" s="70"/>
      <c r="EY166" s="73"/>
      <c r="EZ166" s="73"/>
      <c r="FA166" s="73"/>
      <c r="FB166" s="74"/>
      <c r="FC166" s="75"/>
      <c r="FD166" s="75"/>
      <c r="FE166" s="75"/>
      <c r="FF166" s="75"/>
      <c r="FG166" s="75"/>
      <c r="FH166" s="75"/>
      <c r="FI166" s="75"/>
      <c r="FJ166" s="75"/>
      <c r="FK166" s="75"/>
      <c r="FL166" s="75"/>
      <c r="FM166" s="75"/>
      <c r="FN166" s="75"/>
      <c r="FO166" s="75"/>
      <c r="FP166" s="75"/>
      <c r="FQ166" s="75"/>
      <c r="FR166" s="74"/>
      <c r="FS166" s="74"/>
      <c r="FT166" s="74"/>
      <c r="FU166" s="74"/>
      <c r="FV166" s="74"/>
      <c r="FW166" s="74"/>
      <c r="FX166" s="76"/>
      <c r="FY166" s="76"/>
      <c r="FZ166" s="76"/>
      <c r="GA166" s="76"/>
      <c r="GB166" s="76"/>
      <c r="GC166" s="74"/>
      <c r="GD166" s="74"/>
      <c r="GE166" s="74"/>
      <c r="GF166" s="74"/>
      <c r="GG166" s="77"/>
      <c r="GH166" s="78"/>
      <c r="GI166" s="78"/>
      <c r="GJ166" s="74"/>
      <c r="GK166" s="79"/>
      <c r="GL166" s="105"/>
      <c r="GM166" s="105"/>
      <c r="GN166" s="70"/>
      <c r="GO166" s="70"/>
      <c r="GP166" s="70"/>
      <c r="GQ166" s="70"/>
      <c r="GR166" s="70"/>
      <c r="GS166" s="70"/>
      <c r="GT166" s="70"/>
      <c r="GU166" s="70"/>
      <c r="GV166" s="70"/>
      <c r="GW166" s="70"/>
      <c r="GX166" s="70"/>
      <c r="GY166" s="70"/>
      <c r="GZ166" s="70"/>
      <c r="HA166" s="70"/>
      <c r="HB166" s="70"/>
      <c r="HC166" s="70"/>
      <c r="HD166" s="70"/>
      <c r="HE166" s="70"/>
      <c r="HF166" s="70"/>
      <c r="HG166" s="70"/>
      <c r="HH166" s="70"/>
      <c r="HI166" s="70"/>
      <c r="HJ166" s="70"/>
      <c r="HK166" s="72"/>
      <c r="HL166" s="70"/>
      <c r="HM166" s="72"/>
      <c r="HN166" s="70"/>
      <c r="HO166" s="70"/>
      <c r="HP166" s="72"/>
      <c r="HQ166" s="106"/>
      <c r="HR166" s="70"/>
      <c r="HS166" s="70"/>
      <c r="HT166" s="70"/>
      <c r="HU166" s="70"/>
      <c r="HV166" s="70"/>
      <c r="HW166" s="70"/>
      <c r="HX166" s="70"/>
      <c r="HY166" s="70"/>
      <c r="HZ166" s="70"/>
      <c r="IA166" s="70"/>
      <c r="IB166" s="72"/>
      <c r="IC166" s="70"/>
      <c r="ID166" s="72"/>
      <c r="IE166" s="70"/>
      <c r="IF166" s="70"/>
      <c r="IG166" s="72"/>
      <c r="IH166" s="72"/>
      <c r="II166" s="72"/>
      <c r="IJ166" s="70"/>
      <c r="IK166" s="70"/>
      <c r="IL166" s="70"/>
      <c r="IM166" s="70"/>
      <c r="IN166" s="72"/>
      <c r="IO166" s="72"/>
      <c r="IP166" s="70"/>
      <c r="IQ166" s="72">
        <v>1</v>
      </c>
      <c r="IR166" s="72"/>
      <c r="IS166" s="72"/>
      <c r="IT166" s="72"/>
      <c r="IU166" s="72"/>
      <c r="IV166" s="72"/>
      <c r="IW166" s="72"/>
      <c r="IX166" s="72"/>
      <c r="IY166" s="72"/>
      <c r="IZ166" s="72"/>
      <c r="JA166" s="72"/>
      <c r="JB166" s="72"/>
      <c r="JC166" s="72"/>
      <c r="JD166" s="72"/>
      <c r="JE166" s="72"/>
      <c r="JF166" s="72"/>
      <c r="JG166" s="72"/>
      <c r="JH166" s="72"/>
      <c r="JI166" s="72"/>
      <c r="JJ166" s="72"/>
      <c r="JK166" s="72"/>
      <c r="JL166" s="70"/>
      <c r="JM166" s="70"/>
      <c r="JN166" s="70"/>
      <c r="JO166" s="72"/>
      <c r="JP166" s="72"/>
      <c r="JQ166" s="70"/>
      <c r="JR166" s="72"/>
      <c r="JS166" s="70"/>
      <c r="JT166" s="72"/>
      <c r="JU166" s="72"/>
      <c r="JV166" s="70"/>
      <c r="JW166" s="72"/>
      <c r="JX166" s="72"/>
      <c r="JY166" s="72"/>
      <c r="JZ166" s="72"/>
      <c r="KA166" s="72"/>
      <c r="KB166" s="72"/>
      <c r="KC166" s="72"/>
      <c r="KD166" s="72"/>
      <c r="KE166" s="72"/>
      <c r="KF166" s="72"/>
      <c r="KG166" s="72"/>
      <c r="KH166" s="72"/>
      <c r="KI166" s="72"/>
      <c r="KJ166" s="72"/>
      <c r="KK166" s="72"/>
      <c r="KL166" s="72"/>
      <c r="KM166" s="72"/>
      <c r="KN166" s="70"/>
      <c r="KO166" s="72"/>
      <c r="KP166" s="70"/>
      <c r="KQ166" s="72"/>
      <c r="KR166" s="72"/>
      <c r="KS166" s="72"/>
      <c r="KT166" s="72"/>
      <c r="KU166" s="72"/>
      <c r="KV166" s="72"/>
      <c r="KW166" s="72"/>
      <c r="KX166" s="72"/>
      <c r="KY166" s="72"/>
      <c r="KZ166" s="72"/>
      <c r="LA166" s="72"/>
      <c r="LB166" s="72"/>
      <c r="LC166" s="72"/>
      <c r="LD166" s="72"/>
      <c r="LE166" s="70"/>
      <c r="LF166" s="72"/>
      <c r="LG166" s="70"/>
      <c r="LH166" s="70"/>
      <c r="LI166" s="70"/>
      <c r="LJ166" s="73"/>
      <c r="LK166" s="73"/>
      <c r="LL166" s="73"/>
      <c r="LM166" s="74"/>
      <c r="LN166" s="75"/>
      <c r="LO166" s="75"/>
      <c r="LP166" s="75"/>
      <c r="LQ166" s="75"/>
      <c r="LR166" s="75"/>
      <c r="LS166" s="75"/>
      <c r="LT166" s="75"/>
      <c r="LU166" s="75"/>
      <c r="LV166" s="75"/>
      <c r="LW166" s="75"/>
      <c r="LX166" s="75"/>
      <c r="LY166" s="75"/>
      <c r="LZ166" s="75"/>
      <c r="MA166" s="75"/>
      <c r="MB166" s="75"/>
      <c r="MC166" s="74"/>
      <c r="MD166" s="74"/>
      <c r="ME166" s="74"/>
      <c r="MF166" s="74"/>
      <c r="MG166" s="74"/>
      <c r="MH166" s="74"/>
      <c r="MI166" s="76"/>
      <c r="MJ166" s="76"/>
      <c r="MK166" s="76"/>
      <c r="ML166" s="76"/>
      <c r="MM166" s="76"/>
      <c r="MN166" s="74"/>
      <c r="MO166" s="74"/>
      <c r="MP166" s="74"/>
      <c r="MQ166" s="74"/>
      <c r="MR166" s="70"/>
      <c r="MS166" s="70"/>
      <c r="MT166" s="70"/>
      <c r="MU166" s="70"/>
      <c r="MV166" s="70"/>
      <c r="MW166" s="70"/>
      <c r="MX166" s="70"/>
      <c r="MY166" s="70"/>
      <c r="MZ166" s="70"/>
      <c r="NA166" s="70"/>
      <c r="NB166" s="70"/>
      <c r="NC166" s="70"/>
      <c r="ND166" s="70"/>
      <c r="NE166" s="70"/>
      <c r="NF166" s="70"/>
      <c r="NG166" s="70"/>
      <c r="NH166" s="70"/>
      <c r="NI166" s="70"/>
      <c r="NJ166" s="70"/>
      <c r="NK166" s="70"/>
      <c r="NL166" s="70"/>
      <c r="NM166" s="70"/>
      <c r="NN166" s="70"/>
      <c r="NO166" s="70"/>
      <c r="NP166" s="70"/>
      <c r="NQ166" s="70"/>
      <c r="NR166" s="70"/>
      <c r="NS166" s="70"/>
      <c r="NT166" s="70"/>
      <c r="NU166" s="70"/>
      <c r="NV166" s="70"/>
      <c r="NW166" s="70"/>
      <c r="NX166" s="70"/>
      <c r="NY166" s="70"/>
      <c r="NZ166" s="70"/>
      <c r="OA166" s="70"/>
      <c r="OB166" s="70"/>
      <c r="OC166" s="70"/>
      <c r="OD166" s="70"/>
      <c r="OE166" s="70"/>
      <c r="OF166" s="70"/>
      <c r="OG166" s="81"/>
      <c r="OH166" s="70"/>
      <c r="OI166" s="70"/>
      <c r="OJ166" s="70"/>
      <c r="OK166" s="70"/>
      <c r="OL166" s="70"/>
      <c r="OM166" s="70"/>
      <c r="ON166" s="70"/>
      <c r="OO166" s="70"/>
      <c r="OP166" s="70"/>
      <c r="OQ166" s="70"/>
      <c r="OR166" s="70"/>
      <c r="OS166" s="70"/>
      <c r="OT166" s="70"/>
      <c r="OU166" s="70"/>
    </row>
    <row r="167" spans="1:411" s="67" customFormat="1" ht="25.5">
      <c r="A167" s="67">
        <v>158</v>
      </c>
      <c r="B167" s="555" t="s">
        <v>753</v>
      </c>
      <c r="C167" s="559" t="s">
        <v>601</v>
      </c>
      <c r="D167" s="511">
        <v>761.72</v>
      </c>
      <c r="E167" s="571" t="s">
        <v>2572</v>
      </c>
      <c r="F167" s="634"/>
      <c r="G167" s="634">
        <v>761.72</v>
      </c>
      <c r="H167" s="919">
        <v>761.72</v>
      </c>
      <c r="I167" s="633">
        <f t="shared" si="6"/>
        <v>761.72</v>
      </c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2"/>
      <c r="AK167" s="70"/>
      <c r="AL167" s="72"/>
      <c r="AM167" s="70"/>
      <c r="AN167" s="70"/>
      <c r="AO167" s="72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  <c r="BC167" s="70"/>
      <c r="BD167" s="70"/>
      <c r="BE167" s="70"/>
      <c r="BF167" s="70"/>
      <c r="BG167" s="70"/>
      <c r="BH167" s="70"/>
      <c r="BI167" s="70"/>
      <c r="BJ167" s="70"/>
      <c r="BK167" s="72"/>
      <c r="BL167" s="72"/>
      <c r="BM167" s="70"/>
      <c r="BN167" s="70"/>
      <c r="BO167" s="72"/>
      <c r="BP167" s="72"/>
      <c r="BQ167" s="70"/>
      <c r="BR167" s="70"/>
      <c r="BS167" s="70"/>
      <c r="BT167" s="70"/>
      <c r="BU167" s="72"/>
      <c r="BV167" s="72"/>
      <c r="BW167" s="72"/>
      <c r="BX167" s="72"/>
      <c r="BY167" s="70"/>
      <c r="BZ167" s="70"/>
      <c r="CA167" s="70"/>
      <c r="CB167" s="70"/>
      <c r="CC167" s="72"/>
      <c r="CD167" s="72"/>
      <c r="CE167" s="70"/>
      <c r="CF167" s="72"/>
      <c r="CG167" s="72">
        <v>1</v>
      </c>
      <c r="CH167" s="72"/>
      <c r="CI167" s="72"/>
      <c r="CJ167" s="72"/>
      <c r="CK167" s="72"/>
      <c r="CL167" s="72"/>
      <c r="CM167" s="72"/>
      <c r="CN167" s="72"/>
      <c r="CO167" s="72"/>
      <c r="CP167" s="72"/>
      <c r="CQ167" s="72"/>
      <c r="CR167" s="72"/>
      <c r="CS167" s="72"/>
      <c r="CT167" s="72"/>
      <c r="CU167" s="72"/>
      <c r="CV167" s="72"/>
      <c r="CW167" s="72"/>
      <c r="CX167" s="72"/>
      <c r="CY167" s="72"/>
      <c r="CZ167" s="72"/>
      <c r="DA167" s="70"/>
      <c r="DB167" s="70"/>
      <c r="DC167" s="70"/>
      <c r="DD167" s="72"/>
      <c r="DE167" s="72"/>
      <c r="DF167" s="70"/>
      <c r="DG167" s="72"/>
      <c r="DH167" s="70"/>
      <c r="DI167" s="72"/>
      <c r="DJ167" s="72"/>
      <c r="DK167" s="70"/>
      <c r="DL167" s="72"/>
      <c r="DM167" s="72"/>
      <c r="DN167" s="72"/>
      <c r="DO167" s="72"/>
      <c r="DP167" s="72"/>
      <c r="DQ167" s="72"/>
      <c r="DR167" s="72"/>
      <c r="DS167" s="72"/>
      <c r="DT167" s="72"/>
      <c r="DU167" s="72"/>
      <c r="DV167" s="72"/>
      <c r="DW167" s="72"/>
      <c r="DX167" s="72"/>
      <c r="DY167" s="72"/>
      <c r="DZ167" s="72"/>
      <c r="EA167" s="72"/>
      <c r="EB167" s="72"/>
      <c r="EC167" s="70"/>
      <c r="ED167" s="72"/>
      <c r="EE167" s="70"/>
      <c r="EF167" s="72"/>
      <c r="EG167" s="72"/>
      <c r="EH167" s="72"/>
      <c r="EI167" s="72"/>
      <c r="EJ167" s="72"/>
      <c r="EK167" s="72"/>
      <c r="EL167" s="72"/>
      <c r="EM167" s="72"/>
      <c r="EN167" s="72"/>
      <c r="EO167" s="72"/>
      <c r="EP167" s="72"/>
      <c r="EQ167" s="72"/>
      <c r="ER167" s="72"/>
      <c r="ES167" s="72"/>
      <c r="ET167" s="70"/>
      <c r="EU167" s="72"/>
      <c r="EV167" s="70"/>
      <c r="EW167" s="70"/>
      <c r="EX167" s="70"/>
      <c r="EY167" s="73"/>
      <c r="EZ167" s="73"/>
      <c r="FA167" s="73"/>
      <c r="FB167" s="74"/>
      <c r="FC167" s="75"/>
      <c r="FD167" s="75"/>
      <c r="FE167" s="75"/>
      <c r="FF167" s="75"/>
      <c r="FG167" s="75"/>
      <c r="FH167" s="75"/>
      <c r="FI167" s="75"/>
      <c r="FJ167" s="75"/>
      <c r="FK167" s="75"/>
      <c r="FL167" s="75"/>
      <c r="FM167" s="75"/>
      <c r="FN167" s="75"/>
      <c r="FO167" s="75"/>
      <c r="FP167" s="75"/>
      <c r="FQ167" s="75"/>
      <c r="FR167" s="74"/>
      <c r="FS167" s="74"/>
      <c r="FT167" s="74"/>
      <c r="FU167" s="74"/>
      <c r="FV167" s="74"/>
      <c r="FW167" s="74"/>
      <c r="FX167" s="76"/>
      <c r="FY167" s="76"/>
      <c r="FZ167" s="76"/>
      <c r="GA167" s="76"/>
      <c r="GB167" s="76"/>
      <c r="GC167" s="74"/>
      <c r="GD167" s="74"/>
      <c r="GE167" s="74"/>
      <c r="GF167" s="74"/>
      <c r="GG167" s="77"/>
      <c r="GH167" s="78"/>
      <c r="GI167" s="78"/>
      <c r="GJ167" s="74"/>
      <c r="GK167" s="79"/>
      <c r="GL167" s="105"/>
      <c r="GM167" s="105"/>
      <c r="GN167" s="70"/>
      <c r="GO167" s="70"/>
      <c r="GP167" s="70"/>
      <c r="GQ167" s="70"/>
      <c r="GR167" s="70"/>
      <c r="GS167" s="70"/>
      <c r="GT167" s="70"/>
      <c r="GU167" s="70"/>
      <c r="GV167" s="70"/>
      <c r="GW167" s="70"/>
      <c r="GX167" s="70"/>
      <c r="GY167" s="70"/>
      <c r="GZ167" s="70"/>
      <c r="HA167" s="70"/>
      <c r="HB167" s="70"/>
      <c r="HC167" s="70"/>
      <c r="HD167" s="70"/>
      <c r="HE167" s="70"/>
      <c r="HF167" s="70"/>
      <c r="HG167" s="70"/>
      <c r="HH167" s="70"/>
      <c r="HI167" s="70"/>
      <c r="HJ167" s="70"/>
      <c r="HK167" s="72"/>
      <c r="HL167" s="70"/>
      <c r="HM167" s="72"/>
      <c r="HN167" s="70"/>
      <c r="HO167" s="70"/>
      <c r="HP167" s="72"/>
      <c r="HQ167" s="106"/>
      <c r="HR167" s="70"/>
      <c r="HS167" s="70"/>
      <c r="HT167" s="70"/>
      <c r="HU167" s="70"/>
      <c r="HV167" s="70"/>
      <c r="HW167" s="70"/>
      <c r="HX167" s="70"/>
      <c r="HY167" s="70"/>
      <c r="HZ167" s="70"/>
      <c r="IA167" s="70"/>
      <c r="IB167" s="72"/>
      <c r="IC167" s="70"/>
      <c r="ID167" s="72"/>
      <c r="IE167" s="70"/>
      <c r="IF167" s="70"/>
      <c r="IG167" s="72"/>
      <c r="IH167" s="72"/>
      <c r="II167" s="72"/>
      <c r="IJ167" s="70"/>
      <c r="IK167" s="70"/>
      <c r="IL167" s="70"/>
      <c r="IM167" s="70"/>
      <c r="IN167" s="72"/>
      <c r="IO167" s="72"/>
      <c r="IP167" s="70"/>
      <c r="IQ167" s="72"/>
      <c r="IR167" s="72">
        <v>1</v>
      </c>
      <c r="IS167" s="72"/>
      <c r="IT167" s="72"/>
      <c r="IU167" s="72"/>
      <c r="IV167" s="72"/>
      <c r="IW167" s="72"/>
      <c r="IX167" s="72"/>
      <c r="IY167" s="72"/>
      <c r="IZ167" s="72"/>
      <c r="JA167" s="72"/>
      <c r="JB167" s="72"/>
      <c r="JC167" s="72"/>
      <c r="JD167" s="72"/>
      <c r="JE167" s="72"/>
      <c r="JF167" s="72"/>
      <c r="JG167" s="72"/>
      <c r="JH167" s="72"/>
      <c r="JI167" s="72"/>
      <c r="JJ167" s="72"/>
      <c r="JK167" s="72"/>
      <c r="JL167" s="70"/>
      <c r="JM167" s="70"/>
      <c r="JN167" s="70"/>
      <c r="JO167" s="72"/>
      <c r="JP167" s="72"/>
      <c r="JQ167" s="70"/>
      <c r="JR167" s="72"/>
      <c r="JS167" s="70"/>
      <c r="JT167" s="72"/>
      <c r="JU167" s="72"/>
      <c r="JV167" s="70"/>
      <c r="JW167" s="72"/>
      <c r="JX167" s="72"/>
      <c r="JY167" s="72"/>
      <c r="JZ167" s="72"/>
      <c r="KA167" s="72"/>
      <c r="KB167" s="72"/>
      <c r="KC167" s="72"/>
      <c r="KD167" s="72"/>
      <c r="KE167" s="72"/>
      <c r="KF167" s="72"/>
      <c r="KG167" s="72"/>
      <c r="KH167" s="72"/>
      <c r="KI167" s="72"/>
      <c r="KJ167" s="72"/>
      <c r="KK167" s="72"/>
      <c r="KL167" s="72"/>
      <c r="KM167" s="72"/>
      <c r="KN167" s="70"/>
      <c r="KO167" s="72"/>
      <c r="KP167" s="70"/>
      <c r="KQ167" s="72"/>
      <c r="KR167" s="72"/>
      <c r="KS167" s="72"/>
      <c r="KT167" s="72"/>
      <c r="KU167" s="72"/>
      <c r="KV167" s="72"/>
      <c r="KW167" s="72"/>
      <c r="KX167" s="72"/>
      <c r="KY167" s="72"/>
      <c r="KZ167" s="72"/>
      <c r="LA167" s="72"/>
      <c r="LB167" s="72"/>
      <c r="LC167" s="72"/>
      <c r="LD167" s="72"/>
      <c r="LE167" s="70"/>
      <c r="LF167" s="72"/>
      <c r="LG167" s="70"/>
      <c r="LH167" s="70"/>
      <c r="LI167" s="70"/>
      <c r="LJ167" s="73"/>
      <c r="LK167" s="73"/>
      <c r="LL167" s="73"/>
      <c r="LM167" s="74"/>
      <c r="LN167" s="75"/>
      <c r="LO167" s="75"/>
      <c r="LP167" s="75"/>
      <c r="LQ167" s="75"/>
      <c r="LR167" s="75"/>
      <c r="LS167" s="75"/>
      <c r="LT167" s="75"/>
      <c r="LU167" s="75"/>
      <c r="LV167" s="75"/>
      <c r="LW167" s="75"/>
      <c r="LX167" s="75"/>
      <c r="LY167" s="75"/>
      <c r="LZ167" s="75"/>
      <c r="MA167" s="75"/>
      <c r="MB167" s="75"/>
      <c r="MC167" s="74"/>
      <c r="MD167" s="74"/>
      <c r="ME167" s="74"/>
      <c r="MF167" s="74"/>
      <c r="MG167" s="74"/>
      <c r="MH167" s="74"/>
      <c r="MI167" s="76"/>
      <c r="MJ167" s="76"/>
      <c r="MK167" s="76"/>
      <c r="ML167" s="76"/>
      <c r="MM167" s="76"/>
      <c r="MN167" s="74"/>
      <c r="MO167" s="74"/>
      <c r="MP167" s="74"/>
      <c r="MQ167" s="74"/>
      <c r="MR167" s="70"/>
      <c r="MS167" s="70"/>
      <c r="MT167" s="70"/>
      <c r="MU167" s="70"/>
      <c r="MV167" s="70"/>
      <c r="MW167" s="70"/>
      <c r="MX167" s="70"/>
      <c r="MY167" s="70"/>
      <c r="MZ167" s="70"/>
      <c r="NA167" s="70"/>
      <c r="NB167" s="70"/>
      <c r="NC167" s="70"/>
      <c r="ND167" s="70"/>
      <c r="NE167" s="70"/>
      <c r="NF167" s="70"/>
      <c r="NG167" s="70"/>
      <c r="NH167" s="70"/>
      <c r="NI167" s="70"/>
      <c r="NJ167" s="70"/>
      <c r="NK167" s="70"/>
      <c r="NL167" s="70"/>
      <c r="NM167" s="70"/>
      <c r="NN167" s="70"/>
      <c r="NO167" s="70"/>
      <c r="NP167" s="70"/>
      <c r="NQ167" s="70"/>
      <c r="NR167" s="70"/>
      <c r="NS167" s="70"/>
      <c r="NT167" s="70"/>
      <c r="NU167" s="70"/>
      <c r="NV167" s="70"/>
      <c r="NW167" s="70"/>
      <c r="NX167" s="70"/>
      <c r="NY167" s="70"/>
      <c r="NZ167" s="70"/>
      <c r="OA167" s="70"/>
      <c r="OB167" s="70"/>
      <c r="OC167" s="70"/>
      <c r="OD167" s="70"/>
      <c r="OE167" s="70"/>
      <c r="OF167" s="70"/>
      <c r="OG167" s="81"/>
      <c r="OH167" s="70"/>
      <c r="OI167" s="70"/>
      <c r="OJ167" s="70"/>
      <c r="OK167" s="70"/>
      <c r="OL167" s="70"/>
      <c r="OM167" s="70"/>
      <c r="ON167" s="70"/>
      <c r="OO167" s="70"/>
      <c r="OP167" s="70"/>
      <c r="OQ167" s="70"/>
      <c r="OR167" s="70"/>
      <c r="OS167" s="70"/>
      <c r="OT167" s="70"/>
      <c r="OU167" s="70"/>
    </row>
    <row r="168" spans="1:411" s="67" customFormat="1" ht="25.5">
      <c r="A168" s="67">
        <v>159</v>
      </c>
      <c r="B168" s="555" t="s">
        <v>754</v>
      </c>
      <c r="C168" s="559" t="s">
        <v>601</v>
      </c>
      <c r="D168" s="511">
        <v>772.44</v>
      </c>
      <c r="E168" s="571" t="s">
        <v>2573</v>
      </c>
      <c r="F168" s="634"/>
      <c r="G168" s="634">
        <v>772.44</v>
      </c>
      <c r="H168" s="919">
        <v>772.44</v>
      </c>
      <c r="I168" s="633">
        <f t="shared" si="6"/>
        <v>772.44</v>
      </c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2"/>
      <c r="AK168" s="70"/>
      <c r="AL168" s="72"/>
      <c r="AM168" s="70"/>
      <c r="AN168" s="70"/>
      <c r="AO168" s="72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/>
      <c r="BE168" s="70"/>
      <c r="BF168" s="70"/>
      <c r="BG168" s="70"/>
      <c r="BH168" s="70"/>
      <c r="BI168" s="70"/>
      <c r="BJ168" s="70"/>
      <c r="BK168" s="72"/>
      <c r="BL168" s="72"/>
      <c r="BM168" s="70"/>
      <c r="BN168" s="70"/>
      <c r="BO168" s="72"/>
      <c r="BP168" s="72"/>
      <c r="BQ168" s="70"/>
      <c r="BR168" s="70"/>
      <c r="BS168" s="70"/>
      <c r="BT168" s="70"/>
      <c r="BU168" s="72"/>
      <c r="BV168" s="72"/>
      <c r="BW168" s="72"/>
      <c r="BX168" s="72"/>
      <c r="BY168" s="70"/>
      <c r="BZ168" s="70"/>
      <c r="CA168" s="70"/>
      <c r="CB168" s="70"/>
      <c r="CC168" s="72"/>
      <c r="CD168" s="72"/>
      <c r="CE168" s="70"/>
      <c r="CF168" s="72"/>
      <c r="CG168" s="72"/>
      <c r="CH168" s="72">
        <v>1</v>
      </c>
      <c r="CI168" s="72"/>
      <c r="CJ168" s="72"/>
      <c r="CK168" s="72"/>
      <c r="CL168" s="72"/>
      <c r="CM168" s="72"/>
      <c r="CN168" s="72"/>
      <c r="CO168" s="72"/>
      <c r="CP168" s="72"/>
      <c r="CQ168" s="72"/>
      <c r="CR168" s="72"/>
      <c r="CS168" s="72"/>
      <c r="CT168" s="72"/>
      <c r="CU168" s="72"/>
      <c r="CV168" s="72"/>
      <c r="CW168" s="72"/>
      <c r="CX168" s="72"/>
      <c r="CY168" s="72"/>
      <c r="CZ168" s="72"/>
      <c r="DA168" s="70"/>
      <c r="DB168" s="70"/>
      <c r="DC168" s="70"/>
      <c r="DD168" s="72"/>
      <c r="DE168" s="72"/>
      <c r="DF168" s="70"/>
      <c r="DG168" s="72"/>
      <c r="DH168" s="70"/>
      <c r="DI168" s="72"/>
      <c r="DJ168" s="72"/>
      <c r="DK168" s="70"/>
      <c r="DL168" s="72"/>
      <c r="DM168" s="72"/>
      <c r="DN168" s="72"/>
      <c r="DO168" s="72"/>
      <c r="DP168" s="72"/>
      <c r="DQ168" s="72"/>
      <c r="DR168" s="72"/>
      <c r="DS168" s="72"/>
      <c r="DT168" s="72"/>
      <c r="DU168" s="72"/>
      <c r="DV168" s="72"/>
      <c r="DW168" s="72"/>
      <c r="DX168" s="72"/>
      <c r="DY168" s="72"/>
      <c r="DZ168" s="72"/>
      <c r="EA168" s="72"/>
      <c r="EB168" s="72"/>
      <c r="EC168" s="70"/>
      <c r="ED168" s="72"/>
      <c r="EE168" s="70"/>
      <c r="EF168" s="72"/>
      <c r="EG168" s="72"/>
      <c r="EH168" s="72"/>
      <c r="EI168" s="72"/>
      <c r="EJ168" s="72"/>
      <c r="EK168" s="72"/>
      <c r="EL168" s="72"/>
      <c r="EM168" s="72"/>
      <c r="EN168" s="72"/>
      <c r="EO168" s="72"/>
      <c r="EP168" s="72"/>
      <c r="EQ168" s="72"/>
      <c r="ER168" s="72"/>
      <c r="ES168" s="72"/>
      <c r="ET168" s="70"/>
      <c r="EU168" s="72"/>
      <c r="EV168" s="70"/>
      <c r="EW168" s="70"/>
      <c r="EX168" s="70"/>
      <c r="EY168" s="73"/>
      <c r="EZ168" s="73"/>
      <c r="FA168" s="73"/>
      <c r="FB168" s="74"/>
      <c r="FC168" s="75"/>
      <c r="FD168" s="75"/>
      <c r="FE168" s="75"/>
      <c r="FF168" s="75"/>
      <c r="FG168" s="75"/>
      <c r="FH168" s="75"/>
      <c r="FI168" s="75"/>
      <c r="FJ168" s="75"/>
      <c r="FK168" s="75"/>
      <c r="FL168" s="75"/>
      <c r="FM168" s="75"/>
      <c r="FN168" s="75"/>
      <c r="FO168" s="75"/>
      <c r="FP168" s="75"/>
      <c r="FQ168" s="75"/>
      <c r="FR168" s="74"/>
      <c r="FS168" s="74"/>
      <c r="FT168" s="74"/>
      <c r="FU168" s="74"/>
      <c r="FV168" s="74"/>
      <c r="FW168" s="74"/>
      <c r="FX168" s="76"/>
      <c r="FY168" s="76"/>
      <c r="FZ168" s="76"/>
      <c r="GA168" s="76"/>
      <c r="GB168" s="76"/>
      <c r="GC168" s="74"/>
      <c r="GD168" s="74"/>
      <c r="GE168" s="74"/>
      <c r="GF168" s="74"/>
      <c r="GG168" s="77"/>
      <c r="GH168" s="78"/>
      <c r="GI168" s="78"/>
      <c r="GJ168" s="74"/>
      <c r="GK168" s="79"/>
      <c r="GL168" s="105"/>
      <c r="GM168" s="105"/>
      <c r="GN168" s="70"/>
      <c r="GO168" s="70"/>
      <c r="GP168" s="70"/>
      <c r="GQ168" s="70"/>
      <c r="GR168" s="70"/>
      <c r="GS168" s="70"/>
      <c r="GT168" s="70"/>
      <c r="GU168" s="70"/>
      <c r="GV168" s="70"/>
      <c r="GW168" s="70"/>
      <c r="GX168" s="70"/>
      <c r="GY168" s="70"/>
      <c r="GZ168" s="70"/>
      <c r="HA168" s="70"/>
      <c r="HB168" s="70"/>
      <c r="HC168" s="70"/>
      <c r="HD168" s="70"/>
      <c r="HE168" s="70"/>
      <c r="HF168" s="70"/>
      <c r="HG168" s="70"/>
      <c r="HH168" s="70"/>
      <c r="HI168" s="70"/>
      <c r="HJ168" s="70"/>
      <c r="HK168" s="72"/>
      <c r="HL168" s="70"/>
      <c r="HM168" s="72"/>
      <c r="HN168" s="70"/>
      <c r="HO168" s="70"/>
      <c r="HP168" s="72"/>
      <c r="HQ168" s="106"/>
      <c r="HR168" s="70"/>
      <c r="HS168" s="70"/>
      <c r="HT168" s="70"/>
      <c r="HU168" s="70"/>
      <c r="HV168" s="70"/>
      <c r="HW168" s="70"/>
      <c r="HX168" s="70"/>
      <c r="HY168" s="70"/>
      <c r="HZ168" s="70"/>
      <c r="IA168" s="70"/>
      <c r="IB168" s="72"/>
      <c r="IC168" s="70"/>
      <c r="ID168" s="72"/>
      <c r="IE168" s="70"/>
      <c r="IF168" s="70"/>
      <c r="IG168" s="72"/>
      <c r="IH168" s="72"/>
      <c r="II168" s="72"/>
      <c r="IJ168" s="70"/>
      <c r="IK168" s="70"/>
      <c r="IL168" s="70"/>
      <c r="IM168" s="70"/>
      <c r="IN168" s="72"/>
      <c r="IO168" s="72"/>
      <c r="IP168" s="70"/>
      <c r="IQ168" s="72"/>
      <c r="IR168" s="72"/>
      <c r="IS168" s="72">
        <v>1</v>
      </c>
      <c r="IT168" s="72"/>
      <c r="IU168" s="72"/>
      <c r="IV168" s="72"/>
      <c r="IW168" s="72"/>
      <c r="IX168" s="72"/>
      <c r="IY168" s="72"/>
      <c r="IZ168" s="72"/>
      <c r="JA168" s="72"/>
      <c r="JB168" s="72"/>
      <c r="JC168" s="72"/>
      <c r="JD168" s="72"/>
      <c r="JE168" s="72"/>
      <c r="JF168" s="72"/>
      <c r="JG168" s="72"/>
      <c r="JH168" s="72"/>
      <c r="JI168" s="72"/>
      <c r="JJ168" s="72"/>
      <c r="JK168" s="72"/>
      <c r="JL168" s="70"/>
      <c r="JM168" s="70"/>
      <c r="JN168" s="70"/>
      <c r="JO168" s="72"/>
      <c r="JP168" s="72"/>
      <c r="JQ168" s="70"/>
      <c r="JR168" s="72"/>
      <c r="JS168" s="70"/>
      <c r="JT168" s="72"/>
      <c r="JU168" s="72"/>
      <c r="JV168" s="70"/>
      <c r="JW168" s="72"/>
      <c r="JX168" s="72"/>
      <c r="JY168" s="72"/>
      <c r="JZ168" s="72"/>
      <c r="KA168" s="72"/>
      <c r="KB168" s="72"/>
      <c r="KC168" s="72"/>
      <c r="KD168" s="72"/>
      <c r="KE168" s="72"/>
      <c r="KF168" s="72"/>
      <c r="KG168" s="72"/>
      <c r="KH168" s="72"/>
      <c r="KI168" s="72"/>
      <c r="KJ168" s="72"/>
      <c r="KK168" s="72"/>
      <c r="KL168" s="72"/>
      <c r="KM168" s="72"/>
      <c r="KN168" s="70"/>
      <c r="KO168" s="72"/>
      <c r="KP168" s="70"/>
      <c r="KQ168" s="72"/>
      <c r="KR168" s="72"/>
      <c r="KS168" s="72"/>
      <c r="KT168" s="72"/>
      <c r="KU168" s="72"/>
      <c r="KV168" s="72"/>
      <c r="KW168" s="72"/>
      <c r="KX168" s="72"/>
      <c r="KY168" s="72"/>
      <c r="KZ168" s="72"/>
      <c r="LA168" s="72"/>
      <c r="LB168" s="72"/>
      <c r="LC168" s="72"/>
      <c r="LD168" s="72"/>
      <c r="LE168" s="70"/>
      <c r="LF168" s="72"/>
      <c r="LG168" s="70"/>
      <c r="LH168" s="70"/>
      <c r="LI168" s="70"/>
      <c r="LJ168" s="73"/>
      <c r="LK168" s="73"/>
      <c r="LL168" s="73"/>
      <c r="LM168" s="74"/>
      <c r="LN168" s="75"/>
      <c r="LO168" s="75"/>
      <c r="LP168" s="75"/>
      <c r="LQ168" s="75"/>
      <c r="LR168" s="75"/>
      <c r="LS168" s="75"/>
      <c r="LT168" s="75"/>
      <c r="LU168" s="75"/>
      <c r="LV168" s="75"/>
      <c r="LW168" s="75"/>
      <c r="LX168" s="75"/>
      <c r="LY168" s="75"/>
      <c r="LZ168" s="75"/>
      <c r="MA168" s="75"/>
      <c r="MB168" s="75"/>
      <c r="MC168" s="74"/>
      <c r="MD168" s="74"/>
      <c r="ME168" s="74"/>
      <c r="MF168" s="74"/>
      <c r="MG168" s="74"/>
      <c r="MH168" s="74"/>
      <c r="MI168" s="76"/>
      <c r="MJ168" s="76"/>
      <c r="MK168" s="76"/>
      <c r="ML168" s="76"/>
      <c r="MM168" s="76"/>
      <c r="MN168" s="74"/>
      <c r="MO168" s="74"/>
      <c r="MP168" s="74"/>
      <c r="MQ168" s="74"/>
      <c r="MR168" s="70"/>
      <c r="MS168" s="70"/>
      <c r="MT168" s="70"/>
      <c r="MU168" s="70"/>
      <c r="MV168" s="70"/>
      <c r="MW168" s="70"/>
      <c r="MX168" s="70"/>
      <c r="MY168" s="70"/>
      <c r="MZ168" s="70"/>
      <c r="NA168" s="70"/>
      <c r="NB168" s="70"/>
      <c r="NC168" s="70"/>
      <c r="ND168" s="70"/>
      <c r="NE168" s="70"/>
      <c r="NF168" s="70"/>
      <c r="NG168" s="70"/>
      <c r="NH168" s="70"/>
      <c r="NI168" s="70"/>
      <c r="NJ168" s="70"/>
      <c r="NK168" s="70"/>
      <c r="NL168" s="70"/>
      <c r="NM168" s="70"/>
      <c r="NN168" s="70"/>
      <c r="NO168" s="70"/>
      <c r="NP168" s="70"/>
      <c r="NQ168" s="70"/>
      <c r="NR168" s="70"/>
      <c r="NS168" s="70"/>
      <c r="NT168" s="70"/>
      <c r="NU168" s="70"/>
      <c r="NV168" s="70"/>
      <c r="NW168" s="70"/>
      <c r="NX168" s="70"/>
      <c r="NY168" s="70"/>
      <c r="NZ168" s="70"/>
      <c r="OA168" s="70"/>
      <c r="OB168" s="70"/>
      <c r="OC168" s="70"/>
      <c r="OD168" s="70"/>
      <c r="OE168" s="70"/>
      <c r="OF168" s="70"/>
      <c r="OG168" s="81"/>
      <c r="OH168" s="70"/>
      <c r="OI168" s="70"/>
      <c r="OJ168" s="70"/>
      <c r="OK168" s="70"/>
      <c r="OL168" s="70"/>
      <c r="OM168" s="70"/>
      <c r="ON168" s="70"/>
      <c r="OO168" s="70"/>
      <c r="OP168" s="70"/>
      <c r="OQ168" s="70"/>
      <c r="OR168" s="70"/>
      <c r="OS168" s="70"/>
      <c r="OT168" s="70"/>
      <c r="OU168" s="70"/>
    </row>
    <row r="169" spans="1:411" s="67" customFormat="1" ht="25.5">
      <c r="A169" s="67">
        <v>160</v>
      </c>
      <c r="B169" s="555" t="s">
        <v>755</v>
      </c>
      <c r="C169" s="559" t="s">
        <v>601</v>
      </c>
      <c r="D169" s="511">
        <v>1180.1099999999999</v>
      </c>
      <c r="E169" s="571" t="s">
        <v>2574</v>
      </c>
      <c r="F169" s="634"/>
      <c r="G169" s="634">
        <v>1180.1099999999999</v>
      </c>
      <c r="H169" s="919">
        <v>1180.1099999999999</v>
      </c>
      <c r="I169" s="633">
        <f t="shared" si="6"/>
        <v>1180.1099999999999</v>
      </c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2"/>
      <c r="AK169" s="70"/>
      <c r="AL169" s="72"/>
      <c r="AM169" s="70"/>
      <c r="AN169" s="70"/>
      <c r="AO169" s="72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  <c r="BD169" s="70"/>
      <c r="BE169" s="70"/>
      <c r="BF169" s="70"/>
      <c r="BG169" s="70"/>
      <c r="BH169" s="70"/>
      <c r="BI169" s="70"/>
      <c r="BJ169" s="70"/>
      <c r="BK169" s="72"/>
      <c r="BL169" s="72"/>
      <c r="BM169" s="70"/>
      <c r="BN169" s="70"/>
      <c r="BO169" s="72"/>
      <c r="BP169" s="72"/>
      <c r="BQ169" s="70"/>
      <c r="BR169" s="70"/>
      <c r="BS169" s="70"/>
      <c r="BT169" s="70"/>
      <c r="BU169" s="72"/>
      <c r="BV169" s="72"/>
      <c r="BW169" s="72"/>
      <c r="BX169" s="72"/>
      <c r="BY169" s="70"/>
      <c r="BZ169" s="70"/>
      <c r="CA169" s="70"/>
      <c r="CB169" s="70"/>
      <c r="CC169" s="72"/>
      <c r="CD169" s="72"/>
      <c r="CE169" s="70"/>
      <c r="CF169" s="72"/>
      <c r="CG169" s="72"/>
      <c r="CH169" s="72"/>
      <c r="CI169" s="72">
        <v>1</v>
      </c>
      <c r="CJ169" s="72"/>
      <c r="CK169" s="72"/>
      <c r="CL169" s="72"/>
      <c r="CM169" s="72"/>
      <c r="CN169" s="72"/>
      <c r="CO169" s="72"/>
      <c r="CP169" s="72"/>
      <c r="CQ169" s="72"/>
      <c r="CR169" s="72"/>
      <c r="CS169" s="72"/>
      <c r="CT169" s="72"/>
      <c r="CU169" s="72"/>
      <c r="CV169" s="72"/>
      <c r="CW169" s="72"/>
      <c r="CX169" s="72"/>
      <c r="CY169" s="72"/>
      <c r="CZ169" s="72"/>
      <c r="DA169" s="70"/>
      <c r="DB169" s="70"/>
      <c r="DC169" s="70"/>
      <c r="DD169" s="72"/>
      <c r="DE169" s="72"/>
      <c r="DF169" s="70"/>
      <c r="DG169" s="72"/>
      <c r="DH169" s="70"/>
      <c r="DI169" s="72"/>
      <c r="DJ169" s="72"/>
      <c r="DK169" s="70"/>
      <c r="DL169" s="72"/>
      <c r="DM169" s="72"/>
      <c r="DN169" s="72"/>
      <c r="DO169" s="72"/>
      <c r="DP169" s="72"/>
      <c r="DQ169" s="72"/>
      <c r="DR169" s="72"/>
      <c r="DS169" s="72"/>
      <c r="DT169" s="72"/>
      <c r="DU169" s="72"/>
      <c r="DV169" s="72"/>
      <c r="DW169" s="72"/>
      <c r="DX169" s="72"/>
      <c r="DY169" s="72"/>
      <c r="DZ169" s="72"/>
      <c r="EA169" s="72"/>
      <c r="EB169" s="72"/>
      <c r="EC169" s="70"/>
      <c r="ED169" s="72"/>
      <c r="EE169" s="70"/>
      <c r="EF169" s="72"/>
      <c r="EG169" s="72"/>
      <c r="EH169" s="72"/>
      <c r="EI169" s="72"/>
      <c r="EJ169" s="72"/>
      <c r="EK169" s="72"/>
      <c r="EL169" s="72"/>
      <c r="EM169" s="72"/>
      <c r="EN169" s="72"/>
      <c r="EO169" s="72"/>
      <c r="EP169" s="72"/>
      <c r="EQ169" s="72"/>
      <c r="ER169" s="72"/>
      <c r="ES169" s="72"/>
      <c r="ET169" s="70"/>
      <c r="EU169" s="72"/>
      <c r="EV169" s="70"/>
      <c r="EW169" s="70"/>
      <c r="EX169" s="70"/>
      <c r="EY169" s="73"/>
      <c r="EZ169" s="73"/>
      <c r="FA169" s="73"/>
      <c r="FB169" s="74"/>
      <c r="FC169" s="75"/>
      <c r="FD169" s="75"/>
      <c r="FE169" s="75"/>
      <c r="FF169" s="75"/>
      <c r="FG169" s="75"/>
      <c r="FH169" s="75"/>
      <c r="FI169" s="75"/>
      <c r="FJ169" s="75"/>
      <c r="FK169" s="75"/>
      <c r="FL169" s="75"/>
      <c r="FM169" s="75"/>
      <c r="FN169" s="75"/>
      <c r="FO169" s="75"/>
      <c r="FP169" s="75"/>
      <c r="FQ169" s="75"/>
      <c r="FR169" s="74"/>
      <c r="FS169" s="74"/>
      <c r="FT169" s="74"/>
      <c r="FU169" s="74"/>
      <c r="FV169" s="74"/>
      <c r="FW169" s="74"/>
      <c r="FX169" s="76"/>
      <c r="FY169" s="76"/>
      <c r="FZ169" s="76"/>
      <c r="GA169" s="76"/>
      <c r="GB169" s="76"/>
      <c r="GC169" s="74"/>
      <c r="GD169" s="74"/>
      <c r="GE169" s="74"/>
      <c r="GF169" s="74"/>
      <c r="GG169" s="77"/>
      <c r="GH169" s="78"/>
      <c r="GI169" s="78"/>
      <c r="GJ169" s="74"/>
      <c r="GK169" s="79"/>
      <c r="GL169" s="105"/>
      <c r="GM169" s="105"/>
      <c r="GN169" s="70"/>
      <c r="GO169" s="70"/>
      <c r="GP169" s="70"/>
      <c r="GQ169" s="70"/>
      <c r="GR169" s="70"/>
      <c r="GS169" s="70"/>
      <c r="GT169" s="70"/>
      <c r="GU169" s="70"/>
      <c r="GV169" s="70"/>
      <c r="GW169" s="70"/>
      <c r="GX169" s="70"/>
      <c r="GY169" s="70"/>
      <c r="GZ169" s="70"/>
      <c r="HA169" s="70"/>
      <c r="HB169" s="70"/>
      <c r="HC169" s="70"/>
      <c r="HD169" s="70"/>
      <c r="HE169" s="70"/>
      <c r="HF169" s="70"/>
      <c r="HG169" s="70"/>
      <c r="HH169" s="70"/>
      <c r="HI169" s="70"/>
      <c r="HJ169" s="70"/>
      <c r="HK169" s="72"/>
      <c r="HL169" s="70"/>
      <c r="HM169" s="72"/>
      <c r="HN169" s="70"/>
      <c r="HO169" s="70"/>
      <c r="HP169" s="72"/>
      <c r="HQ169" s="106"/>
      <c r="HR169" s="70"/>
      <c r="HS169" s="70"/>
      <c r="HT169" s="70"/>
      <c r="HU169" s="70"/>
      <c r="HV169" s="70"/>
      <c r="HW169" s="70"/>
      <c r="HX169" s="70"/>
      <c r="HY169" s="70"/>
      <c r="HZ169" s="70"/>
      <c r="IA169" s="70"/>
      <c r="IB169" s="72"/>
      <c r="IC169" s="70"/>
      <c r="ID169" s="72"/>
      <c r="IE169" s="70"/>
      <c r="IF169" s="70"/>
      <c r="IG169" s="72"/>
      <c r="IH169" s="72"/>
      <c r="II169" s="72"/>
      <c r="IJ169" s="70"/>
      <c r="IK169" s="70"/>
      <c r="IL169" s="70"/>
      <c r="IM169" s="70"/>
      <c r="IN169" s="72"/>
      <c r="IO169" s="72"/>
      <c r="IP169" s="70"/>
      <c r="IQ169" s="72"/>
      <c r="IR169" s="72"/>
      <c r="IS169" s="72"/>
      <c r="IT169" s="72">
        <v>1</v>
      </c>
      <c r="IU169" s="72"/>
      <c r="IV169" s="72"/>
      <c r="IW169" s="72"/>
      <c r="IX169" s="72"/>
      <c r="IY169" s="72"/>
      <c r="IZ169" s="72"/>
      <c r="JA169" s="72"/>
      <c r="JB169" s="72"/>
      <c r="JC169" s="72"/>
      <c r="JD169" s="72"/>
      <c r="JE169" s="72"/>
      <c r="JF169" s="72"/>
      <c r="JG169" s="72"/>
      <c r="JH169" s="72"/>
      <c r="JI169" s="72"/>
      <c r="JJ169" s="72"/>
      <c r="JK169" s="72"/>
      <c r="JL169" s="70"/>
      <c r="JM169" s="70"/>
      <c r="JN169" s="70"/>
      <c r="JO169" s="72"/>
      <c r="JP169" s="72"/>
      <c r="JQ169" s="70"/>
      <c r="JR169" s="72"/>
      <c r="JS169" s="70"/>
      <c r="JT169" s="72"/>
      <c r="JU169" s="72"/>
      <c r="JV169" s="70"/>
      <c r="JW169" s="72"/>
      <c r="JX169" s="72"/>
      <c r="JY169" s="72"/>
      <c r="JZ169" s="72"/>
      <c r="KA169" s="72"/>
      <c r="KB169" s="72"/>
      <c r="KC169" s="72"/>
      <c r="KD169" s="72"/>
      <c r="KE169" s="72"/>
      <c r="KF169" s="72"/>
      <c r="KG169" s="72"/>
      <c r="KH169" s="72"/>
      <c r="KI169" s="72"/>
      <c r="KJ169" s="72"/>
      <c r="KK169" s="72"/>
      <c r="KL169" s="72"/>
      <c r="KM169" s="72"/>
      <c r="KN169" s="70"/>
      <c r="KO169" s="72"/>
      <c r="KP169" s="70"/>
      <c r="KQ169" s="72"/>
      <c r="KR169" s="72"/>
      <c r="KS169" s="72"/>
      <c r="KT169" s="72"/>
      <c r="KU169" s="72"/>
      <c r="KV169" s="72"/>
      <c r="KW169" s="72"/>
      <c r="KX169" s="72"/>
      <c r="KY169" s="72"/>
      <c r="KZ169" s="72"/>
      <c r="LA169" s="72"/>
      <c r="LB169" s="72"/>
      <c r="LC169" s="72"/>
      <c r="LD169" s="72"/>
      <c r="LE169" s="70"/>
      <c r="LF169" s="72"/>
      <c r="LG169" s="70"/>
      <c r="LH169" s="70"/>
      <c r="LI169" s="70"/>
      <c r="LJ169" s="73"/>
      <c r="LK169" s="73"/>
      <c r="LL169" s="73"/>
      <c r="LM169" s="74"/>
      <c r="LN169" s="75"/>
      <c r="LO169" s="75"/>
      <c r="LP169" s="75"/>
      <c r="LQ169" s="75"/>
      <c r="LR169" s="75"/>
      <c r="LS169" s="75"/>
      <c r="LT169" s="75"/>
      <c r="LU169" s="75"/>
      <c r="LV169" s="75"/>
      <c r="LW169" s="75"/>
      <c r="LX169" s="75"/>
      <c r="LY169" s="75"/>
      <c r="LZ169" s="75"/>
      <c r="MA169" s="75"/>
      <c r="MB169" s="75"/>
      <c r="MC169" s="74"/>
      <c r="MD169" s="74"/>
      <c r="ME169" s="74"/>
      <c r="MF169" s="74"/>
      <c r="MG169" s="74"/>
      <c r="MH169" s="74"/>
      <c r="MI169" s="76"/>
      <c r="MJ169" s="76"/>
      <c r="MK169" s="76"/>
      <c r="ML169" s="76"/>
      <c r="MM169" s="76"/>
      <c r="MN169" s="74"/>
      <c r="MO169" s="74"/>
      <c r="MP169" s="74"/>
      <c r="MQ169" s="74"/>
      <c r="MR169" s="70"/>
      <c r="MS169" s="70"/>
      <c r="MT169" s="70"/>
      <c r="MU169" s="70"/>
      <c r="MV169" s="70"/>
      <c r="MW169" s="70"/>
      <c r="MX169" s="70"/>
      <c r="MY169" s="70"/>
      <c r="MZ169" s="70"/>
      <c r="NA169" s="70"/>
      <c r="NB169" s="70"/>
      <c r="NC169" s="70"/>
      <c r="ND169" s="70"/>
      <c r="NE169" s="70"/>
      <c r="NF169" s="70"/>
      <c r="NG169" s="70"/>
      <c r="NH169" s="70"/>
      <c r="NI169" s="70"/>
      <c r="NJ169" s="70"/>
      <c r="NK169" s="70"/>
      <c r="NL169" s="70"/>
      <c r="NM169" s="70"/>
      <c r="NN169" s="70"/>
      <c r="NO169" s="70"/>
      <c r="NP169" s="70"/>
      <c r="NQ169" s="70"/>
      <c r="NR169" s="70"/>
      <c r="NS169" s="70"/>
      <c r="NT169" s="70"/>
      <c r="NU169" s="70"/>
      <c r="NV169" s="70"/>
      <c r="NW169" s="70"/>
      <c r="NX169" s="70"/>
      <c r="NY169" s="70"/>
      <c r="NZ169" s="70"/>
      <c r="OA169" s="70"/>
      <c r="OB169" s="70"/>
      <c r="OC169" s="70"/>
      <c r="OD169" s="70"/>
      <c r="OE169" s="70"/>
      <c r="OF169" s="70"/>
      <c r="OG169" s="81"/>
      <c r="OH169" s="70"/>
      <c r="OI169" s="70"/>
      <c r="OJ169" s="70"/>
      <c r="OK169" s="70"/>
      <c r="OL169" s="70"/>
      <c r="OM169" s="70"/>
      <c r="ON169" s="70"/>
      <c r="OO169" s="70"/>
      <c r="OP169" s="70"/>
      <c r="OQ169" s="70"/>
      <c r="OR169" s="70"/>
      <c r="OS169" s="70"/>
      <c r="OT169" s="70"/>
      <c r="OU169" s="70"/>
    </row>
    <row r="170" spans="1:411" s="67" customFormat="1" ht="25.5">
      <c r="A170" s="67">
        <v>161</v>
      </c>
      <c r="B170" s="555" t="s">
        <v>756</v>
      </c>
      <c r="C170" s="559" t="s">
        <v>601</v>
      </c>
      <c r="D170" s="511">
        <v>1287.4000000000001</v>
      </c>
      <c r="E170" s="571"/>
      <c r="F170" s="634"/>
      <c r="G170" s="634">
        <v>1287.4000000000001</v>
      </c>
      <c r="H170" s="919">
        <v>1287.4000000000001</v>
      </c>
      <c r="I170" s="633">
        <f t="shared" si="6"/>
        <v>1287.4000000000001</v>
      </c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2"/>
      <c r="AK170" s="70"/>
      <c r="AL170" s="72"/>
      <c r="AM170" s="70"/>
      <c r="AN170" s="70"/>
      <c r="AO170" s="72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  <c r="BC170" s="70"/>
      <c r="BD170" s="70"/>
      <c r="BE170" s="70"/>
      <c r="BF170" s="70"/>
      <c r="BG170" s="70"/>
      <c r="BH170" s="70"/>
      <c r="BI170" s="70"/>
      <c r="BJ170" s="70"/>
      <c r="BK170" s="72"/>
      <c r="BL170" s="72"/>
      <c r="BM170" s="70"/>
      <c r="BN170" s="70"/>
      <c r="BO170" s="72"/>
      <c r="BP170" s="72"/>
      <c r="BQ170" s="70"/>
      <c r="BR170" s="70"/>
      <c r="BS170" s="70"/>
      <c r="BT170" s="70"/>
      <c r="BU170" s="72"/>
      <c r="BV170" s="72"/>
      <c r="BW170" s="72"/>
      <c r="BX170" s="72"/>
      <c r="BY170" s="70"/>
      <c r="BZ170" s="70"/>
      <c r="CA170" s="70"/>
      <c r="CB170" s="70"/>
      <c r="CC170" s="72"/>
      <c r="CD170" s="72"/>
      <c r="CE170" s="70"/>
      <c r="CF170" s="72"/>
      <c r="CG170" s="72"/>
      <c r="CH170" s="72"/>
      <c r="CI170" s="72"/>
      <c r="CJ170" s="72">
        <v>1</v>
      </c>
      <c r="CK170" s="72"/>
      <c r="CL170" s="72"/>
      <c r="CM170" s="72"/>
      <c r="CN170" s="72"/>
      <c r="CO170" s="72"/>
      <c r="CP170" s="72"/>
      <c r="CQ170" s="72"/>
      <c r="CR170" s="72"/>
      <c r="CS170" s="72"/>
      <c r="CT170" s="72"/>
      <c r="CU170" s="72"/>
      <c r="CV170" s="72"/>
      <c r="CW170" s="72"/>
      <c r="CX170" s="72"/>
      <c r="CY170" s="72"/>
      <c r="CZ170" s="72"/>
      <c r="DA170" s="70"/>
      <c r="DB170" s="70"/>
      <c r="DC170" s="70"/>
      <c r="DD170" s="72"/>
      <c r="DE170" s="72"/>
      <c r="DF170" s="70"/>
      <c r="DG170" s="72"/>
      <c r="DH170" s="70"/>
      <c r="DI170" s="72"/>
      <c r="DJ170" s="72"/>
      <c r="DK170" s="70"/>
      <c r="DL170" s="72"/>
      <c r="DM170" s="72"/>
      <c r="DN170" s="72"/>
      <c r="DO170" s="72"/>
      <c r="DP170" s="72"/>
      <c r="DQ170" s="72"/>
      <c r="DR170" s="72"/>
      <c r="DS170" s="72"/>
      <c r="DT170" s="72"/>
      <c r="DU170" s="72"/>
      <c r="DV170" s="72"/>
      <c r="DW170" s="72"/>
      <c r="DX170" s="72"/>
      <c r="DY170" s="72"/>
      <c r="DZ170" s="72"/>
      <c r="EA170" s="72"/>
      <c r="EB170" s="72"/>
      <c r="EC170" s="70"/>
      <c r="ED170" s="72"/>
      <c r="EE170" s="70"/>
      <c r="EF170" s="72"/>
      <c r="EG170" s="72"/>
      <c r="EH170" s="72"/>
      <c r="EI170" s="72"/>
      <c r="EJ170" s="72"/>
      <c r="EK170" s="72"/>
      <c r="EL170" s="72"/>
      <c r="EM170" s="72"/>
      <c r="EN170" s="72"/>
      <c r="EO170" s="72"/>
      <c r="EP170" s="72"/>
      <c r="EQ170" s="72"/>
      <c r="ER170" s="72"/>
      <c r="ES170" s="72"/>
      <c r="ET170" s="70"/>
      <c r="EU170" s="72"/>
      <c r="EV170" s="70"/>
      <c r="EW170" s="70"/>
      <c r="EX170" s="70"/>
      <c r="EY170" s="73"/>
      <c r="EZ170" s="73"/>
      <c r="FA170" s="73"/>
      <c r="FB170" s="74"/>
      <c r="FC170" s="75"/>
      <c r="FD170" s="75"/>
      <c r="FE170" s="75"/>
      <c r="FF170" s="75"/>
      <c r="FG170" s="75"/>
      <c r="FH170" s="75"/>
      <c r="FI170" s="75"/>
      <c r="FJ170" s="75"/>
      <c r="FK170" s="75"/>
      <c r="FL170" s="75"/>
      <c r="FM170" s="75"/>
      <c r="FN170" s="75"/>
      <c r="FO170" s="75"/>
      <c r="FP170" s="75"/>
      <c r="FQ170" s="75"/>
      <c r="FR170" s="74"/>
      <c r="FS170" s="74"/>
      <c r="FT170" s="74"/>
      <c r="FU170" s="74"/>
      <c r="FV170" s="74"/>
      <c r="FW170" s="74"/>
      <c r="FX170" s="76"/>
      <c r="FY170" s="76"/>
      <c r="FZ170" s="76"/>
      <c r="GA170" s="76"/>
      <c r="GB170" s="76"/>
      <c r="GC170" s="74"/>
      <c r="GD170" s="74"/>
      <c r="GE170" s="74"/>
      <c r="GF170" s="74"/>
      <c r="GG170" s="77"/>
      <c r="GH170" s="78"/>
      <c r="GI170" s="78"/>
      <c r="GJ170" s="74"/>
      <c r="GK170" s="79"/>
      <c r="GL170" s="105"/>
      <c r="GM170" s="105"/>
      <c r="GN170" s="70"/>
      <c r="GO170" s="70"/>
      <c r="GP170" s="70"/>
      <c r="GQ170" s="70"/>
      <c r="GR170" s="70"/>
      <c r="GS170" s="70"/>
      <c r="GT170" s="70"/>
      <c r="GU170" s="70"/>
      <c r="GV170" s="70"/>
      <c r="GW170" s="70"/>
      <c r="GX170" s="70"/>
      <c r="GY170" s="70"/>
      <c r="GZ170" s="70"/>
      <c r="HA170" s="70"/>
      <c r="HB170" s="70"/>
      <c r="HC170" s="70"/>
      <c r="HD170" s="70"/>
      <c r="HE170" s="70"/>
      <c r="HF170" s="70"/>
      <c r="HG170" s="70"/>
      <c r="HH170" s="70"/>
      <c r="HI170" s="70"/>
      <c r="HJ170" s="70"/>
      <c r="HK170" s="72"/>
      <c r="HL170" s="70"/>
      <c r="HM170" s="72"/>
      <c r="HN170" s="70"/>
      <c r="HO170" s="70"/>
      <c r="HP170" s="72"/>
      <c r="HQ170" s="106"/>
      <c r="HR170" s="70"/>
      <c r="HS170" s="70"/>
      <c r="HT170" s="70"/>
      <c r="HU170" s="70"/>
      <c r="HV170" s="70"/>
      <c r="HW170" s="70"/>
      <c r="HX170" s="70"/>
      <c r="HY170" s="70"/>
      <c r="HZ170" s="70"/>
      <c r="IA170" s="70"/>
      <c r="IB170" s="72"/>
      <c r="IC170" s="70"/>
      <c r="ID170" s="72"/>
      <c r="IE170" s="70"/>
      <c r="IF170" s="70"/>
      <c r="IG170" s="72"/>
      <c r="IH170" s="72"/>
      <c r="II170" s="72"/>
      <c r="IJ170" s="70"/>
      <c r="IK170" s="70"/>
      <c r="IL170" s="70"/>
      <c r="IM170" s="70"/>
      <c r="IN170" s="72"/>
      <c r="IO170" s="72"/>
      <c r="IP170" s="70"/>
      <c r="IQ170" s="72"/>
      <c r="IR170" s="72"/>
      <c r="IS170" s="72"/>
      <c r="IT170" s="72"/>
      <c r="IU170" s="72">
        <v>1</v>
      </c>
      <c r="IV170" s="72"/>
      <c r="IW170" s="72"/>
      <c r="IX170" s="72"/>
      <c r="IY170" s="72"/>
      <c r="IZ170" s="72"/>
      <c r="JA170" s="72"/>
      <c r="JB170" s="72"/>
      <c r="JC170" s="72"/>
      <c r="JD170" s="72"/>
      <c r="JE170" s="72"/>
      <c r="JF170" s="72"/>
      <c r="JG170" s="72"/>
      <c r="JH170" s="72"/>
      <c r="JI170" s="72"/>
      <c r="JJ170" s="72"/>
      <c r="JK170" s="72"/>
      <c r="JL170" s="70"/>
      <c r="JM170" s="70"/>
      <c r="JN170" s="70"/>
      <c r="JO170" s="72"/>
      <c r="JP170" s="72"/>
      <c r="JQ170" s="70"/>
      <c r="JR170" s="72"/>
      <c r="JS170" s="70"/>
      <c r="JT170" s="72"/>
      <c r="JU170" s="72"/>
      <c r="JV170" s="70"/>
      <c r="JW170" s="72"/>
      <c r="JX170" s="72"/>
      <c r="JY170" s="72"/>
      <c r="JZ170" s="72"/>
      <c r="KA170" s="72"/>
      <c r="KB170" s="72"/>
      <c r="KC170" s="72"/>
      <c r="KD170" s="72"/>
      <c r="KE170" s="72"/>
      <c r="KF170" s="72"/>
      <c r="KG170" s="72"/>
      <c r="KH170" s="72"/>
      <c r="KI170" s="72"/>
      <c r="KJ170" s="72"/>
      <c r="KK170" s="72"/>
      <c r="KL170" s="72"/>
      <c r="KM170" s="72"/>
      <c r="KN170" s="70"/>
      <c r="KO170" s="72"/>
      <c r="KP170" s="70"/>
      <c r="KQ170" s="72"/>
      <c r="KR170" s="72"/>
      <c r="KS170" s="72"/>
      <c r="KT170" s="72"/>
      <c r="KU170" s="72"/>
      <c r="KV170" s="72"/>
      <c r="KW170" s="72"/>
      <c r="KX170" s="72"/>
      <c r="KY170" s="72"/>
      <c r="KZ170" s="72"/>
      <c r="LA170" s="72"/>
      <c r="LB170" s="72"/>
      <c r="LC170" s="72"/>
      <c r="LD170" s="72"/>
      <c r="LE170" s="70"/>
      <c r="LF170" s="72"/>
      <c r="LG170" s="70"/>
      <c r="LH170" s="70"/>
      <c r="LI170" s="70"/>
      <c r="LJ170" s="73"/>
      <c r="LK170" s="73"/>
      <c r="LL170" s="73"/>
      <c r="LM170" s="74"/>
      <c r="LN170" s="75"/>
      <c r="LO170" s="75"/>
      <c r="LP170" s="75"/>
      <c r="LQ170" s="75"/>
      <c r="LR170" s="75"/>
      <c r="LS170" s="75"/>
      <c r="LT170" s="75"/>
      <c r="LU170" s="75"/>
      <c r="LV170" s="75"/>
      <c r="LW170" s="75"/>
      <c r="LX170" s="75"/>
      <c r="LY170" s="75"/>
      <c r="LZ170" s="75"/>
      <c r="MA170" s="75"/>
      <c r="MB170" s="75"/>
      <c r="MC170" s="74"/>
      <c r="MD170" s="74"/>
      <c r="ME170" s="74"/>
      <c r="MF170" s="74"/>
      <c r="MG170" s="74"/>
      <c r="MH170" s="74"/>
      <c r="MI170" s="76"/>
      <c r="MJ170" s="76"/>
      <c r="MK170" s="76"/>
      <c r="ML170" s="76"/>
      <c r="MM170" s="76"/>
      <c r="MN170" s="74"/>
      <c r="MO170" s="74"/>
      <c r="MP170" s="74"/>
      <c r="MQ170" s="74"/>
      <c r="MR170" s="70"/>
      <c r="MS170" s="70"/>
      <c r="MT170" s="70"/>
      <c r="MU170" s="70"/>
      <c r="MV170" s="70"/>
      <c r="MW170" s="70"/>
      <c r="MX170" s="70"/>
      <c r="MY170" s="70"/>
      <c r="MZ170" s="70"/>
      <c r="NA170" s="70"/>
      <c r="NB170" s="70"/>
      <c r="NC170" s="70"/>
      <c r="ND170" s="70"/>
      <c r="NE170" s="70"/>
      <c r="NF170" s="70"/>
      <c r="NG170" s="70"/>
      <c r="NH170" s="70"/>
      <c r="NI170" s="70"/>
      <c r="NJ170" s="70"/>
      <c r="NK170" s="70"/>
      <c r="NL170" s="70"/>
      <c r="NM170" s="70"/>
      <c r="NN170" s="70"/>
      <c r="NO170" s="70"/>
      <c r="NP170" s="70"/>
      <c r="NQ170" s="70"/>
      <c r="NR170" s="70"/>
      <c r="NS170" s="70"/>
      <c r="NT170" s="70"/>
      <c r="NU170" s="70"/>
      <c r="NV170" s="70"/>
      <c r="NW170" s="70"/>
      <c r="NX170" s="70"/>
      <c r="NY170" s="70"/>
      <c r="NZ170" s="70"/>
      <c r="OA170" s="70"/>
      <c r="OB170" s="70"/>
      <c r="OC170" s="70"/>
      <c r="OD170" s="70"/>
      <c r="OE170" s="70"/>
      <c r="OF170" s="70"/>
      <c r="OG170" s="81"/>
      <c r="OH170" s="70"/>
      <c r="OI170" s="70"/>
      <c r="OJ170" s="70"/>
      <c r="OK170" s="70"/>
      <c r="OL170" s="70"/>
      <c r="OM170" s="70"/>
      <c r="ON170" s="70"/>
      <c r="OO170" s="70"/>
      <c r="OP170" s="70"/>
      <c r="OQ170" s="70"/>
      <c r="OR170" s="70"/>
      <c r="OS170" s="70"/>
      <c r="OT170" s="70"/>
      <c r="OU170" s="70"/>
    </row>
    <row r="171" spans="1:411" s="67" customFormat="1" ht="25.5">
      <c r="A171" s="67">
        <v>162</v>
      </c>
      <c r="B171" s="555" t="s">
        <v>757</v>
      </c>
      <c r="C171" s="559" t="s">
        <v>601</v>
      </c>
      <c r="D171" s="511">
        <v>1752.41</v>
      </c>
      <c r="E171" s="571"/>
      <c r="F171" s="634"/>
      <c r="G171" s="634">
        <v>1752.41</v>
      </c>
      <c r="H171" s="919">
        <v>1752.41</v>
      </c>
      <c r="I171" s="633">
        <f t="shared" si="6"/>
        <v>1752.41</v>
      </c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2"/>
      <c r="AK171" s="70"/>
      <c r="AL171" s="72"/>
      <c r="AM171" s="70"/>
      <c r="AN171" s="70"/>
      <c r="AO171" s="72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70"/>
      <c r="BF171" s="70"/>
      <c r="BG171" s="70"/>
      <c r="BH171" s="70"/>
      <c r="BI171" s="70"/>
      <c r="BJ171" s="70"/>
      <c r="BK171" s="72"/>
      <c r="BL171" s="72"/>
      <c r="BM171" s="70"/>
      <c r="BN171" s="70"/>
      <c r="BO171" s="72"/>
      <c r="BP171" s="72"/>
      <c r="BQ171" s="70"/>
      <c r="BR171" s="70"/>
      <c r="BS171" s="70"/>
      <c r="BT171" s="70"/>
      <c r="BU171" s="72"/>
      <c r="BV171" s="72"/>
      <c r="BW171" s="72"/>
      <c r="BX171" s="72"/>
      <c r="BY171" s="70"/>
      <c r="BZ171" s="70"/>
      <c r="CA171" s="70"/>
      <c r="CB171" s="70"/>
      <c r="CC171" s="72"/>
      <c r="CD171" s="72"/>
      <c r="CE171" s="70"/>
      <c r="CF171" s="72"/>
      <c r="CG171" s="72"/>
      <c r="CH171" s="72"/>
      <c r="CI171" s="72"/>
      <c r="CJ171" s="72"/>
      <c r="CK171" s="72">
        <v>1</v>
      </c>
      <c r="CL171" s="72"/>
      <c r="CM171" s="72"/>
      <c r="CN171" s="72"/>
      <c r="CO171" s="72"/>
      <c r="CP171" s="72"/>
      <c r="CQ171" s="72"/>
      <c r="CR171" s="72"/>
      <c r="CS171" s="72"/>
      <c r="CT171" s="72"/>
      <c r="CU171" s="72"/>
      <c r="CV171" s="72"/>
      <c r="CW171" s="72"/>
      <c r="CX171" s="72"/>
      <c r="CY171" s="72"/>
      <c r="CZ171" s="72"/>
      <c r="DA171" s="70"/>
      <c r="DB171" s="70"/>
      <c r="DC171" s="70"/>
      <c r="DD171" s="72"/>
      <c r="DE171" s="72"/>
      <c r="DF171" s="70"/>
      <c r="DG171" s="72"/>
      <c r="DH171" s="70"/>
      <c r="DI171" s="72"/>
      <c r="DJ171" s="72"/>
      <c r="DK171" s="70"/>
      <c r="DL171" s="72"/>
      <c r="DM171" s="72"/>
      <c r="DN171" s="72"/>
      <c r="DO171" s="72"/>
      <c r="DP171" s="72"/>
      <c r="DQ171" s="72"/>
      <c r="DR171" s="72"/>
      <c r="DS171" s="72"/>
      <c r="DT171" s="72"/>
      <c r="DU171" s="72"/>
      <c r="DV171" s="72"/>
      <c r="DW171" s="72"/>
      <c r="DX171" s="72"/>
      <c r="DY171" s="72"/>
      <c r="DZ171" s="72"/>
      <c r="EA171" s="72"/>
      <c r="EB171" s="72"/>
      <c r="EC171" s="70"/>
      <c r="ED171" s="72"/>
      <c r="EE171" s="70"/>
      <c r="EF171" s="72"/>
      <c r="EG171" s="72"/>
      <c r="EH171" s="72"/>
      <c r="EI171" s="72"/>
      <c r="EJ171" s="72"/>
      <c r="EK171" s="72"/>
      <c r="EL171" s="72"/>
      <c r="EM171" s="72"/>
      <c r="EN171" s="72"/>
      <c r="EO171" s="72"/>
      <c r="EP171" s="72"/>
      <c r="EQ171" s="72"/>
      <c r="ER171" s="72"/>
      <c r="ES171" s="72"/>
      <c r="ET171" s="70"/>
      <c r="EU171" s="72"/>
      <c r="EV171" s="70"/>
      <c r="EW171" s="70"/>
      <c r="EX171" s="70"/>
      <c r="EY171" s="73"/>
      <c r="EZ171" s="73"/>
      <c r="FA171" s="73"/>
      <c r="FB171" s="74"/>
      <c r="FC171" s="75"/>
      <c r="FD171" s="75"/>
      <c r="FE171" s="75"/>
      <c r="FF171" s="75"/>
      <c r="FG171" s="75"/>
      <c r="FH171" s="75"/>
      <c r="FI171" s="75"/>
      <c r="FJ171" s="75"/>
      <c r="FK171" s="75"/>
      <c r="FL171" s="75"/>
      <c r="FM171" s="75"/>
      <c r="FN171" s="75"/>
      <c r="FO171" s="75"/>
      <c r="FP171" s="75"/>
      <c r="FQ171" s="75"/>
      <c r="FR171" s="74"/>
      <c r="FS171" s="74"/>
      <c r="FT171" s="74"/>
      <c r="FU171" s="74"/>
      <c r="FV171" s="74"/>
      <c r="FW171" s="74"/>
      <c r="FX171" s="76"/>
      <c r="FY171" s="76"/>
      <c r="FZ171" s="76"/>
      <c r="GA171" s="76"/>
      <c r="GB171" s="76"/>
      <c r="GC171" s="74"/>
      <c r="GD171" s="74"/>
      <c r="GE171" s="74"/>
      <c r="GF171" s="74"/>
      <c r="GG171" s="77"/>
      <c r="GH171" s="78"/>
      <c r="GI171" s="78"/>
      <c r="GJ171" s="74"/>
      <c r="GK171" s="79"/>
      <c r="GL171" s="105"/>
      <c r="GM171" s="105"/>
      <c r="GN171" s="70"/>
      <c r="GO171" s="70"/>
      <c r="GP171" s="70"/>
      <c r="GQ171" s="70"/>
      <c r="GR171" s="70"/>
      <c r="GS171" s="70"/>
      <c r="GT171" s="70"/>
      <c r="GU171" s="70"/>
      <c r="GV171" s="70"/>
      <c r="GW171" s="70"/>
      <c r="GX171" s="70"/>
      <c r="GY171" s="70"/>
      <c r="GZ171" s="70"/>
      <c r="HA171" s="70"/>
      <c r="HB171" s="70"/>
      <c r="HC171" s="70"/>
      <c r="HD171" s="70"/>
      <c r="HE171" s="70"/>
      <c r="HF171" s="70"/>
      <c r="HG171" s="70"/>
      <c r="HH171" s="70"/>
      <c r="HI171" s="70"/>
      <c r="HJ171" s="70"/>
      <c r="HK171" s="72"/>
      <c r="HL171" s="70"/>
      <c r="HM171" s="72"/>
      <c r="HN171" s="70"/>
      <c r="HO171" s="70"/>
      <c r="HP171" s="72"/>
      <c r="HQ171" s="106"/>
      <c r="HR171" s="70"/>
      <c r="HS171" s="70"/>
      <c r="HT171" s="70"/>
      <c r="HU171" s="70"/>
      <c r="HV171" s="70"/>
      <c r="HW171" s="70"/>
      <c r="HX171" s="70"/>
      <c r="HY171" s="70"/>
      <c r="HZ171" s="70"/>
      <c r="IA171" s="70"/>
      <c r="IB171" s="72"/>
      <c r="IC171" s="70"/>
      <c r="ID171" s="72"/>
      <c r="IE171" s="70"/>
      <c r="IF171" s="70"/>
      <c r="IG171" s="72"/>
      <c r="IH171" s="72"/>
      <c r="II171" s="72"/>
      <c r="IJ171" s="70"/>
      <c r="IK171" s="70"/>
      <c r="IL171" s="70"/>
      <c r="IM171" s="70"/>
      <c r="IN171" s="72"/>
      <c r="IO171" s="72"/>
      <c r="IP171" s="70"/>
      <c r="IQ171" s="72"/>
      <c r="IR171" s="72"/>
      <c r="IS171" s="72"/>
      <c r="IT171" s="72"/>
      <c r="IU171" s="72"/>
      <c r="IV171" s="72">
        <v>1</v>
      </c>
      <c r="IW171" s="72"/>
      <c r="IX171" s="72"/>
      <c r="IY171" s="72"/>
      <c r="IZ171" s="72"/>
      <c r="JA171" s="72"/>
      <c r="JB171" s="72"/>
      <c r="JC171" s="72"/>
      <c r="JD171" s="72"/>
      <c r="JE171" s="72"/>
      <c r="JF171" s="72"/>
      <c r="JG171" s="72"/>
      <c r="JH171" s="72"/>
      <c r="JI171" s="72"/>
      <c r="JJ171" s="72"/>
      <c r="JK171" s="72"/>
      <c r="JL171" s="70"/>
      <c r="JM171" s="70"/>
      <c r="JN171" s="70"/>
      <c r="JO171" s="72"/>
      <c r="JP171" s="72"/>
      <c r="JQ171" s="70"/>
      <c r="JR171" s="72"/>
      <c r="JS171" s="70"/>
      <c r="JT171" s="72"/>
      <c r="JU171" s="72"/>
      <c r="JV171" s="70"/>
      <c r="JW171" s="72"/>
      <c r="JX171" s="72"/>
      <c r="JY171" s="72"/>
      <c r="JZ171" s="72"/>
      <c r="KA171" s="72"/>
      <c r="KB171" s="72"/>
      <c r="KC171" s="72"/>
      <c r="KD171" s="72"/>
      <c r="KE171" s="72"/>
      <c r="KF171" s="72"/>
      <c r="KG171" s="72"/>
      <c r="KH171" s="72"/>
      <c r="KI171" s="72"/>
      <c r="KJ171" s="72"/>
      <c r="KK171" s="72"/>
      <c r="KL171" s="72"/>
      <c r="KM171" s="72"/>
      <c r="KN171" s="70"/>
      <c r="KO171" s="72"/>
      <c r="KP171" s="70"/>
      <c r="KQ171" s="72"/>
      <c r="KR171" s="72"/>
      <c r="KS171" s="72"/>
      <c r="KT171" s="72"/>
      <c r="KU171" s="72"/>
      <c r="KV171" s="72"/>
      <c r="KW171" s="72"/>
      <c r="KX171" s="72"/>
      <c r="KY171" s="72"/>
      <c r="KZ171" s="72"/>
      <c r="LA171" s="72"/>
      <c r="LB171" s="72"/>
      <c r="LC171" s="72"/>
      <c r="LD171" s="72"/>
      <c r="LE171" s="70"/>
      <c r="LF171" s="72"/>
      <c r="LG171" s="70"/>
      <c r="LH171" s="70"/>
      <c r="LI171" s="70"/>
      <c r="LJ171" s="73"/>
      <c r="LK171" s="73"/>
      <c r="LL171" s="73"/>
      <c r="LM171" s="74"/>
      <c r="LN171" s="75"/>
      <c r="LO171" s="75"/>
      <c r="LP171" s="75"/>
      <c r="LQ171" s="75"/>
      <c r="LR171" s="75"/>
      <c r="LS171" s="75"/>
      <c r="LT171" s="75"/>
      <c r="LU171" s="75"/>
      <c r="LV171" s="75"/>
      <c r="LW171" s="75"/>
      <c r="LX171" s="75"/>
      <c r="LY171" s="75"/>
      <c r="LZ171" s="75"/>
      <c r="MA171" s="75"/>
      <c r="MB171" s="75"/>
      <c r="MC171" s="74"/>
      <c r="MD171" s="74"/>
      <c r="ME171" s="74"/>
      <c r="MF171" s="74"/>
      <c r="MG171" s="74"/>
      <c r="MH171" s="74"/>
      <c r="MI171" s="76"/>
      <c r="MJ171" s="76"/>
      <c r="MK171" s="76"/>
      <c r="ML171" s="76"/>
      <c r="MM171" s="76"/>
      <c r="MN171" s="74"/>
      <c r="MO171" s="74"/>
      <c r="MP171" s="74"/>
      <c r="MQ171" s="74"/>
      <c r="MR171" s="70"/>
      <c r="MS171" s="70"/>
      <c r="MT171" s="70"/>
      <c r="MU171" s="70"/>
      <c r="MV171" s="70"/>
      <c r="MW171" s="70"/>
      <c r="MX171" s="70"/>
      <c r="MY171" s="70"/>
      <c r="MZ171" s="70"/>
      <c r="NA171" s="70"/>
      <c r="NB171" s="70"/>
      <c r="NC171" s="70"/>
      <c r="ND171" s="70"/>
      <c r="NE171" s="70"/>
      <c r="NF171" s="70"/>
      <c r="NG171" s="70"/>
      <c r="NH171" s="70"/>
      <c r="NI171" s="70"/>
      <c r="NJ171" s="70"/>
      <c r="NK171" s="70"/>
      <c r="NL171" s="70"/>
      <c r="NM171" s="70"/>
      <c r="NN171" s="70"/>
      <c r="NO171" s="70"/>
      <c r="NP171" s="70"/>
      <c r="NQ171" s="70"/>
      <c r="NR171" s="70"/>
      <c r="NS171" s="70"/>
      <c r="NT171" s="70"/>
      <c r="NU171" s="70"/>
      <c r="NV171" s="70"/>
      <c r="NW171" s="70"/>
      <c r="NX171" s="70"/>
      <c r="NY171" s="70"/>
      <c r="NZ171" s="70"/>
      <c r="OA171" s="70"/>
      <c r="OB171" s="70"/>
      <c r="OC171" s="70"/>
      <c r="OD171" s="70"/>
      <c r="OE171" s="70"/>
      <c r="OF171" s="70"/>
      <c r="OG171" s="81"/>
      <c r="OH171" s="70"/>
      <c r="OI171" s="70"/>
      <c r="OJ171" s="70"/>
      <c r="OK171" s="70"/>
      <c r="OL171" s="70"/>
      <c r="OM171" s="70"/>
      <c r="ON171" s="70"/>
      <c r="OO171" s="70"/>
      <c r="OP171" s="70"/>
      <c r="OQ171" s="70"/>
      <c r="OR171" s="70"/>
      <c r="OS171" s="70"/>
      <c r="OT171" s="70"/>
      <c r="OU171" s="70"/>
    </row>
    <row r="172" spans="1:411" s="67" customFormat="1" ht="25.5">
      <c r="A172" s="67">
        <v>163</v>
      </c>
      <c r="B172" s="555" t="s">
        <v>758</v>
      </c>
      <c r="C172" s="559" t="s">
        <v>601</v>
      </c>
      <c r="D172" s="511">
        <v>51.47</v>
      </c>
      <c r="E172" s="571" t="s">
        <v>2566</v>
      </c>
      <c r="F172" s="634"/>
      <c r="G172" s="634">
        <v>51.47</v>
      </c>
      <c r="H172" s="919">
        <v>51.47</v>
      </c>
      <c r="I172" s="633">
        <f t="shared" si="6"/>
        <v>51.47</v>
      </c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2"/>
      <c r="AK172" s="70"/>
      <c r="AL172" s="72"/>
      <c r="AM172" s="70"/>
      <c r="AN172" s="70"/>
      <c r="AO172" s="72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70"/>
      <c r="BF172" s="70"/>
      <c r="BG172" s="70"/>
      <c r="BH172" s="70"/>
      <c r="BI172" s="70"/>
      <c r="BJ172" s="70"/>
      <c r="BK172" s="72"/>
      <c r="BL172" s="72"/>
      <c r="BM172" s="70"/>
      <c r="BN172" s="70"/>
      <c r="BO172" s="72"/>
      <c r="BP172" s="72"/>
      <c r="BQ172" s="70"/>
      <c r="BR172" s="70"/>
      <c r="BS172" s="70"/>
      <c r="BT172" s="70"/>
      <c r="BU172" s="72"/>
      <c r="BV172" s="72"/>
      <c r="BW172" s="72"/>
      <c r="BX172" s="72"/>
      <c r="BY172" s="70"/>
      <c r="BZ172" s="70"/>
      <c r="CA172" s="70"/>
      <c r="CB172" s="70"/>
      <c r="CC172" s="72"/>
      <c r="CD172" s="72"/>
      <c r="CE172" s="70"/>
      <c r="CF172" s="72"/>
      <c r="CG172" s="72"/>
      <c r="CH172" s="72"/>
      <c r="CI172" s="72"/>
      <c r="CJ172" s="72"/>
      <c r="CK172" s="72"/>
      <c r="CL172" s="72">
        <v>1</v>
      </c>
      <c r="CM172" s="72"/>
      <c r="CN172" s="72"/>
      <c r="CO172" s="72"/>
      <c r="CP172" s="72"/>
      <c r="CQ172" s="72"/>
      <c r="CR172" s="72"/>
      <c r="CS172" s="72"/>
      <c r="CT172" s="72"/>
      <c r="CU172" s="72"/>
      <c r="CV172" s="72"/>
      <c r="CW172" s="72"/>
      <c r="CX172" s="72"/>
      <c r="CY172" s="72"/>
      <c r="CZ172" s="72"/>
      <c r="DA172" s="70"/>
      <c r="DB172" s="70"/>
      <c r="DC172" s="70"/>
      <c r="DD172" s="72"/>
      <c r="DE172" s="72"/>
      <c r="DF172" s="70"/>
      <c r="DG172" s="72"/>
      <c r="DH172" s="70"/>
      <c r="DI172" s="72"/>
      <c r="DJ172" s="72"/>
      <c r="DK172" s="70"/>
      <c r="DL172" s="72"/>
      <c r="DM172" s="72"/>
      <c r="DN172" s="72"/>
      <c r="DO172" s="72"/>
      <c r="DP172" s="72"/>
      <c r="DQ172" s="72"/>
      <c r="DR172" s="72"/>
      <c r="DS172" s="72"/>
      <c r="DT172" s="72"/>
      <c r="DU172" s="72"/>
      <c r="DV172" s="72"/>
      <c r="DW172" s="72"/>
      <c r="DX172" s="72"/>
      <c r="DY172" s="72"/>
      <c r="DZ172" s="72"/>
      <c r="EA172" s="72"/>
      <c r="EB172" s="72"/>
      <c r="EC172" s="70"/>
      <c r="ED172" s="72"/>
      <c r="EE172" s="70"/>
      <c r="EF172" s="72"/>
      <c r="EG172" s="72"/>
      <c r="EH172" s="72"/>
      <c r="EI172" s="72"/>
      <c r="EJ172" s="72"/>
      <c r="EK172" s="72"/>
      <c r="EL172" s="72"/>
      <c r="EM172" s="72"/>
      <c r="EN172" s="72"/>
      <c r="EO172" s="72"/>
      <c r="EP172" s="72"/>
      <c r="EQ172" s="72"/>
      <c r="ER172" s="72"/>
      <c r="ES172" s="72"/>
      <c r="ET172" s="70"/>
      <c r="EU172" s="72"/>
      <c r="EV172" s="70"/>
      <c r="EW172" s="70"/>
      <c r="EX172" s="70"/>
      <c r="EY172" s="73"/>
      <c r="EZ172" s="73"/>
      <c r="FA172" s="73"/>
      <c r="FB172" s="74"/>
      <c r="FC172" s="75"/>
      <c r="FD172" s="75"/>
      <c r="FE172" s="75"/>
      <c r="FF172" s="75"/>
      <c r="FG172" s="75"/>
      <c r="FH172" s="75"/>
      <c r="FI172" s="75"/>
      <c r="FJ172" s="75"/>
      <c r="FK172" s="75"/>
      <c r="FL172" s="75"/>
      <c r="FM172" s="75"/>
      <c r="FN172" s="75"/>
      <c r="FO172" s="75"/>
      <c r="FP172" s="75"/>
      <c r="FQ172" s="75"/>
      <c r="FR172" s="74"/>
      <c r="FS172" s="74"/>
      <c r="FT172" s="74"/>
      <c r="FU172" s="74"/>
      <c r="FV172" s="74"/>
      <c r="FW172" s="74"/>
      <c r="FX172" s="76"/>
      <c r="FY172" s="76"/>
      <c r="FZ172" s="76"/>
      <c r="GA172" s="76"/>
      <c r="GB172" s="76"/>
      <c r="GC172" s="74"/>
      <c r="GD172" s="74"/>
      <c r="GE172" s="74"/>
      <c r="GF172" s="74"/>
      <c r="GG172" s="77"/>
      <c r="GH172" s="78"/>
      <c r="GI172" s="78"/>
      <c r="GJ172" s="74"/>
      <c r="GK172" s="79"/>
      <c r="GL172" s="105"/>
      <c r="GM172" s="105"/>
      <c r="GN172" s="70"/>
      <c r="GO172" s="70"/>
      <c r="GP172" s="70"/>
      <c r="GQ172" s="70"/>
      <c r="GR172" s="70"/>
      <c r="GS172" s="70"/>
      <c r="GT172" s="70"/>
      <c r="GU172" s="70"/>
      <c r="GV172" s="70"/>
      <c r="GW172" s="70"/>
      <c r="GX172" s="70"/>
      <c r="GY172" s="70"/>
      <c r="GZ172" s="70"/>
      <c r="HA172" s="70"/>
      <c r="HB172" s="70"/>
      <c r="HC172" s="70"/>
      <c r="HD172" s="70"/>
      <c r="HE172" s="70"/>
      <c r="HF172" s="70"/>
      <c r="HG172" s="70"/>
      <c r="HH172" s="70"/>
      <c r="HI172" s="70"/>
      <c r="HJ172" s="70"/>
      <c r="HK172" s="72"/>
      <c r="HL172" s="70"/>
      <c r="HM172" s="72"/>
      <c r="HN172" s="70"/>
      <c r="HO172" s="70"/>
      <c r="HP172" s="72"/>
      <c r="HQ172" s="106"/>
      <c r="HR172" s="70"/>
      <c r="HS172" s="70"/>
      <c r="HT172" s="70"/>
      <c r="HU172" s="70"/>
      <c r="HV172" s="70"/>
      <c r="HW172" s="70"/>
      <c r="HX172" s="70"/>
      <c r="HY172" s="70"/>
      <c r="HZ172" s="70"/>
      <c r="IA172" s="70"/>
      <c r="IB172" s="72"/>
      <c r="IC172" s="70"/>
      <c r="ID172" s="72"/>
      <c r="IE172" s="70"/>
      <c r="IF172" s="70"/>
      <c r="IG172" s="72"/>
      <c r="IH172" s="72"/>
      <c r="II172" s="72"/>
      <c r="IJ172" s="70"/>
      <c r="IK172" s="70"/>
      <c r="IL172" s="70"/>
      <c r="IM172" s="70"/>
      <c r="IN172" s="72"/>
      <c r="IO172" s="72"/>
      <c r="IP172" s="70"/>
      <c r="IQ172" s="72"/>
      <c r="IR172" s="72"/>
      <c r="IS172" s="72"/>
      <c r="IT172" s="72"/>
      <c r="IU172" s="72"/>
      <c r="IV172" s="72"/>
      <c r="IW172" s="72">
        <v>1</v>
      </c>
      <c r="IX172" s="72"/>
      <c r="IY172" s="72"/>
      <c r="IZ172" s="72"/>
      <c r="JA172" s="72"/>
      <c r="JB172" s="72"/>
      <c r="JC172" s="72"/>
      <c r="JD172" s="72"/>
      <c r="JE172" s="72"/>
      <c r="JF172" s="72"/>
      <c r="JG172" s="72"/>
      <c r="JH172" s="72"/>
      <c r="JI172" s="72"/>
      <c r="JJ172" s="72"/>
      <c r="JK172" s="72"/>
      <c r="JL172" s="70"/>
      <c r="JM172" s="70"/>
      <c r="JN172" s="70"/>
      <c r="JO172" s="72"/>
      <c r="JP172" s="72"/>
      <c r="JQ172" s="70"/>
      <c r="JR172" s="72"/>
      <c r="JS172" s="70"/>
      <c r="JT172" s="72"/>
      <c r="JU172" s="72"/>
      <c r="JV172" s="70"/>
      <c r="JW172" s="72"/>
      <c r="JX172" s="72"/>
      <c r="JY172" s="72"/>
      <c r="JZ172" s="72"/>
      <c r="KA172" s="72"/>
      <c r="KB172" s="72"/>
      <c r="KC172" s="72"/>
      <c r="KD172" s="72"/>
      <c r="KE172" s="72"/>
      <c r="KF172" s="72"/>
      <c r="KG172" s="72"/>
      <c r="KH172" s="72"/>
      <c r="KI172" s="72"/>
      <c r="KJ172" s="72"/>
      <c r="KK172" s="72"/>
      <c r="KL172" s="72"/>
      <c r="KM172" s="72"/>
      <c r="KN172" s="70"/>
      <c r="KO172" s="72"/>
      <c r="KP172" s="70"/>
      <c r="KQ172" s="72"/>
      <c r="KR172" s="72"/>
      <c r="KS172" s="72"/>
      <c r="KT172" s="72"/>
      <c r="KU172" s="72"/>
      <c r="KV172" s="72"/>
      <c r="KW172" s="72"/>
      <c r="KX172" s="72"/>
      <c r="KY172" s="72"/>
      <c r="KZ172" s="72"/>
      <c r="LA172" s="72"/>
      <c r="LB172" s="72"/>
      <c r="LC172" s="72"/>
      <c r="LD172" s="72"/>
      <c r="LE172" s="70"/>
      <c r="LF172" s="72"/>
      <c r="LG172" s="70"/>
      <c r="LH172" s="70"/>
      <c r="LI172" s="70"/>
      <c r="LJ172" s="73"/>
      <c r="LK172" s="73"/>
      <c r="LL172" s="73"/>
      <c r="LM172" s="74"/>
      <c r="LN172" s="75"/>
      <c r="LO172" s="75"/>
      <c r="LP172" s="75"/>
      <c r="LQ172" s="75"/>
      <c r="LR172" s="75"/>
      <c r="LS172" s="75"/>
      <c r="LT172" s="75"/>
      <c r="LU172" s="75"/>
      <c r="LV172" s="75"/>
      <c r="LW172" s="75"/>
      <c r="LX172" s="75"/>
      <c r="LY172" s="75"/>
      <c r="LZ172" s="75"/>
      <c r="MA172" s="75"/>
      <c r="MB172" s="75"/>
      <c r="MC172" s="74"/>
      <c r="MD172" s="74"/>
      <c r="ME172" s="74"/>
      <c r="MF172" s="74"/>
      <c r="MG172" s="74"/>
      <c r="MH172" s="74"/>
      <c r="MI172" s="76"/>
      <c r="MJ172" s="76"/>
      <c r="MK172" s="76"/>
      <c r="ML172" s="76"/>
      <c r="MM172" s="76"/>
      <c r="MN172" s="74"/>
      <c r="MO172" s="74"/>
      <c r="MP172" s="74"/>
      <c r="MQ172" s="74"/>
      <c r="MR172" s="70"/>
      <c r="MS172" s="70"/>
      <c r="MT172" s="70"/>
      <c r="MU172" s="70"/>
      <c r="MV172" s="70"/>
      <c r="MW172" s="70"/>
      <c r="MX172" s="70"/>
      <c r="MY172" s="70"/>
      <c r="MZ172" s="70"/>
      <c r="NA172" s="70"/>
      <c r="NB172" s="70"/>
      <c r="NC172" s="70"/>
      <c r="ND172" s="70"/>
      <c r="NE172" s="70"/>
      <c r="NF172" s="70"/>
      <c r="NG172" s="70"/>
      <c r="NH172" s="70"/>
      <c r="NI172" s="70"/>
      <c r="NJ172" s="70"/>
      <c r="NK172" s="70"/>
      <c r="NL172" s="70"/>
      <c r="NM172" s="70"/>
      <c r="NN172" s="70"/>
      <c r="NO172" s="70"/>
      <c r="NP172" s="70"/>
      <c r="NQ172" s="70"/>
      <c r="NR172" s="70"/>
      <c r="NS172" s="70"/>
      <c r="NT172" s="70"/>
      <c r="NU172" s="70"/>
      <c r="NV172" s="70"/>
      <c r="NW172" s="70"/>
      <c r="NX172" s="70"/>
      <c r="NY172" s="70"/>
      <c r="NZ172" s="70"/>
      <c r="OA172" s="70"/>
      <c r="OB172" s="70"/>
      <c r="OC172" s="70"/>
      <c r="OD172" s="70"/>
      <c r="OE172" s="70"/>
      <c r="OF172" s="70"/>
      <c r="OG172" s="81"/>
      <c r="OH172" s="70"/>
      <c r="OI172" s="70"/>
      <c r="OJ172" s="70"/>
      <c r="OK172" s="70"/>
      <c r="OL172" s="70"/>
      <c r="OM172" s="70"/>
      <c r="ON172" s="70"/>
      <c r="OO172" s="70"/>
      <c r="OP172" s="70"/>
      <c r="OQ172" s="70"/>
      <c r="OR172" s="70"/>
      <c r="OS172" s="70"/>
      <c r="OT172" s="70"/>
      <c r="OU172" s="70"/>
    </row>
    <row r="173" spans="1:411" s="67" customFormat="1" ht="25.5">
      <c r="A173" s="67">
        <v>164</v>
      </c>
      <c r="B173" s="555" t="s">
        <v>759</v>
      </c>
      <c r="C173" s="559" t="s">
        <v>601</v>
      </c>
      <c r="D173" s="511">
        <f>D172</f>
        <v>51.47</v>
      </c>
      <c r="E173" s="571" t="s">
        <v>2575</v>
      </c>
      <c r="F173" s="634"/>
      <c r="G173" s="634">
        <v>37.5</v>
      </c>
      <c r="H173" s="919">
        <v>51.47</v>
      </c>
      <c r="I173" s="633">
        <f t="shared" si="6"/>
        <v>51.47</v>
      </c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2"/>
      <c r="AK173" s="70"/>
      <c r="AL173" s="72"/>
      <c r="AM173" s="70"/>
      <c r="AN173" s="70"/>
      <c r="AO173" s="72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  <c r="BC173" s="70"/>
      <c r="BD173" s="70"/>
      <c r="BE173" s="70"/>
      <c r="BF173" s="70"/>
      <c r="BG173" s="70"/>
      <c r="BH173" s="70"/>
      <c r="BI173" s="70"/>
      <c r="BJ173" s="70"/>
      <c r="BK173" s="72"/>
      <c r="BL173" s="72"/>
      <c r="BM173" s="70"/>
      <c r="BN173" s="70"/>
      <c r="BO173" s="72"/>
      <c r="BP173" s="72"/>
      <c r="BQ173" s="70"/>
      <c r="BR173" s="70"/>
      <c r="BS173" s="70"/>
      <c r="BT173" s="70"/>
      <c r="BU173" s="72"/>
      <c r="BV173" s="72"/>
      <c r="BW173" s="72"/>
      <c r="BX173" s="72"/>
      <c r="BY173" s="70"/>
      <c r="BZ173" s="70"/>
      <c r="CA173" s="70"/>
      <c r="CB173" s="70"/>
      <c r="CC173" s="72"/>
      <c r="CD173" s="72"/>
      <c r="CE173" s="70"/>
      <c r="CF173" s="72"/>
      <c r="CG173" s="72"/>
      <c r="CH173" s="72"/>
      <c r="CI173" s="72"/>
      <c r="CJ173" s="72"/>
      <c r="CK173" s="72"/>
      <c r="CL173" s="72"/>
      <c r="CM173" s="72">
        <v>1</v>
      </c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  <c r="DA173" s="70"/>
      <c r="DB173" s="70"/>
      <c r="DC173" s="70"/>
      <c r="DD173" s="72"/>
      <c r="DE173" s="72"/>
      <c r="DF173" s="70"/>
      <c r="DG173" s="72"/>
      <c r="DH173" s="70"/>
      <c r="DI173" s="72"/>
      <c r="DJ173" s="72"/>
      <c r="DK173" s="70"/>
      <c r="DL173" s="72"/>
      <c r="DM173" s="72"/>
      <c r="DN173" s="72"/>
      <c r="DO173" s="72"/>
      <c r="DP173" s="72"/>
      <c r="DQ173" s="72"/>
      <c r="DR173" s="72"/>
      <c r="DS173" s="72"/>
      <c r="DT173" s="72"/>
      <c r="DU173" s="72"/>
      <c r="DV173" s="72"/>
      <c r="DW173" s="72"/>
      <c r="DX173" s="72"/>
      <c r="DY173" s="72"/>
      <c r="DZ173" s="72"/>
      <c r="EA173" s="72"/>
      <c r="EB173" s="72"/>
      <c r="EC173" s="70"/>
      <c r="ED173" s="72"/>
      <c r="EE173" s="70"/>
      <c r="EF173" s="72"/>
      <c r="EG173" s="72"/>
      <c r="EH173" s="72"/>
      <c r="EI173" s="72"/>
      <c r="EJ173" s="72"/>
      <c r="EK173" s="72"/>
      <c r="EL173" s="72"/>
      <c r="EM173" s="72"/>
      <c r="EN173" s="72"/>
      <c r="EO173" s="72"/>
      <c r="EP173" s="72"/>
      <c r="EQ173" s="72"/>
      <c r="ER173" s="72"/>
      <c r="ES173" s="72"/>
      <c r="ET173" s="70"/>
      <c r="EU173" s="72"/>
      <c r="EV173" s="70"/>
      <c r="EW173" s="70"/>
      <c r="EX173" s="70"/>
      <c r="EY173" s="73"/>
      <c r="EZ173" s="73"/>
      <c r="FA173" s="73"/>
      <c r="FB173" s="74"/>
      <c r="FC173" s="75"/>
      <c r="FD173" s="75"/>
      <c r="FE173" s="75"/>
      <c r="FF173" s="75"/>
      <c r="FG173" s="75"/>
      <c r="FH173" s="75"/>
      <c r="FI173" s="75"/>
      <c r="FJ173" s="75"/>
      <c r="FK173" s="75"/>
      <c r="FL173" s="75"/>
      <c r="FM173" s="75"/>
      <c r="FN173" s="75"/>
      <c r="FO173" s="75"/>
      <c r="FP173" s="75"/>
      <c r="FQ173" s="75"/>
      <c r="FR173" s="74"/>
      <c r="FS173" s="74"/>
      <c r="FT173" s="74"/>
      <c r="FU173" s="74"/>
      <c r="FV173" s="74"/>
      <c r="FW173" s="74"/>
      <c r="FX173" s="76"/>
      <c r="FY173" s="76"/>
      <c r="FZ173" s="76"/>
      <c r="GA173" s="76"/>
      <c r="GB173" s="76"/>
      <c r="GC173" s="74"/>
      <c r="GD173" s="74"/>
      <c r="GE173" s="74"/>
      <c r="GF173" s="74"/>
      <c r="GG173" s="77"/>
      <c r="GH173" s="78"/>
      <c r="GI173" s="78"/>
      <c r="GJ173" s="74"/>
      <c r="GK173" s="79"/>
      <c r="GL173" s="105"/>
      <c r="GM173" s="105"/>
      <c r="GN173" s="70"/>
      <c r="GO173" s="70"/>
      <c r="GP173" s="70"/>
      <c r="GQ173" s="70"/>
      <c r="GR173" s="70"/>
      <c r="GS173" s="70"/>
      <c r="GT173" s="70"/>
      <c r="GU173" s="70"/>
      <c r="GV173" s="70"/>
      <c r="GW173" s="70"/>
      <c r="GX173" s="70"/>
      <c r="GY173" s="70"/>
      <c r="GZ173" s="70"/>
      <c r="HA173" s="70"/>
      <c r="HB173" s="70"/>
      <c r="HC173" s="70"/>
      <c r="HD173" s="70"/>
      <c r="HE173" s="70"/>
      <c r="HF173" s="70"/>
      <c r="HG173" s="70"/>
      <c r="HH173" s="70"/>
      <c r="HI173" s="70"/>
      <c r="HJ173" s="70"/>
      <c r="HK173" s="72"/>
      <c r="HL173" s="70"/>
      <c r="HM173" s="72"/>
      <c r="HN173" s="70"/>
      <c r="HO173" s="70"/>
      <c r="HP173" s="72"/>
      <c r="HQ173" s="106"/>
      <c r="HR173" s="70"/>
      <c r="HS173" s="70"/>
      <c r="HT173" s="70"/>
      <c r="HU173" s="70"/>
      <c r="HV173" s="70"/>
      <c r="HW173" s="70"/>
      <c r="HX173" s="70"/>
      <c r="HY173" s="70"/>
      <c r="HZ173" s="70"/>
      <c r="IA173" s="70"/>
      <c r="IB173" s="72"/>
      <c r="IC173" s="70"/>
      <c r="ID173" s="72"/>
      <c r="IE173" s="70"/>
      <c r="IF173" s="70"/>
      <c r="IG173" s="72"/>
      <c r="IH173" s="72"/>
      <c r="II173" s="72"/>
      <c r="IJ173" s="70"/>
      <c r="IK173" s="70"/>
      <c r="IL173" s="70"/>
      <c r="IM173" s="70"/>
      <c r="IN173" s="72"/>
      <c r="IO173" s="72"/>
      <c r="IP173" s="70"/>
      <c r="IQ173" s="72"/>
      <c r="IR173" s="72"/>
      <c r="IS173" s="72"/>
      <c r="IT173" s="72"/>
      <c r="IU173" s="72"/>
      <c r="IV173" s="72"/>
      <c r="IW173" s="72"/>
      <c r="IX173" s="72">
        <v>1</v>
      </c>
      <c r="IY173" s="72"/>
      <c r="IZ173" s="72"/>
      <c r="JA173" s="72"/>
      <c r="JB173" s="72"/>
      <c r="JC173" s="72"/>
      <c r="JD173" s="72"/>
      <c r="JE173" s="72"/>
      <c r="JF173" s="72"/>
      <c r="JG173" s="72"/>
      <c r="JH173" s="72"/>
      <c r="JI173" s="72"/>
      <c r="JJ173" s="72"/>
      <c r="JK173" s="72"/>
      <c r="JL173" s="70"/>
      <c r="JM173" s="70"/>
      <c r="JN173" s="70"/>
      <c r="JO173" s="72"/>
      <c r="JP173" s="72"/>
      <c r="JQ173" s="70"/>
      <c r="JR173" s="72"/>
      <c r="JS173" s="70"/>
      <c r="JT173" s="72"/>
      <c r="JU173" s="72"/>
      <c r="JV173" s="70"/>
      <c r="JW173" s="72"/>
      <c r="JX173" s="72"/>
      <c r="JY173" s="72"/>
      <c r="JZ173" s="72"/>
      <c r="KA173" s="72"/>
      <c r="KB173" s="72"/>
      <c r="KC173" s="72"/>
      <c r="KD173" s="72"/>
      <c r="KE173" s="72"/>
      <c r="KF173" s="72"/>
      <c r="KG173" s="72"/>
      <c r="KH173" s="72"/>
      <c r="KI173" s="72"/>
      <c r="KJ173" s="72"/>
      <c r="KK173" s="72"/>
      <c r="KL173" s="72"/>
      <c r="KM173" s="72"/>
      <c r="KN173" s="70"/>
      <c r="KO173" s="72"/>
      <c r="KP173" s="70"/>
      <c r="KQ173" s="72"/>
      <c r="KR173" s="72"/>
      <c r="KS173" s="72"/>
      <c r="KT173" s="72"/>
      <c r="KU173" s="72"/>
      <c r="KV173" s="72"/>
      <c r="KW173" s="72"/>
      <c r="KX173" s="72"/>
      <c r="KY173" s="72"/>
      <c r="KZ173" s="72"/>
      <c r="LA173" s="72"/>
      <c r="LB173" s="72"/>
      <c r="LC173" s="72"/>
      <c r="LD173" s="72"/>
      <c r="LE173" s="70"/>
      <c r="LF173" s="72"/>
      <c r="LG173" s="70"/>
      <c r="LH173" s="70"/>
      <c r="LI173" s="70"/>
      <c r="LJ173" s="73"/>
      <c r="LK173" s="73"/>
      <c r="LL173" s="73"/>
      <c r="LM173" s="74"/>
      <c r="LN173" s="75"/>
      <c r="LO173" s="75"/>
      <c r="LP173" s="75"/>
      <c r="LQ173" s="75"/>
      <c r="LR173" s="75"/>
      <c r="LS173" s="75"/>
      <c r="LT173" s="75"/>
      <c r="LU173" s="75"/>
      <c r="LV173" s="75"/>
      <c r="LW173" s="75"/>
      <c r="LX173" s="75"/>
      <c r="LY173" s="75"/>
      <c r="LZ173" s="75"/>
      <c r="MA173" s="75"/>
      <c r="MB173" s="75"/>
      <c r="MC173" s="74"/>
      <c r="MD173" s="74"/>
      <c r="ME173" s="74"/>
      <c r="MF173" s="74"/>
      <c r="MG173" s="74"/>
      <c r="MH173" s="74"/>
      <c r="MI173" s="76"/>
      <c r="MJ173" s="76"/>
      <c r="MK173" s="76"/>
      <c r="ML173" s="76"/>
      <c r="MM173" s="76"/>
      <c r="MN173" s="74"/>
      <c r="MO173" s="74"/>
      <c r="MP173" s="74"/>
      <c r="MQ173" s="74"/>
      <c r="MR173" s="70"/>
      <c r="MS173" s="70"/>
      <c r="MT173" s="70"/>
      <c r="MU173" s="70"/>
      <c r="MV173" s="70"/>
      <c r="MW173" s="70"/>
      <c r="MX173" s="70"/>
      <c r="MY173" s="70"/>
      <c r="MZ173" s="70"/>
      <c r="NA173" s="70"/>
      <c r="NB173" s="70"/>
      <c r="NC173" s="70"/>
      <c r="ND173" s="70"/>
      <c r="NE173" s="70"/>
      <c r="NF173" s="70"/>
      <c r="NG173" s="70"/>
      <c r="NH173" s="70"/>
      <c r="NI173" s="70"/>
      <c r="NJ173" s="70"/>
      <c r="NK173" s="70"/>
      <c r="NL173" s="70"/>
      <c r="NM173" s="70"/>
      <c r="NN173" s="70"/>
      <c r="NO173" s="70"/>
      <c r="NP173" s="70"/>
      <c r="NQ173" s="70"/>
      <c r="NR173" s="70"/>
      <c r="NS173" s="70"/>
      <c r="NT173" s="70"/>
      <c r="NU173" s="70"/>
      <c r="NV173" s="70"/>
      <c r="NW173" s="70"/>
      <c r="NX173" s="70"/>
      <c r="NY173" s="70"/>
      <c r="NZ173" s="70"/>
      <c r="OA173" s="70"/>
      <c r="OB173" s="70"/>
      <c r="OC173" s="70"/>
      <c r="OD173" s="70"/>
      <c r="OE173" s="70"/>
      <c r="OF173" s="70"/>
      <c r="OG173" s="81"/>
      <c r="OH173" s="70"/>
      <c r="OI173" s="70"/>
      <c r="OJ173" s="70"/>
      <c r="OK173" s="70"/>
      <c r="OL173" s="70"/>
      <c r="OM173" s="70"/>
      <c r="ON173" s="70"/>
      <c r="OO173" s="70"/>
      <c r="OP173" s="70"/>
      <c r="OQ173" s="70"/>
      <c r="OR173" s="70"/>
      <c r="OS173" s="70"/>
      <c r="OT173" s="70"/>
      <c r="OU173" s="70"/>
    </row>
    <row r="174" spans="1:411" s="67" customFormat="1" ht="25.5">
      <c r="A174" s="67">
        <v>165</v>
      </c>
      <c r="B174" s="555" t="s">
        <v>760</v>
      </c>
      <c r="C174" s="559" t="s">
        <v>601</v>
      </c>
      <c r="D174" s="511">
        <v>68.33</v>
      </c>
      <c r="E174" s="571" t="s">
        <v>2568</v>
      </c>
      <c r="F174" s="634"/>
      <c r="G174" s="634">
        <v>68.33</v>
      </c>
      <c r="H174" s="919">
        <v>68.33</v>
      </c>
      <c r="I174" s="633">
        <f t="shared" si="6"/>
        <v>68.33</v>
      </c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2"/>
      <c r="AK174" s="70"/>
      <c r="AL174" s="72"/>
      <c r="AM174" s="70"/>
      <c r="AN174" s="70"/>
      <c r="AO174" s="72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70"/>
      <c r="BF174" s="70"/>
      <c r="BG174" s="70"/>
      <c r="BH174" s="70"/>
      <c r="BI174" s="70"/>
      <c r="BJ174" s="70"/>
      <c r="BK174" s="72"/>
      <c r="BL174" s="72"/>
      <c r="BM174" s="70"/>
      <c r="BN174" s="70"/>
      <c r="BO174" s="72"/>
      <c r="BP174" s="72"/>
      <c r="BQ174" s="70"/>
      <c r="BR174" s="70"/>
      <c r="BS174" s="70"/>
      <c r="BT174" s="70"/>
      <c r="BU174" s="72"/>
      <c r="BV174" s="72"/>
      <c r="BW174" s="72"/>
      <c r="BX174" s="72"/>
      <c r="BY174" s="70"/>
      <c r="BZ174" s="70"/>
      <c r="CA174" s="70"/>
      <c r="CB174" s="70"/>
      <c r="CC174" s="72"/>
      <c r="CD174" s="72"/>
      <c r="CE174" s="70"/>
      <c r="CF174" s="72"/>
      <c r="CG174" s="72"/>
      <c r="CH174" s="72"/>
      <c r="CI174" s="72"/>
      <c r="CJ174" s="72"/>
      <c r="CK174" s="72"/>
      <c r="CL174" s="72"/>
      <c r="CM174" s="72"/>
      <c r="CN174" s="72">
        <v>1</v>
      </c>
      <c r="CO174" s="72"/>
      <c r="CP174" s="72"/>
      <c r="CQ174" s="72"/>
      <c r="CR174" s="72"/>
      <c r="CS174" s="72"/>
      <c r="CT174" s="72"/>
      <c r="CU174" s="72"/>
      <c r="CV174" s="72"/>
      <c r="CW174" s="72"/>
      <c r="CX174" s="72"/>
      <c r="CY174" s="72"/>
      <c r="CZ174" s="72"/>
      <c r="DA174" s="70"/>
      <c r="DB174" s="70"/>
      <c r="DC174" s="70"/>
      <c r="DD174" s="72"/>
      <c r="DE174" s="72"/>
      <c r="DF174" s="70"/>
      <c r="DG174" s="72"/>
      <c r="DH174" s="70"/>
      <c r="DI174" s="72"/>
      <c r="DJ174" s="72"/>
      <c r="DK174" s="70"/>
      <c r="DL174" s="72"/>
      <c r="DM174" s="72"/>
      <c r="DN174" s="72"/>
      <c r="DO174" s="72"/>
      <c r="DP174" s="72"/>
      <c r="DQ174" s="72"/>
      <c r="DR174" s="72"/>
      <c r="DS174" s="72"/>
      <c r="DT174" s="72"/>
      <c r="DU174" s="72"/>
      <c r="DV174" s="72"/>
      <c r="DW174" s="72"/>
      <c r="DX174" s="72"/>
      <c r="DY174" s="72"/>
      <c r="DZ174" s="72"/>
      <c r="EA174" s="72"/>
      <c r="EB174" s="72"/>
      <c r="EC174" s="70"/>
      <c r="ED174" s="72"/>
      <c r="EE174" s="70"/>
      <c r="EF174" s="72"/>
      <c r="EG174" s="72"/>
      <c r="EH174" s="72"/>
      <c r="EI174" s="72"/>
      <c r="EJ174" s="72"/>
      <c r="EK174" s="72"/>
      <c r="EL174" s="72"/>
      <c r="EM174" s="72"/>
      <c r="EN174" s="72"/>
      <c r="EO174" s="72"/>
      <c r="EP174" s="72"/>
      <c r="EQ174" s="72"/>
      <c r="ER174" s="72"/>
      <c r="ES174" s="72"/>
      <c r="ET174" s="70"/>
      <c r="EU174" s="72"/>
      <c r="EV174" s="70"/>
      <c r="EW174" s="70"/>
      <c r="EX174" s="70"/>
      <c r="EY174" s="73"/>
      <c r="EZ174" s="73"/>
      <c r="FA174" s="73"/>
      <c r="FB174" s="74"/>
      <c r="FC174" s="75"/>
      <c r="FD174" s="75"/>
      <c r="FE174" s="75"/>
      <c r="FF174" s="75"/>
      <c r="FG174" s="75"/>
      <c r="FH174" s="75"/>
      <c r="FI174" s="75"/>
      <c r="FJ174" s="75"/>
      <c r="FK174" s="75"/>
      <c r="FL174" s="75"/>
      <c r="FM174" s="75"/>
      <c r="FN174" s="75"/>
      <c r="FO174" s="75"/>
      <c r="FP174" s="75"/>
      <c r="FQ174" s="75"/>
      <c r="FR174" s="74"/>
      <c r="FS174" s="74"/>
      <c r="FT174" s="74"/>
      <c r="FU174" s="74"/>
      <c r="FV174" s="74"/>
      <c r="FW174" s="74"/>
      <c r="FX174" s="76"/>
      <c r="FY174" s="76"/>
      <c r="FZ174" s="76"/>
      <c r="GA174" s="76"/>
      <c r="GB174" s="76"/>
      <c r="GC174" s="74"/>
      <c r="GD174" s="74"/>
      <c r="GE174" s="74"/>
      <c r="GF174" s="74"/>
      <c r="GG174" s="77"/>
      <c r="GH174" s="78"/>
      <c r="GI174" s="78"/>
      <c r="GJ174" s="74"/>
      <c r="GK174" s="79"/>
      <c r="GL174" s="105"/>
      <c r="GM174" s="105"/>
      <c r="GN174" s="70"/>
      <c r="GO174" s="70"/>
      <c r="GP174" s="70"/>
      <c r="GQ174" s="70"/>
      <c r="GR174" s="70"/>
      <c r="GS174" s="70"/>
      <c r="GT174" s="70"/>
      <c r="GU174" s="70"/>
      <c r="GV174" s="70"/>
      <c r="GW174" s="70"/>
      <c r="GX174" s="70"/>
      <c r="GY174" s="70"/>
      <c r="GZ174" s="70"/>
      <c r="HA174" s="70"/>
      <c r="HB174" s="70"/>
      <c r="HC174" s="70"/>
      <c r="HD174" s="70"/>
      <c r="HE174" s="70"/>
      <c r="HF174" s="70"/>
      <c r="HG174" s="70"/>
      <c r="HH174" s="70"/>
      <c r="HI174" s="70"/>
      <c r="HJ174" s="70"/>
      <c r="HK174" s="72"/>
      <c r="HL174" s="70"/>
      <c r="HM174" s="72"/>
      <c r="HN174" s="70"/>
      <c r="HO174" s="70"/>
      <c r="HP174" s="72"/>
      <c r="HQ174" s="106"/>
      <c r="HR174" s="70"/>
      <c r="HS174" s="70"/>
      <c r="HT174" s="70"/>
      <c r="HU174" s="70"/>
      <c r="HV174" s="70"/>
      <c r="HW174" s="70"/>
      <c r="HX174" s="70"/>
      <c r="HY174" s="70"/>
      <c r="HZ174" s="70"/>
      <c r="IA174" s="70"/>
      <c r="IB174" s="72"/>
      <c r="IC174" s="70"/>
      <c r="ID174" s="72"/>
      <c r="IE174" s="70"/>
      <c r="IF174" s="70"/>
      <c r="IG174" s="72"/>
      <c r="IH174" s="72"/>
      <c r="II174" s="72"/>
      <c r="IJ174" s="70"/>
      <c r="IK174" s="70"/>
      <c r="IL174" s="70"/>
      <c r="IM174" s="70"/>
      <c r="IN174" s="72"/>
      <c r="IO174" s="72"/>
      <c r="IP174" s="70"/>
      <c r="IQ174" s="72"/>
      <c r="IR174" s="72"/>
      <c r="IS174" s="72"/>
      <c r="IT174" s="72"/>
      <c r="IU174" s="72"/>
      <c r="IV174" s="72"/>
      <c r="IW174" s="72"/>
      <c r="IX174" s="72"/>
      <c r="IY174" s="72">
        <v>1</v>
      </c>
      <c r="IZ174" s="72"/>
      <c r="JA174" s="72"/>
      <c r="JB174" s="72"/>
      <c r="JC174" s="72"/>
      <c r="JD174" s="72"/>
      <c r="JE174" s="72"/>
      <c r="JF174" s="72"/>
      <c r="JG174" s="72"/>
      <c r="JH174" s="72"/>
      <c r="JI174" s="72"/>
      <c r="JJ174" s="72"/>
      <c r="JK174" s="72"/>
      <c r="JL174" s="70"/>
      <c r="JM174" s="70"/>
      <c r="JN174" s="70"/>
      <c r="JO174" s="72"/>
      <c r="JP174" s="72"/>
      <c r="JQ174" s="70"/>
      <c r="JR174" s="72"/>
      <c r="JS174" s="70"/>
      <c r="JT174" s="72"/>
      <c r="JU174" s="72"/>
      <c r="JV174" s="70"/>
      <c r="JW174" s="72"/>
      <c r="JX174" s="72"/>
      <c r="JY174" s="72"/>
      <c r="JZ174" s="72"/>
      <c r="KA174" s="72"/>
      <c r="KB174" s="72"/>
      <c r="KC174" s="72"/>
      <c r="KD174" s="72"/>
      <c r="KE174" s="72"/>
      <c r="KF174" s="72"/>
      <c r="KG174" s="72"/>
      <c r="KH174" s="72"/>
      <c r="KI174" s="72"/>
      <c r="KJ174" s="72"/>
      <c r="KK174" s="72"/>
      <c r="KL174" s="72"/>
      <c r="KM174" s="72"/>
      <c r="KN174" s="70"/>
      <c r="KO174" s="72"/>
      <c r="KP174" s="70"/>
      <c r="KQ174" s="72"/>
      <c r="KR174" s="72"/>
      <c r="KS174" s="72"/>
      <c r="KT174" s="72"/>
      <c r="KU174" s="72"/>
      <c r="KV174" s="72"/>
      <c r="KW174" s="72"/>
      <c r="KX174" s="72"/>
      <c r="KY174" s="72"/>
      <c r="KZ174" s="72"/>
      <c r="LA174" s="72"/>
      <c r="LB174" s="72"/>
      <c r="LC174" s="72"/>
      <c r="LD174" s="72"/>
      <c r="LE174" s="70"/>
      <c r="LF174" s="72"/>
      <c r="LG174" s="70"/>
      <c r="LH174" s="70"/>
      <c r="LI174" s="70"/>
      <c r="LJ174" s="73"/>
      <c r="LK174" s="73"/>
      <c r="LL174" s="73"/>
      <c r="LM174" s="74"/>
      <c r="LN174" s="75"/>
      <c r="LO174" s="75"/>
      <c r="LP174" s="75"/>
      <c r="LQ174" s="75"/>
      <c r="LR174" s="75"/>
      <c r="LS174" s="75"/>
      <c r="LT174" s="75"/>
      <c r="LU174" s="75"/>
      <c r="LV174" s="75"/>
      <c r="LW174" s="75"/>
      <c r="LX174" s="75"/>
      <c r="LY174" s="75"/>
      <c r="LZ174" s="75"/>
      <c r="MA174" s="75"/>
      <c r="MB174" s="75"/>
      <c r="MC174" s="74"/>
      <c r="MD174" s="74"/>
      <c r="ME174" s="74"/>
      <c r="MF174" s="74"/>
      <c r="MG174" s="74"/>
      <c r="MH174" s="74"/>
      <c r="MI174" s="76"/>
      <c r="MJ174" s="76"/>
      <c r="MK174" s="76"/>
      <c r="ML174" s="76"/>
      <c r="MM174" s="76"/>
      <c r="MN174" s="74"/>
      <c r="MO174" s="74"/>
      <c r="MP174" s="74"/>
      <c r="MQ174" s="74"/>
      <c r="MR174" s="70"/>
      <c r="MS174" s="70"/>
      <c r="MT174" s="70"/>
      <c r="MU174" s="70"/>
      <c r="MV174" s="70"/>
      <c r="MW174" s="70"/>
      <c r="MX174" s="70"/>
      <c r="MY174" s="70"/>
      <c r="MZ174" s="70"/>
      <c r="NA174" s="70"/>
      <c r="NB174" s="70"/>
      <c r="NC174" s="70"/>
      <c r="ND174" s="70"/>
      <c r="NE174" s="70"/>
      <c r="NF174" s="70"/>
      <c r="NG174" s="70"/>
      <c r="NH174" s="70"/>
      <c r="NI174" s="70"/>
      <c r="NJ174" s="70"/>
      <c r="NK174" s="70"/>
      <c r="NL174" s="70"/>
      <c r="NM174" s="70"/>
      <c r="NN174" s="70"/>
      <c r="NO174" s="70"/>
      <c r="NP174" s="70"/>
      <c r="NQ174" s="70"/>
      <c r="NR174" s="70"/>
      <c r="NS174" s="70"/>
      <c r="NT174" s="70"/>
      <c r="NU174" s="70"/>
      <c r="NV174" s="70"/>
      <c r="NW174" s="70"/>
      <c r="NX174" s="70"/>
      <c r="NY174" s="70"/>
      <c r="NZ174" s="70"/>
      <c r="OA174" s="70"/>
      <c r="OB174" s="70"/>
      <c r="OC174" s="70"/>
      <c r="OD174" s="70"/>
      <c r="OE174" s="70"/>
      <c r="OF174" s="70"/>
      <c r="OG174" s="81"/>
      <c r="OH174" s="70"/>
      <c r="OI174" s="70"/>
      <c r="OJ174" s="70"/>
      <c r="OK174" s="70"/>
      <c r="OL174" s="70"/>
      <c r="OM174" s="70"/>
      <c r="ON174" s="70"/>
      <c r="OO174" s="70"/>
      <c r="OP174" s="70"/>
      <c r="OQ174" s="70"/>
      <c r="OR174" s="70"/>
      <c r="OS174" s="70"/>
      <c r="OT174" s="70"/>
      <c r="OU174" s="70"/>
    </row>
    <row r="175" spans="1:411" s="67" customFormat="1" ht="25.5">
      <c r="A175" s="67">
        <v>166</v>
      </c>
      <c r="B175" s="555" t="s">
        <v>761</v>
      </c>
      <c r="C175" s="559" t="s">
        <v>601</v>
      </c>
      <c r="D175" s="511">
        <v>65.83</v>
      </c>
      <c r="E175" s="571" t="s">
        <v>2576</v>
      </c>
      <c r="F175" s="634"/>
      <c r="G175" s="634">
        <v>65.83</v>
      </c>
      <c r="H175" s="919">
        <v>65.83</v>
      </c>
      <c r="I175" s="633">
        <f t="shared" si="6"/>
        <v>65.83</v>
      </c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2"/>
      <c r="AK175" s="70"/>
      <c r="AL175" s="72"/>
      <c r="AM175" s="70"/>
      <c r="AN175" s="70"/>
      <c r="AO175" s="72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  <c r="BC175" s="70"/>
      <c r="BD175" s="70"/>
      <c r="BE175" s="70"/>
      <c r="BF175" s="70"/>
      <c r="BG175" s="70"/>
      <c r="BH175" s="70"/>
      <c r="BI175" s="70"/>
      <c r="BJ175" s="70"/>
      <c r="BK175" s="72"/>
      <c r="BL175" s="72"/>
      <c r="BM175" s="70"/>
      <c r="BN175" s="70"/>
      <c r="BO175" s="72"/>
      <c r="BP175" s="72"/>
      <c r="BQ175" s="70"/>
      <c r="BR175" s="70"/>
      <c r="BS175" s="70"/>
      <c r="BT175" s="70"/>
      <c r="BU175" s="72"/>
      <c r="BV175" s="72"/>
      <c r="BW175" s="72"/>
      <c r="BX175" s="72"/>
      <c r="BY175" s="70"/>
      <c r="BZ175" s="70"/>
      <c r="CA175" s="70"/>
      <c r="CB175" s="70"/>
      <c r="CC175" s="72"/>
      <c r="CD175" s="72"/>
      <c r="CE175" s="70"/>
      <c r="CF175" s="72"/>
      <c r="CG175" s="72"/>
      <c r="CH175" s="72"/>
      <c r="CI175" s="72"/>
      <c r="CJ175" s="72"/>
      <c r="CK175" s="72"/>
      <c r="CL175" s="72"/>
      <c r="CM175" s="72"/>
      <c r="CN175" s="72"/>
      <c r="CO175" s="72">
        <v>1</v>
      </c>
      <c r="CP175" s="72"/>
      <c r="CQ175" s="72"/>
      <c r="CR175" s="72"/>
      <c r="CS175" s="72"/>
      <c r="CT175" s="72"/>
      <c r="CU175" s="72"/>
      <c r="CV175" s="72"/>
      <c r="CW175" s="72"/>
      <c r="CX175" s="72"/>
      <c r="CY175" s="72"/>
      <c r="CZ175" s="72"/>
      <c r="DA175" s="70"/>
      <c r="DB175" s="70"/>
      <c r="DC175" s="70"/>
      <c r="DD175" s="72"/>
      <c r="DE175" s="72"/>
      <c r="DF175" s="70"/>
      <c r="DG175" s="72"/>
      <c r="DH175" s="70"/>
      <c r="DI175" s="72"/>
      <c r="DJ175" s="72"/>
      <c r="DK175" s="70"/>
      <c r="DL175" s="72"/>
      <c r="DM175" s="72"/>
      <c r="DN175" s="72"/>
      <c r="DO175" s="72"/>
      <c r="DP175" s="72"/>
      <c r="DQ175" s="72"/>
      <c r="DR175" s="72"/>
      <c r="DS175" s="72"/>
      <c r="DT175" s="72"/>
      <c r="DU175" s="72"/>
      <c r="DV175" s="72"/>
      <c r="DW175" s="72"/>
      <c r="DX175" s="72"/>
      <c r="DY175" s="72"/>
      <c r="DZ175" s="72"/>
      <c r="EA175" s="72"/>
      <c r="EB175" s="72"/>
      <c r="EC175" s="70"/>
      <c r="ED175" s="72"/>
      <c r="EE175" s="70"/>
      <c r="EF175" s="72"/>
      <c r="EG175" s="72"/>
      <c r="EH175" s="72"/>
      <c r="EI175" s="72"/>
      <c r="EJ175" s="72"/>
      <c r="EK175" s="72"/>
      <c r="EL175" s="72"/>
      <c r="EM175" s="72"/>
      <c r="EN175" s="72"/>
      <c r="EO175" s="72"/>
      <c r="EP175" s="72"/>
      <c r="EQ175" s="72"/>
      <c r="ER175" s="72"/>
      <c r="ES175" s="72"/>
      <c r="ET175" s="70"/>
      <c r="EU175" s="72"/>
      <c r="EV175" s="70"/>
      <c r="EW175" s="70"/>
      <c r="EX175" s="70"/>
      <c r="EY175" s="73"/>
      <c r="EZ175" s="73"/>
      <c r="FA175" s="73"/>
      <c r="FB175" s="74"/>
      <c r="FC175" s="75"/>
      <c r="FD175" s="75"/>
      <c r="FE175" s="75"/>
      <c r="FF175" s="75"/>
      <c r="FG175" s="75"/>
      <c r="FH175" s="75"/>
      <c r="FI175" s="75"/>
      <c r="FJ175" s="75"/>
      <c r="FK175" s="75"/>
      <c r="FL175" s="75"/>
      <c r="FM175" s="75"/>
      <c r="FN175" s="75"/>
      <c r="FO175" s="75"/>
      <c r="FP175" s="75"/>
      <c r="FQ175" s="75"/>
      <c r="FR175" s="74"/>
      <c r="FS175" s="74"/>
      <c r="FT175" s="74"/>
      <c r="FU175" s="74"/>
      <c r="FV175" s="74"/>
      <c r="FW175" s="74"/>
      <c r="FX175" s="76"/>
      <c r="FY175" s="76"/>
      <c r="FZ175" s="76"/>
      <c r="GA175" s="76"/>
      <c r="GB175" s="76"/>
      <c r="GC175" s="74"/>
      <c r="GD175" s="74"/>
      <c r="GE175" s="74"/>
      <c r="GF175" s="74"/>
      <c r="GG175" s="77"/>
      <c r="GH175" s="78"/>
      <c r="GI175" s="78"/>
      <c r="GJ175" s="74"/>
      <c r="GK175" s="79"/>
      <c r="GL175" s="105"/>
      <c r="GM175" s="105"/>
      <c r="GN175" s="70"/>
      <c r="GO175" s="70"/>
      <c r="GP175" s="70"/>
      <c r="GQ175" s="70"/>
      <c r="GR175" s="70"/>
      <c r="GS175" s="70"/>
      <c r="GT175" s="70"/>
      <c r="GU175" s="70"/>
      <c r="GV175" s="70"/>
      <c r="GW175" s="70"/>
      <c r="GX175" s="70"/>
      <c r="GY175" s="70"/>
      <c r="GZ175" s="70"/>
      <c r="HA175" s="70"/>
      <c r="HB175" s="70"/>
      <c r="HC175" s="70"/>
      <c r="HD175" s="70"/>
      <c r="HE175" s="70"/>
      <c r="HF175" s="70"/>
      <c r="HG175" s="70"/>
      <c r="HH175" s="70"/>
      <c r="HI175" s="70"/>
      <c r="HJ175" s="70"/>
      <c r="HK175" s="72"/>
      <c r="HL175" s="70"/>
      <c r="HM175" s="72"/>
      <c r="HN175" s="70"/>
      <c r="HO175" s="70"/>
      <c r="HP175" s="72"/>
      <c r="HQ175" s="106"/>
      <c r="HR175" s="70"/>
      <c r="HS175" s="70"/>
      <c r="HT175" s="70"/>
      <c r="HU175" s="70"/>
      <c r="HV175" s="70"/>
      <c r="HW175" s="70"/>
      <c r="HX175" s="70"/>
      <c r="HY175" s="70"/>
      <c r="HZ175" s="70"/>
      <c r="IA175" s="70"/>
      <c r="IB175" s="72"/>
      <c r="IC175" s="70"/>
      <c r="ID175" s="72"/>
      <c r="IE175" s="70"/>
      <c r="IF175" s="70"/>
      <c r="IG175" s="72"/>
      <c r="IH175" s="72"/>
      <c r="II175" s="72"/>
      <c r="IJ175" s="70"/>
      <c r="IK175" s="70"/>
      <c r="IL175" s="70"/>
      <c r="IM175" s="70"/>
      <c r="IN175" s="72"/>
      <c r="IO175" s="72"/>
      <c r="IP175" s="70"/>
      <c r="IQ175" s="72"/>
      <c r="IR175" s="72"/>
      <c r="IS175" s="72"/>
      <c r="IT175" s="72"/>
      <c r="IU175" s="72"/>
      <c r="IV175" s="72"/>
      <c r="IW175" s="72"/>
      <c r="IX175" s="72"/>
      <c r="IY175" s="72"/>
      <c r="IZ175" s="72">
        <v>1</v>
      </c>
      <c r="JA175" s="72"/>
      <c r="JB175" s="72"/>
      <c r="JC175" s="72"/>
      <c r="JD175" s="72"/>
      <c r="JE175" s="72"/>
      <c r="JF175" s="72"/>
      <c r="JG175" s="72"/>
      <c r="JH175" s="72"/>
      <c r="JI175" s="72"/>
      <c r="JJ175" s="72"/>
      <c r="JK175" s="72"/>
      <c r="JL175" s="70"/>
      <c r="JM175" s="70"/>
      <c r="JN175" s="70"/>
      <c r="JO175" s="72"/>
      <c r="JP175" s="72"/>
      <c r="JQ175" s="70"/>
      <c r="JR175" s="72"/>
      <c r="JS175" s="70"/>
      <c r="JT175" s="72"/>
      <c r="JU175" s="72"/>
      <c r="JV175" s="70"/>
      <c r="JW175" s="72"/>
      <c r="JX175" s="72"/>
      <c r="JY175" s="72"/>
      <c r="JZ175" s="72"/>
      <c r="KA175" s="72"/>
      <c r="KB175" s="72"/>
      <c r="KC175" s="72"/>
      <c r="KD175" s="72"/>
      <c r="KE175" s="72"/>
      <c r="KF175" s="72"/>
      <c r="KG175" s="72"/>
      <c r="KH175" s="72"/>
      <c r="KI175" s="72"/>
      <c r="KJ175" s="72"/>
      <c r="KK175" s="72"/>
      <c r="KL175" s="72"/>
      <c r="KM175" s="72"/>
      <c r="KN175" s="70"/>
      <c r="KO175" s="72"/>
      <c r="KP175" s="70"/>
      <c r="KQ175" s="72"/>
      <c r="KR175" s="72"/>
      <c r="KS175" s="72"/>
      <c r="KT175" s="72"/>
      <c r="KU175" s="72"/>
      <c r="KV175" s="72"/>
      <c r="KW175" s="72"/>
      <c r="KX175" s="72"/>
      <c r="KY175" s="72"/>
      <c r="KZ175" s="72"/>
      <c r="LA175" s="72"/>
      <c r="LB175" s="72"/>
      <c r="LC175" s="72"/>
      <c r="LD175" s="72"/>
      <c r="LE175" s="70"/>
      <c r="LF175" s="72"/>
      <c r="LG175" s="70"/>
      <c r="LH175" s="70"/>
      <c r="LI175" s="70"/>
      <c r="LJ175" s="73"/>
      <c r="LK175" s="73"/>
      <c r="LL175" s="73"/>
      <c r="LM175" s="74"/>
      <c r="LN175" s="75"/>
      <c r="LO175" s="75"/>
      <c r="LP175" s="75"/>
      <c r="LQ175" s="75"/>
      <c r="LR175" s="75"/>
      <c r="LS175" s="75"/>
      <c r="LT175" s="75"/>
      <c r="LU175" s="75"/>
      <c r="LV175" s="75"/>
      <c r="LW175" s="75"/>
      <c r="LX175" s="75"/>
      <c r="LY175" s="75"/>
      <c r="LZ175" s="75"/>
      <c r="MA175" s="75"/>
      <c r="MB175" s="75"/>
      <c r="MC175" s="74"/>
      <c r="MD175" s="74"/>
      <c r="ME175" s="74"/>
      <c r="MF175" s="74"/>
      <c r="MG175" s="74"/>
      <c r="MH175" s="74"/>
      <c r="MI175" s="76"/>
      <c r="MJ175" s="76"/>
      <c r="MK175" s="76"/>
      <c r="ML175" s="76"/>
      <c r="MM175" s="76"/>
      <c r="MN175" s="74"/>
      <c r="MO175" s="74"/>
      <c r="MP175" s="74"/>
      <c r="MQ175" s="74"/>
      <c r="MR175" s="70"/>
      <c r="MS175" s="70"/>
      <c r="MT175" s="70"/>
      <c r="MU175" s="70"/>
      <c r="MV175" s="70"/>
      <c r="MW175" s="70"/>
      <c r="MX175" s="70"/>
      <c r="MY175" s="70"/>
      <c r="MZ175" s="70"/>
      <c r="NA175" s="70"/>
      <c r="NB175" s="70"/>
      <c r="NC175" s="70"/>
      <c r="ND175" s="70"/>
      <c r="NE175" s="70"/>
      <c r="NF175" s="70"/>
      <c r="NG175" s="70"/>
      <c r="NH175" s="70"/>
      <c r="NI175" s="70"/>
      <c r="NJ175" s="70"/>
      <c r="NK175" s="70"/>
      <c r="NL175" s="70"/>
      <c r="NM175" s="70"/>
      <c r="NN175" s="70"/>
      <c r="NO175" s="70"/>
      <c r="NP175" s="70"/>
      <c r="NQ175" s="70"/>
      <c r="NR175" s="70"/>
      <c r="NS175" s="70"/>
      <c r="NT175" s="70"/>
      <c r="NU175" s="70"/>
      <c r="NV175" s="70"/>
      <c r="NW175" s="70"/>
      <c r="NX175" s="70"/>
      <c r="NY175" s="70"/>
      <c r="NZ175" s="70"/>
      <c r="OA175" s="70"/>
      <c r="OB175" s="70"/>
      <c r="OC175" s="70"/>
      <c r="OD175" s="70"/>
      <c r="OE175" s="70"/>
      <c r="OF175" s="70"/>
      <c r="OG175" s="81"/>
      <c r="OH175" s="70"/>
      <c r="OI175" s="70"/>
      <c r="OJ175" s="70"/>
      <c r="OK175" s="70"/>
      <c r="OL175" s="70"/>
      <c r="OM175" s="70"/>
      <c r="ON175" s="70"/>
      <c r="OO175" s="70"/>
      <c r="OP175" s="70"/>
      <c r="OQ175" s="70"/>
      <c r="OR175" s="70"/>
      <c r="OS175" s="70"/>
      <c r="OT175" s="70"/>
      <c r="OU175" s="70"/>
    </row>
    <row r="176" spans="1:411" s="67" customFormat="1" ht="25.5">
      <c r="A176" s="745">
        <v>167</v>
      </c>
      <c r="B176" s="754" t="s">
        <v>762</v>
      </c>
      <c r="C176" s="752" t="s">
        <v>601</v>
      </c>
      <c r="D176" s="750">
        <v>766.66666666666674</v>
      </c>
      <c r="E176" s="749" t="s">
        <v>2577</v>
      </c>
      <c r="F176" s="820">
        <v>145</v>
      </c>
      <c r="G176" s="821">
        <v>121.67</v>
      </c>
      <c r="H176" s="821">
        <v>766.66666666666674</v>
      </c>
      <c r="I176" s="761">
        <f>MIN(D176,F176)</f>
        <v>145</v>
      </c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2"/>
      <c r="AK176" s="70"/>
      <c r="AL176" s="72"/>
      <c r="AM176" s="70"/>
      <c r="AN176" s="70"/>
      <c r="AO176" s="72"/>
      <c r="AP176" s="70"/>
      <c r="AQ176" s="70"/>
      <c r="AR176" s="70"/>
      <c r="AS176" s="70"/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  <c r="BD176" s="70"/>
      <c r="BE176" s="70"/>
      <c r="BF176" s="70"/>
      <c r="BG176" s="70"/>
      <c r="BH176" s="70"/>
      <c r="BI176" s="70"/>
      <c r="BJ176" s="70"/>
      <c r="BK176" s="72"/>
      <c r="BL176" s="72"/>
      <c r="BM176" s="70"/>
      <c r="BN176" s="70"/>
      <c r="BO176" s="72"/>
      <c r="BP176" s="72"/>
      <c r="BQ176" s="70"/>
      <c r="BR176" s="70"/>
      <c r="BS176" s="70"/>
      <c r="BT176" s="70"/>
      <c r="BU176" s="72"/>
      <c r="BV176" s="72"/>
      <c r="BW176" s="72"/>
      <c r="BX176" s="72"/>
      <c r="BY176" s="70"/>
      <c r="BZ176" s="70"/>
      <c r="CA176" s="70"/>
      <c r="CB176" s="70"/>
      <c r="CC176" s="72"/>
      <c r="CD176" s="72"/>
      <c r="CE176" s="70"/>
      <c r="CF176" s="72"/>
      <c r="CG176" s="72"/>
      <c r="CH176" s="72"/>
      <c r="CI176" s="72"/>
      <c r="CJ176" s="72"/>
      <c r="CK176" s="72"/>
      <c r="CL176" s="72"/>
      <c r="CM176" s="72"/>
      <c r="CN176" s="72"/>
      <c r="CO176" s="72"/>
      <c r="CP176" s="72">
        <v>1</v>
      </c>
      <c r="CQ176" s="72"/>
      <c r="CR176" s="72"/>
      <c r="CS176" s="72"/>
      <c r="CT176" s="72"/>
      <c r="CU176" s="72"/>
      <c r="CV176" s="72"/>
      <c r="CW176" s="72"/>
      <c r="CX176" s="72"/>
      <c r="CY176" s="72"/>
      <c r="CZ176" s="72"/>
      <c r="DA176" s="70"/>
      <c r="DB176" s="70"/>
      <c r="DC176" s="70"/>
      <c r="DD176" s="72"/>
      <c r="DE176" s="72"/>
      <c r="DF176" s="70"/>
      <c r="DG176" s="72"/>
      <c r="DH176" s="70"/>
      <c r="DI176" s="72"/>
      <c r="DJ176" s="72"/>
      <c r="DK176" s="70"/>
      <c r="DL176" s="72"/>
      <c r="DM176" s="72"/>
      <c r="DN176" s="72"/>
      <c r="DO176" s="72"/>
      <c r="DP176" s="72"/>
      <c r="DQ176" s="72"/>
      <c r="DR176" s="72"/>
      <c r="DS176" s="72"/>
      <c r="DT176" s="72"/>
      <c r="DU176" s="72"/>
      <c r="DV176" s="72"/>
      <c r="DW176" s="72"/>
      <c r="DX176" s="72"/>
      <c r="DY176" s="72"/>
      <c r="DZ176" s="72"/>
      <c r="EA176" s="72"/>
      <c r="EB176" s="72"/>
      <c r="EC176" s="70"/>
      <c r="ED176" s="72"/>
      <c r="EE176" s="70"/>
      <c r="EF176" s="72"/>
      <c r="EG176" s="72"/>
      <c r="EH176" s="72"/>
      <c r="EI176" s="72"/>
      <c r="EJ176" s="72"/>
      <c r="EK176" s="72"/>
      <c r="EL176" s="72"/>
      <c r="EM176" s="72"/>
      <c r="EN176" s="72"/>
      <c r="EO176" s="72"/>
      <c r="EP176" s="72"/>
      <c r="EQ176" s="72"/>
      <c r="ER176" s="72"/>
      <c r="ES176" s="72"/>
      <c r="ET176" s="70"/>
      <c r="EU176" s="72"/>
      <c r="EV176" s="70"/>
      <c r="EW176" s="70"/>
      <c r="EX176" s="70"/>
      <c r="EY176" s="73"/>
      <c r="EZ176" s="73"/>
      <c r="FA176" s="73"/>
      <c r="FB176" s="74"/>
      <c r="FC176" s="75"/>
      <c r="FD176" s="75"/>
      <c r="FE176" s="75"/>
      <c r="FF176" s="75"/>
      <c r="FG176" s="75"/>
      <c r="FH176" s="75"/>
      <c r="FI176" s="75"/>
      <c r="FJ176" s="75"/>
      <c r="FK176" s="75"/>
      <c r="FL176" s="75"/>
      <c r="FM176" s="75"/>
      <c r="FN176" s="75"/>
      <c r="FO176" s="75"/>
      <c r="FP176" s="75"/>
      <c r="FQ176" s="75"/>
      <c r="FR176" s="74"/>
      <c r="FS176" s="74"/>
      <c r="FT176" s="74"/>
      <c r="FU176" s="74"/>
      <c r="FV176" s="74"/>
      <c r="FW176" s="74"/>
      <c r="FX176" s="76"/>
      <c r="FY176" s="76"/>
      <c r="FZ176" s="76"/>
      <c r="GA176" s="76"/>
      <c r="GB176" s="76"/>
      <c r="GC176" s="74"/>
      <c r="GD176" s="74"/>
      <c r="GE176" s="74"/>
      <c r="GF176" s="74"/>
      <c r="GG176" s="77"/>
      <c r="GH176" s="78"/>
      <c r="GI176" s="78"/>
      <c r="GJ176" s="74"/>
      <c r="GK176" s="79"/>
      <c r="GL176" s="105"/>
      <c r="GM176" s="105"/>
      <c r="GN176" s="70"/>
      <c r="GO176" s="70"/>
      <c r="GP176" s="70"/>
      <c r="GQ176" s="70"/>
      <c r="GR176" s="70"/>
      <c r="GS176" s="70"/>
      <c r="GT176" s="70"/>
      <c r="GU176" s="70"/>
      <c r="GV176" s="70"/>
      <c r="GW176" s="70"/>
      <c r="GX176" s="70"/>
      <c r="GY176" s="70"/>
      <c r="GZ176" s="70"/>
      <c r="HA176" s="70"/>
      <c r="HB176" s="70"/>
      <c r="HC176" s="70"/>
      <c r="HD176" s="70"/>
      <c r="HE176" s="70"/>
      <c r="HF176" s="70"/>
      <c r="HG176" s="70"/>
      <c r="HH176" s="70"/>
      <c r="HI176" s="70"/>
      <c r="HJ176" s="70"/>
      <c r="HK176" s="72"/>
      <c r="HL176" s="70"/>
      <c r="HM176" s="72"/>
      <c r="HN176" s="70"/>
      <c r="HO176" s="70"/>
      <c r="HP176" s="72"/>
      <c r="HQ176" s="106"/>
      <c r="HR176" s="70"/>
      <c r="HS176" s="70"/>
      <c r="HT176" s="70"/>
      <c r="HU176" s="70"/>
      <c r="HV176" s="70"/>
      <c r="HW176" s="70"/>
      <c r="HX176" s="70"/>
      <c r="HY176" s="70"/>
      <c r="HZ176" s="70"/>
      <c r="IA176" s="70"/>
      <c r="IB176" s="72"/>
      <c r="IC176" s="70"/>
      <c r="ID176" s="72"/>
      <c r="IE176" s="70"/>
      <c r="IF176" s="70"/>
      <c r="IG176" s="72"/>
      <c r="IH176" s="72"/>
      <c r="II176" s="72"/>
      <c r="IJ176" s="70"/>
      <c r="IK176" s="70"/>
      <c r="IL176" s="70"/>
      <c r="IM176" s="70"/>
      <c r="IN176" s="72"/>
      <c r="IO176" s="72"/>
      <c r="IP176" s="70"/>
      <c r="IQ176" s="72"/>
      <c r="IR176" s="72"/>
      <c r="IS176" s="72"/>
      <c r="IT176" s="72"/>
      <c r="IU176" s="72"/>
      <c r="IV176" s="72"/>
      <c r="IW176" s="72"/>
      <c r="IX176" s="72"/>
      <c r="IY176" s="72"/>
      <c r="IZ176" s="72"/>
      <c r="JA176" s="72">
        <v>1</v>
      </c>
      <c r="JB176" s="72"/>
      <c r="JC176" s="72"/>
      <c r="JD176" s="72"/>
      <c r="JE176" s="72"/>
      <c r="JF176" s="72"/>
      <c r="JG176" s="72"/>
      <c r="JH176" s="72"/>
      <c r="JI176" s="72"/>
      <c r="JJ176" s="72"/>
      <c r="JK176" s="72"/>
      <c r="JL176" s="70"/>
      <c r="JM176" s="70"/>
      <c r="JN176" s="70"/>
      <c r="JO176" s="72"/>
      <c r="JP176" s="72"/>
      <c r="JQ176" s="70"/>
      <c r="JR176" s="72"/>
      <c r="JS176" s="70"/>
      <c r="JT176" s="72"/>
      <c r="JU176" s="72"/>
      <c r="JV176" s="70"/>
      <c r="JW176" s="72"/>
      <c r="JX176" s="72"/>
      <c r="JY176" s="72"/>
      <c r="JZ176" s="72"/>
      <c r="KA176" s="72"/>
      <c r="KB176" s="72"/>
      <c r="KC176" s="72"/>
      <c r="KD176" s="72"/>
      <c r="KE176" s="72"/>
      <c r="KF176" s="72"/>
      <c r="KG176" s="72"/>
      <c r="KH176" s="72"/>
      <c r="KI176" s="72"/>
      <c r="KJ176" s="72"/>
      <c r="KK176" s="72"/>
      <c r="KL176" s="72"/>
      <c r="KM176" s="72"/>
      <c r="KN176" s="70"/>
      <c r="KO176" s="72"/>
      <c r="KP176" s="70"/>
      <c r="KQ176" s="72"/>
      <c r="KR176" s="72"/>
      <c r="KS176" s="72"/>
      <c r="KT176" s="72"/>
      <c r="KU176" s="72"/>
      <c r="KV176" s="72"/>
      <c r="KW176" s="72"/>
      <c r="KX176" s="72"/>
      <c r="KY176" s="72"/>
      <c r="KZ176" s="72"/>
      <c r="LA176" s="72"/>
      <c r="LB176" s="72"/>
      <c r="LC176" s="72"/>
      <c r="LD176" s="72"/>
      <c r="LE176" s="70"/>
      <c r="LF176" s="72"/>
      <c r="LG176" s="70"/>
      <c r="LH176" s="70"/>
      <c r="LI176" s="70"/>
      <c r="LJ176" s="73"/>
      <c r="LK176" s="73"/>
      <c r="LL176" s="73"/>
      <c r="LM176" s="74"/>
      <c r="LN176" s="75"/>
      <c r="LO176" s="75"/>
      <c r="LP176" s="75"/>
      <c r="LQ176" s="75"/>
      <c r="LR176" s="75"/>
      <c r="LS176" s="75"/>
      <c r="LT176" s="75"/>
      <c r="LU176" s="75"/>
      <c r="LV176" s="75"/>
      <c r="LW176" s="75"/>
      <c r="LX176" s="75"/>
      <c r="LY176" s="75"/>
      <c r="LZ176" s="75"/>
      <c r="MA176" s="75"/>
      <c r="MB176" s="75"/>
      <c r="MC176" s="74"/>
      <c r="MD176" s="74"/>
      <c r="ME176" s="74"/>
      <c r="MF176" s="74"/>
      <c r="MG176" s="74"/>
      <c r="MH176" s="74"/>
      <c r="MI176" s="76"/>
      <c r="MJ176" s="76"/>
      <c r="MK176" s="76"/>
      <c r="ML176" s="76"/>
      <c r="MM176" s="76"/>
      <c r="MN176" s="74"/>
      <c r="MO176" s="74"/>
      <c r="MP176" s="74"/>
      <c r="MQ176" s="74"/>
      <c r="MR176" s="70"/>
      <c r="MS176" s="70"/>
      <c r="MT176" s="70"/>
      <c r="MU176" s="70"/>
      <c r="MV176" s="70"/>
      <c r="MW176" s="70"/>
      <c r="MX176" s="70"/>
      <c r="MY176" s="70"/>
      <c r="MZ176" s="70"/>
      <c r="NA176" s="70"/>
      <c r="NB176" s="70"/>
      <c r="NC176" s="70"/>
      <c r="ND176" s="70"/>
      <c r="NE176" s="70"/>
      <c r="NF176" s="70"/>
      <c r="NG176" s="70"/>
      <c r="NH176" s="70"/>
      <c r="NI176" s="70"/>
      <c r="NJ176" s="70"/>
      <c r="NK176" s="70"/>
      <c r="NL176" s="70"/>
      <c r="NM176" s="70"/>
      <c r="NN176" s="70"/>
      <c r="NO176" s="70"/>
      <c r="NP176" s="70"/>
      <c r="NQ176" s="70"/>
      <c r="NR176" s="70"/>
      <c r="NS176" s="70"/>
      <c r="NT176" s="70"/>
      <c r="NU176" s="70"/>
      <c r="NV176" s="70"/>
      <c r="NW176" s="70"/>
      <c r="NX176" s="70"/>
      <c r="NY176" s="70"/>
      <c r="NZ176" s="70"/>
      <c r="OA176" s="70"/>
      <c r="OB176" s="70"/>
      <c r="OC176" s="70"/>
      <c r="OD176" s="70"/>
      <c r="OE176" s="70"/>
      <c r="OF176" s="70"/>
      <c r="OG176" s="81"/>
      <c r="OH176" s="70"/>
      <c r="OI176" s="70"/>
      <c r="OJ176" s="70"/>
      <c r="OK176" s="70"/>
      <c r="OL176" s="70"/>
      <c r="OM176" s="70"/>
      <c r="ON176" s="70"/>
      <c r="OO176" s="70"/>
      <c r="OP176" s="70"/>
      <c r="OQ176" s="70"/>
      <c r="OR176" s="70"/>
      <c r="OS176" s="70"/>
      <c r="OT176" s="70"/>
      <c r="OU176" s="70"/>
    </row>
    <row r="177" spans="1:411" s="67" customFormat="1" ht="25.5">
      <c r="A177" s="67">
        <v>168</v>
      </c>
      <c r="B177" s="555" t="s">
        <v>763</v>
      </c>
      <c r="C177" s="559" t="s">
        <v>601</v>
      </c>
      <c r="D177" s="511">
        <v>810.83333333333337</v>
      </c>
      <c r="E177" s="571" t="s">
        <v>2578</v>
      </c>
      <c r="F177" s="634"/>
      <c r="G177" s="634">
        <v>116.67</v>
      </c>
      <c r="H177" s="919">
        <v>810.83333333333337</v>
      </c>
      <c r="I177" s="633">
        <f t="shared" ref="I177:I208" si="7">D177</f>
        <v>810.83333333333337</v>
      </c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2"/>
      <c r="AK177" s="70"/>
      <c r="AL177" s="72"/>
      <c r="AM177" s="70"/>
      <c r="AN177" s="70"/>
      <c r="AO177" s="72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0"/>
      <c r="BG177" s="70"/>
      <c r="BH177" s="70"/>
      <c r="BI177" s="70"/>
      <c r="BJ177" s="70"/>
      <c r="BK177" s="72"/>
      <c r="BL177" s="72"/>
      <c r="BM177" s="70"/>
      <c r="BN177" s="70"/>
      <c r="BO177" s="72"/>
      <c r="BP177" s="72"/>
      <c r="BQ177" s="70"/>
      <c r="BR177" s="70"/>
      <c r="BS177" s="70"/>
      <c r="BT177" s="70"/>
      <c r="BU177" s="72"/>
      <c r="BV177" s="72"/>
      <c r="BW177" s="72"/>
      <c r="BX177" s="72"/>
      <c r="BY177" s="70"/>
      <c r="BZ177" s="70"/>
      <c r="CA177" s="70"/>
      <c r="CB177" s="70"/>
      <c r="CC177" s="72"/>
      <c r="CD177" s="72"/>
      <c r="CE177" s="70"/>
      <c r="CF177" s="72"/>
      <c r="CG177" s="72"/>
      <c r="CH177" s="72"/>
      <c r="CI177" s="72"/>
      <c r="CJ177" s="72"/>
      <c r="CK177" s="72"/>
      <c r="CL177" s="72"/>
      <c r="CM177" s="72"/>
      <c r="CN177" s="72"/>
      <c r="CO177" s="72"/>
      <c r="CP177" s="72"/>
      <c r="CQ177" s="72">
        <v>1</v>
      </c>
      <c r="CR177" s="72"/>
      <c r="CS177" s="72"/>
      <c r="CT177" s="72"/>
      <c r="CU177" s="72"/>
      <c r="CV177" s="72"/>
      <c r="CW177" s="72"/>
      <c r="CX177" s="72"/>
      <c r="CY177" s="72"/>
      <c r="CZ177" s="72"/>
      <c r="DA177" s="70"/>
      <c r="DB177" s="70"/>
      <c r="DC177" s="70"/>
      <c r="DD177" s="72"/>
      <c r="DE177" s="72"/>
      <c r="DF177" s="70"/>
      <c r="DG177" s="72"/>
      <c r="DH177" s="70"/>
      <c r="DI177" s="72"/>
      <c r="DJ177" s="72"/>
      <c r="DK177" s="70"/>
      <c r="DL177" s="72"/>
      <c r="DM177" s="72"/>
      <c r="DN177" s="72"/>
      <c r="DO177" s="72"/>
      <c r="DP177" s="72"/>
      <c r="DQ177" s="72"/>
      <c r="DR177" s="72"/>
      <c r="DS177" s="72"/>
      <c r="DT177" s="72"/>
      <c r="DU177" s="72"/>
      <c r="DV177" s="72"/>
      <c r="DW177" s="72"/>
      <c r="DX177" s="72"/>
      <c r="DY177" s="72"/>
      <c r="DZ177" s="72"/>
      <c r="EA177" s="72"/>
      <c r="EB177" s="72"/>
      <c r="EC177" s="70"/>
      <c r="ED177" s="72"/>
      <c r="EE177" s="70"/>
      <c r="EF177" s="72"/>
      <c r="EG177" s="72"/>
      <c r="EH177" s="72"/>
      <c r="EI177" s="72"/>
      <c r="EJ177" s="72"/>
      <c r="EK177" s="72"/>
      <c r="EL177" s="72"/>
      <c r="EM177" s="72"/>
      <c r="EN177" s="72"/>
      <c r="EO177" s="72"/>
      <c r="EP177" s="72"/>
      <c r="EQ177" s="72"/>
      <c r="ER177" s="72"/>
      <c r="ES177" s="72"/>
      <c r="ET177" s="70"/>
      <c r="EU177" s="72"/>
      <c r="EV177" s="70"/>
      <c r="EW177" s="70"/>
      <c r="EX177" s="70"/>
      <c r="EY177" s="73"/>
      <c r="EZ177" s="73"/>
      <c r="FA177" s="73"/>
      <c r="FB177" s="74"/>
      <c r="FC177" s="75"/>
      <c r="FD177" s="75"/>
      <c r="FE177" s="75"/>
      <c r="FF177" s="75"/>
      <c r="FG177" s="75"/>
      <c r="FH177" s="75"/>
      <c r="FI177" s="75"/>
      <c r="FJ177" s="75"/>
      <c r="FK177" s="75"/>
      <c r="FL177" s="75"/>
      <c r="FM177" s="75"/>
      <c r="FN177" s="75"/>
      <c r="FO177" s="75"/>
      <c r="FP177" s="75"/>
      <c r="FQ177" s="75"/>
      <c r="FR177" s="74"/>
      <c r="FS177" s="74"/>
      <c r="FT177" s="74"/>
      <c r="FU177" s="74"/>
      <c r="FV177" s="74"/>
      <c r="FW177" s="74"/>
      <c r="FX177" s="76"/>
      <c r="FY177" s="76"/>
      <c r="FZ177" s="76"/>
      <c r="GA177" s="76"/>
      <c r="GB177" s="76"/>
      <c r="GC177" s="74"/>
      <c r="GD177" s="74"/>
      <c r="GE177" s="74"/>
      <c r="GF177" s="74"/>
      <c r="GG177" s="77"/>
      <c r="GH177" s="78"/>
      <c r="GI177" s="78"/>
      <c r="GJ177" s="74"/>
      <c r="GK177" s="79"/>
      <c r="GL177" s="105"/>
      <c r="GM177" s="105"/>
      <c r="GN177" s="70"/>
      <c r="GO177" s="70"/>
      <c r="GP177" s="70"/>
      <c r="GQ177" s="70"/>
      <c r="GR177" s="70"/>
      <c r="GS177" s="70"/>
      <c r="GT177" s="70"/>
      <c r="GU177" s="70"/>
      <c r="GV177" s="70"/>
      <c r="GW177" s="70"/>
      <c r="GX177" s="70"/>
      <c r="GY177" s="70"/>
      <c r="GZ177" s="70"/>
      <c r="HA177" s="70"/>
      <c r="HB177" s="70"/>
      <c r="HC177" s="70"/>
      <c r="HD177" s="70"/>
      <c r="HE177" s="70"/>
      <c r="HF177" s="70"/>
      <c r="HG177" s="70"/>
      <c r="HH177" s="70"/>
      <c r="HI177" s="70"/>
      <c r="HJ177" s="70"/>
      <c r="HK177" s="72"/>
      <c r="HL177" s="70"/>
      <c r="HM177" s="72"/>
      <c r="HN177" s="70"/>
      <c r="HO177" s="70"/>
      <c r="HP177" s="72"/>
      <c r="HQ177" s="106"/>
      <c r="HR177" s="70"/>
      <c r="HS177" s="70"/>
      <c r="HT177" s="70"/>
      <c r="HU177" s="70"/>
      <c r="HV177" s="70"/>
      <c r="HW177" s="70"/>
      <c r="HX177" s="70"/>
      <c r="HY177" s="70"/>
      <c r="HZ177" s="70"/>
      <c r="IA177" s="70"/>
      <c r="IB177" s="72"/>
      <c r="IC177" s="70"/>
      <c r="ID177" s="72"/>
      <c r="IE177" s="70"/>
      <c r="IF177" s="70"/>
      <c r="IG177" s="72"/>
      <c r="IH177" s="72"/>
      <c r="II177" s="72"/>
      <c r="IJ177" s="70"/>
      <c r="IK177" s="70"/>
      <c r="IL177" s="70"/>
      <c r="IM177" s="70"/>
      <c r="IN177" s="72"/>
      <c r="IO177" s="72"/>
      <c r="IP177" s="70"/>
      <c r="IQ177" s="72"/>
      <c r="IR177" s="72"/>
      <c r="IS177" s="72"/>
      <c r="IT177" s="72"/>
      <c r="IU177" s="72"/>
      <c r="IV177" s="72"/>
      <c r="IW177" s="72"/>
      <c r="IX177" s="72"/>
      <c r="IY177" s="72"/>
      <c r="IZ177" s="72"/>
      <c r="JA177" s="72"/>
      <c r="JB177" s="72">
        <v>1</v>
      </c>
      <c r="JC177" s="72"/>
      <c r="JD177" s="72"/>
      <c r="JE177" s="72"/>
      <c r="JF177" s="72"/>
      <c r="JG177" s="72"/>
      <c r="JH177" s="72"/>
      <c r="JI177" s="72"/>
      <c r="JJ177" s="72"/>
      <c r="JK177" s="72"/>
      <c r="JL177" s="70"/>
      <c r="JM177" s="70"/>
      <c r="JN177" s="70"/>
      <c r="JO177" s="72"/>
      <c r="JP177" s="72"/>
      <c r="JQ177" s="70"/>
      <c r="JR177" s="72"/>
      <c r="JS177" s="70"/>
      <c r="JT177" s="72"/>
      <c r="JU177" s="72"/>
      <c r="JV177" s="70"/>
      <c r="JW177" s="72"/>
      <c r="JX177" s="72"/>
      <c r="JY177" s="72"/>
      <c r="JZ177" s="72"/>
      <c r="KA177" s="72"/>
      <c r="KB177" s="72"/>
      <c r="KC177" s="72"/>
      <c r="KD177" s="72"/>
      <c r="KE177" s="72"/>
      <c r="KF177" s="72"/>
      <c r="KG177" s="72"/>
      <c r="KH177" s="72"/>
      <c r="KI177" s="72"/>
      <c r="KJ177" s="72"/>
      <c r="KK177" s="72"/>
      <c r="KL177" s="72"/>
      <c r="KM177" s="72"/>
      <c r="KN177" s="70"/>
      <c r="KO177" s="72"/>
      <c r="KP177" s="70"/>
      <c r="KQ177" s="72"/>
      <c r="KR177" s="72"/>
      <c r="KS177" s="72"/>
      <c r="KT177" s="72"/>
      <c r="KU177" s="72"/>
      <c r="KV177" s="72"/>
      <c r="KW177" s="72"/>
      <c r="KX177" s="72"/>
      <c r="KY177" s="72"/>
      <c r="KZ177" s="72"/>
      <c r="LA177" s="72"/>
      <c r="LB177" s="72"/>
      <c r="LC177" s="72"/>
      <c r="LD177" s="72"/>
      <c r="LE177" s="70"/>
      <c r="LF177" s="72"/>
      <c r="LG177" s="70"/>
      <c r="LH177" s="70"/>
      <c r="LI177" s="70"/>
      <c r="LJ177" s="73"/>
      <c r="LK177" s="73"/>
      <c r="LL177" s="73"/>
      <c r="LM177" s="74"/>
      <c r="LN177" s="75"/>
      <c r="LO177" s="75"/>
      <c r="LP177" s="75"/>
      <c r="LQ177" s="75"/>
      <c r="LR177" s="75"/>
      <c r="LS177" s="75"/>
      <c r="LT177" s="75"/>
      <c r="LU177" s="75"/>
      <c r="LV177" s="75"/>
      <c r="LW177" s="75"/>
      <c r="LX177" s="75"/>
      <c r="LY177" s="75"/>
      <c r="LZ177" s="75"/>
      <c r="MA177" s="75"/>
      <c r="MB177" s="75"/>
      <c r="MC177" s="74"/>
      <c r="MD177" s="74"/>
      <c r="ME177" s="74"/>
      <c r="MF177" s="74"/>
      <c r="MG177" s="74"/>
      <c r="MH177" s="74"/>
      <c r="MI177" s="76"/>
      <c r="MJ177" s="76"/>
      <c r="MK177" s="76"/>
      <c r="ML177" s="76"/>
      <c r="MM177" s="76"/>
      <c r="MN177" s="74"/>
      <c r="MO177" s="74"/>
      <c r="MP177" s="74"/>
      <c r="MQ177" s="74"/>
      <c r="MR177" s="70"/>
      <c r="MS177" s="70"/>
      <c r="MT177" s="70"/>
      <c r="MU177" s="70"/>
      <c r="MV177" s="70"/>
      <c r="MW177" s="70"/>
      <c r="MX177" s="70"/>
      <c r="MY177" s="70"/>
      <c r="MZ177" s="70"/>
      <c r="NA177" s="70"/>
      <c r="NB177" s="70"/>
      <c r="NC177" s="70"/>
      <c r="ND177" s="70"/>
      <c r="NE177" s="70"/>
      <c r="NF177" s="70"/>
      <c r="NG177" s="70"/>
      <c r="NH177" s="70"/>
      <c r="NI177" s="70"/>
      <c r="NJ177" s="70"/>
      <c r="NK177" s="70"/>
      <c r="NL177" s="70"/>
      <c r="NM177" s="70"/>
      <c r="NN177" s="70"/>
      <c r="NO177" s="70"/>
      <c r="NP177" s="70"/>
      <c r="NQ177" s="70"/>
      <c r="NR177" s="70"/>
      <c r="NS177" s="70"/>
      <c r="NT177" s="70"/>
      <c r="NU177" s="70"/>
      <c r="NV177" s="70"/>
      <c r="NW177" s="70"/>
      <c r="NX177" s="70"/>
      <c r="NY177" s="70"/>
      <c r="NZ177" s="70"/>
      <c r="OA177" s="70"/>
      <c r="OB177" s="70"/>
      <c r="OC177" s="70"/>
      <c r="OD177" s="70"/>
      <c r="OE177" s="70"/>
      <c r="OF177" s="70"/>
      <c r="OG177" s="81"/>
      <c r="OH177" s="70"/>
      <c r="OI177" s="70"/>
      <c r="OJ177" s="70"/>
      <c r="OK177" s="70"/>
      <c r="OL177" s="70"/>
      <c r="OM177" s="70"/>
      <c r="ON177" s="70"/>
      <c r="OO177" s="70"/>
      <c r="OP177" s="70"/>
      <c r="OQ177" s="70"/>
      <c r="OR177" s="70"/>
      <c r="OS177" s="70"/>
      <c r="OT177" s="70"/>
      <c r="OU177" s="70"/>
    </row>
    <row r="178" spans="1:411" s="67" customFormat="1" ht="25.5">
      <c r="A178" s="67">
        <v>169</v>
      </c>
      <c r="B178" s="555" t="s">
        <v>764</v>
      </c>
      <c r="C178" s="559" t="s">
        <v>601</v>
      </c>
      <c r="D178" s="511">
        <v>1079.1666666666667</v>
      </c>
      <c r="E178" s="571" t="s">
        <v>2579</v>
      </c>
      <c r="F178" s="634"/>
      <c r="G178" s="634">
        <v>242.46</v>
      </c>
      <c r="H178" s="919">
        <v>1079.1666666666667</v>
      </c>
      <c r="I178" s="633">
        <f t="shared" si="7"/>
        <v>1079.1666666666667</v>
      </c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2"/>
      <c r="AK178" s="70"/>
      <c r="AL178" s="72"/>
      <c r="AM178" s="70"/>
      <c r="AN178" s="70"/>
      <c r="AO178" s="72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70"/>
      <c r="BF178" s="70"/>
      <c r="BG178" s="70"/>
      <c r="BH178" s="70"/>
      <c r="BI178" s="70"/>
      <c r="BJ178" s="70"/>
      <c r="BK178" s="72"/>
      <c r="BL178" s="72"/>
      <c r="BM178" s="70"/>
      <c r="BN178" s="70"/>
      <c r="BO178" s="72"/>
      <c r="BP178" s="72"/>
      <c r="BQ178" s="70"/>
      <c r="BR178" s="70"/>
      <c r="BS178" s="70"/>
      <c r="BT178" s="70"/>
      <c r="BU178" s="72"/>
      <c r="BV178" s="72"/>
      <c r="BW178" s="72"/>
      <c r="BX178" s="72"/>
      <c r="BY178" s="70"/>
      <c r="BZ178" s="70"/>
      <c r="CA178" s="70"/>
      <c r="CB178" s="70"/>
      <c r="CC178" s="72"/>
      <c r="CD178" s="72"/>
      <c r="CE178" s="70"/>
      <c r="CF178" s="72"/>
      <c r="CG178" s="72"/>
      <c r="CH178" s="72"/>
      <c r="CI178" s="72"/>
      <c r="CJ178" s="72"/>
      <c r="CK178" s="72"/>
      <c r="CL178" s="72"/>
      <c r="CM178" s="72"/>
      <c r="CN178" s="72"/>
      <c r="CO178" s="72"/>
      <c r="CP178" s="72"/>
      <c r="CQ178" s="72"/>
      <c r="CR178" s="72">
        <v>1</v>
      </c>
      <c r="CS178" s="72"/>
      <c r="CT178" s="72"/>
      <c r="CU178" s="72"/>
      <c r="CV178" s="72"/>
      <c r="CW178" s="72"/>
      <c r="CX178" s="72"/>
      <c r="CY178" s="72"/>
      <c r="CZ178" s="72"/>
      <c r="DA178" s="70"/>
      <c r="DB178" s="70"/>
      <c r="DC178" s="70"/>
      <c r="DD178" s="72"/>
      <c r="DE178" s="72"/>
      <c r="DF178" s="70"/>
      <c r="DG178" s="72"/>
      <c r="DH178" s="70"/>
      <c r="DI178" s="72"/>
      <c r="DJ178" s="72"/>
      <c r="DK178" s="70"/>
      <c r="DL178" s="72"/>
      <c r="DM178" s="72"/>
      <c r="DN178" s="72"/>
      <c r="DO178" s="72"/>
      <c r="DP178" s="72"/>
      <c r="DQ178" s="72"/>
      <c r="DR178" s="72"/>
      <c r="DS178" s="72"/>
      <c r="DT178" s="72"/>
      <c r="DU178" s="72"/>
      <c r="DV178" s="72"/>
      <c r="DW178" s="72"/>
      <c r="DX178" s="72"/>
      <c r="DY178" s="72"/>
      <c r="DZ178" s="72"/>
      <c r="EA178" s="72"/>
      <c r="EB178" s="72"/>
      <c r="EC178" s="70"/>
      <c r="ED178" s="72"/>
      <c r="EE178" s="70"/>
      <c r="EF178" s="72"/>
      <c r="EG178" s="72"/>
      <c r="EH178" s="72"/>
      <c r="EI178" s="72"/>
      <c r="EJ178" s="72"/>
      <c r="EK178" s="72"/>
      <c r="EL178" s="72"/>
      <c r="EM178" s="72"/>
      <c r="EN178" s="72"/>
      <c r="EO178" s="72"/>
      <c r="EP178" s="72"/>
      <c r="EQ178" s="72"/>
      <c r="ER178" s="72"/>
      <c r="ES178" s="72"/>
      <c r="ET178" s="70"/>
      <c r="EU178" s="72"/>
      <c r="EV178" s="70"/>
      <c r="EW178" s="70"/>
      <c r="EX178" s="70"/>
      <c r="EY178" s="73"/>
      <c r="EZ178" s="73"/>
      <c r="FA178" s="73"/>
      <c r="FB178" s="74"/>
      <c r="FC178" s="75"/>
      <c r="FD178" s="75"/>
      <c r="FE178" s="75"/>
      <c r="FF178" s="75"/>
      <c r="FG178" s="75"/>
      <c r="FH178" s="75"/>
      <c r="FI178" s="75"/>
      <c r="FJ178" s="75"/>
      <c r="FK178" s="75"/>
      <c r="FL178" s="75"/>
      <c r="FM178" s="75"/>
      <c r="FN178" s="75"/>
      <c r="FO178" s="75"/>
      <c r="FP178" s="75"/>
      <c r="FQ178" s="75"/>
      <c r="FR178" s="74"/>
      <c r="FS178" s="74"/>
      <c r="FT178" s="74"/>
      <c r="FU178" s="74"/>
      <c r="FV178" s="74"/>
      <c r="FW178" s="74"/>
      <c r="FX178" s="76"/>
      <c r="FY178" s="76"/>
      <c r="FZ178" s="76"/>
      <c r="GA178" s="76"/>
      <c r="GB178" s="76"/>
      <c r="GC178" s="74"/>
      <c r="GD178" s="74"/>
      <c r="GE178" s="74"/>
      <c r="GF178" s="74"/>
      <c r="GG178" s="77"/>
      <c r="GH178" s="78"/>
      <c r="GI178" s="78"/>
      <c r="GJ178" s="74"/>
      <c r="GK178" s="79"/>
      <c r="GL178" s="105"/>
      <c r="GM178" s="105"/>
      <c r="GN178" s="70"/>
      <c r="GO178" s="70"/>
      <c r="GP178" s="70"/>
      <c r="GQ178" s="70"/>
      <c r="GR178" s="70"/>
      <c r="GS178" s="70"/>
      <c r="GT178" s="70"/>
      <c r="GU178" s="70"/>
      <c r="GV178" s="70"/>
      <c r="GW178" s="70"/>
      <c r="GX178" s="70"/>
      <c r="GY178" s="70"/>
      <c r="GZ178" s="70"/>
      <c r="HA178" s="70"/>
      <c r="HB178" s="70"/>
      <c r="HC178" s="70"/>
      <c r="HD178" s="70"/>
      <c r="HE178" s="70"/>
      <c r="HF178" s="70"/>
      <c r="HG178" s="70"/>
      <c r="HH178" s="70"/>
      <c r="HI178" s="70"/>
      <c r="HJ178" s="70"/>
      <c r="HK178" s="72"/>
      <c r="HL178" s="70"/>
      <c r="HM178" s="72"/>
      <c r="HN178" s="70"/>
      <c r="HO178" s="70"/>
      <c r="HP178" s="72"/>
      <c r="HQ178" s="106"/>
      <c r="HR178" s="70"/>
      <c r="HS178" s="70"/>
      <c r="HT178" s="70"/>
      <c r="HU178" s="70"/>
      <c r="HV178" s="70"/>
      <c r="HW178" s="70"/>
      <c r="HX178" s="70"/>
      <c r="HY178" s="70"/>
      <c r="HZ178" s="70"/>
      <c r="IA178" s="70"/>
      <c r="IB178" s="72"/>
      <c r="IC178" s="70"/>
      <c r="ID178" s="72"/>
      <c r="IE178" s="70"/>
      <c r="IF178" s="70"/>
      <c r="IG178" s="72"/>
      <c r="IH178" s="72"/>
      <c r="II178" s="72"/>
      <c r="IJ178" s="70"/>
      <c r="IK178" s="70"/>
      <c r="IL178" s="70"/>
      <c r="IM178" s="70"/>
      <c r="IN178" s="72"/>
      <c r="IO178" s="72"/>
      <c r="IP178" s="70"/>
      <c r="IQ178" s="72"/>
      <c r="IR178" s="72"/>
      <c r="IS178" s="72"/>
      <c r="IT178" s="72"/>
      <c r="IU178" s="72"/>
      <c r="IV178" s="72"/>
      <c r="IW178" s="72"/>
      <c r="IX178" s="72"/>
      <c r="IY178" s="72"/>
      <c r="IZ178" s="72"/>
      <c r="JA178" s="72"/>
      <c r="JB178" s="72"/>
      <c r="JC178" s="72">
        <v>1</v>
      </c>
      <c r="JD178" s="72"/>
      <c r="JE178" s="72"/>
      <c r="JF178" s="72"/>
      <c r="JG178" s="72"/>
      <c r="JH178" s="72"/>
      <c r="JI178" s="72"/>
      <c r="JJ178" s="72"/>
      <c r="JK178" s="72"/>
      <c r="JL178" s="70"/>
      <c r="JM178" s="70"/>
      <c r="JN178" s="70"/>
      <c r="JO178" s="72"/>
      <c r="JP178" s="72"/>
      <c r="JQ178" s="70"/>
      <c r="JR178" s="72"/>
      <c r="JS178" s="70"/>
      <c r="JT178" s="72"/>
      <c r="JU178" s="72"/>
      <c r="JV178" s="70"/>
      <c r="JW178" s="72"/>
      <c r="JX178" s="72"/>
      <c r="JY178" s="72"/>
      <c r="JZ178" s="72"/>
      <c r="KA178" s="72"/>
      <c r="KB178" s="72"/>
      <c r="KC178" s="72"/>
      <c r="KD178" s="72"/>
      <c r="KE178" s="72"/>
      <c r="KF178" s="72"/>
      <c r="KG178" s="72"/>
      <c r="KH178" s="72"/>
      <c r="KI178" s="72"/>
      <c r="KJ178" s="72"/>
      <c r="KK178" s="72"/>
      <c r="KL178" s="72"/>
      <c r="KM178" s="72"/>
      <c r="KN178" s="70"/>
      <c r="KO178" s="72"/>
      <c r="KP178" s="70"/>
      <c r="KQ178" s="72"/>
      <c r="KR178" s="72"/>
      <c r="KS178" s="72"/>
      <c r="KT178" s="72"/>
      <c r="KU178" s="72"/>
      <c r="KV178" s="72"/>
      <c r="KW178" s="72"/>
      <c r="KX178" s="72"/>
      <c r="KY178" s="72"/>
      <c r="KZ178" s="72"/>
      <c r="LA178" s="72"/>
      <c r="LB178" s="72"/>
      <c r="LC178" s="72"/>
      <c r="LD178" s="72"/>
      <c r="LE178" s="70"/>
      <c r="LF178" s="72"/>
      <c r="LG178" s="70"/>
      <c r="LH178" s="70"/>
      <c r="LI178" s="70"/>
      <c r="LJ178" s="73"/>
      <c r="LK178" s="73"/>
      <c r="LL178" s="73"/>
      <c r="LM178" s="74"/>
      <c r="LN178" s="75"/>
      <c r="LO178" s="75"/>
      <c r="LP178" s="75"/>
      <c r="LQ178" s="75"/>
      <c r="LR178" s="75"/>
      <c r="LS178" s="75"/>
      <c r="LT178" s="75"/>
      <c r="LU178" s="75"/>
      <c r="LV178" s="75"/>
      <c r="LW178" s="75"/>
      <c r="LX178" s="75"/>
      <c r="LY178" s="75"/>
      <c r="LZ178" s="75"/>
      <c r="MA178" s="75"/>
      <c r="MB178" s="75"/>
      <c r="MC178" s="74"/>
      <c r="MD178" s="74"/>
      <c r="ME178" s="74"/>
      <c r="MF178" s="74"/>
      <c r="MG178" s="74"/>
      <c r="MH178" s="74"/>
      <c r="MI178" s="76"/>
      <c r="MJ178" s="76"/>
      <c r="MK178" s="76"/>
      <c r="ML178" s="76"/>
      <c r="MM178" s="76"/>
      <c r="MN178" s="74"/>
      <c r="MO178" s="74"/>
      <c r="MP178" s="74"/>
      <c r="MQ178" s="74"/>
      <c r="MR178" s="70"/>
      <c r="MS178" s="70"/>
      <c r="MT178" s="70"/>
      <c r="MU178" s="70"/>
      <c r="MV178" s="70"/>
      <c r="MW178" s="70"/>
      <c r="MX178" s="70"/>
      <c r="MY178" s="70"/>
      <c r="MZ178" s="70"/>
      <c r="NA178" s="70"/>
      <c r="NB178" s="70"/>
      <c r="NC178" s="70"/>
      <c r="ND178" s="70"/>
      <c r="NE178" s="70"/>
      <c r="NF178" s="70"/>
      <c r="NG178" s="70"/>
      <c r="NH178" s="70"/>
      <c r="NI178" s="70"/>
      <c r="NJ178" s="70"/>
      <c r="NK178" s="70"/>
      <c r="NL178" s="70"/>
      <c r="NM178" s="70"/>
      <c r="NN178" s="70"/>
      <c r="NO178" s="70"/>
      <c r="NP178" s="70"/>
      <c r="NQ178" s="70"/>
      <c r="NR178" s="70"/>
      <c r="NS178" s="70"/>
      <c r="NT178" s="70"/>
      <c r="NU178" s="70"/>
      <c r="NV178" s="70"/>
      <c r="NW178" s="70"/>
      <c r="NX178" s="70"/>
      <c r="NY178" s="70"/>
      <c r="NZ178" s="70"/>
      <c r="OA178" s="70"/>
      <c r="OB178" s="70"/>
      <c r="OC178" s="70"/>
      <c r="OD178" s="70"/>
      <c r="OE178" s="70"/>
      <c r="OF178" s="70"/>
      <c r="OG178" s="81"/>
      <c r="OH178" s="70"/>
      <c r="OI178" s="70"/>
      <c r="OJ178" s="70"/>
      <c r="OK178" s="70"/>
      <c r="OL178" s="70"/>
      <c r="OM178" s="70"/>
      <c r="ON178" s="70"/>
      <c r="OO178" s="70"/>
      <c r="OP178" s="70"/>
      <c r="OQ178" s="70"/>
      <c r="OR178" s="70"/>
      <c r="OS178" s="70"/>
      <c r="OT178" s="70"/>
      <c r="OU178" s="70"/>
    </row>
    <row r="179" spans="1:411" s="67" customFormat="1" ht="25.5">
      <c r="A179" s="67">
        <v>170</v>
      </c>
      <c r="B179" s="555" t="s">
        <v>765</v>
      </c>
      <c r="C179" s="559" t="s">
        <v>601</v>
      </c>
      <c r="D179" s="511">
        <v>1167.9166666666667</v>
      </c>
      <c r="E179" s="571" t="s">
        <v>2580</v>
      </c>
      <c r="F179" s="634"/>
      <c r="G179" s="634">
        <v>325</v>
      </c>
      <c r="H179" s="919">
        <v>1167.9166666666667</v>
      </c>
      <c r="I179" s="633">
        <f t="shared" si="7"/>
        <v>1167.9166666666667</v>
      </c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2"/>
      <c r="AK179" s="70"/>
      <c r="AL179" s="72"/>
      <c r="AM179" s="70"/>
      <c r="AN179" s="70"/>
      <c r="AO179" s="72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70"/>
      <c r="BF179" s="70"/>
      <c r="BG179" s="70"/>
      <c r="BH179" s="70"/>
      <c r="BI179" s="70"/>
      <c r="BJ179" s="70"/>
      <c r="BK179" s="72"/>
      <c r="BL179" s="72"/>
      <c r="BM179" s="70"/>
      <c r="BN179" s="70"/>
      <c r="BO179" s="72"/>
      <c r="BP179" s="72"/>
      <c r="BQ179" s="70"/>
      <c r="BR179" s="70"/>
      <c r="BS179" s="70"/>
      <c r="BT179" s="70"/>
      <c r="BU179" s="72"/>
      <c r="BV179" s="72"/>
      <c r="BW179" s="72"/>
      <c r="BX179" s="72"/>
      <c r="BY179" s="70"/>
      <c r="BZ179" s="70"/>
      <c r="CA179" s="70"/>
      <c r="CB179" s="70"/>
      <c r="CC179" s="72"/>
      <c r="CD179" s="72"/>
      <c r="CE179" s="70"/>
      <c r="CF179" s="72"/>
      <c r="CG179" s="72"/>
      <c r="CH179" s="72"/>
      <c r="CI179" s="72"/>
      <c r="CJ179" s="72"/>
      <c r="CK179" s="72"/>
      <c r="CL179" s="72"/>
      <c r="CM179" s="72"/>
      <c r="CN179" s="72"/>
      <c r="CO179" s="72"/>
      <c r="CP179" s="72"/>
      <c r="CQ179" s="72"/>
      <c r="CR179" s="72"/>
      <c r="CS179" s="72">
        <v>1</v>
      </c>
      <c r="CT179" s="72"/>
      <c r="CU179" s="72"/>
      <c r="CV179" s="72"/>
      <c r="CW179" s="72"/>
      <c r="CX179" s="72"/>
      <c r="CY179" s="72"/>
      <c r="CZ179" s="72"/>
      <c r="DA179" s="70"/>
      <c r="DB179" s="70"/>
      <c r="DC179" s="70"/>
      <c r="DD179" s="72"/>
      <c r="DE179" s="72"/>
      <c r="DF179" s="70"/>
      <c r="DG179" s="72"/>
      <c r="DH179" s="70"/>
      <c r="DI179" s="72"/>
      <c r="DJ179" s="72"/>
      <c r="DK179" s="70"/>
      <c r="DL179" s="72"/>
      <c r="DM179" s="72"/>
      <c r="DN179" s="72"/>
      <c r="DO179" s="72"/>
      <c r="DP179" s="72"/>
      <c r="DQ179" s="72"/>
      <c r="DR179" s="72"/>
      <c r="DS179" s="72"/>
      <c r="DT179" s="72"/>
      <c r="DU179" s="72"/>
      <c r="DV179" s="72"/>
      <c r="DW179" s="72"/>
      <c r="DX179" s="72"/>
      <c r="DY179" s="72"/>
      <c r="DZ179" s="72"/>
      <c r="EA179" s="72"/>
      <c r="EB179" s="72"/>
      <c r="EC179" s="70"/>
      <c r="ED179" s="72"/>
      <c r="EE179" s="70"/>
      <c r="EF179" s="72"/>
      <c r="EG179" s="72"/>
      <c r="EH179" s="72"/>
      <c r="EI179" s="72"/>
      <c r="EJ179" s="72"/>
      <c r="EK179" s="72"/>
      <c r="EL179" s="72"/>
      <c r="EM179" s="72"/>
      <c r="EN179" s="72"/>
      <c r="EO179" s="72"/>
      <c r="EP179" s="72"/>
      <c r="EQ179" s="72"/>
      <c r="ER179" s="72"/>
      <c r="ES179" s="72"/>
      <c r="ET179" s="70"/>
      <c r="EU179" s="72"/>
      <c r="EV179" s="70"/>
      <c r="EW179" s="70"/>
      <c r="EX179" s="70"/>
      <c r="EY179" s="73"/>
      <c r="EZ179" s="73"/>
      <c r="FA179" s="73"/>
      <c r="FB179" s="74"/>
      <c r="FC179" s="75"/>
      <c r="FD179" s="75"/>
      <c r="FE179" s="75"/>
      <c r="FF179" s="75"/>
      <c r="FG179" s="75"/>
      <c r="FH179" s="75"/>
      <c r="FI179" s="75"/>
      <c r="FJ179" s="75"/>
      <c r="FK179" s="75"/>
      <c r="FL179" s="75"/>
      <c r="FM179" s="75"/>
      <c r="FN179" s="75"/>
      <c r="FO179" s="75"/>
      <c r="FP179" s="75"/>
      <c r="FQ179" s="75"/>
      <c r="FR179" s="74"/>
      <c r="FS179" s="74"/>
      <c r="FT179" s="74"/>
      <c r="FU179" s="74"/>
      <c r="FV179" s="74"/>
      <c r="FW179" s="74"/>
      <c r="FX179" s="76"/>
      <c r="FY179" s="76"/>
      <c r="FZ179" s="76"/>
      <c r="GA179" s="76"/>
      <c r="GB179" s="76"/>
      <c r="GC179" s="74"/>
      <c r="GD179" s="74"/>
      <c r="GE179" s="74"/>
      <c r="GF179" s="74"/>
      <c r="GG179" s="77"/>
      <c r="GH179" s="78"/>
      <c r="GI179" s="78"/>
      <c r="GJ179" s="74"/>
      <c r="GK179" s="79"/>
      <c r="GL179" s="105"/>
      <c r="GM179" s="105"/>
      <c r="GN179" s="70"/>
      <c r="GO179" s="70"/>
      <c r="GP179" s="70"/>
      <c r="GQ179" s="70"/>
      <c r="GR179" s="70"/>
      <c r="GS179" s="70"/>
      <c r="GT179" s="70"/>
      <c r="GU179" s="70"/>
      <c r="GV179" s="70"/>
      <c r="GW179" s="70"/>
      <c r="GX179" s="70"/>
      <c r="GY179" s="70"/>
      <c r="GZ179" s="70"/>
      <c r="HA179" s="70"/>
      <c r="HB179" s="70"/>
      <c r="HC179" s="70"/>
      <c r="HD179" s="70"/>
      <c r="HE179" s="70"/>
      <c r="HF179" s="70"/>
      <c r="HG179" s="70"/>
      <c r="HH179" s="70"/>
      <c r="HI179" s="70"/>
      <c r="HJ179" s="70"/>
      <c r="HK179" s="72"/>
      <c r="HL179" s="70"/>
      <c r="HM179" s="72"/>
      <c r="HN179" s="70"/>
      <c r="HO179" s="70"/>
      <c r="HP179" s="72"/>
      <c r="HQ179" s="106"/>
      <c r="HR179" s="70"/>
      <c r="HS179" s="70"/>
      <c r="HT179" s="70"/>
      <c r="HU179" s="70"/>
      <c r="HV179" s="70"/>
      <c r="HW179" s="70"/>
      <c r="HX179" s="70"/>
      <c r="HY179" s="70"/>
      <c r="HZ179" s="70"/>
      <c r="IA179" s="70"/>
      <c r="IB179" s="72"/>
      <c r="IC179" s="70"/>
      <c r="ID179" s="72"/>
      <c r="IE179" s="70"/>
      <c r="IF179" s="70"/>
      <c r="IG179" s="72"/>
      <c r="IH179" s="72"/>
      <c r="II179" s="72"/>
      <c r="IJ179" s="70"/>
      <c r="IK179" s="70"/>
      <c r="IL179" s="70"/>
      <c r="IM179" s="70"/>
      <c r="IN179" s="72"/>
      <c r="IO179" s="72"/>
      <c r="IP179" s="70"/>
      <c r="IQ179" s="72"/>
      <c r="IR179" s="72"/>
      <c r="IS179" s="72"/>
      <c r="IT179" s="72"/>
      <c r="IU179" s="72"/>
      <c r="IV179" s="72"/>
      <c r="IW179" s="72"/>
      <c r="IX179" s="72"/>
      <c r="IY179" s="72"/>
      <c r="IZ179" s="72"/>
      <c r="JA179" s="72"/>
      <c r="JB179" s="72"/>
      <c r="JC179" s="72"/>
      <c r="JD179" s="72">
        <v>1</v>
      </c>
      <c r="JE179" s="72"/>
      <c r="JF179" s="72"/>
      <c r="JG179" s="72"/>
      <c r="JH179" s="72"/>
      <c r="JI179" s="72"/>
      <c r="JJ179" s="72"/>
      <c r="JK179" s="72"/>
      <c r="JL179" s="70"/>
      <c r="JM179" s="70"/>
      <c r="JN179" s="70"/>
      <c r="JO179" s="72"/>
      <c r="JP179" s="72"/>
      <c r="JQ179" s="70"/>
      <c r="JR179" s="72"/>
      <c r="JS179" s="70"/>
      <c r="JT179" s="72"/>
      <c r="JU179" s="72"/>
      <c r="JV179" s="70"/>
      <c r="JW179" s="72"/>
      <c r="JX179" s="72"/>
      <c r="JY179" s="72"/>
      <c r="JZ179" s="72"/>
      <c r="KA179" s="72"/>
      <c r="KB179" s="72"/>
      <c r="KC179" s="72"/>
      <c r="KD179" s="72"/>
      <c r="KE179" s="72"/>
      <c r="KF179" s="72"/>
      <c r="KG179" s="72"/>
      <c r="KH179" s="72"/>
      <c r="KI179" s="72"/>
      <c r="KJ179" s="72"/>
      <c r="KK179" s="72"/>
      <c r="KL179" s="72"/>
      <c r="KM179" s="72"/>
      <c r="KN179" s="70"/>
      <c r="KO179" s="72"/>
      <c r="KP179" s="70"/>
      <c r="KQ179" s="72"/>
      <c r="KR179" s="72"/>
      <c r="KS179" s="72"/>
      <c r="KT179" s="72"/>
      <c r="KU179" s="72"/>
      <c r="KV179" s="72"/>
      <c r="KW179" s="72"/>
      <c r="KX179" s="72"/>
      <c r="KY179" s="72"/>
      <c r="KZ179" s="72"/>
      <c r="LA179" s="72"/>
      <c r="LB179" s="72"/>
      <c r="LC179" s="72"/>
      <c r="LD179" s="72"/>
      <c r="LE179" s="70"/>
      <c r="LF179" s="72"/>
      <c r="LG179" s="70"/>
      <c r="LH179" s="70"/>
      <c r="LI179" s="70"/>
      <c r="LJ179" s="73"/>
      <c r="LK179" s="73"/>
      <c r="LL179" s="73"/>
      <c r="LM179" s="74"/>
      <c r="LN179" s="75"/>
      <c r="LO179" s="75"/>
      <c r="LP179" s="75"/>
      <c r="LQ179" s="75"/>
      <c r="LR179" s="75"/>
      <c r="LS179" s="75"/>
      <c r="LT179" s="75"/>
      <c r="LU179" s="75"/>
      <c r="LV179" s="75"/>
      <c r="LW179" s="75"/>
      <c r="LX179" s="75"/>
      <c r="LY179" s="75"/>
      <c r="LZ179" s="75"/>
      <c r="MA179" s="75"/>
      <c r="MB179" s="75"/>
      <c r="MC179" s="74"/>
      <c r="MD179" s="74"/>
      <c r="ME179" s="74"/>
      <c r="MF179" s="74"/>
      <c r="MG179" s="74"/>
      <c r="MH179" s="74"/>
      <c r="MI179" s="76"/>
      <c r="MJ179" s="76"/>
      <c r="MK179" s="76"/>
      <c r="ML179" s="76"/>
      <c r="MM179" s="76"/>
      <c r="MN179" s="74"/>
      <c r="MO179" s="74"/>
      <c r="MP179" s="74"/>
      <c r="MQ179" s="74"/>
      <c r="MR179" s="70"/>
      <c r="MS179" s="70"/>
      <c r="MT179" s="70"/>
      <c r="MU179" s="70"/>
      <c r="MV179" s="70"/>
      <c r="MW179" s="70"/>
      <c r="MX179" s="70"/>
      <c r="MY179" s="70"/>
      <c r="MZ179" s="70"/>
      <c r="NA179" s="70"/>
      <c r="NB179" s="70"/>
      <c r="NC179" s="70"/>
      <c r="ND179" s="70"/>
      <c r="NE179" s="70"/>
      <c r="NF179" s="70"/>
      <c r="NG179" s="70"/>
      <c r="NH179" s="70"/>
      <c r="NI179" s="70"/>
      <c r="NJ179" s="70"/>
      <c r="NK179" s="70"/>
      <c r="NL179" s="70"/>
      <c r="NM179" s="70"/>
      <c r="NN179" s="70"/>
      <c r="NO179" s="70"/>
      <c r="NP179" s="70"/>
      <c r="NQ179" s="70"/>
      <c r="NR179" s="70"/>
      <c r="NS179" s="70"/>
      <c r="NT179" s="70"/>
      <c r="NU179" s="70"/>
      <c r="NV179" s="70"/>
      <c r="NW179" s="70"/>
      <c r="NX179" s="70"/>
      <c r="NY179" s="70"/>
      <c r="NZ179" s="70"/>
      <c r="OA179" s="70"/>
      <c r="OB179" s="70"/>
      <c r="OC179" s="70"/>
      <c r="OD179" s="70"/>
      <c r="OE179" s="70"/>
      <c r="OF179" s="70"/>
      <c r="OG179" s="81"/>
      <c r="OH179" s="70"/>
      <c r="OI179" s="70"/>
      <c r="OJ179" s="70"/>
      <c r="OK179" s="70"/>
      <c r="OL179" s="70"/>
      <c r="OM179" s="70"/>
      <c r="ON179" s="70"/>
      <c r="OO179" s="70"/>
      <c r="OP179" s="70"/>
      <c r="OQ179" s="70"/>
      <c r="OR179" s="70"/>
      <c r="OS179" s="70"/>
      <c r="OT179" s="70"/>
      <c r="OU179" s="70"/>
    </row>
    <row r="180" spans="1:411" s="67" customFormat="1" ht="25.5">
      <c r="A180" s="67">
        <v>171</v>
      </c>
      <c r="B180" s="555" t="s">
        <v>766</v>
      </c>
      <c r="C180" s="559" t="s">
        <v>601</v>
      </c>
      <c r="D180" s="511">
        <v>1175.4166666666667</v>
      </c>
      <c r="E180" s="571" t="s">
        <v>2581</v>
      </c>
      <c r="F180" s="634"/>
      <c r="G180" s="634">
        <v>750.98</v>
      </c>
      <c r="H180" s="919">
        <v>1175.4166666666667</v>
      </c>
      <c r="I180" s="633">
        <f t="shared" si="7"/>
        <v>1175.4166666666667</v>
      </c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2"/>
      <c r="AK180" s="70"/>
      <c r="AL180" s="72"/>
      <c r="AM180" s="70"/>
      <c r="AN180" s="70"/>
      <c r="AO180" s="72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70"/>
      <c r="BB180" s="70"/>
      <c r="BC180" s="70"/>
      <c r="BD180" s="70"/>
      <c r="BE180" s="70"/>
      <c r="BF180" s="70"/>
      <c r="BG180" s="70"/>
      <c r="BH180" s="70"/>
      <c r="BI180" s="70"/>
      <c r="BJ180" s="70"/>
      <c r="BK180" s="72"/>
      <c r="BL180" s="72"/>
      <c r="BM180" s="70"/>
      <c r="BN180" s="70"/>
      <c r="BO180" s="72"/>
      <c r="BP180" s="72"/>
      <c r="BQ180" s="70"/>
      <c r="BR180" s="70"/>
      <c r="BS180" s="70"/>
      <c r="BT180" s="70"/>
      <c r="BU180" s="72"/>
      <c r="BV180" s="72"/>
      <c r="BW180" s="72"/>
      <c r="BX180" s="72"/>
      <c r="BY180" s="70"/>
      <c r="BZ180" s="70"/>
      <c r="CA180" s="70"/>
      <c r="CB180" s="70"/>
      <c r="CC180" s="72"/>
      <c r="CD180" s="72"/>
      <c r="CE180" s="70"/>
      <c r="CF180" s="72"/>
      <c r="CG180" s="72"/>
      <c r="CH180" s="72"/>
      <c r="CI180" s="72"/>
      <c r="CJ180" s="72"/>
      <c r="CK180" s="72"/>
      <c r="CL180" s="72"/>
      <c r="CM180" s="72"/>
      <c r="CN180" s="72"/>
      <c r="CO180" s="72"/>
      <c r="CP180" s="72"/>
      <c r="CQ180" s="72"/>
      <c r="CR180" s="72"/>
      <c r="CS180" s="72"/>
      <c r="CT180" s="72">
        <v>1</v>
      </c>
      <c r="CU180" s="72"/>
      <c r="CV180" s="72"/>
      <c r="CW180" s="72"/>
      <c r="CX180" s="72"/>
      <c r="CY180" s="72"/>
      <c r="CZ180" s="72"/>
      <c r="DA180" s="70"/>
      <c r="DB180" s="70"/>
      <c r="DC180" s="70"/>
      <c r="DD180" s="72"/>
      <c r="DE180" s="72"/>
      <c r="DF180" s="70"/>
      <c r="DG180" s="72"/>
      <c r="DH180" s="70"/>
      <c r="DI180" s="72"/>
      <c r="DJ180" s="72"/>
      <c r="DK180" s="70"/>
      <c r="DL180" s="72"/>
      <c r="DM180" s="72"/>
      <c r="DN180" s="72"/>
      <c r="DO180" s="72"/>
      <c r="DP180" s="72"/>
      <c r="DQ180" s="72"/>
      <c r="DR180" s="72"/>
      <c r="DS180" s="72"/>
      <c r="DT180" s="72"/>
      <c r="DU180" s="72"/>
      <c r="DV180" s="72"/>
      <c r="DW180" s="72"/>
      <c r="DX180" s="72"/>
      <c r="DY180" s="72"/>
      <c r="DZ180" s="72"/>
      <c r="EA180" s="72"/>
      <c r="EB180" s="72"/>
      <c r="EC180" s="70"/>
      <c r="ED180" s="72"/>
      <c r="EE180" s="70"/>
      <c r="EF180" s="72"/>
      <c r="EG180" s="72"/>
      <c r="EH180" s="72"/>
      <c r="EI180" s="72"/>
      <c r="EJ180" s="72"/>
      <c r="EK180" s="72"/>
      <c r="EL180" s="72"/>
      <c r="EM180" s="72"/>
      <c r="EN180" s="72"/>
      <c r="EO180" s="72"/>
      <c r="EP180" s="72"/>
      <c r="EQ180" s="72"/>
      <c r="ER180" s="72"/>
      <c r="ES180" s="72"/>
      <c r="ET180" s="70"/>
      <c r="EU180" s="72"/>
      <c r="EV180" s="70"/>
      <c r="EW180" s="70"/>
      <c r="EX180" s="70"/>
      <c r="EY180" s="73"/>
      <c r="EZ180" s="73"/>
      <c r="FA180" s="73"/>
      <c r="FB180" s="74"/>
      <c r="FC180" s="75"/>
      <c r="FD180" s="75"/>
      <c r="FE180" s="75"/>
      <c r="FF180" s="75"/>
      <c r="FG180" s="75"/>
      <c r="FH180" s="75"/>
      <c r="FI180" s="75"/>
      <c r="FJ180" s="75"/>
      <c r="FK180" s="75"/>
      <c r="FL180" s="75"/>
      <c r="FM180" s="75"/>
      <c r="FN180" s="75"/>
      <c r="FO180" s="75"/>
      <c r="FP180" s="75"/>
      <c r="FQ180" s="75"/>
      <c r="FR180" s="74"/>
      <c r="FS180" s="74"/>
      <c r="FT180" s="74"/>
      <c r="FU180" s="74"/>
      <c r="FV180" s="74"/>
      <c r="FW180" s="74"/>
      <c r="FX180" s="76"/>
      <c r="FY180" s="76"/>
      <c r="FZ180" s="76"/>
      <c r="GA180" s="76"/>
      <c r="GB180" s="76"/>
      <c r="GC180" s="74"/>
      <c r="GD180" s="74"/>
      <c r="GE180" s="74"/>
      <c r="GF180" s="74"/>
      <c r="GG180" s="77"/>
      <c r="GH180" s="78"/>
      <c r="GI180" s="78"/>
      <c r="GJ180" s="74"/>
      <c r="GK180" s="79"/>
      <c r="GL180" s="105"/>
      <c r="GM180" s="105"/>
      <c r="GN180" s="70"/>
      <c r="GO180" s="70"/>
      <c r="GP180" s="70"/>
      <c r="GQ180" s="70"/>
      <c r="GR180" s="70"/>
      <c r="GS180" s="70"/>
      <c r="GT180" s="70"/>
      <c r="GU180" s="70"/>
      <c r="GV180" s="70"/>
      <c r="GW180" s="70"/>
      <c r="GX180" s="70"/>
      <c r="GY180" s="70"/>
      <c r="GZ180" s="70"/>
      <c r="HA180" s="70"/>
      <c r="HB180" s="70"/>
      <c r="HC180" s="70"/>
      <c r="HD180" s="70"/>
      <c r="HE180" s="70"/>
      <c r="HF180" s="70"/>
      <c r="HG180" s="70"/>
      <c r="HH180" s="70"/>
      <c r="HI180" s="70"/>
      <c r="HJ180" s="70"/>
      <c r="HK180" s="72"/>
      <c r="HL180" s="70"/>
      <c r="HM180" s="72"/>
      <c r="HN180" s="70"/>
      <c r="HO180" s="70"/>
      <c r="HP180" s="72"/>
      <c r="HQ180" s="106"/>
      <c r="HR180" s="70"/>
      <c r="HS180" s="70"/>
      <c r="HT180" s="70"/>
      <c r="HU180" s="70"/>
      <c r="HV180" s="70"/>
      <c r="HW180" s="70"/>
      <c r="HX180" s="70"/>
      <c r="HY180" s="70"/>
      <c r="HZ180" s="70"/>
      <c r="IA180" s="70"/>
      <c r="IB180" s="72"/>
      <c r="IC180" s="70"/>
      <c r="ID180" s="72"/>
      <c r="IE180" s="70"/>
      <c r="IF180" s="70"/>
      <c r="IG180" s="72"/>
      <c r="IH180" s="72"/>
      <c r="II180" s="72"/>
      <c r="IJ180" s="70"/>
      <c r="IK180" s="70"/>
      <c r="IL180" s="70"/>
      <c r="IM180" s="70"/>
      <c r="IN180" s="72"/>
      <c r="IO180" s="72"/>
      <c r="IP180" s="70"/>
      <c r="IQ180" s="72"/>
      <c r="IR180" s="72"/>
      <c r="IS180" s="72"/>
      <c r="IT180" s="72"/>
      <c r="IU180" s="72"/>
      <c r="IV180" s="72"/>
      <c r="IW180" s="72"/>
      <c r="IX180" s="72"/>
      <c r="IY180" s="72"/>
      <c r="IZ180" s="72"/>
      <c r="JA180" s="72"/>
      <c r="JB180" s="72"/>
      <c r="JC180" s="72"/>
      <c r="JD180" s="72"/>
      <c r="JE180" s="72">
        <v>1</v>
      </c>
      <c r="JF180" s="72"/>
      <c r="JG180" s="72"/>
      <c r="JH180" s="72"/>
      <c r="JI180" s="72"/>
      <c r="JJ180" s="72"/>
      <c r="JK180" s="72"/>
      <c r="JL180" s="70"/>
      <c r="JM180" s="70"/>
      <c r="JN180" s="70"/>
      <c r="JO180" s="72"/>
      <c r="JP180" s="72"/>
      <c r="JQ180" s="70"/>
      <c r="JR180" s="72"/>
      <c r="JS180" s="70"/>
      <c r="JT180" s="72"/>
      <c r="JU180" s="72"/>
      <c r="JV180" s="70"/>
      <c r="JW180" s="72"/>
      <c r="JX180" s="72"/>
      <c r="JY180" s="72"/>
      <c r="JZ180" s="72"/>
      <c r="KA180" s="72"/>
      <c r="KB180" s="72"/>
      <c r="KC180" s="72"/>
      <c r="KD180" s="72"/>
      <c r="KE180" s="72"/>
      <c r="KF180" s="72"/>
      <c r="KG180" s="72"/>
      <c r="KH180" s="72"/>
      <c r="KI180" s="72"/>
      <c r="KJ180" s="72"/>
      <c r="KK180" s="72"/>
      <c r="KL180" s="72"/>
      <c r="KM180" s="72"/>
      <c r="KN180" s="70"/>
      <c r="KO180" s="72"/>
      <c r="KP180" s="70"/>
      <c r="KQ180" s="72"/>
      <c r="KR180" s="72"/>
      <c r="KS180" s="72"/>
      <c r="KT180" s="72"/>
      <c r="KU180" s="72"/>
      <c r="KV180" s="72"/>
      <c r="KW180" s="72"/>
      <c r="KX180" s="72"/>
      <c r="KY180" s="72"/>
      <c r="KZ180" s="72"/>
      <c r="LA180" s="72"/>
      <c r="LB180" s="72"/>
      <c r="LC180" s="72"/>
      <c r="LD180" s="72"/>
      <c r="LE180" s="70"/>
      <c r="LF180" s="72"/>
      <c r="LG180" s="70"/>
      <c r="LH180" s="70"/>
      <c r="LI180" s="70"/>
      <c r="LJ180" s="73"/>
      <c r="LK180" s="73"/>
      <c r="LL180" s="73"/>
      <c r="LM180" s="74"/>
      <c r="LN180" s="75"/>
      <c r="LO180" s="75"/>
      <c r="LP180" s="75"/>
      <c r="LQ180" s="75"/>
      <c r="LR180" s="75"/>
      <c r="LS180" s="75"/>
      <c r="LT180" s="75"/>
      <c r="LU180" s="75"/>
      <c r="LV180" s="75"/>
      <c r="LW180" s="75"/>
      <c r="LX180" s="75"/>
      <c r="LY180" s="75"/>
      <c r="LZ180" s="75"/>
      <c r="MA180" s="75"/>
      <c r="MB180" s="75"/>
      <c r="MC180" s="74"/>
      <c r="MD180" s="74"/>
      <c r="ME180" s="74"/>
      <c r="MF180" s="74"/>
      <c r="MG180" s="74"/>
      <c r="MH180" s="74"/>
      <c r="MI180" s="76"/>
      <c r="MJ180" s="76"/>
      <c r="MK180" s="76"/>
      <c r="ML180" s="76"/>
      <c r="MM180" s="76"/>
      <c r="MN180" s="74"/>
      <c r="MO180" s="74"/>
      <c r="MP180" s="74"/>
      <c r="MQ180" s="74"/>
      <c r="MR180" s="70"/>
      <c r="MS180" s="70"/>
      <c r="MT180" s="70"/>
      <c r="MU180" s="70"/>
      <c r="MV180" s="70"/>
      <c r="MW180" s="70"/>
      <c r="MX180" s="70"/>
      <c r="MY180" s="70"/>
      <c r="MZ180" s="70"/>
      <c r="NA180" s="70"/>
      <c r="NB180" s="70"/>
      <c r="NC180" s="70"/>
      <c r="ND180" s="70"/>
      <c r="NE180" s="70"/>
      <c r="NF180" s="70"/>
      <c r="NG180" s="70"/>
      <c r="NH180" s="70"/>
      <c r="NI180" s="70"/>
      <c r="NJ180" s="70"/>
      <c r="NK180" s="70"/>
      <c r="NL180" s="70"/>
      <c r="NM180" s="70"/>
      <c r="NN180" s="70"/>
      <c r="NO180" s="70"/>
      <c r="NP180" s="70"/>
      <c r="NQ180" s="70"/>
      <c r="NR180" s="70"/>
      <c r="NS180" s="70"/>
      <c r="NT180" s="70"/>
      <c r="NU180" s="70"/>
      <c r="NV180" s="70"/>
      <c r="NW180" s="70"/>
      <c r="NX180" s="70"/>
      <c r="NY180" s="70"/>
      <c r="NZ180" s="70"/>
      <c r="OA180" s="70"/>
      <c r="OB180" s="70"/>
      <c r="OC180" s="70"/>
      <c r="OD180" s="70"/>
      <c r="OE180" s="70"/>
      <c r="OF180" s="70"/>
      <c r="OG180" s="81"/>
      <c r="OH180" s="70"/>
      <c r="OI180" s="70"/>
      <c r="OJ180" s="70"/>
      <c r="OK180" s="70"/>
      <c r="OL180" s="70"/>
      <c r="OM180" s="70"/>
      <c r="ON180" s="70"/>
      <c r="OO180" s="70"/>
      <c r="OP180" s="70"/>
      <c r="OQ180" s="70"/>
      <c r="OR180" s="70"/>
      <c r="OS180" s="70"/>
      <c r="OT180" s="70"/>
      <c r="OU180" s="70"/>
    </row>
    <row r="181" spans="1:411" s="67" customFormat="1" ht="25.5">
      <c r="A181" s="67">
        <v>172</v>
      </c>
      <c r="B181" s="555" t="s">
        <v>767</v>
      </c>
      <c r="C181" s="559" t="s">
        <v>601</v>
      </c>
      <c r="D181" s="511">
        <v>1307.9166666666667</v>
      </c>
      <c r="E181" s="571" t="s">
        <v>2582</v>
      </c>
      <c r="F181" s="634"/>
      <c r="G181" s="634">
        <v>454.35</v>
      </c>
      <c r="H181" s="919">
        <v>1307.9166666666667</v>
      </c>
      <c r="I181" s="633">
        <f t="shared" si="7"/>
        <v>1307.9166666666667</v>
      </c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2"/>
      <c r="AK181" s="70"/>
      <c r="AL181" s="72"/>
      <c r="AM181" s="70"/>
      <c r="AN181" s="70"/>
      <c r="AO181" s="72"/>
      <c r="AP181" s="70"/>
      <c r="AQ181" s="70"/>
      <c r="AR181" s="70"/>
      <c r="AS181" s="70"/>
      <c r="AT181" s="70"/>
      <c r="AU181" s="70"/>
      <c r="AV181" s="70"/>
      <c r="AW181" s="70"/>
      <c r="AX181" s="70"/>
      <c r="AY181" s="70"/>
      <c r="AZ181" s="70"/>
      <c r="BA181" s="70"/>
      <c r="BB181" s="70"/>
      <c r="BC181" s="70"/>
      <c r="BD181" s="70"/>
      <c r="BE181" s="70"/>
      <c r="BF181" s="70"/>
      <c r="BG181" s="70"/>
      <c r="BH181" s="70"/>
      <c r="BI181" s="70"/>
      <c r="BJ181" s="70"/>
      <c r="BK181" s="72"/>
      <c r="BL181" s="72"/>
      <c r="BM181" s="70"/>
      <c r="BN181" s="70"/>
      <c r="BO181" s="72"/>
      <c r="BP181" s="72"/>
      <c r="BQ181" s="70"/>
      <c r="BR181" s="70"/>
      <c r="BS181" s="70"/>
      <c r="BT181" s="70"/>
      <c r="BU181" s="72"/>
      <c r="BV181" s="72"/>
      <c r="BW181" s="72"/>
      <c r="BX181" s="72"/>
      <c r="BY181" s="70"/>
      <c r="BZ181" s="70"/>
      <c r="CA181" s="70"/>
      <c r="CB181" s="70"/>
      <c r="CC181" s="72"/>
      <c r="CD181" s="72"/>
      <c r="CE181" s="70"/>
      <c r="CF181" s="72"/>
      <c r="CG181" s="72"/>
      <c r="CH181" s="72"/>
      <c r="CI181" s="72"/>
      <c r="CJ181" s="72"/>
      <c r="CK181" s="72"/>
      <c r="CL181" s="72"/>
      <c r="CM181" s="72"/>
      <c r="CN181" s="72"/>
      <c r="CO181" s="72"/>
      <c r="CP181" s="72"/>
      <c r="CQ181" s="72"/>
      <c r="CR181" s="72"/>
      <c r="CS181" s="72"/>
      <c r="CT181" s="72"/>
      <c r="CU181" s="72">
        <v>1</v>
      </c>
      <c r="CV181" s="72"/>
      <c r="CW181" s="72"/>
      <c r="CX181" s="72"/>
      <c r="CY181" s="72"/>
      <c r="CZ181" s="72"/>
      <c r="DA181" s="70"/>
      <c r="DB181" s="70"/>
      <c r="DC181" s="70"/>
      <c r="DD181" s="72"/>
      <c r="DE181" s="72"/>
      <c r="DF181" s="70"/>
      <c r="DG181" s="72"/>
      <c r="DH181" s="70"/>
      <c r="DI181" s="72"/>
      <c r="DJ181" s="72"/>
      <c r="DK181" s="70"/>
      <c r="DL181" s="72"/>
      <c r="DM181" s="72"/>
      <c r="DN181" s="72"/>
      <c r="DO181" s="72"/>
      <c r="DP181" s="72"/>
      <c r="DQ181" s="72"/>
      <c r="DR181" s="72"/>
      <c r="DS181" s="72"/>
      <c r="DT181" s="72"/>
      <c r="DU181" s="72"/>
      <c r="DV181" s="72"/>
      <c r="DW181" s="72"/>
      <c r="DX181" s="72"/>
      <c r="DY181" s="72"/>
      <c r="DZ181" s="72"/>
      <c r="EA181" s="72"/>
      <c r="EB181" s="72"/>
      <c r="EC181" s="70"/>
      <c r="ED181" s="72"/>
      <c r="EE181" s="70"/>
      <c r="EF181" s="72"/>
      <c r="EG181" s="72"/>
      <c r="EH181" s="72"/>
      <c r="EI181" s="72"/>
      <c r="EJ181" s="72"/>
      <c r="EK181" s="72"/>
      <c r="EL181" s="72"/>
      <c r="EM181" s="72"/>
      <c r="EN181" s="72"/>
      <c r="EO181" s="72"/>
      <c r="EP181" s="72"/>
      <c r="EQ181" s="72"/>
      <c r="ER181" s="72"/>
      <c r="ES181" s="72"/>
      <c r="ET181" s="70"/>
      <c r="EU181" s="72"/>
      <c r="EV181" s="70"/>
      <c r="EW181" s="70"/>
      <c r="EX181" s="70"/>
      <c r="EY181" s="73"/>
      <c r="EZ181" s="73"/>
      <c r="FA181" s="73"/>
      <c r="FB181" s="74"/>
      <c r="FC181" s="75"/>
      <c r="FD181" s="75"/>
      <c r="FE181" s="75"/>
      <c r="FF181" s="75"/>
      <c r="FG181" s="75"/>
      <c r="FH181" s="75"/>
      <c r="FI181" s="75"/>
      <c r="FJ181" s="75"/>
      <c r="FK181" s="75"/>
      <c r="FL181" s="75"/>
      <c r="FM181" s="75"/>
      <c r="FN181" s="75"/>
      <c r="FO181" s="75"/>
      <c r="FP181" s="75"/>
      <c r="FQ181" s="75"/>
      <c r="FR181" s="74"/>
      <c r="FS181" s="74"/>
      <c r="FT181" s="74"/>
      <c r="FU181" s="74"/>
      <c r="FV181" s="74"/>
      <c r="FW181" s="74"/>
      <c r="FX181" s="76"/>
      <c r="FY181" s="76"/>
      <c r="FZ181" s="76"/>
      <c r="GA181" s="76"/>
      <c r="GB181" s="76"/>
      <c r="GC181" s="74"/>
      <c r="GD181" s="74"/>
      <c r="GE181" s="74"/>
      <c r="GF181" s="74"/>
      <c r="GG181" s="77"/>
      <c r="GH181" s="78"/>
      <c r="GI181" s="78"/>
      <c r="GJ181" s="74"/>
      <c r="GK181" s="79"/>
      <c r="GL181" s="105"/>
      <c r="GM181" s="105"/>
      <c r="GN181" s="70"/>
      <c r="GO181" s="70"/>
      <c r="GP181" s="70"/>
      <c r="GQ181" s="70"/>
      <c r="GR181" s="70"/>
      <c r="GS181" s="70"/>
      <c r="GT181" s="70"/>
      <c r="GU181" s="70"/>
      <c r="GV181" s="70"/>
      <c r="GW181" s="70"/>
      <c r="GX181" s="70"/>
      <c r="GY181" s="70"/>
      <c r="GZ181" s="70"/>
      <c r="HA181" s="70"/>
      <c r="HB181" s="70"/>
      <c r="HC181" s="70"/>
      <c r="HD181" s="70"/>
      <c r="HE181" s="70"/>
      <c r="HF181" s="70"/>
      <c r="HG181" s="70"/>
      <c r="HH181" s="70"/>
      <c r="HI181" s="70"/>
      <c r="HJ181" s="70"/>
      <c r="HK181" s="72"/>
      <c r="HL181" s="70"/>
      <c r="HM181" s="72"/>
      <c r="HN181" s="70"/>
      <c r="HO181" s="70"/>
      <c r="HP181" s="72"/>
      <c r="HQ181" s="106"/>
      <c r="HR181" s="70"/>
      <c r="HS181" s="70"/>
      <c r="HT181" s="70"/>
      <c r="HU181" s="70"/>
      <c r="HV181" s="70"/>
      <c r="HW181" s="70"/>
      <c r="HX181" s="70"/>
      <c r="HY181" s="70"/>
      <c r="HZ181" s="70"/>
      <c r="IA181" s="70"/>
      <c r="IB181" s="72"/>
      <c r="IC181" s="70"/>
      <c r="ID181" s="72"/>
      <c r="IE181" s="70"/>
      <c r="IF181" s="70"/>
      <c r="IG181" s="72"/>
      <c r="IH181" s="72"/>
      <c r="II181" s="72"/>
      <c r="IJ181" s="70"/>
      <c r="IK181" s="70"/>
      <c r="IL181" s="70"/>
      <c r="IM181" s="70"/>
      <c r="IN181" s="72"/>
      <c r="IO181" s="72"/>
      <c r="IP181" s="70"/>
      <c r="IQ181" s="72"/>
      <c r="IR181" s="72"/>
      <c r="IS181" s="72"/>
      <c r="IT181" s="72"/>
      <c r="IU181" s="72"/>
      <c r="IV181" s="72"/>
      <c r="IW181" s="72"/>
      <c r="IX181" s="72"/>
      <c r="IY181" s="72"/>
      <c r="IZ181" s="72"/>
      <c r="JA181" s="72"/>
      <c r="JB181" s="72"/>
      <c r="JC181" s="72"/>
      <c r="JD181" s="72"/>
      <c r="JE181" s="72"/>
      <c r="JF181" s="72">
        <v>1</v>
      </c>
      <c r="JG181" s="72"/>
      <c r="JH181" s="72"/>
      <c r="JI181" s="72"/>
      <c r="JJ181" s="72"/>
      <c r="JK181" s="72"/>
      <c r="JL181" s="70"/>
      <c r="JM181" s="70"/>
      <c r="JN181" s="70"/>
      <c r="JO181" s="72"/>
      <c r="JP181" s="72"/>
      <c r="JQ181" s="70"/>
      <c r="JR181" s="72"/>
      <c r="JS181" s="70"/>
      <c r="JT181" s="72"/>
      <c r="JU181" s="72"/>
      <c r="JV181" s="70"/>
      <c r="JW181" s="72"/>
      <c r="JX181" s="72"/>
      <c r="JY181" s="72"/>
      <c r="JZ181" s="72"/>
      <c r="KA181" s="72"/>
      <c r="KB181" s="72"/>
      <c r="KC181" s="72"/>
      <c r="KD181" s="72"/>
      <c r="KE181" s="72"/>
      <c r="KF181" s="72"/>
      <c r="KG181" s="72"/>
      <c r="KH181" s="72"/>
      <c r="KI181" s="72"/>
      <c r="KJ181" s="72"/>
      <c r="KK181" s="72"/>
      <c r="KL181" s="72"/>
      <c r="KM181" s="72"/>
      <c r="KN181" s="70"/>
      <c r="KO181" s="72"/>
      <c r="KP181" s="70"/>
      <c r="KQ181" s="72"/>
      <c r="KR181" s="72"/>
      <c r="KS181" s="72"/>
      <c r="KT181" s="72"/>
      <c r="KU181" s="72"/>
      <c r="KV181" s="72"/>
      <c r="KW181" s="72"/>
      <c r="KX181" s="72"/>
      <c r="KY181" s="72"/>
      <c r="KZ181" s="72"/>
      <c r="LA181" s="72"/>
      <c r="LB181" s="72"/>
      <c r="LC181" s="72"/>
      <c r="LD181" s="72"/>
      <c r="LE181" s="70"/>
      <c r="LF181" s="72"/>
      <c r="LG181" s="70"/>
      <c r="LH181" s="70"/>
      <c r="LI181" s="70"/>
      <c r="LJ181" s="73"/>
      <c r="LK181" s="73"/>
      <c r="LL181" s="73"/>
      <c r="LM181" s="74"/>
      <c r="LN181" s="75"/>
      <c r="LO181" s="75"/>
      <c r="LP181" s="75"/>
      <c r="LQ181" s="75"/>
      <c r="LR181" s="75"/>
      <c r="LS181" s="75"/>
      <c r="LT181" s="75"/>
      <c r="LU181" s="75"/>
      <c r="LV181" s="75"/>
      <c r="LW181" s="75"/>
      <c r="LX181" s="75"/>
      <c r="LY181" s="75"/>
      <c r="LZ181" s="75"/>
      <c r="MA181" s="75"/>
      <c r="MB181" s="75"/>
      <c r="MC181" s="74"/>
      <c r="MD181" s="74"/>
      <c r="ME181" s="74"/>
      <c r="MF181" s="74"/>
      <c r="MG181" s="74"/>
      <c r="MH181" s="74"/>
      <c r="MI181" s="76"/>
      <c r="MJ181" s="76"/>
      <c r="MK181" s="76"/>
      <c r="ML181" s="76"/>
      <c r="MM181" s="76"/>
      <c r="MN181" s="74"/>
      <c r="MO181" s="74"/>
      <c r="MP181" s="74"/>
      <c r="MQ181" s="74"/>
      <c r="MR181" s="70"/>
      <c r="MS181" s="70"/>
      <c r="MT181" s="70"/>
      <c r="MU181" s="70"/>
      <c r="MV181" s="70"/>
      <c r="MW181" s="70"/>
      <c r="MX181" s="70"/>
      <c r="MY181" s="70"/>
      <c r="MZ181" s="70"/>
      <c r="NA181" s="70"/>
      <c r="NB181" s="70"/>
      <c r="NC181" s="70"/>
      <c r="ND181" s="70"/>
      <c r="NE181" s="70"/>
      <c r="NF181" s="70"/>
      <c r="NG181" s="70"/>
      <c r="NH181" s="70"/>
      <c r="NI181" s="70"/>
      <c r="NJ181" s="70"/>
      <c r="NK181" s="70"/>
      <c r="NL181" s="70"/>
      <c r="NM181" s="70"/>
      <c r="NN181" s="70"/>
      <c r="NO181" s="70"/>
      <c r="NP181" s="70"/>
      <c r="NQ181" s="70"/>
      <c r="NR181" s="70"/>
      <c r="NS181" s="70"/>
      <c r="NT181" s="70"/>
      <c r="NU181" s="70"/>
      <c r="NV181" s="70"/>
      <c r="NW181" s="70"/>
      <c r="NX181" s="70"/>
      <c r="NY181" s="70"/>
      <c r="NZ181" s="70"/>
      <c r="OA181" s="70"/>
      <c r="OB181" s="70"/>
      <c r="OC181" s="70"/>
      <c r="OD181" s="70"/>
      <c r="OE181" s="70"/>
      <c r="OF181" s="70"/>
      <c r="OG181" s="81"/>
      <c r="OH181" s="70"/>
      <c r="OI181" s="70"/>
      <c r="OJ181" s="70"/>
      <c r="OK181" s="70"/>
      <c r="OL181" s="70"/>
      <c r="OM181" s="70"/>
      <c r="ON181" s="70"/>
      <c r="OO181" s="70"/>
      <c r="OP181" s="70"/>
      <c r="OQ181" s="70"/>
      <c r="OR181" s="70"/>
      <c r="OS181" s="70"/>
      <c r="OT181" s="70"/>
      <c r="OU181" s="70"/>
    </row>
    <row r="182" spans="1:411" s="67" customFormat="1" ht="25.5">
      <c r="A182" s="67">
        <v>173</v>
      </c>
      <c r="B182" s="555" t="s">
        <v>768</v>
      </c>
      <c r="C182" s="559" t="s">
        <v>601</v>
      </c>
      <c r="D182" s="511">
        <v>1609.1666666666667</v>
      </c>
      <c r="E182" s="571" t="s">
        <v>2573</v>
      </c>
      <c r="F182" s="634"/>
      <c r="G182" s="634">
        <v>772.44</v>
      </c>
      <c r="H182" s="919">
        <v>1609.1666666666667</v>
      </c>
      <c r="I182" s="633">
        <f t="shared" si="7"/>
        <v>1609.1666666666667</v>
      </c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2"/>
      <c r="AK182" s="70"/>
      <c r="AL182" s="72"/>
      <c r="AM182" s="70"/>
      <c r="AN182" s="70"/>
      <c r="AO182" s="72"/>
      <c r="AP182" s="70"/>
      <c r="AQ182" s="70"/>
      <c r="AR182" s="70"/>
      <c r="AS182" s="70"/>
      <c r="AT182" s="70"/>
      <c r="AU182" s="70"/>
      <c r="AV182" s="70"/>
      <c r="AW182" s="70"/>
      <c r="AX182" s="70"/>
      <c r="AY182" s="70"/>
      <c r="AZ182" s="70"/>
      <c r="BA182" s="70"/>
      <c r="BB182" s="70"/>
      <c r="BC182" s="70"/>
      <c r="BD182" s="70"/>
      <c r="BE182" s="70"/>
      <c r="BF182" s="70"/>
      <c r="BG182" s="70"/>
      <c r="BH182" s="70"/>
      <c r="BI182" s="70"/>
      <c r="BJ182" s="70"/>
      <c r="BK182" s="72"/>
      <c r="BL182" s="72"/>
      <c r="BM182" s="70"/>
      <c r="BN182" s="70"/>
      <c r="BO182" s="72"/>
      <c r="BP182" s="72"/>
      <c r="BQ182" s="70"/>
      <c r="BR182" s="70"/>
      <c r="BS182" s="70"/>
      <c r="BT182" s="70"/>
      <c r="BU182" s="72"/>
      <c r="BV182" s="72"/>
      <c r="BW182" s="72"/>
      <c r="BX182" s="72"/>
      <c r="BY182" s="70"/>
      <c r="BZ182" s="70"/>
      <c r="CA182" s="70"/>
      <c r="CB182" s="70"/>
      <c r="CC182" s="72"/>
      <c r="CD182" s="72"/>
      <c r="CE182" s="70"/>
      <c r="CF182" s="72"/>
      <c r="CG182" s="72"/>
      <c r="CH182" s="72"/>
      <c r="CI182" s="72"/>
      <c r="CJ182" s="72"/>
      <c r="CK182" s="72"/>
      <c r="CL182" s="72"/>
      <c r="CM182" s="72"/>
      <c r="CN182" s="72"/>
      <c r="CO182" s="72"/>
      <c r="CP182" s="72"/>
      <c r="CQ182" s="72"/>
      <c r="CR182" s="72"/>
      <c r="CS182" s="72"/>
      <c r="CT182" s="72"/>
      <c r="CU182" s="72"/>
      <c r="CV182" s="72">
        <v>1</v>
      </c>
      <c r="CW182" s="72"/>
      <c r="CX182" s="72"/>
      <c r="CY182" s="72"/>
      <c r="CZ182" s="72"/>
      <c r="DA182" s="70"/>
      <c r="DB182" s="70"/>
      <c r="DC182" s="70"/>
      <c r="DD182" s="72"/>
      <c r="DE182" s="72"/>
      <c r="DF182" s="70"/>
      <c r="DG182" s="72"/>
      <c r="DH182" s="70"/>
      <c r="DI182" s="72"/>
      <c r="DJ182" s="72"/>
      <c r="DK182" s="70"/>
      <c r="DL182" s="72"/>
      <c r="DM182" s="72"/>
      <c r="DN182" s="72"/>
      <c r="DO182" s="72"/>
      <c r="DP182" s="72"/>
      <c r="DQ182" s="72"/>
      <c r="DR182" s="72"/>
      <c r="DS182" s="72"/>
      <c r="DT182" s="72"/>
      <c r="DU182" s="72"/>
      <c r="DV182" s="72"/>
      <c r="DW182" s="72"/>
      <c r="DX182" s="72"/>
      <c r="DY182" s="72"/>
      <c r="DZ182" s="72"/>
      <c r="EA182" s="72"/>
      <c r="EB182" s="72"/>
      <c r="EC182" s="70"/>
      <c r="ED182" s="72"/>
      <c r="EE182" s="70"/>
      <c r="EF182" s="72"/>
      <c r="EG182" s="72"/>
      <c r="EH182" s="72"/>
      <c r="EI182" s="72"/>
      <c r="EJ182" s="72"/>
      <c r="EK182" s="72"/>
      <c r="EL182" s="72"/>
      <c r="EM182" s="72"/>
      <c r="EN182" s="72"/>
      <c r="EO182" s="72"/>
      <c r="EP182" s="72"/>
      <c r="EQ182" s="72"/>
      <c r="ER182" s="72"/>
      <c r="ES182" s="72"/>
      <c r="ET182" s="70"/>
      <c r="EU182" s="72"/>
      <c r="EV182" s="70"/>
      <c r="EW182" s="70"/>
      <c r="EX182" s="70"/>
      <c r="EY182" s="73"/>
      <c r="EZ182" s="73"/>
      <c r="FA182" s="73"/>
      <c r="FB182" s="74"/>
      <c r="FC182" s="75"/>
      <c r="FD182" s="75"/>
      <c r="FE182" s="75"/>
      <c r="FF182" s="75"/>
      <c r="FG182" s="75"/>
      <c r="FH182" s="75"/>
      <c r="FI182" s="75"/>
      <c r="FJ182" s="75"/>
      <c r="FK182" s="75"/>
      <c r="FL182" s="75"/>
      <c r="FM182" s="75"/>
      <c r="FN182" s="75"/>
      <c r="FO182" s="75"/>
      <c r="FP182" s="75"/>
      <c r="FQ182" s="75"/>
      <c r="FR182" s="74"/>
      <c r="FS182" s="74"/>
      <c r="FT182" s="74"/>
      <c r="FU182" s="74"/>
      <c r="FV182" s="74"/>
      <c r="FW182" s="74"/>
      <c r="FX182" s="76"/>
      <c r="FY182" s="76"/>
      <c r="FZ182" s="76"/>
      <c r="GA182" s="76"/>
      <c r="GB182" s="76"/>
      <c r="GC182" s="74"/>
      <c r="GD182" s="74"/>
      <c r="GE182" s="74"/>
      <c r="GF182" s="74"/>
      <c r="GG182" s="77"/>
      <c r="GH182" s="78"/>
      <c r="GI182" s="78"/>
      <c r="GJ182" s="74"/>
      <c r="GK182" s="79"/>
      <c r="GL182" s="105"/>
      <c r="GM182" s="105"/>
      <c r="GN182" s="70"/>
      <c r="GO182" s="70"/>
      <c r="GP182" s="70"/>
      <c r="GQ182" s="70"/>
      <c r="GR182" s="70"/>
      <c r="GS182" s="70"/>
      <c r="GT182" s="70"/>
      <c r="GU182" s="70"/>
      <c r="GV182" s="70"/>
      <c r="GW182" s="70"/>
      <c r="GX182" s="70"/>
      <c r="GY182" s="70"/>
      <c r="GZ182" s="70"/>
      <c r="HA182" s="70"/>
      <c r="HB182" s="70"/>
      <c r="HC182" s="70"/>
      <c r="HD182" s="70"/>
      <c r="HE182" s="70"/>
      <c r="HF182" s="70"/>
      <c r="HG182" s="70"/>
      <c r="HH182" s="70"/>
      <c r="HI182" s="70"/>
      <c r="HJ182" s="70"/>
      <c r="HK182" s="72"/>
      <c r="HL182" s="70"/>
      <c r="HM182" s="72"/>
      <c r="HN182" s="70"/>
      <c r="HO182" s="70"/>
      <c r="HP182" s="72"/>
      <c r="HQ182" s="106"/>
      <c r="HR182" s="70"/>
      <c r="HS182" s="70"/>
      <c r="HT182" s="70"/>
      <c r="HU182" s="70"/>
      <c r="HV182" s="70"/>
      <c r="HW182" s="70"/>
      <c r="HX182" s="70"/>
      <c r="HY182" s="70"/>
      <c r="HZ182" s="70"/>
      <c r="IA182" s="70"/>
      <c r="IB182" s="72"/>
      <c r="IC182" s="70"/>
      <c r="ID182" s="72"/>
      <c r="IE182" s="70"/>
      <c r="IF182" s="70"/>
      <c r="IG182" s="72"/>
      <c r="IH182" s="72"/>
      <c r="II182" s="72"/>
      <c r="IJ182" s="70"/>
      <c r="IK182" s="70"/>
      <c r="IL182" s="70"/>
      <c r="IM182" s="70"/>
      <c r="IN182" s="72"/>
      <c r="IO182" s="72"/>
      <c r="IP182" s="70"/>
      <c r="IQ182" s="72"/>
      <c r="IR182" s="72"/>
      <c r="IS182" s="72"/>
      <c r="IT182" s="72"/>
      <c r="IU182" s="72"/>
      <c r="IV182" s="72"/>
      <c r="IW182" s="72"/>
      <c r="IX182" s="72"/>
      <c r="IY182" s="72"/>
      <c r="IZ182" s="72"/>
      <c r="JA182" s="72"/>
      <c r="JB182" s="72"/>
      <c r="JC182" s="72"/>
      <c r="JD182" s="72"/>
      <c r="JE182" s="72"/>
      <c r="JF182" s="72"/>
      <c r="JG182" s="72">
        <v>1</v>
      </c>
      <c r="JH182" s="72"/>
      <c r="JI182" s="72"/>
      <c r="JJ182" s="72"/>
      <c r="JK182" s="72"/>
      <c r="JL182" s="70"/>
      <c r="JM182" s="70"/>
      <c r="JN182" s="70"/>
      <c r="JO182" s="72"/>
      <c r="JP182" s="72"/>
      <c r="JQ182" s="70"/>
      <c r="JR182" s="72"/>
      <c r="JS182" s="70"/>
      <c r="JT182" s="72"/>
      <c r="JU182" s="72"/>
      <c r="JV182" s="70"/>
      <c r="JW182" s="72"/>
      <c r="JX182" s="72"/>
      <c r="JY182" s="72"/>
      <c r="JZ182" s="72"/>
      <c r="KA182" s="72"/>
      <c r="KB182" s="72"/>
      <c r="KC182" s="72"/>
      <c r="KD182" s="72"/>
      <c r="KE182" s="72"/>
      <c r="KF182" s="72"/>
      <c r="KG182" s="72"/>
      <c r="KH182" s="72"/>
      <c r="KI182" s="72"/>
      <c r="KJ182" s="72"/>
      <c r="KK182" s="72"/>
      <c r="KL182" s="72"/>
      <c r="KM182" s="72"/>
      <c r="KN182" s="70"/>
      <c r="KO182" s="72"/>
      <c r="KP182" s="70"/>
      <c r="KQ182" s="72"/>
      <c r="KR182" s="72"/>
      <c r="KS182" s="72"/>
      <c r="KT182" s="72"/>
      <c r="KU182" s="72"/>
      <c r="KV182" s="72"/>
      <c r="KW182" s="72"/>
      <c r="KX182" s="72"/>
      <c r="KY182" s="72"/>
      <c r="KZ182" s="72"/>
      <c r="LA182" s="72"/>
      <c r="LB182" s="72"/>
      <c r="LC182" s="72"/>
      <c r="LD182" s="72"/>
      <c r="LE182" s="70"/>
      <c r="LF182" s="72"/>
      <c r="LG182" s="70"/>
      <c r="LH182" s="70"/>
      <c r="LI182" s="70"/>
      <c r="LJ182" s="73"/>
      <c r="LK182" s="73"/>
      <c r="LL182" s="73"/>
      <c r="LM182" s="74"/>
      <c r="LN182" s="75"/>
      <c r="LO182" s="75"/>
      <c r="LP182" s="75"/>
      <c r="LQ182" s="75"/>
      <c r="LR182" s="75"/>
      <c r="LS182" s="75"/>
      <c r="LT182" s="75"/>
      <c r="LU182" s="75"/>
      <c r="LV182" s="75"/>
      <c r="LW182" s="75"/>
      <c r="LX182" s="75"/>
      <c r="LY182" s="75"/>
      <c r="LZ182" s="75"/>
      <c r="MA182" s="75"/>
      <c r="MB182" s="75"/>
      <c r="MC182" s="74"/>
      <c r="MD182" s="74"/>
      <c r="ME182" s="74"/>
      <c r="MF182" s="74"/>
      <c r="MG182" s="74"/>
      <c r="MH182" s="74"/>
      <c r="MI182" s="76"/>
      <c r="MJ182" s="76"/>
      <c r="MK182" s="76"/>
      <c r="ML182" s="76"/>
      <c r="MM182" s="76"/>
      <c r="MN182" s="74"/>
      <c r="MO182" s="74"/>
      <c r="MP182" s="74"/>
      <c r="MQ182" s="74"/>
      <c r="MR182" s="70"/>
      <c r="MS182" s="70"/>
      <c r="MT182" s="70"/>
      <c r="MU182" s="70"/>
      <c r="MV182" s="70"/>
      <c r="MW182" s="70"/>
      <c r="MX182" s="70"/>
      <c r="MY182" s="70"/>
      <c r="MZ182" s="70"/>
      <c r="NA182" s="70"/>
      <c r="NB182" s="70"/>
      <c r="NC182" s="70"/>
      <c r="ND182" s="70"/>
      <c r="NE182" s="70"/>
      <c r="NF182" s="70"/>
      <c r="NG182" s="70"/>
      <c r="NH182" s="70"/>
      <c r="NI182" s="70"/>
      <c r="NJ182" s="70"/>
      <c r="NK182" s="70"/>
      <c r="NL182" s="70"/>
      <c r="NM182" s="70"/>
      <c r="NN182" s="70"/>
      <c r="NO182" s="70"/>
      <c r="NP182" s="70"/>
      <c r="NQ182" s="70"/>
      <c r="NR182" s="70"/>
      <c r="NS182" s="70"/>
      <c r="NT182" s="70"/>
      <c r="NU182" s="70"/>
      <c r="NV182" s="70"/>
      <c r="NW182" s="70"/>
      <c r="NX182" s="70"/>
      <c r="NY182" s="70"/>
      <c r="NZ182" s="70"/>
      <c r="OA182" s="70"/>
      <c r="OB182" s="70"/>
      <c r="OC182" s="70"/>
      <c r="OD182" s="70"/>
      <c r="OE182" s="70"/>
      <c r="OF182" s="70"/>
      <c r="OG182" s="81"/>
      <c r="OH182" s="70"/>
      <c r="OI182" s="70"/>
      <c r="OJ182" s="70"/>
      <c r="OK182" s="70"/>
      <c r="OL182" s="70"/>
      <c r="OM182" s="70"/>
      <c r="ON182" s="70"/>
      <c r="OO182" s="70"/>
      <c r="OP182" s="70"/>
      <c r="OQ182" s="70"/>
      <c r="OR182" s="70"/>
      <c r="OS182" s="70"/>
      <c r="OT182" s="70"/>
      <c r="OU182" s="70"/>
    </row>
    <row r="183" spans="1:411" s="67" customFormat="1" ht="25.5">
      <c r="A183" s="67">
        <v>174</v>
      </c>
      <c r="B183" s="555" t="s">
        <v>769</v>
      </c>
      <c r="C183" s="559" t="s">
        <v>601</v>
      </c>
      <c r="D183" s="511">
        <v>1393.3333333333335</v>
      </c>
      <c r="E183" s="571" t="s">
        <v>2574</v>
      </c>
      <c r="F183" s="634"/>
      <c r="G183" s="634">
        <v>1180.1099999999999</v>
      </c>
      <c r="H183" s="919">
        <v>1393.3333333333335</v>
      </c>
      <c r="I183" s="633">
        <f t="shared" si="7"/>
        <v>1393.3333333333335</v>
      </c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2"/>
      <c r="AK183" s="70"/>
      <c r="AL183" s="72"/>
      <c r="AM183" s="70"/>
      <c r="AN183" s="70"/>
      <c r="AO183" s="72"/>
      <c r="AP183" s="70"/>
      <c r="AQ183" s="70"/>
      <c r="AR183" s="70"/>
      <c r="AS183" s="70"/>
      <c r="AT183" s="70"/>
      <c r="AU183" s="70"/>
      <c r="AV183" s="70"/>
      <c r="AW183" s="70"/>
      <c r="AX183" s="70"/>
      <c r="AY183" s="70"/>
      <c r="AZ183" s="70"/>
      <c r="BA183" s="70"/>
      <c r="BB183" s="70"/>
      <c r="BC183" s="70"/>
      <c r="BD183" s="70"/>
      <c r="BE183" s="70"/>
      <c r="BF183" s="70"/>
      <c r="BG183" s="70"/>
      <c r="BH183" s="70"/>
      <c r="BI183" s="70"/>
      <c r="BJ183" s="70"/>
      <c r="BK183" s="72"/>
      <c r="BL183" s="72"/>
      <c r="BM183" s="70"/>
      <c r="BN183" s="70"/>
      <c r="BO183" s="72"/>
      <c r="BP183" s="72"/>
      <c r="BQ183" s="70"/>
      <c r="BR183" s="70"/>
      <c r="BS183" s="70"/>
      <c r="BT183" s="70"/>
      <c r="BU183" s="72"/>
      <c r="BV183" s="72"/>
      <c r="BW183" s="72"/>
      <c r="BX183" s="72"/>
      <c r="BY183" s="70"/>
      <c r="BZ183" s="70"/>
      <c r="CA183" s="70"/>
      <c r="CB183" s="70"/>
      <c r="CC183" s="72"/>
      <c r="CD183" s="72"/>
      <c r="CE183" s="70"/>
      <c r="CF183" s="72"/>
      <c r="CG183" s="72"/>
      <c r="CH183" s="72"/>
      <c r="CI183" s="72"/>
      <c r="CJ183" s="72"/>
      <c r="CK183" s="72"/>
      <c r="CL183" s="72"/>
      <c r="CM183" s="72"/>
      <c r="CN183" s="72"/>
      <c r="CO183" s="72"/>
      <c r="CP183" s="72"/>
      <c r="CQ183" s="72"/>
      <c r="CR183" s="72"/>
      <c r="CS183" s="72"/>
      <c r="CT183" s="72"/>
      <c r="CU183" s="72"/>
      <c r="CV183" s="72"/>
      <c r="CW183" s="72">
        <v>1</v>
      </c>
      <c r="CX183" s="72"/>
      <c r="CY183" s="72"/>
      <c r="CZ183" s="72"/>
      <c r="DA183" s="70"/>
      <c r="DB183" s="70"/>
      <c r="DC183" s="70"/>
      <c r="DD183" s="72"/>
      <c r="DE183" s="72"/>
      <c r="DF183" s="70"/>
      <c r="DG183" s="72"/>
      <c r="DH183" s="70"/>
      <c r="DI183" s="72"/>
      <c r="DJ183" s="72"/>
      <c r="DK183" s="70"/>
      <c r="DL183" s="72"/>
      <c r="DM183" s="72"/>
      <c r="DN183" s="72"/>
      <c r="DO183" s="72"/>
      <c r="DP183" s="72"/>
      <c r="DQ183" s="72"/>
      <c r="DR183" s="72"/>
      <c r="DS183" s="72"/>
      <c r="DT183" s="72"/>
      <c r="DU183" s="72"/>
      <c r="DV183" s="72"/>
      <c r="DW183" s="72"/>
      <c r="DX183" s="72"/>
      <c r="DY183" s="72"/>
      <c r="DZ183" s="72"/>
      <c r="EA183" s="72"/>
      <c r="EB183" s="72"/>
      <c r="EC183" s="70"/>
      <c r="ED183" s="72"/>
      <c r="EE183" s="70"/>
      <c r="EF183" s="72"/>
      <c r="EG183" s="72"/>
      <c r="EH183" s="72"/>
      <c r="EI183" s="72"/>
      <c r="EJ183" s="72"/>
      <c r="EK183" s="72"/>
      <c r="EL183" s="72"/>
      <c r="EM183" s="72"/>
      <c r="EN183" s="72"/>
      <c r="EO183" s="72"/>
      <c r="EP183" s="72"/>
      <c r="EQ183" s="72"/>
      <c r="ER183" s="72"/>
      <c r="ES183" s="72"/>
      <c r="ET183" s="70"/>
      <c r="EU183" s="72"/>
      <c r="EV183" s="70"/>
      <c r="EW183" s="70"/>
      <c r="EX183" s="70"/>
      <c r="EY183" s="73"/>
      <c r="EZ183" s="73"/>
      <c r="FA183" s="73"/>
      <c r="FB183" s="74"/>
      <c r="FC183" s="75"/>
      <c r="FD183" s="75"/>
      <c r="FE183" s="75"/>
      <c r="FF183" s="75"/>
      <c r="FG183" s="75"/>
      <c r="FH183" s="75"/>
      <c r="FI183" s="75"/>
      <c r="FJ183" s="75"/>
      <c r="FK183" s="75"/>
      <c r="FL183" s="75"/>
      <c r="FM183" s="75"/>
      <c r="FN183" s="75"/>
      <c r="FO183" s="75"/>
      <c r="FP183" s="75"/>
      <c r="FQ183" s="75"/>
      <c r="FR183" s="74"/>
      <c r="FS183" s="74"/>
      <c r="FT183" s="74"/>
      <c r="FU183" s="74"/>
      <c r="FV183" s="74"/>
      <c r="FW183" s="74"/>
      <c r="FX183" s="76"/>
      <c r="FY183" s="76"/>
      <c r="FZ183" s="76"/>
      <c r="GA183" s="76"/>
      <c r="GB183" s="76"/>
      <c r="GC183" s="74"/>
      <c r="GD183" s="74"/>
      <c r="GE183" s="74"/>
      <c r="GF183" s="74"/>
      <c r="GG183" s="77"/>
      <c r="GH183" s="78"/>
      <c r="GI183" s="78"/>
      <c r="GJ183" s="74"/>
      <c r="GK183" s="79"/>
      <c r="GL183" s="105"/>
      <c r="GM183" s="105"/>
      <c r="GN183" s="70"/>
      <c r="GO183" s="70"/>
      <c r="GP183" s="70"/>
      <c r="GQ183" s="70"/>
      <c r="GR183" s="70"/>
      <c r="GS183" s="70"/>
      <c r="GT183" s="70"/>
      <c r="GU183" s="70"/>
      <c r="GV183" s="70"/>
      <c r="GW183" s="70"/>
      <c r="GX183" s="70"/>
      <c r="GY183" s="70"/>
      <c r="GZ183" s="70"/>
      <c r="HA183" s="70"/>
      <c r="HB183" s="70"/>
      <c r="HC183" s="70"/>
      <c r="HD183" s="70"/>
      <c r="HE183" s="70"/>
      <c r="HF183" s="70"/>
      <c r="HG183" s="70"/>
      <c r="HH183" s="70"/>
      <c r="HI183" s="70"/>
      <c r="HJ183" s="70"/>
      <c r="HK183" s="72"/>
      <c r="HL183" s="70"/>
      <c r="HM183" s="72"/>
      <c r="HN183" s="70"/>
      <c r="HO183" s="70"/>
      <c r="HP183" s="72"/>
      <c r="HQ183" s="106"/>
      <c r="HR183" s="70"/>
      <c r="HS183" s="70"/>
      <c r="HT183" s="70"/>
      <c r="HU183" s="70"/>
      <c r="HV183" s="70"/>
      <c r="HW183" s="70"/>
      <c r="HX183" s="70"/>
      <c r="HY183" s="70"/>
      <c r="HZ183" s="70"/>
      <c r="IA183" s="70"/>
      <c r="IB183" s="72"/>
      <c r="IC183" s="70"/>
      <c r="ID183" s="72"/>
      <c r="IE183" s="70"/>
      <c r="IF183" s="70"/>
      <c r="IG183" s="72"/>
      <c r="IH183" s="72"/>
      <c r="II183" s="72"/>
      <c r="IJ183" s="70"/>
      <c r="IK183" s="70"/>
      <c r="IL183" s="70"/>
      <c r="IM183" s="70"/>
      <c r="IN183" s="72"/>
      <c r="IO183" s="72"/>
      <c r="IP183" s="70"/>
      <c r="IQ183" s="72"/>
      <c r="IR183" s="72"/>
      <c r="IS183" s="72"/>
      <c r="IT183" s="72"/>
      <c r="IU183" s="72"/>
      <c r="IV183" s="72"/>
      <c r="IW183" s="72"/>
      <c r="IX183" s="72"/>
      <c r="IY183" s="72"/>
      <c r="IZ183" s="72"/>
      <c r="JA183" s="72"/>
      <c r="JB183" s="72"/>
      <c r="JC183" s="72"/>
      <c r="JD183" s="72"/>
      <c r="JE183" s="72"/>
      <c r="JF183" s="72"/>
      <c r="JG183" s="72"/>
      <c r="JH183" s="72">
        <v>1</v>
      </c>
      <c r="JI183" s="72"/>
      <c r="JJ183" s="72"/>
      <c r="JK183" s="72"/>
      <c r="JL183" s="70"/>
      <c r="JM183" s="70"/>
      <c r="JN183" s="70"/>
      <c r="JO183" s="72"/>
      <c r="JP183" s="72"/>
      <c r="JQ183" s="70"/>
      <c r="JR183" s="72"/>
      <c r="JS183" s="70"/>
      <c r="JT183" s="72"/>
      <c r="JU183" s="72"/>
      <c r="JV183" s="70"/>
      <c r="JW183" s="72"/>
      <c r="JX183" s="72"/>
      <c r="JY183" s="72"/>
      <c r="JZ183" s="72"/>
      <c r="KA183" s="72"/>
      <c r="KB183" s="72"/>
      <c r="KC183" s="72"/>
      <c r="KD183" s="72"/>
      <c r="KE183" s="72"/>
      <c r="KF183" s="72"/>
      <c r="KG183" s="72"/>
      <c r="KH183" s="72"/>
      <c r="KI183" s="72"/>
      <c r="KJ183" s="72"/>
      <c r="KK183" s="72"/>
      <c r="KL183" s="72"/>
      <c r="KM183" s="72"/>
      <c r="KN183" s="70"/>
      <c r="KO183" s="72"/>
      <c r="KP183" s="70"/>
      <c r="KQ183" s="72"/>
      <c r="KR183" s="72"/>
      <c r="KS183" s="72"/>
      <c r="KT183" s="72"/>
      <c r="KU183" s="72"/>
      <c r="KV183" s="72"/>
      <c r="KW183" s="72"/>
      <c r="KX183" s="72"/>
      <c r="KY183" s="72"/>
      <c r="KZ183" s="72"/>
      <c r="LA183" s="72"/>
      <c r="LB183" s="72"/>
      <c r="LC183" s="72"/>
      <c r="LD183" s="72"/>
      <c r="LE183" s="70"/>
      <c r="LF183" s="72"/>
      <c r="LG183" s="70"/>
      <c r="LH183" s="70"/>
      <c r="LI183" s="70"/>
      <c r="LJ183" s="73"/>
      <c r="LK183" s="73"/>
      <c r="LL183" s="73"/>
      <c r="LM183" s="74"/>
      <c r="LN183" s="75"/>
      <c r="LO183" s="75"/>
      <c r="LP183" s="75"/>
      <c r="LQ183" s="75"/>
      <c r="LR183" s="75"/>
      <c r="LS183" s="75"/>
      <c r="LT183" s="75"/>
      <c r="LU183" s="75"/>
      <c r="LV183" s="75"/>
      <c r="LW183" s="75"/>
      <c r="LX183" s="75"/>
      <c r="LY183" s="75"/>
      <c r="LZ183" s="75"/>
      <c r="MA183" s="75"/>
      <c r="MB183" s="75"/>
      <c r="MC183" s="74"/>
      <c r="MD183" s="74"/>
      <c r="ME183" s="74"/>
      <c r="MF183" s="74"/>
      <c r="MG183" s="74"/>
      <c r="MH183" s="74"/>
      <c r="MI183" s="76"/>
      <c r="MJ183" s="76"/>
      <c r="MK183" s="76"/>
      <c r="ML183" s="76"/>
      <c r="MM183" s="76"/>
      <c r="MN183" s="74"/>
      <c r="MO183" s="74"/>
      <c r="MP183" s="74"/>
      <c r="MQ183" s="74"/>
      <c r="MR183" s="70"/>
      <c r="MS183" s="70"/>
      <c r="MT183" s="70"/>
      <c r="MU183" s="70"/>
      <c r="MV183" s="70"/>
      <c r="MW183" s="70"/>
      <c r="MX183" s="70"/>
      <c r="MY183" s="70"/>
      <c r="MZ183" s="70"/>
      <c r="NA183" s="70"/>
      <c r="NB183" s="70"/>
      <c r="NC183" s="70"/>
      <c r="ND183" s="70"/>
      <c r="NE183" s="70"/>
      <c r="NF183" s="70"/>
      <c r="NG183" s="70"/>
      <c r="NH183" s="70"/>
      <c r="NI183" s="70"/>
      <c r="NJ183" s="70"/>
      <c r="NK183" s="70"/>
      <c r="NL183" s="70"/>
      <c r="NM183" s="70"/>
      <c r="NN183" s="70"/>
      <c r="NO183" s="70"/>
      <c r="NP183" s="70"/>
      <c r="NQ183" s="70"/>
      <c r="NR183" s="70"/>
      <c r="NS183" s="70"/>
      <c r="NT183" s="70"/>
      <c r="NU183" s="70"/>
      <c r="NV183" s="70"/>
      <c r="NW183" s="70"/>
      <c r="NX183" s="70"/>
      <c r="NY183" s="70"/>
      <c r="NZ183" s="70"/>
      <c r="OA183" s="70"/>
      <c r="OB183" s="70"/>
      <c r="OC183" s="70"/>
      <c r="OD183" s="70"/>
      <c r="OE183" s="70"/>
      <c r="OF183" s="70"/>
      <c r="OG183" s="81"/>
      <c r="OH183" s="70"/>
      <c r="OI183" s="70"/>
      <c r="OJ183" s="70"/>
      <c r="OK183" s="70"/>
      <c r="OL183" s="70"/>
      <c r="OM183" s="70"/>
      <c r="ON183" s="70"/>
      <c r="OO183" s="70"/>
      <c r="OP183" s="70"/>
      <c r="OQ183" s="70"/>
      <c r="OR183" s="70"/>
      <c r="OS183" s="70"/>
      <c r="OT183" s="70"/>
      <c r="OU183" s="70"/>
    </row>
    <row r="184" spans="1:411" s="67" customFormat="1" ht="25.5">
      <c r="A184" s="67">
        <v>175</v>
      </c>
      <c r="B184" s="555" t="s">
        <v>770</v>
      </c>
      <c r="C184" s="559" t="s">
        <v>601</v>
      </c>
      <c r="D184" s="511">
        <v>1287.4000000000001</v>
      </c>
      <c r="E184" s="571"/>
      <c r="F184" s="634"/>
      <c r="G184" s="634">
        <v>1287.4000000000001</v>
      </c>
      <c r="H184" s="919">
        <v>1287.4000000000001</v>
      </c>
      <c r="I184" s="633">
        <f t="shared" si="7"/>
        <v>1287.4000000000001</v>
      </c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2"/>
      <c r="AK184" s="70"/>
      <c r="AL184" s="72"/>
      <c r="AM184" s="70"/>
      <c r="AN184" s="70"/>
      <c r="AO184" s="72"/>
      <c r="AP184" s="70"/>
      <c r="AQ184" s="70"/>
      <c r="AR184" s="70"/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BD184" s="70"/>
      <c r="BE184" s="70"/>
      <c r="BF184" s="70"/>
      <c r="BG184" s="70"/>
      <c r="BH184" s="70"/>
      <c r="BI184" s="70"/>
      <c r="BJ184" s="70"/>
      <c r="BK184" s="72"/>
      <c r="BL184" s="72"/>
      <c r="BM184" s="70"/>
      <c r="BN184" s="70"/>
      <c r="BO184" s="72"/>
      <c r="BP184" s="72"/>
      <c r="BQ184" s="70"/>
      <c r="BR184" s="70"/>
      <c r="BS184" s="70"/>
      <c r="BT184" s="70"/>
      <c r="BU184" s="72"/>
      <c r="BV184" s="72"/>
      <c r="BW184" s="72"/>
      <c r="BX184" s="72"/>
      <c r="BY184" s="70"/>
      <c r="BZ184" s="70"/>
      <c r="CA184" s="70"/>
      <c r="CB184" s="70"/>
      <c r="CC184" s="72"/>
      <c r="CD184" s="72"/>
      <c r="CE184" s="70"/>
      <c r="CF184" s="72"/>
      <c r="CG184" s="72"/>
      <c r="CH184" s="72"/>
      <c r="CI184" s="72"/>
      <c r="CJ184" s="72"/>
      <c r="CK184" s="72"/>
      <c r="CL184" s="72"/>
      <c r="CM184" s="72"/>
      <c r="CN184" s="72"/>
      <c r="CO184" s="72"/>
      <c r="CP184" s="72"/>
      <c r="CQ184" s="72"/>
      <c r="CR184" s="72"/>
      <c r="CS184" s="72"/>
      <c r="CT184" s="72"/>
      <c r="CU184" s="72"/>
      <c r="CV184" s="72"/>
      <c r="CW184" s="72"/>
      <c r="CX184" s="72">
        <v>1</v>
      </c>
      <c r="CY184" s="72"/>
      <c r="CZ184" s="72"/>
      <c r="DA184" s="70"/>
      <c r="DB184" s="70"/>
      <c r="DC184" s="70"/>
      <c r="DD184" s="72"/>
      <c r="DE184" s="72"/>
      <c r="DF184" s="70"/>
      <c r="DG184" s="72"/>
      <c r="DH184" s="70"/>
      <c r="DI184" s="72"/>
      <c r="DJ184" s="72"/>
      <c r="DK184" s="70"/>
      <c r="DL184" s="72"/>
      <c r="DM184" s="72"/>
      <c r="DN184" s="72"/>
      <c r="DO184" s="72"/>
      <c r="DP184" s="72"/>
      <c r="DQ184" s="72"/>
      <c r="DR184" s="72"/>
      <c r="DS184" s="72"/>
      <c r="DT184" s="72"/>
      <c r="DU184" s="72"/>
      <c r="DV184" s="72"/>
      <c r="DW184" s="72"/>
      <c r="DX184" s="72"/>
      <c r="DY184" s="72"/>
      <c r="DZ184" s="72"/>
      <c r="EA184" s="72"/>
      <c r="EB184" s="72"/>
      <c r="EC184" s="70"/>
      <c r="ED184" s="72"/>
      <c r="EE184" s="70"/>
      <c r="EF184" s="72"/>
      <c r="EG184" s="72"/>
      <c r="EH184" s="72"/>
      <c r="EI184" s="72"/>
      <c r="EJ184" s="72"/>
      <c r="EK184" s="72"/>
      <c r="EL184" s="72"/>
      <c r="EM184" s="72"/>
      <c r="EN184" s="72"/>
      <c r="EO184" s="72"/>
      <c r="EP184" s="72"/>
      <c r="EQ184" s="72"/>
      <c r="ER184" s="72"/>
      <c r="ES184" s="72"/>
      <c r="ET184" s="70"/>
      <c r="EU184" s="72"/>
      <c r="EV184" s="70"/>
      <c r="EW184" s="70"/>
      <c r="EX184" s="70"/>
      <c r="EY184" s="73"/>
      <c r="EZ184" s="73"/>
      <c r="FA184" s="73"/>
      <c r="FB184" s="74"/>
      <c r="FC184" s="75"/>
      <c r="FD184" s="75"/>
      <c r="FE184" s="75"/>
      <c r="FF184" s="75"/>
      <c r="FG184" s="75"/>
      <c r="FH184" s="75"/>
      <c r="FI184" s="75"/>
      <c r="FJ184" s="75"/>
      <c r="FK184" s="75"/>
      <c r="FL184" s="75"/>
      <c r="FM184" s="75"/>
      <c r="FN184" s="75"/>
      <c r="FO184" s="75"/>
      <c r="FP184" s="75"/>
      <c r="FQ184" s="75"/>
      <c r="FR184" s="74"/>
      <c r="FS184" s="74"/>
      <c r="FT184" s="74"/>
      <c r="FU184" s="74"/>
      <c r="FV184" s="74"/>
      <c r="FW184" s="74"/>
      <c r="FX184" s="76"/>
      <c r="FY184" s="76"/>
      <c r="FZ184" s="76"/>
      <c r="GA184" s="76"/>
      <c r="GB184" s="76"/>
      <c r="GC184" s="74"/>
      <c r="GD184" s="74"/>
      <c r="GE184" s="74"/>
      <c r="GF184" s="74"/>
      <c r="GG184" s="77"/>
      <c r="GH184" s="78"/>
      <c r="GI184" s="78"/>
      <c r="GJ184" s="74"/>
      <c r="GK184" s="79"/>
      <c r="GL184" s="105"/>
      <c r="GM184" s="105"/>
      <c r="GN184" s="70"/>
      <c r="GO184" s="70"/>
      <c r="GP184" s="70"/>
      <c r="GQ184" s="70"/>
      <c r="GR184" s="70"/>
      <c r="GS184" s="70"/>
      <c r="GT184" s="70"/>
      <c r="GU184" s="70"/>
      <c r="GV184" s="70"/>
      <c r="GW184" s="70"/>
      <c r="GX184" s="70"/>
      <c r="GY184" s="70"/>
      <c r="GZ184" s="70"/>
      <c r="HA184" s="70"/>
      <c r="HB184" s="70"/>
      <c r="HC184" s="70"/>
      <c r="HD184" s="70"/>
      <c r="HE184" s="70"/>
      <c r="HF184" s="70"/>
      <c r="HG184" s="70"/>
      <c r="HH184" s="70"/>
      <c r="HI184" s="70"/>
      <c r="HJ184" s="70"/>
      <c r="HK184" s="72"/>
      <c r="HL184" s="70"/>
      <c r="HM184" s="72"/>
      <c r="HN184" s="70"/>
      <c r="HO184" s="70"/>
      <c r="HP184" s="72"/>
      <c r="HQ184" s="106"/>
      <c r="HR184" s="70"/>
      <c r="HS184" s="70"/>
      <c r="HT184" s="70"/>
      <c r="HU184" s="70"/>
      <c r="HV184" s="70"/>
      <c r="HW184" s="70"/>
      <c r="HX184" s="70"/>
      <c r="HY184" s="70"/>
      <c r="HZ184" s="70"/>
      <c r="IA184" s="70"/>
      <c r="IB184" s="72"/>
      <c r="IC184" s="70"/>
      <c r="ID184" s="72"/>
      <c r="IE184" s="70"/>
      <c r="IF184" s="70"/>
      <c r="IG184" s="72"/>
      <c r="IH184" s="72"/>
      <c r="II184" s="72"/>
      <c r="IJ184" s="70"/>
      <c r="IK184" s="70"/>
      <c r="IL184" s="70"/>
      <c r="IM184" s="70"/>
      <c r="IN184" s="72"/>
      <c r="IO184" s="72"/>
      <c r="IP184" s="70"/>
      <c r="IQ184" s="72"/>
      <c r="IR184" s="72"/>
      <c r="IS184" s="72"/>
      <c r="IT184" s="72"/>
      <c r="IU184" s="72"/>
      <c r="IV184" s="72"/>
      <c r="IW184" s="72"/>
      <c r="IX184" s="72"/>
      <c r="IY184" s="72"/>
      <c r="IZ184" s="72"/>
      <c r="JA184" s="72"/>
      <c r="JB184" s="72"/>
      <c r="JC184" s="72"/>
      <c r="JD184" s="72"/>
      <c r="JE184" s="72"/>
      <c r="JF184" s="72"/>
      <c r="JG184" s="72"/>
      <c r="JH184" s="72"/>
      <c r="JI184" s="72">
        <v>1</v>
      </c>
      <c r="JJ184" s="72"/>
      <c r="JK184" s="72"/>
      <c r="JL184" s="70"/>
      <c r="JM184" s="70"/>
      <c r="JN184" s="70"/>
      <c r="JO184" s="72"/>
      <c r="JP184" s="72"/>
      <c r="JQ184" s="70"/>
      <c r="JR184" s="72"/>
      <c r="JS184" s="70"/>
      <c r="JT184" s="72"/>
      <c r="JU184" s="72"/>
      <c r="JV184" s="70"/>
      <c r="JW184" s="72"/>
      <c r="JX184" s="72"/>
      <c r="JY184" s="72"/>
      <c r="JZ184" s="72"/>
      <c r="KA184" s="72"/>
      <c r="KB184" s="72"/>
      <c r="KC184" s="72"/>
      <c r="KD184" s="72"/>
      <c r="KE184" s="72"/>
      <c r="KF184" s="72"/>
      <c r="KG184" s="72"/>
      <c r="KH184" s="72"/>
      <c r="KI184" s="72"/>
      <c r="KJ184" s="72"/>
      <c r="KK184" s="72"/>
      <c r="KL184" s="72"/>
      <c r="KM184" s="72"/>
      <c r="KN184" s="70"/>
      <c r="KO184" s="72"/>
      <c r="KP184" s="70"/>
      <c r="KQ184" s="72"/>
      <c r="KR184" s="72"/>
      <c r="KS184" s="72"/>
      <c r="KT184" s="72"/>
      <c r="KU184" s="72"/>
      <c r="KV184" s="72"/>
      <c r="KW184" s="72"/>
      <c r="KX184" s="72"/>
      <c r="KY184" s="72"/>
      <c r="KZ184" s="72"/>
      <c r="LA184" s="72"/>
      <c r="LB184" s="72"/>
      <c r="LC184" s="72"/>
      <c r="LD184" s="72"/>
      <c r="LE184" s="70"/>
      <c r="LF184" s="72"/>
      <c r="LG184" s="70"/>
      <c r="LH184" s="70"/>
      <c r="LI184" s="70"/>
      <c r="LJ184" s="73"/>
      <c r="LK184" s="73"/>
      <c r="LL184" s="73"/>
      <c r="LM184" s="74"/>
      <c r="LN184" s="75"/>
      <c r="LO184" s="75"/>
      <c r="LP184" s="75"/>
      <c r="LQ184" s="75"/>
      <c r="LR184" s="75"/>
      <c r="LS184" s="75"/>
      <c r="LT184" s="75"/>
      <c r="LU184" s="75"/>
      <c r="LV184" s="75"/>
      <c r="LW184" s="75"/>
      <c r="LX184" s="75"/>
      <c r="LY184" s="75"/>
      <c r="LZ184" s="75"/>
      <c r="MA184" s="75"/>
      <c r="MB184" s="75"/>
      <c r="MC184" s="74"/>
      <c r="MD184" s="74"/>
      <c r="ME184" s="74"/>
      <c r="MF184" s="74"/>
      <c r="MG184" s="74"/>
      <c r="MH184" s="74"/>
      <c r="MI184" s="76"/>
      <c r="MJ184" s="76"/>
      <c r="MK184" s="76"/>
      <c r="ML184" s="76"/>
      <c r="MM184" s="76"/>
      <c r="MN184" s="74"/>
      <c r="MO184" s="74"/>
      <c r="MP184" s="74"/>
      <c r="MQ184" s="74"/>
      <c r="MR184" s="70"/>
      <c r="MS184" s="70"/>
      <c r="MT184" s="70"/>
      <c r="MU184" s="70"/>
      <c r="MV184" s="70"/>
      <c r="MW184" s="70"/>
      <c r="MX184" s="70"/>
      <c r="MY184" s="70"/>
      <c r="MZ184" s="70"/>
      <c r="NA184" s="70"/>
      <c r="NB184" s="70"/>
      <c r="NC184" s="70"/>
      <c r="ND184" s="70"/>
      <c r="NE184" s="70"/>
      <c r="NF184" s="70"/>
      <c r="NG184" s="70"/>
      <c r="NH184" s="70"/>
      <c r="NI184" s="70"/>
      <c r="NJ184" s="70"/>
      <c r="NK184" s="70"/>
      <c r="NL184" s="70"/>
      <c r="NM184" s="70"/>
      <c r="NN184" s="70"/>
      <c r="NO184" s="70"/>
      <c r="NP184" s="70"/>
      <c r="NQ184" s="70"/>
      <c r="NR184" s="70"/>
      <c r="NS184" s="70"/>
      <c r="NT184" s="70"/>
      <c r="NU184" s="70"/>
      <c r="NV184" s="70"/>
      <c r="NW184" s="70"/>
      <c r="NX184" s="70"/>
      <c r="NY184" s="70"/>
      <c r="NZ184" s="70"/>
      <c r="OA184" s="70"/>
      <c r="OB184" s="70"/>
      <c r="OC184" s="70"/>
      <c r="OD184" s="70"/>
      <c r="OE184" s="70"/>
      <c r="OF184" s="70"/>
      <c r="OG184" s="81"/>
      <c r="OH184" s="70"/>
      <c r="OI184" s="70"/>
      <c r="OJ184" s="70"/>
      <c r="OK184" s="70"/>
      <c r="OL184" s="70"/>
      <c r="OM184" s="70"/>
      <c r="ON184" s="70"/>
      <c r="OO184" s="70"/>
      <c r="OP184" s="70"/>
      <c r="OQ184" s="70"/>
      <c r="OR184" s="70"/>
      <c r="OS184" s="70"/>
      <c r="OT184" s="70"/>
      <c r="OU184" s="70"/>
    </row>
    <row r="185" spans="1:411" s="67" customFormat="1" ht="25.5">
      <c r="A185" s="67">
        <v>176</v>
      </c>
      <c r="B185" s="555" t="s">
        <v>771</v>
      </c>
      <c r="C185" s="559" t="s">
        <v>601</v>
      </c>
      <c r="D185" s="511">
        <v>1752.41</v>
      </c>
      <c r="E185" s="571"/>
      <c r="F185" s="634"/>
      <c r="G185" s="634">
        <v>1752.41</v>
      </c>
      <c r="H185" s="919">
        <v>1752.41</v>
      </c>
      <c r="I185" s="633">
        <f t="shared" si="7"/>
        <v>1752.41</v>
      </c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2"/>
      <c r="AK185" s="70"/>
      <c r="AL185" s="72"/>
      <c r="AM185" s="70"/>
      <c r="AN185" s="70"/>
      <c r="AO185" s="72"/>
      <c r="AP185" s="70"/>
      <c r="AQ185" s="70"/>
      <c r="AR185" s="70"/>
      <c r="AS185" s="70"/>
      <c r="AT185" s="70"/>
      <c r="AU185" s="70"/>
      <c r="AV185" s="70"/>
      <c r="AW185" s="70"/>
      <c r="AX185" s="70"/>
      <c r="AY185" s="70"/>
      <c r="AZ185" s="70"/>
      <c r="BA185" s="70"/>
      <c r="BB185" s="70"/>
      <c r="BC185" s="70"/>
      <c r="BD185" s="70"/>
      <c r="BE185" s="70"/>
      <c r="BF185" s="70"/>
      <c r="BG185" s="70"/>
      <c r="BH185" s="70"/>
      <c r="BI185" s="70"/>
      <c r="BJ185" s="70"/>
      <c r="BK185" s="72"/>
      <c r="BL185" s="72"/>
      <c r="BM185" s="70"/>
      <c r="BN185" s="70"/>
      <c r="BO185" s="72"/>
      <c r="BP185" s="72"/>
      <c r="BQ185" s="70"/>
      <c r="BR185" s="70"/>
      <c r="BS185" s="70"/>
      <c r="BT185" s="70"/>
      <c r="BU185" s="72"/>
      <c r="BV185" s="72"/>
      <c r="BW185" s="72"/>
      <c r="BX185" s="72"/>
      <c r="BY185" s="70"/>
      <c r="BZ185" s="70"/>
      <c r="CA185" s="70"/>
      <c r="CB185" s="70"/>
      <c r="CC185" s="72"/>
      <c r="CD185" s="72"/>
      <c r="CE185" s="70"/>
      <c r="CF185" s="72"/>
      <c r="CG185" s="72"/>
      <c r="CH185" s="72"/>
      <c r="CI185" s="72"/>
      <c r="CJ185" s="72"/>
      <c r="CK185" s="72"/>
      <c r="CL185" s="72"/>
      <c r="CM185" s="72"/>
      <c r="CN185" s="72"/>
      <c r="CO185" s="72"/>
      <c r="CP185" s="72"/>
      <c r="CQ185" s="72"/>
      <c r="CR185" s="72"/>
      <c r="CS185" s="72"/>
      <c r="CT185" s="72"/>
      <c r="CU185" s="72"/>
      <c r="CV185" s="72"/>
      <c r="CW185" s="72"/>
      <c r="CX185" s="72"/>
      <c r="CY185" s="72">
        <v>1</v>
      </c>
      <c r="CZ185" s="72"/>
      <c r="DA185" s="70"/>
      <c r="DB185" s="70"/>
      <c r="DC185" s="70"/>
      <c r="DD185" s="72"/>
      <c r="DE185" s="72"/>
      <c r="DF185" s="70"/>
      <c r="DG185" s="72"/>
      <c r="DH185" s="70"/>
      <c r="DI185" s="72"/>
      <c r="DJ185" s="72"/>
      <c r="DK185" s="70"/>
      <c r="DL185" s="72"/>
      <c r="DM185" s="72"/>
      <c r="DN185" s="72"/>
      <c r="DO185" s="72"/>
      <c r="DP185" s="72"/>
      <c r="DQ185" s="72"/>
      <c r="DR185" s="72"/>
      <c r="DS185" s="72"/>
      <c r="DT185" s="72"/>
      <c r="DU185" s="72"/>
      <c r="DV185" s="72"/>
      <c r="DW185" s="72"/>
      <c r="DX185" s="72"/>
      <c r="DY185" s="72"/>
      <c r="DZ185" s="72"/>
      <c r="EA185" s="72"/>
      <c r="EB185" s="72"/>
      <c r="EC185" s="70"/>
      <c r="ED185" s="72"/>
      <c r="EE185" s="70"/>
      <c r="EF185" s="72"/>
      <c r="EG185" s="72"/>
      <c r="EH185" s="72"/>
      <c r="EI185" s="72"/>
      <c r="EJ185" s="72"/>
      <c r="EK185" s="72"/>
      <c r="EL185" s="72"/>
      <c r="EM185" s="72"/>
      <c r="EN185" s="72"/>
      <c r="EO185" s="72"/>
      <c r="EP185" s="72"/>
      <c r="EQ185" s="72"/>
      <c r="ER185" s="72"/>
      <c r="ES185" s="72"/>
      <c r="ET185" s="70"/>
      <c r="EU185" s="72"/>
      <c r="EV185" s="70"/>
      <c r="EW185" s="70"/>
      <c r="EX185" s="70"/>
      <c r="EY185" s="73"/>
      <c r="EZ185" s="73"/>
      <c r="FA185" s="73"/>
      <c r="FB185" s="74"/>
      <c r="FC185" s="75"/>
      <c r="FD185" s="75"/>
      <c r="FE185" s="75"/>
      <c r="FF185" s="75"/>
      <c r="FG185" s="75"/>
      <c r="FH185" s="75"/>
      <c r="FI185" s="75"/>
      <c r="FJ185" s="75"/>
      <c r="FK185" s="75"/>
      <c r="FL185" s="75"/>
      <c r="FM185" s="75"/>
      <c r="FN185" s="75"/>
      <c r="FO185" s="75"/>
      <c r="FP185" s="75"/>
      <c r="FQ185" s="75"/>
      <c r="FR185" s="74"/>
      <c r="FS185" s="74"/>
      <c r="FT185" s="74"/>
      <c r="FU185" s="74"/>
      <c r="FV185" s="74"/>
      <c r="FW185" s="74"/>
      <c r="FX185" s="76"/>
      <c r="FY185" s="76"/>
      <c r="FZ185" s="76"/>
      <c r="GA185" s="76"/>
      <c r="GB185" s="76"/>
      <c r="GC185" s="74"/>
      <c r="GD185" s="74"/>
      <c r="GE185" s="74"/>
      <c r="GF185" s="74"/>
      <c r="GG185" s="77"/>
      <c r="GH185" s="78"/>
      <c r="GI185" s="78"/>
      <c r="GJ185" s="74"/>
      <c r="GK185" s="79"/>
      <c r="GL185" s="105"/>
      <c r="GM185" s="105"/>
      <c r="GN185" s="70"/>
      <c r="GO185" s="70"/>
      <c r="GP185" s="70"/>
      <c r="GQ185" s="70"/>
      <c r="GR185" s="70"/>
      <c r="GS185" s="70"/>
      <c r="GT185" s="70"/>
      <c r="GU185" s="70"/>
      <c r="GV185" s="70"/>
      <c r="GW185" s="70"/>
      <c r="GX185" s="70"/>
      <c r="GY185" s="70"/>
      <c r="GZ185" s="70"/>
      <c r="HA185" s="70"/>
      <c r="HB185" s="70"/>
      <c r="HC185" s="70"/>
      <c r="HD185" s="70"/>
      <c r="HE185" s="70"/>
      <c r="HF185" s="70"/>
      <c r="HG185" s="70"/>
      <c r="HH185" s="70"/>
      <c r="HI185" s="70"/>
      <c r="HJ185" s="70"/>
      <c r="HK185" s="72"/>
      <c r="HL185" s="70"/>
      <c r="HM185" s="72"/>
      <c r="HN185" s="70"/>
      <c r="HO185" s="70"/>
      <c r="HP185" s="72"/>
      <c r="HQ185" s="106"/>
      <c r="HR185" s="70"/>
      <c r="HS185" s="70"/>
      <c r="HT185" s="70"/>
      <c r="HU185" s="70"/>
      <c r="HV185" s="70"/>
      <c r="HW185" s="70"/>
      <c r="HX185" s="70"/>
      <c r="HY185" s="70"/>
      <c r="HZ185" s="70"/>
      <c r="IA185" s="70"/>
      <c r="IB185" s="72"/>
      <c r="IC185" s="70"/>
      <c r="ID185" s="72"/>
      <c r="IE185" s="70"/>
      <c r="IF185" s="70"/>
      <c r="IG185" s="72"/>
      <c r="IH185" s="72"/>
      <c r="II185" s="72"/>
      <c r="IJ185" s="70"/>
      <c r="IK185" s="70"/>
      <c r="IL185" s="70"/>
      <c r="IM185" s="70"/>
      <c r="IN185" s="72"/>
      <c r="IO185" s="72"/>
      <c r="IP185" s="70"/>
      <c r="IQ185" s="72"/>
      <c r="IR185" s="72"/>
      <c r="IS185" s="72"/>
      <c r="IT185" s="72"/>
      <c r="IU185" s="72"/>
      <c r="IV185" s="72"/>
      <c r="IW185" s="72"/>
      <c r="IX185" s="72"/>
      <c r="IY185" s="72"/>
      <c r="IZ185" s="72"/>
      <c r="JA185" s="72"/>
      <c r="JB185" s="72"/>
      <c r="JC185" s="72"/>
      <c r="JD185" s="72"/>
      <c r="JE185" s="72"/>
      <c r="JF185" s="72"/>
      <c r="JG185" s="72"/>
      <c r="JH185" s="72"/>
      <c r="JI185" s="72"/>
      <c r="JJ185" s="72">
        <v>1</v>
      </c>
      <c r="JK185" s="72"/>
      <c r="JL185" s="70"/>
      <c r="JM185" s="70"/>
      <c r="JN185" s="70"/>
      <c r="JO185" s="72"/>
      <c r="JP185" s="72"/>
      <c r="JQ185" s="70"/>
      <c r="JR185" s="72"/>
      <c r="JS185" s="70"/>
      <c r="JT185" s="72"/>
      <c r="JU185" s="72"/>
      <c r="JV185" s="70"/>
      <c r="JW185" s="72"/>
      <c r="JX185" s="72"/>
      <c r="JY185" s="72"/>
      <c r="JZ185" s="72"/>
      <c r="KA185" s="72"/>
      <c r="KB185" s="72"/>
      <c r="KC185" s="72"/>
      <c r="KD185" s="72"/>
      <c r="KE185" s="72"/>
      <c r="KF185" s="72"/>
      <c r="KG185" s="72"/>
      <c r="KH185" s="72"/>
      <c r="KI185" s="72"/>
      <c r="KJ185" s="72"/>
      <c r="KK185" s="72"/>
      <c r="KL185" s="72"/>
      <c r="KM185" s="72"/>
      <c r="KN185" s="70"/>
      <c r="KO185" s="72"/>
      <c r="KP185" s="70"/>
      <c r="KQ185" s="72"/>
      <c r="KR185" s="72"/>
      <c r="KS185" s="72"/>
      <c r="KT185" s="72"/>
      <c r="KU185" s="72"/>
      <c r="KV185" s="72"/>
      <c r="KW185" s="72"/>
      <c r="KX185" s="72"/>
      <c r="KY185" s="72"/>
      <c r="KZ185" s="72"/>
      <c r="LA185" s="72"/>
      <c r="LB185" s="72"/>
      <c r="LC185" s="72"/>
      <c r="LD185" s="72"/>
      <c r="LE185" s="70"/>
      <c r="LF185" s="72"/>
      <c r="LG185" s="70"/>
      <c r="LH185" s="70"/>
      <c r="LI185" s="70"/>
      <c r="LJ185" s="73"/>
      <c r="LK185" s="73"/>
      <c r="LL185" s="73"/>
      <c r="LM185" s="74"/>
      <c r="LN185" s="75"/>
      <c r="LO185" s="75"/>
      <c r="LP185" s="75"/>
      <c r="LQ185" s="75"/>
      <c r="LR185" s="75"/>
      <c r="LS185" s="75"/>
      <c r="LT185" s="75"/>
      <c r="LU185" s="75"/>
      <c r="LV185" s="75"/>
      <c r="LW185" s="75"/>
      <c r="LX185" s="75"/>
      <c r="LY185" s="75"/>
      <c r="LZ185" s="75"/>
      <c r="MA185" s="75"/>
      <c r="MB185" s="75"/>
      <c r="MC185" s="74"/>
      <c r="MD185" s="74"/>
      <c r="ME185" s="74"/>
      <c r="MF185" s="74"/>
      <c r="MG185" s="74"/>
      <c r="MH185" s="74"/>
      <c r="MI185" s="76"/>
      <c r="MJ185" s="76"/>
      <c r="MK185" s="76"/>
      <c r="ML185" s="76"/>
      <c r="MM185" s="76"/>
      <c r="MN185" s="74"/>
      <c r="MO185" s="74"/>
      <c r="MP185" s="74"/>
      <c r="MQ185" s="74"/>
      <c r="MR185" s="70"/>
      <c r="MS185" s="70"/>
      <c r="MT185" s="70"/>
      <c r="MU185" s="70"/>
      <c r="MV185" s="70"/>
      <c r="MW185" s="70"/>
      <c r="MX185" s="70"/>
      <c r="MY185" s="70"/>
      <c r="MZ185" s="70"/>
      <c r="NA185" s="70"/>
      <c r="NB185" s="70"/>
      <c r="NC185" s="70"/>
      <c r="ND185" s="70"/>
      <c r="NE185" s="70"/>
      <c r="NF185" s="70"/>
      <c r="NG185" s="70"/>
      <c r="NH185" s="70"/>
      <c r="NI185" s="70"/>
      <c r="NJ185" s="70"/>
      <c r="NK185" s="70"/>
      <c r="NL185" s="70"/>
      <c r="NM185" s="70"/>
      <c r="NN185" s="70"/>
      <c r="NO185" s="70"/>
      <c r="NP185" s="70"/>
      <c r="NQ185" s="70"/>
      <c r="NR185" s="70"/>
      <c r="NS185" s="70"/>
      <c r="NT185" s="70"/>
      <c r="NU185" s="70"/>
      <c r="NV185" s="70"/>
      <c r="NW185" s="70"/>
      <c r="NX185" s="70"/>
      <c r="NY185" s="70"/>
      <c r="NZ185" s="70"/>
      <c r="OA185" s="70"/>
      <c r="OB185" s="70"/>
      <c r="OC185" s="70"/>
      <c r="OD185" s="70"/>
      <c r="OE185" s="70"/>
      <c r="OF185" s="70"/>
      <c r="OG185" s="81"/>
      <c r="OH185" s="70"/>
      <c r="OI185" s="70"/>
      <c r="OJ185" s="70"/>
      <c r="OK185" s="70"/>
      <c r="OL185" s="70"/>
      <c r="OM185" s="70"/>
      <c r="ON185" s="70"/>
      <c r="OO185" s="70"/>
      <c r="OP185" s="70"/>
      <c r="OQ185" s="70"/>
      <c r="OR185" s="70"/>
      <c r="OS185" s="70"/>
      <c r="OT185" s="70"/>
      <c r="OU185" s="70"/>
    </row>
    <row r="186" spans="1:411" s="67" customFormat="1" ht="25.5">
      <c r="A186" s="67">
        <v>177</v>
      </c>
      <c r="B186" s="555" t="s">
        <v>772</v>
      </c>
      <c r="C186" s="559" t="s">
        <v>601</v>
      </c>
      <c r="D186" s="511">
        <f>D187</f>
        <v>66.67</v>
      </c>
      <c r="E186" s="743"/>
      <c r="F186" s="634"/>
      <c r="G186" s="634">
        <v>70.81</v>
      </c>
      <c r="H186" s="919">
        <v>66.67</v>
      </c>
      <c r="I186" s="633">
        <f t="shared" si="7"/>
        <v>66.67</v>
      </c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2"/>
      <c r="AK186" s="70"/>
      <c r="AL186" s="72"/>
      <c r="AM186" s="70"/>
      <c r="AN186" s="70"/>
      <c r="AO186" s="72"/>
      <c r="AP186" s="70"/>
      <c r="AQ186" s="70"/>
      <c r="AR186" s="70"/>
      <c r="AS186" s="70"/>
      <c r="AT186" s="70"/>
      <c r="AU186" s="70"/>
      <c r="AV186" s="70"/>
      <c r="AW186" s="70"/>
      <c r="AX186" s="70"/>
      <c r="AY186" s="70"/>
      <c r="AZ186" s="70"/>
      <c r="BA186" s="70"/>
      <c r="BB186" s="70"/>
      <c r="BC186" s="70"/>
      <c r="BD186" s="70"/>
      <c r="BE186" s="70"/>
      <c r="BF186" s="70"/>
      <c r="BG186" s="70"/>
      <c r="BH186" s="70"/>
      <c r="BI186" s="70"/>
      <c r="BJ186" s="70"/>
      <c r="BK186" s="72"/>
      <c r="BL186" s="72"/>
      <c r="BM186" s="70"/>
      <c r="BN186" s="70"/>
      <c r="BO186" s="72"/>
      <c r="BP186" s="72"/>
      <c r="BQ186" s="70"/>
      <c r="BR186" s="70"/>
      <c r="BS186" s="70"/>
      <c r="BT186" s="70"/>
      <c r="BU186" s="72"/>
      <c r="BV186" s="72"/>
      <c r="BW186" s="72"/>
      <c r="BX186" s="72"/>
      <c r="BY186" s="70"/>
      <c r="BZ186" s="70"/>
      <c r="CA186" s="70"/>
      <c r="CB186" s="70"/>
      <c r="CC186" s="72"/>
      <c r="CD186" s="72"/>
      <c r="CE186" s="70"/>
      <c r="CF186" s="72"/>
      <c r="CG186" s="72"/>
      <c r="CH186" s="72"/>
      <c r="CI186" s="72"/>
      <c r="CJ186" s="72"/>
      <c r="CK186" s="72"/>
      <c r="CL186" s="72"/>
      <c r="CM186" s="72"/>
      <c r="CN186" s="72"/>
      <c r="CO186" s="72"/>
      <c r="CP186" s="72"/>
      <c r="CQ186" s="72"/>
      <c r="CR186" s="72"/>
      <c r="CS186" s="72"/>
      <c r="CT186" s="72"/>
      <c r="CU186" s="72"/>
      <c r="CV186" s="72"/>
      <c r="CW186" s="72"/>
      <c r="CX186" s="72"/>
      <c r="CY186" s="72"/>
      <c r="CZ186" s="72">
        <v>1</v>
      </c>
      <c r="DA186" s="70"/>
      <c r="DB186" s="70"/>
      <c r="DC186" s="70"/>
      <c r="DD186" s="72"/>
      <c r="DE186" s="72"/>
      <c r="DF186" s="70"/>
      <c r="DG186" s="72"/>
      <c r="DH186" s="70"/>
      <c r="DI186" s="72"/>
      <c r="DJ186" s="72"/>
      <c r="DK186" s="70"/>
      <c r="DL186" s="72"/>
      <c r="DM186" s="72"/>
      <c r="DN186" s="72"/>
      <c r="DO186" s="72"/>
      <c r="DP186" s="72"/>
      <c r="DQ186" s="72"/>
      <c r="DR186" s="72"/>
      <c r="DS186" s="72"/>
      <c r="DT186" s="72"/>
      <c r="DU186" s="72"/>
      <c r="DV186" s="72"/>
      <c r="DW186" s="72"/>
      <c r="DX186" s="72"/>
      <c r="DY186" s="72"/>
      <c r="DZ186" s="72"/>
      <c r="EA186" s="72"/>
      <c r="EB186" s="72"/>
      <c r="EC186" s="70"/>
      <c r="ED186" s="72"/>
      <c r="EE186" s="70"/>
      <c r="EF186" s="72"/>
      <c r="EG186" s="72"/>
      <c r="EH186" s="72"/>
      <c r="EI186" s="72"/>
      <c r="EJ186" s="72"/>
      <c r="EK186" s="72"/>
      <c r="EL186" s="72"/>
      <c r="EM186" s="72"/>
      <c r="EN186" s="72"/>
      <c r="EO186" s="72"/>
      <c r="EP186" s="72"/>
      <c r="EQ186" s="72"/>
      <c r="ER186" s="72"/>
      <c r="ES186" s="72"/>
      <c r="ET186" s="70"/>
      <c r="EU186" s="72"/>
      <c r="EV186" s="70"/>
      <c r="EW186" s="70"/>
      <c r="EX186" s="70"/>
      <c r="EY186" s="73"/>
      <c r="EZ186" s="73"/>
      <c r="FA186" s="73"/>
      <c r="FB186" s="74"/>
      <c r="FC186" s="75"/>
      <c r="FD186" s="75"/>
      <c r="FE186" s="75"/>
      <c r="FF186" s="75"/>
      <c r="FG186" s="75"/>
      <c r="FH186" s="75"/>
      <c r="FI186" s="75"/>
      <c r="FJ186" s="75"/>
      <c r="FK186" s="75"/>
      <c r="FL186" s="75"/>
      <c r="FM186" s="75"/>
      <c r="FN186" s="75"/>
      <c r="FO186" s="75"/>
      <c r="FP186" s="75"/>
      <c r="FQ186" s="75"/>
      <c r="FR186" s="74"/>
      <c r="FS186" s="74"/>
      <c r="FT186" s="74"/>
      <c r="FU186" s="74"/>
      <c r="FV186" s="74"/>
      <c r="FW186" s="74"/>
      <c r="FX186" s="76"/>
      <c r="FY186" s="76"/>
      <c r="FZ186" s="76"/>
      <c r="GA186" s="76"/>
      <c r="GB186" s="76"/>
      <c r="GC186" s="74"/>
      <c r="GD186" s="74"/>
      <c r="GE186" s="74"/>
      <c r="GF186" s="74"/>
      <c r="GG186" s="77"/>
      <c r="GH186" s="78"/>
      <c r="GI186" s="78"/>
      <c r="GJ186" s="74"/>
      <c r="GK186" s="79"/>
      <c r="GL186" s="105"/>
      <c r="GM186" s="105"/>
      <c r="GN186" s="70"/>
      <c r="GO186" s="70"/>
      <c r="GP186" s="70"/>
      <c r="GQ186" s="70"/>
      <c r="GR186" s="70"/>
      <c r="GS186" s="70"/>
      <c r="GT186" s="70"/>
      <c r="GU186" s="70"/>
      <c r="GV186" s="70"/>
      <c r="GW186" s="70"/>
      <c r="GX186" s="70"/>
      <c r="GY186" s="70"/>
      <c r="GZ186" s="70"/>
      <c r="HA186" s="70"/>
      <c r="HB186" s="70"/>
      <c r="HC186" s="70"/>
      <c r="HD186" s="70"/>
      <c r="HE186" s="70"/>
      <c r="HF186" s="70"/>
      <c r="HG186" s="70"/>
      <c r="HH186" s="70"/>
      <c r="HI186" s="70"/>
      <c r="HJ186" s="70"/>
      <c r="HK186" s="72"/>
      <c r="HL186" s="70"/>
      <c r="HM186" s="72"/>
      <c r="HN186" s="70"/>
      <c r="HO186" s="70"/>
      <c r="HP186" s="72"/>
      <c r="HQ186" s="106"/>
      <c r="HR186" s="70"/>
      <c r="HS186" s="70"/>
      <c r="HT186" s="70"/>
      <c r="HU186" s="70"/>
      <c r="HV186" s="70"/>
      <c r="HW186" s="70"/>
      <c r="HX186" s="70"/>
      <c r="HY186" s="70"/>
      <c r="HZ186" s="70"/>
      <c r="IA186" s="70"/>
      <c r="IB186" s="72"/>
      <c r="IC186" s="70"/>
      <c r="ID186" s="72"/>
      <c r="IE186" s="70"/>
      <c r="IF186" s="70"/>
      <c r="IG186" s="72"/>
      <c r="IH186" s="72"/>
      <c r="II186" s="72"/>
      <c r="IJ186" s="70"/>
      <c r="IK186" s="70"/>
      <c r="IL186" s="70"/>
      <c r="IM186" s="70"/>
      <c r="IN186" s="72"/>
      <c r="IO186" s="72"/>
      <c r="IP186" s="70"/>
      <c r="IQ186" s="72"/>
      <c r="IR186" s="72"/>
      <c r="IS186" s="72"/>
      <c r="IT186" s="72"/>
      <c r="IU186" s="72"/>
      <c r="IV186" s="72"/>
      <c r="IW186" s="72"/>
      <c r="IX186" s="72"/>
      <c r="IY186" s="72"/>
      <c r="IZ186" s="72"/>
      <c r="JA186" s="72"/>
      <c r="JB186" s="72"/>
      <c r="JC186" s="72"/>
      <c r="JD186" s="72"/>
      <c r="JE186" s="72"/>
      <c r="JF186" s="72"/>
      <c r="JG186" s="72"/>
      <c r="JH186" s="72"/>
      <c r="JI186" s="72"/>
      <c r="JJ186" s="72"/>
      <c r="JK186" s="72">
        <v>1</v>
      </c>
      <c r="JL186" s="70"/>
      <c r="JM186" s="70"/>
      <c r="JN186" s="70"/>
      <c r="JO186" s="72"/>
      <c r="JP186" s="72"/>
      <c r="JQ186" s="70"/>
      <c r="JR186" s="72"/>
      <c r="JS186" s="70"/>
      <c r="JT186" s="72"/>
      <c r="JU186" s="72"/>
      <c r="JV186" s="70"/>
      <c r="JW186" s="72"/>
      <c r="JX186" s="72"/>
      <c r="JY186" s="72"/>
      <c r="JZ186" s="72"/>
      <c r="KA186" s="72"/>
      <c r="KB186" s="72"/>
      <c r="KC186" s="72"/>
      <c r="KD186" s="72"/>
      <c r="KE186" s="72"/>
      <c r="KF186" s="72"/>
      <c r="KG186" s="72"/>
      <c r="KH186" s="72"/>
      <c r="KI186" s="72"/>
      <c r="KJ186" s="72"/>
      <c r="KK186" s="72"/>
      <c r="KL186" s="72"/>
      <c r="KM186" s="72"/>
      <c r="KN186" s="70"/>
      <c r="KO186" s="72"/>
      <c r="KP186" s="70"/>
      <c r="KQ186" s="72"/>
      <c r="KR186" s="72"/>
      <c r="KS186" s="72"/>
      <c r="KT186" s="72"/>
      <c r="KU186" s="72"/>
      <c r="KV186" s="72"/>
      <c r="KW186" s="72"/>
      <c r="KX186" s="72"/>
      <c r="KY186" s="72"/>
      <c r="KZ186" s="72"/>
      <c r="LA186" s="72"/>
      <c r="LB186" s="72"/>
      <c r="LC186" s="72"/>
      <c r="LD186" s="72"/>
      <c r="LE186" s="70"/>
      <c r="LF186" s="72"/>
      <c r="LG186" s="70"/>
      <c r="LH186" s="70"/>
      <c r="LI186" s="70"/>
      <c r="LJ186" s="73"/>
      <c r="LK186" s="73"/>
      <c r="LL186" s="73"/>
      <c r="LM186" s="74"/>
      <c r="LN186" s="75"/>
      <c r="LO186" s="75"/>
      <c r="LP186" s="75"/>
      <c r="LQ186" s="75"/>
      <c r="LR186" s="75"/>
      <c r="LS186" s="75"/>
      <c r="LT186" s="75"/>
      <c r="LU186" s="75"/>
      <c r="LV186" s="75"/>
      <c r="LW186" s="75"/>
      <c r="LX186" s="75"/>
      <c r="LY186" s="75"/>
      <c r="LZ186" s="75"/>
      <c r="MA186" s="75"/>
      <c r="MB186" s="75"/>
      <c r="MC186" s="74"/>
      <c r="MD186" s="74"/>
      <c r="ME186" s="74"/>
      <c r="MF186" s="74"/>
      <c r="MG186" s="74"/>
      <c r="MH186" s="74"/>
      <c r="MI186" s="76"/>
      <c r="MJ186" s="76"/>
      <c r="MK186" s="76"/>
      <c r="ML186" s="76"/>
      <c r="MM186" s="76"/>
      <c r="MN186" s="74"/>
      <c r="MO186" s="74"/>
      <c r="MP186" s="74"/>
      <c r="MQ186" s="74"/>
      <c r="MR186" s="70"/>
      <c r="MS186" s="70"/>
      <c r="MT186" s="70"/>
      <c r="MU186" s="70"/>
      <c r="MV186" s="70"/>
      <c r="MW186" s="70"/>
      <c r="MX186" s="70"/>
      <c r="MY186" s="70"/>
      <c r="MZ186" s="70"/>
      <c r="NA186" s="70"/>
      <c r="NB186" s="70"/>
      <c r="NC186" s="70"/>
      <c r="ND186" s="70"/>
      <c r="NE186" s="70"/>
      <c r="NF186" s="70"/>
      <c r="NG186" s="70"/>
      <c r="NH186" s="70"/>
      <c r="NI186" s="70"/>
      <c r="NJ186" s="70"/>
      <c r="NK186" s="70"/>
      <c r="NL186" s="70"/>
      <c r="NM186" s="70"/>
      <c r="NN186" s="70"/>
      <c r="NO186" s="70"/>
      <c r="NP186" s="70"/>
      <c r="NQ186" s="70"/>
      <c r="NR186" s="70"/>
      <c r="NS186" s="70"/>
      <c r="NT186" s="70"/>
      <c r="NU186" s="70"/>
      <c r="NV186" s="70"/>
      <c r="NW186" s="70"/>
      <c r="NX186" s="70"/>
      <c r="NY186" s="70"/>
      <c r="NZ186" s="70"/>
      <c r="OA186" s="70"/>
      <c r="OB186" s="70"/>
      <c r="OC186" s="70"/>
      <c r="OD186" s="70"/>
      <c r="OE186" s="70"/>
      <c r="OF186" s="70"/>
      <c r="OG186" s="81"/>
      <c r="OH186" s="70"/>
      <c r="OI186" s="70"/>
      <c r="OJ186" s="70"/>
      <c r="OK186" s="70"/>
      <c r="OL186" s="70"/>
      <c r="OM186" s="70"/>
      <c r="ON186" s="70"/>
      <c r="OO186" s="70"/>
      <c r="OP186" s="70"/>
      <c r="OQ186" s="70"/>
      <c r="OR186" s="70"/>
      <c r="OS186" s="70"/>
      <c r="OT186" s="70"/>
      <c r="OU186" s="70"/>
    </row>
    <row r="187" spans="1:411" s="67" customFormat="1" ht="25.5">
      <c r="A187" s="67">
        <v>178</v>
      </c>
      <c r="B187" s="555" t="s">
        <v>773</v>
      </c>
      <c r="C187" s="559" t="s">
        <v>601</v>
      </c>
      <c r="D187" s="511">
        <v>66.67</v>
      </c>
      <c r="E187" s="571" t="s">
        <v>2583</v>
      </c>
      <c r="F187" s="634"/>
      <c r="G187" s="634">
        <v>66.67</v>
      </c>
      <c r="H187" s="919">
        <v>66.67</v>
      </c>
      <c r="I187" s="633">
        <f t="shared" si="7"/>
        <v>66.67</v>
      </c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2"/>
      <c r="AK187" s="70"/>
      <c r="AL187" s="72"/>
      <c r="AM187" s="70"/>
      <c r="AN187" s="70"/>
      <c r="AO187" s="72"/>
      <c r="AP187" s="70"/>
      <c r="AQ187" s="70"/>
      <c r="AR187" s="70"/>
      <c r="AS187" s="70"/>
      <c r="AT187" s="70"/>
      <c r="AU187" s="70"/>
      <c r="AV187" s="70"/>
      <c r="AW187" s="70"/>
      <c r="AX187" s="70"/>
      <c r="AY187" s="70"/>
      <c r="AZ187" s="70"/>
      <c r="BA187" s="70"/>
      <c r="BB187" s="70"/>
      <c r="BC187" s="70"/>
      <c r="BD187" s="70"/>
      <c r="BE187" s="70"/>
      <c r="BF187" s="70"/>
      <c r="BG187" s="70"/>
      <c r="BH187" s="70"/>
      <c r="BI187" s="70"/>
      <c r="BJ187" s="70"/>
      <c r="BK187" s="72"/>
      <c r="BL187" s="72"/>
      <c r="BM187" s="70"/>
      <c r="BN187" s="70"/>
      <c r="BO187" s="72"/>
      <c r="BP187" s="72"/>
      <c r="BQ187" s="70"/>
      <c r="BR187" s="70"/>
      <c r="BS187" s="70"/>
      <c r="BT187" s="70"/>
      <c r="BU187" s="72"/>
      <c r="BV187" s="72"/>
      <c r="BW187" s="72"/>
      <c r="BX187" s="72"/>
      <c r="BY187" s="70"/>
      <c r="BZ187" s="70"/>
      <c r="CA187" s="70"/>
      <c r="CB187" s="70"/>
      <c r="CC187" s="72"/>
      <c r="CD187" s="72"/>
      <c r="CE187" s="70"/>
      <c r="CF187" s="72"/>
      <c r="CG187" s="72"/>
      <c r="CH187" s="72"/>
      <c r="CI187" s="72"/>
      <c r="CJ187" s="72"/>
      <c r="CK187" s="72"/>
      <c r="CL187" s="72"/>
      <c r="CM187" s="72"/>
      <c r="CN187" s="72"/>
      <c r="CO187" s="72"/>
      <c r="CP187" s="72"/>
      <c r="CQ187" s="72"/>
      <c r="CR187" s="72"/>
      <c r="CS187" s="72"/>
      <c r="CT187" s="72"/>
      <c r="CU187" s="72"/>
      <c r="CV187" s="72"/>
      <c r="CW187" s="72"/>
      <c r="CX187" s="72"/>
      <c r="CY187" s="72"/>
      <c r="CZ187" s="72"/>
      <c r="DA187" s="70">
        <v>1</v>
      </c>
      <c r="DB187" s="70"/>
      <c r="DC187" s="70"/>
      <c r="DD187" s="72"/>
      <c r="DE187" s="72"/>
      <c r="DF187" s="70"/>
      <c r="DG187" s="72"/>
      <c r="DH187" s="70"/>
      <c r="DI187" s="72"/>
      <c r="DJ187" s="72"/>
      <c r="DK187" s="70"/>
      <c r="DL187" s="72"/>
      <c r="DM187" s="72"/>
      <c r="DN187" s="72"/>
      <c r="DO187" s="72"/>
      <c r="DP187" s="72"/>
      <c r="DQ187" s="72"/>
      <c r="DR187" s="72"/>
      <c r="DS187" s="72"/>
      <c r="DT187" s="72"/>
      <c r="DU187" s="72"/>
      <c r="DV187" s="72"/>
      <c r="DW187" s="72"/>
      <c r="DX187" s="72"/>
      <c r="DY187" s="72"/>
      <c r="DZ187" s="72"/>
      <c r="EA187" s="72"/>
      <c r="EB187" s="72"/>
      <c r="EC187" s="70"/>
      <c r="ED187" s="72"/>
      <c r="EE187" s="70"/>
      <c r="EF187" s="72"/>
      <c r="EG187" s="72"/>
      <c r="EH187" s="72"/>
      <c r="EI187" s="72"/>
      <c r="EJ187" s="72"/>
      <c r="EK187" s="72"/>
      <c r="EL187" s="72"/>
      <c r="EM187" s="72"/>
      <c r="EN187" s="72"/>
      <c r="EO187" s="72"/>
      <c r="EP187" s="72"/>
      <c r="EQ187" s="72"/>
      <c r="ER187" s="72"/>
      <c r="ES187" s="72"/>
      <c r="ET187" s="70"/>
      <c r="EU187" s="72"/>
      <c r="EV187" s="70"/>
      <c r="EW187" s="70"/>
      <c r="EX187" s="70"/>
      <c r="EY187" s="73"/>
      <c r="EZ187" s="73"/>
      <c r="FA187" s="73"/>
      <c r="FB187" s="74"/>
      <c r="FC187" s="75"/>
      <c r="FD187" s="75"/>
      <c r="FE187" s="75"/>
      <c r="FF187" s="75"/>
      <c r="FG187" s="75"/>
      <c r="FH187" s="75"/>
      <c r="FI187" s="75"/>
      <c r="FJ187" s="75"/>
      <c r="FK187" s="75"/>
      <c r="FL187" s="75"/>
      <c r="FM187" s="75"/>
      <c r="FN187" s="75"/>
      <c r="FO187" s="75"/>
      <c r="FP187" s="75"/>
      <c r="FQ187" s="75"/>
      <c r="FR187" s="74"/>
      <c r="FS187" s="74"/>
      <c r="FT187" s="74"/>
      <c r="FU187" s="74"/>
      <c r="FV187" s="74"/>
      <c r="FW187" s="74"/>
      <c r="FX187" s="76"/>
      <c r="FY187" s="76"/>
      <c r="FZ187" s="76"/>
      <c r="GA187" s="76"/>
      <c r="GB187" s="76"/>
      <c r="GC187" s="74"/>
      <c r="GD187" s="74"/>
      <c r="GE187" s="74"/>
      <c r="GF187" s="74"/>
      <c r="GG187" s="77"/>
      <c r="GH187" s="78"/>
      <c r="GI187" s="78"/>
      <c r="GJ187" s="74"/>
      <c r="GK187" s="79"/>
      <c r="GL187" s="105"/>
      <c r="GM187" s="105"/>
      <c r="GN187" s="70"/>
      <c r="GO187" s="70"/>
      <c r="GP187" s="70"/>
      <c r="GQ187" s="70"/>
      <c r="GR187" s="70"/>
      <c r="GS187" s="70"/>
      <c r="GT187" s="70"/>
      <c r="GU187" s="70"/>
      <c r="GV187" s="70"/>
      <c r="GW187" s="70"/>
      <c r="GX187" s="70"/>
      <c r="GY187" s="70"/>
      <c r="GZ187" s="70"/>
      <c r="HA187" s="70"/>
      <c r="HB187" s="70"/>
      <c r="HC187" s="70"/>
      <c r="HD187" s="70"/>
      <c r="HE187" s="70"/>
      <c r="HF187" s="70"/>
      <c r="HG187" s="70"/>
      <c r="HH187" s="70"/>
      <c r="HI187" s="70"/>
      <c r="HJ187" s="70"/>
      <c r="HK187" s="72"/>
      <c r="HL187" s="70"/>
      <c r="HM187" s="72"/>
      <c r="HN187" s="70"/>
      <c r="HO187" s="70"/>
      <c r="HP187" s="72"/>
      <c r="HQ187" s="106"/>
      <c r="HR187" s="70"/>
      <c r="HS187" s="70"/>
      <c r="HT187" s="70"/>
      <c r="HU187" s="70"/>
      <c r="HV187" s="70"/>
      <c r="HW187" s="70"/>
      <c r="HX187" s="70"/>
      <c r="HY187" s="70"/>
      <c r="HZ187" s="70"/>
      <c r="IA187" s="70"/>
      <c r="IB187" s="72"/>
      <c r="IC187" s="70"/>
      <c r="ID187" s="72"/>
      <c r="IE187" s="70"/>
      <c r="IF187" s="70"/>
      <c r="IG187" s="72"/>
      <c r="IH187" s="72"/>
      <c r="II187" s="72"/>
      <c r="IJ187" s="70"/>
      <c r="IK187" s="70"/>
      <c r="IL187" s="70"/>
      <c r="IM187" s="70"/>
      <c r="IN187" s="72"/>
      <c r="IO187" s="72"/>
      <c r="IP187" s="70"/>
      <c r="IQ187" s="72"/>
      <c r="IR187" s="72"/>
      <c r="IS187" s="72"/>
      <c r="IT187" s="72"/>
      <c r="IU187" s="72"/>
      <c r="IV187" s="72"/>
      <c r="IW187" s="72"/>
      <c r="IX187" s="72"/>
      <c r="IY187" s="72"/>
      <c r="IZ187" s="72"/>
      <c r="JA187" s="72"/>
      <c r="JB187" s="72"/>
      <c r="JC187" s="72"/>
      <c r="JD187" s="72"/>
      <c r="JE187" s="72"/>
      <c r="JF187" s="72"/>
      <c r="JG187" s="72"/>
      <c r="JH187" s="72"/>
      <c r="JI187" s="72"/>
      <c r="JJ187" s="72"/>
      <c r="JK187" s="72"/>
      <c r="JL187" s="70">
        <v>1</v>
      </c>
      <c r="JM187" s="70"/>
      <c r="JN187" s="70"/>
      <c r="JO187" s="72"/>
      <c r="JP187" s="72"/>
      <c r="JQ187" s="70"/>
      <c r="JR187" s="72"/>
      <c r="JS187" s="70"/>
      <c r="JT187" s="72"/>
      <c r="JU187" s="72"/>
      <c r="JV187" s="70"/>
      <c r="JW187" s="72"/>
      <c r="JX187" s="72"/>
      <c r="JY187" s="72"/>
      <c r="JZ187" s="72"/>
      <c r="KA187" s="72"/>
      <c r="KB187" s="72"/>
      <c r="KC187" s="72"/>
      <c r="KD187" s="72"/>
      <c r="KE187" s="72"/>
      <c r="KF187" s="72"/>
      <c r="KG187" s="72"/>
      <c r="KH187" s="72"/>
      <c r="KI187" s="72"/>
      <c r="KJ187" s="72"/>
      <c r="KK187" s="72"/>
      <c r="KL187" s="72"/>
      <c r="KM187" s="72"/>
      <c r="KN187" s="70"/>
      <c r="KO187" s="72"/>
      <c r="KP187" s="70"/>
      <c r="KQ187" s="72"/>
      <c r="KR187" s="72"/>
      <c r="KS187" s="72"/>
      <c r="KT187" s="72"/>
      <c r="KU187" s="72"/>
      <c r="KV187" s="72"/>
      <c r="KW187" s="72"/>
      <c r="KX187" s="72"/>
      <c r="KY187" s="72"/>
      <c r="KZ187" s="72"/>
      <c r="LA187" s="72"/>
      <c r="LB187" s="72"/>
      <c r="LC187" s="72"/>
      <c r="LD187" s="72"/>
      <c r="LE187" s="70"/>
      <c r="LF187" s="72"/>
      <c r="LG187" s="70"/>
      <c r="LH187" s="70"/>
      <c r="LI187" s="70"/>
      <c r="LJ187" s="73"/>
      <c r="LK187" s="73"/>
      <c r="LL187" s="73"/>
      <c r="LM187" s="74"/>
      <c r="LN187" s="75"/>
      <c r="LO187" s="75"/>
      <c r="LP187" s="75"/>
      <c r="LQ187" s="75"/>
      <c r="LR187" s="75"/>
      <c r="LS187" s="75"/>
      <c r="LT187" s="75"/>
      <c r="LU187" s="75"/>
      <c r="LV187" s="75"/>
      <c r="LW187" s="75"/>
      <c r="LX187" s="75"/>
      <c r="LY187" s="75"/>
      <c r="LZ187" s="75"/>
      <c r="MA187" s="75"/>
      <c r="MB187" s="75"/>
      <c r="MC187" s="74"/>
      <c r="MD187" s="74"/>
      <c r="ME187" s="74"/>
      <c r="MF187" s="74"/>
      <c r="MG187" s="74"/>
      <c r="MH187" s="74"/>
      <c r="MI187" s="76"/>
      <c r="MJ187" s="76"/>
      <c r="MK187" s="76"/>
      <c r="ML187" s="76"/>
      <c r="MM187" s="76"/>
      <c r="MN187" s="74"/>
      <c r="MO187" s="74"/>
      <c r="MP187" s="74"/>
      <c r="MQ187" s="74"/>
      <c r="MR187" s="70"/>
      <c r="MS187" s="70"/>
      <c r="MT187" s="70"/>
      <c r="MU187" s="70"/>
      <c r="MV187" s="70"/>
      <c r="MW187" s="70"/>
      <c r="MX187" s="70"/>
      <c r="MY187" s="70"/>
      <c r="MZ187" s="70"/>
      <c r="NA187" s="70"/>
      <c r="NB187" s="70"/>
      <c r="NC187" s="70"/>
      <c r="ND187" s="70"/>
      <c r="NE187" s="70"/>
      <c r="NF187" s="70"/>
      <c r="NG187" s="70"/>
      <c r="NH187" s="70"/>
      <c r="NI187" s="70"/>
      <c r="NJ187" s="70"/>
      <c r="NK187" s="70"/>
      <c r="NL187" s="70"/>
      <c r="NM187" s="70"/>
      <c r="NN187" s="70"/>
      <c r="NO187" s="70"/>
      <c r="NP187" s="70"/>
      <c r="NQ187" s="70"/>
      <c r="NR187" s="70"/>
      <c r="NS187" s="70"/>
      <c r="NT187" s="70"/>
      <c r="NU187" s="70"/>
      <c r="NV187" s="70"/>
      <c r="NW187" s="70"/>
      <c r="NX187" s="70"/>
      <c r="NY187" s="70"/>
      <c r="NZ187" s="70"/>
      <c r="OA187" s="70"/>
      <c r="OB187" s="70"/>
      <c r="OC187" s="70"/>
      <c r="OD187" s="70"/>
      <c r="OE187" s="70"/>
      <c r="OF187" s="70"/>
      <c r="OG187" s="81"/>
      <c r="OH187" s="70"/>
      <c r="OI187" s="70"/>
      <c r="OJ187" s="70"/>
      <c r="OK187" s="70"/>
      <c r="OL187" s="70"/>
      <c r="OM187" s="70"/>
      <c r="ON187" s="70"/>
      <c r="OO187" s="70"/>
      <c r="OP187" s="70"/>
      <c r="OQ187" s="70"/>
      <c r="OR187" s="70"/>
      <c r="OS187" s="70"/>
      <c r="OT187" s="70"/>
      <c r="OU187" s="70"/>
    </row>
    <row r="188" spans="1:411" s="67" customFormat="1" ht="25.5">
      <c r="A188" s="67">
        <v>179</v>
      </c>
      <c r="B188" s="555" t="s">
        <v>774</v>
      </c>
      <c r="C188" s="559" t="s">
        <v>601</v>
      </c>
      <c r="D188" s="511">
        <v>76.67</v>
      </c>
      <c r="E188" s="571" t="s">
        <v>2584</v>
      </c>
      <c r="F188" s="634"/>
      <c r="G188" s="634">
        <v>76.67</v>
      </c>
      <c r="H188" s="919">
        <v>76.67</v>
      </c>
      <c r="I188" s="633">
        <f t="shared" si="7"/>
        <v>76.67</v>
      </c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70"/>
      <c r="Y188" s="70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71"/>
      <c r="AK188" s="68"/>
      <c r="AL188" s="71"/>
      <c r="AM188" s="68"/>
      <c r="AN188" s="68"/>
      <c r="AO188" s="71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71"/>
      <c r="BL188" s="71"/>
      <c r="BM188" s="68"/>
      <c r="BN188" s="68"/>
      <c r="BO188" s="71"/>
      <c r="BP188" s="71"/>
      <c r="BQ188" s="68"/>
      <c r="BR188" s="68"/>
      <c r="BS188" s="68"/>
      <c r="BT188" s="68"/>
      <c r="BU188" s="71"/>
      <c r="BV188" s="71"/>
      <c r="BW188" s="71"/>
      <c r="BX188" s="71"/>
      <c r="BY188" s="68"/>
      <c r="BZ188" s="68"/>
      <c r="CA188" s="68"/>
      <c r="CB188" s="68"/>
      <c r="CC188" s="71"/>
      <c r="CD188" s="71"/>
      <c r="CE188" s="68"/>
      <c r="CF188" s="71"/>
      <c r="CG188" s="71"/>
      <c r="CH188" s="71"/>
      <c r="CI188" s="71"/>
      <c r="CJ188" s="71"/>
      <c r="CK188" s="71"/>
      <c r="CL188" s="71"/>
      <c r="CM188" s="71"/>
      <c r="CN188" s="71"/>
      <c r="CO188" s="71"/>
      <c r="CP188" s="71"/>
      <c r="CQ188" s="71"/>
      <c r="CR188" s="71"/>
      <c r="CS188" s="71"/>
      <c r="CT188" s="71"/>
      <c r="CU188" s="71"/>
      <c r="CV188" s="71"/>
      <c r="CW188" s="71"/>
      <c r="CX188" s="71"/>
      <c r="CY188" s="71"/>
      <c r="CZ188" s="71"/>
      <c r="DA188" s="68"/>
      <c r="DB188" s="68">
        <v>1</v>
      </c>
      <c r="DC188" s="68"/>
      <c r="DD188" s="71"/>
      <c r="DE188" s="71"/>
      <c r="DF188" s="68"/>
      <c r="DG188" s="71"/>
      <c r="DH188" s="68"/>
      <c r="DI188" s="71"/>
      <c r="DJ188" s="71"/>
      <c r="DK188" s="68"/>
      <c r="DL188" s="71"/>
      <c r="DM188" s="71"/>
      <c r="DN188" s="71"/>
      <c r="DO188" s="71"/>
      <c r="DP188" s="71"/>
      <c r="DQ188" s="71"/>
      <c r="DR188" s="71"/>
      <c r="DS188" s="71"/>
      <c r="DT188" s="71"/>
      <c r="DU188" s="71"/>
      <c r="DV188" s="71"/>
      <c r="DW188" s="71"/>
      <c r="DX188" s="71"/>
      <c r="DY188" s="71"/>
      <c r="DZ188" s="71"/>
      <c r="EA188" s="71"/>
      <c r="EB188" s="71"/>
      <c r="EC188" s="68"/>
      <c r="ED188" s="71"/>
      <c r="EE188" s="70"/>
      <c r="EF188" s="72"/>
      <c r="EG188" s="72"/>
      <c r="EH188" s="72"/>
      <c r="EI188" s="72"/>
      <c r="EJ188" s="72"/>
      <c r="EK188" s="72"/>
      <c r="EL188" s="72"/>
      <c r="EM188" s="72"/>
      <c r="EN188" s="72"/>
      <c r="EO188" s="72"/>
      <c r="EP188" s="72"/>
      <c r="EQ188" s="72"/>
      <c r="ER188" s="72"/>
      <c r="ES188" s="72"/>
      <c r="ET188" s="70"/>
      <c r="EU188" s="72"/>
      <c r="EV188" s="70"/>
      <c r="EW188" s="70"/>
      <c r="EX188" s="70"/>
      <c r="EY188" s="73"/>
      <c r="EZ188" s="73"/>
      <c r="FA188" s="73"/>
      <c r="FB188" s="74"/>
      <c r="FC188" s="75"/>
      <c r="FD188" s="75"/>
      <c r="FE188" s="75"/>
      <c r="FF188" s="75"/>
      <c r="FG188" s="75"/>
      <c r="FH188" s="75"/>
      <c r="FI188" s="75"/>
      <c r="FJ188" s="75"/>
      <c r="FK188" s="75"/>
      <c r="FL188" s="75"/>
      <c r="FM188" s="75"/>
      <c r="FN188" s="75"/>
      <c r="FO188" s="75"/>
      <c r="FP188" s="75"/>
      <c r="FQ188" s="75"/>
      <c r="FR188" s="74"/>
      <c r="FS188" s="74"/>
      <c r="FT188" s="74"/>
      <c r="FU188" s="74"/>
      <c r="FV188" s="74"/>
      <c r="FW188" s="74"/>
      <c r="FX188" s="76"/>
      <c r="FY188" s="76"/>
      <c r="FZ188" s="76"/>
      <c r="GA188" s="76"/>
      <c r="GB188" s="76"/>
      <c r="GC188" s="74"/>
      <c r="GD188" s="74"/>
      <c r="GE188" s="74"/>
      <c r="GF188" s="74"/>
      <c r="GG188" s="77"/>
      <c r="GH188" s="78"/>
      <c r="GI188" s="78"/>
      <c r="GJ188" s="74"/>
      <c r="GK188" s="79"/>
      <c r="GL188" s="80"/>
      <c r="GM188" s="105"/>
      <c r="GN188" s="70"/>
      <c r="GO188" s="70"/>
      <c r="GP188" s="70"/>
      <c r="GQ188" s="70"/>
      <c r="GR188" s="70"/>
      <c r="GS188" s="70"/>
      <c r="GT188" s="70"/>
      <c r="GU188" s="70"/>
      <c r="GV188" s="70"/>
      <c r="GW188" s="70"/>
      <c r="GX188" s="70"/>
      <c r="GY188" s="70"/>
      <c r="GZ188" s="70"/>
      <c r="HA188" s="68"/>
      <c r="HB188" s="68"/>
      <c r="HC188" s="68"/>
      <c r="HD188" s="68"/>
      <c r="HE188" s="68"/>
      <c r="HF188" s="68"/>
      <c r="HG188" s="68"/>
      <c r="HH188" s="68"/>
      <c r="HI188" s="68"/>
      <c r="HJ188" s="68"/>
      <c r="HK188" s="71"/>
      <c r="HL188" s="68"/>
      <c r="HM188" s="71"/>
      <c r="HN188" s="68"/>
      <c r="HO188" s="68"/>
      <c r="HP188" s="71"/>
      <c r="HQ188" s="69"/>
      <c r="HR188" s="68"/>
      <c r="HS188" s="68"/>
      <c r="HT188" s="68"/>
      <c r="HU188" s="68"/>
      <c r="HV188" s="68"/>
      <c r="HW188" s="68"/>
      <c r="HX188" s="68"/>
      <c r="HY188" s="68"/>
      <c r="HZ188" s="68"/>
      <c r="IA188" s="68"/>
      <c r="IB188" s="71"/>
      <c r="IC188" s="68"/>
      <c r="ID188" s="71"/>
      <c r="IE188" s="68"/>
      <c r="IF188" s="68"/>
      <c r="IG188" s="71"/>
      <c r="IH188" s="71"/>
      <c r="II188" s="71"/>
      <c r="IJ188" s="68"/>
      <c r="IK188" s="68"/>
      <c r="IL188" s="68"/>
      <c r="IM188" s="68"/>
      <c r="IN188" s="71"/>
      <c r="IO188" s="71"/>
      <c r="IP188" s="68"/>
      <c r="IQ188" s="71"/>
      <c r="IR188" s="71"/>
      <c r="IS188" s="71"/>
      <c r="IT188" s="71"/>
      <c r="IU188" s="71"/>
      <c r="IV188" s="71"/>
      <c r="IW188" s="71"/>
      <c r="IX188" s="71"/>
      <c r="IY188" s="71"/>
      <c r="IZ188" s="71"/>
      <c r="JA188" s="71"/>
      <c r="JB188" s="71"/>
      <c r="JC188" s="71"/>
      <c r="JD188" s="71"/>
      <c r="JE188" s="71"/>
      <c r="JF188" s="71"/>
      <c r="JG188" s="71"/>
      <c r="JH188" s="71"/>
      <c r="JI188" s="71"/>
      <c r="JJ188" s="71"/>
      <c r="JK188" s="71"/>
      <c r="JL188" s="68"/>
      <c r="JM188" s="68">
        <v>1</v>
      </c>
      <c r="JN188" s="68"/>
      <c r="JO188" s="71"/>
      <c r="JP188" s="71"/>
      <c r="JQ188" s="68"/>
      <c r="JR188" s="71"/>
      <c r="JS188" s="68"/>
      <c r="JT188" s="71"/>
      <c r="JU188" s="71"/>
      <c r="JV188" s="68"/>
      <c r="JW188" s="71"/>
      <c r="JX188" s="71"/>
      <c r="JY188" s="71"/>
      <c r="JZ188" s="71"/>
      <c r="KA188" s="71"/>
      <c r="KB188" s="71"/>
      <c r="KC188" s="71"/>
      <c r="KD188" s="71"/>
      <c r="KE188" s="71"/>
      <c r="KF188" s="71"/>
      <c r="KG188" s="71"/>
      <c r="KH188" s="71"/>
      <c r="KI188" s="71"/>
      <c r="KJ188" s="71"/>
      <c r="KK188" s="71"/>
      <c r="KL188" s="71"/>
      <c r="KM188" s="71"/>
      <c r="KN188" s="68"/>
      <c r="KO188" s="71"/>
      <c r="KP188" s="70"/>
      <c r="KQ188" s="72"/>
      <c r="KR188" s="72"/>
      <c r="KS188" s="72"/>
      <c r="KT188" s="72"/>
      <c r="KU188" s="72"/>
      <c r="KV188" s="72"/>
      <c r="KW188" s="72"/>
      <c r="KX188" s="72"/>
      <c r="KY188" s="72"/>
      <c r="KZ188" s="72"/>
      <c r="LA188" s="72"/>
      <c r="LB188" s="72"/>
      <c r="LC188" s="72"/>
      <c r="LD188" s="72"/>
      <c r="LE188" s="70"/>
      <c r="LF188" s="72"/>
      <c r="LG188" s="70"/>
      <c r="LH188" s="70"/>
      <c r="LI188" s="70"/>
      <c r="LJ188" s="73"/>
      <c r="LK188" s="73"/>
      <c r="LL188" s="73"/>
      <c r="LM188" s="74"/>
      <c r="LN188" s="75"/>
      <c r="LO188" s="75"/>
      <c r="LP188" s="75"/>
      <c r="LQ188" s="75"/>
      <c r="LR188" s="75"/>
      <c r="LS188" s="75"/>
      <c r="LT188" s="75"/>
      <c r="LU188" s="75"/>
      <c r="LV188" s="75"/>
      <c r="LW188" s="75"/>
      <c r="LX188" s="75"/>
      <c r="LY188" s="75"/>
      <c r="LZ188" s="75"/>
      <c r="MA188" s="75"/>
      <c r="MB188" s="75"/>
      <c r="MC188" s="74"/>
      <c r="MD188" s="74"/>
      <c r="ME188" s="74"/>
      <c r="MF188" s="74"/>
      <c r="MG188" s="74"/>
      <c r="MH188" s="74"/>
      <c r="MI188" s="76"/>
      <c r="MJ188" s="76"/>
      <c r="MK188" s="76"/>
      <c r="ML188" s="76"/>
      <c r="MM188" s="76"/>
      <c r="MN188" s="74"/>
      <c r="MO188" s="74"/>
      <c r="MP188" s="74"/>
      <c r="MQ188" s="74"/>
      <c r="MR188" s="70"/>
      <c r="MS188" s="70"/>
      <c r="MT188" s="70"/>
      <c r="MU188" s="70"/>
      <c r="MV188" s="70"/>
      <c r="MW188" s="70"/>
      <c r="MX188" s="70"/>
      <c r="MY188" s="70"/>
      <c r="MZ188" s="70"/>
      <c r="NA188" s="70"/>
      <c r="NB188" s="70"/>
      <c r="NC188" s="70"/>
      <c r="ND188" s="70"/>
      <c r="NE188" s="70"/>
      <c r="NF188" s="70"/>
      <c r="NG188" s="70"/>
      <c r="NH188" s="70"/>
      <c r="NI188" s="70"/>
      <c r="NJ188" s="70"/>
      <c r="NK188" s="70"/>
      <c r="NL188" s="70"/>
      <c r="NM188" s="70"/>
      <c r="NN188" s="70"/>
      <c r="NO188" s="70"/>
      <c r="NP188" s="70"/>
      <c r="NQ188" s="70"/>
      <c r="NR188" s="70"/>
      <c r="NS188" s="70"/>
      <c r="NT188" s="70"/>
      <c r="NU188" s="70"/>
      <c r="NV188" s="70"/>
      <c r="NW188" s="70"/>
      <c r="NX188" s="70"/>
      <c r="NY188" s="70"/>
      <c r="NZ188" s="70"/>
      <c r="OA188" s="70"/>
      <c r="OB188" s="70"/>
      <c r="OC188" s="70"/>
      <c r="OD188" s="70"/>
      <c r="OE188" s="70"/>
      <c r="OF188" s="70"/>
      <c r="OG188" s="81"/>
      <c r="OH188" s="70"/>
      <c r="OI188" s="70"/>
      <c r="OJ188" s="70"/>
      <c r="OK188" s="70"/>
      <c r="OL188" s="70"/>
      <c r="OM188" s="70"/>
      <c r="ON188" s="70"/>
      <c r="OO188" s="70"/>
      <c r="OP188" s="70"/>
      <c r="OQ188" s="70"/>
      <c r="OR188" s="70"/>
      <c r="OS188" s="70"/>
      <c r="OT188" s="70"/>
      <c r="OU188" s="70"/>
    </row>
    <row r="189" spans="1:411" s="67" customFormat="1" ht="25.5">
      <c r="A189" s="67">
        <v>180</v>
      </c>
      <c r="B189" s="555" t="s">
        <v>775</v>
      </c>
      <c r="C189" s="559" t="s">
        <v>601</v>
      </c>
      <c r="D189" s="511">
        <v>114.17</v>
      </c>
      <c r="E189" s="571" t="s">
        <v>2585</v>
      </c>
      <c r="F189" s="634"/>
      <c r="G189" s="634">
        <v>114.17</v>
      </c>
      <c r="H189" s="919">
        <v>114.17</v>
      </c>
      <c r="I189" s="633">
        <f t="shared" si="7"/>
        <v>114.17</v>
      </c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2"/>
      <c r="AK189" s="70"/>
      <c r="AL189" s="72"/>
      <c r="AM189" s="70"/>
      <c r="AN189" s="70"/>
      <c r="AO189" s="72"/>
      <c r="AP189" s="70"/>
      <c r="AQ189" s="70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70"/>
      <c r="BF189" s="70"/>
      <c r="BG189" s="70"/>
      <c r="BH189" s="70"/>
      <c r="BI189" s="70"/>
      <c r="BJ189" s="70"/>
      <c r="BK189" s="72"/>
      <c r="BL189" s="72"/>
      <c r="BM189" s="70"/>
      <c r="BN189" s="70"/>
      <c r="BO189" s="72"/>
      <c r="BP189" s="72"/>
      <c r="BQ189" s="70"/>
      <c r="BR189" s="70"/>
      <c r="BS189" s="70"/>
      <c r="BT189" s="70"/>
      <c r="BU189" s="72"/>
      <c r="BV189" s="72"/>
      <c r="BW189" s="72"/>
      <c r="BX189" s="72"/>
      <c r="BY189" s="70"/>
      <c r="BZ189" s="70"/>
      <c r="CA189" s="70"/>
      <c r="CB189" s="70"/>
      <c r="CC189" s="72"/>
      <c r="CD189" s="72"/>
      <c r="CE189" s="70"/>
      <c r="CF189" s="72"/>
      <c r="CG189" s="72"/>
      <c r="CH189" s="72"/>
      <c r="CI189" s="72"/>
      <c r="CJ189" s="72"/>
      <c r="CK189" s="72"/>
      <c r="CL189" s="72"/>
      <c r="CM189" s="72"/>
      <c r="CN189" s="72"/>
      <c r="CO189" s="72"/>
      <c r="CP189" s="72"/>
      <c r="CQ189" s="72"/>
      <c r="CR189" s="72"/>
      <c r="CS189" s="72"/>
      <c r="CT189" s="72"/>
      <c r="CU189" s="72"/>
      <c r="CV189" s="72"/>
      <c r="CW189" s="72"/>
      <c r="CX189" s="72"/>
      <c r="CY189" s="72"/>
      <c r="CZ189" s="72"/>
      <c r="DA189" s="70"/>
      <c r="DB189" s="70"/>
      <c r="DC189" s="70">
        <v>1</v>
      </c>
      <c r="DD189" s="70"/>
      <c r="DE189" s="70"/>
      <c r="DF189" s="70"/>
      <c r="DG189" s="70"/>
      <c r="DH189" s="70"/>
      <c r="DI189" s="70"/>
      <c r="DJ189" s="70"/>
      <c r="DK189" s="70"/>
      <c r="DL189" s="70"/>
      <c r="DM189" s="70"/>
      <c r="DN189" s="70"/>
      <c r="DO189" s="70"/>
      <c r="DP189" s="70"/>
      <c r="DQ189" s="70"/>
      <c r="DR189" s="70"/>
      <c r="DS189" s="70"/>
      <c r="DT189" s="70"/>
      <c r="DU189" s="70"/>
      <c r="DV189" s="70"/>
      <c r="DW189" s="70"/>
      <c r="DX189" s="70"/>
      <c r="DY189" s="72"/>
      <c r="DZ189" s="72"/>
      <c r="EA189" s="72"/>
      <c r="EB189" s="72"/>
      <c r="EC189" s="70"/>
      <c r="ED189" s="72"/>
      <c r="EE189" s="70"/>
      <c r="EF189" s="72"/>
      <c r="EG189" s="72"/>
      <c r="EH189" s="72"/>
      <c r="EI189" s="72"/>
      <c r="EJ189" s="72"/>
      <c r="EK189" s="72"/>
      <c r="EL189" s="72"/>
      <c r="EM189" s="72"/>
      <c r="EN189" s="72"/>
      <c r="EO189" s="72"/>
      <c r="EP189" s="72"/>
      <c r="EQ189" s="72"/>
      <c r="ER189" s="72"/>
      <c r="ES189" s="72"/>
      <c r="ET189" s="70"/>
      <c r="EU189" s="72"/>
      <c r="EV189" s="70"/>
      <c r="EW189" s="70"/>
      <c r="EX189" s="70"/>
      <c r="EY189" s="73"/>
      <c r="EZ189" s="73"/>
      <c r="FA189" s="73"/>
      <c r="FB189" s="74"/>
      <c r="FC189" s="75"/>
      <c r="FD189" s="75"/>
      <c r="FE189" s="75"/>
      <c r="FF189" s="75"/>
      <c r="FG189" s="75"/>
      <c r="FH189" s="75"/>
      <c r="FI189" s="75"/>
      <c r="FJ189" s="75"/>
      <c r="FK189" s="75"/>
      <c r="FL189" s="75"/>
      <c r="FM189" s="75"/>
      <c r="FN189" s="75"/>
      <c r="FO189" s="75"/>
      <c r="FP189" s="75"/>
      <c r="FQ189" s="75"/>
      <c r="FR189" s="74"/>
      <c r="FS189" s="74"/>
      <c r="FT189" s="74"/>
      <c r="FU189" s="74"/>
      <c r="FV189" s="74"/>
      <c r="FW189" s="74"/>
      <c r="FX189" s="76"/>
      <c r="FY189" s="76"/>
      <c r="FZ189" s="76"/>
      <c r="GA189" s="76"/>
      <c r="GB189" s="76"/>
      <c r="GC189" s="74"/>
      <c r="GD189" s="74"/>
      <c r="GE189" s="74"/>
      <c r="GF189" s="74"/>
      <c r="GG189" s="77"/>
      <c r="GH189" s="78"/>
      <c r="GI189" s="78"/>
      <c r="GJ189" s="74"/>
      <c r="GK189" s="79"/>
      <c r="GL189" s="105"/>
      <c r="GM189" s="105"/>
      <c r="GN189" s="70"/>
      <c r="GO189" s="70"/>
      <c r="GP189" s="70"/>
      <c r="GQ189" s="70"/>
      <c r="GR189" s="70"/>
      <c r="GS189" s="70"/>
      <c r="GT189" s="70"/>
      <c r="GU189" s="70"/>
      <c r="GV189" s="70"/>
      <c r="GW189" s="70"/>
      <c r="GX189" s="70"/>
      <c r="GY189" s="70"/>
      <c r="GZ189" s="70"/>
      <c r="HA189" s="70"/>
      <c r="HB189" s="70"/>
      <c r="HC189" s="70"/>
      <c r="HD189" s="70"/>
      <c r="HE189" s="70"/>
      <c r="HF189" s="70"/>
      <c r="HG189" s="70"/>
      <c r="HH189" s="70"/>
      <c r="HI189" s="70"/>
      <c r="HJ189" s="70"/>
      <c r="HK189" s="72"/>
      <c r="HL189" s="70"/>
      <c r="HM189" s="72"/>
      <c r="HN189" s="70"/>
      <c r="HO189" s="70"/>
      <c r="HP189" s="72"/>
      <c r="HQ189" s="106"/>
      <c r="HR189" s="70"/>
      <c r="HS189" s="70"/>
      <c r="HT189" s="70"/>
      <c r="HU189" s="70"/>
      <c r="HV189" s="70"/>
      <c r="HW189" s="70"/>
      <c r="HX189" s="70"/>
      <c r="HY189" s="70"/>
      <c r="HZ189" s="70"/>
      <c r="IA189" s="70"/>
      <c r="IB189" s="72"/>
      <c r="IC189" s="70"/>
      <c r="ID189" s="72"/>
      <c r="IE189" s="70"/>
      <c r="IF189" s="70"/>
      <c r="IG189" s="72"/>
      <c r="IH189" s="72"/>
      <c r="II189" s="72"/>
      <c r="IJ189" s="70"/>
      <c r="IK189" s="70"/>
      <c r="IL189" s="70"/>
      <c r="IM189" s="70"/>
      <c r="IN189" s="72"/>
      <c r="IO189" s="72"/>
      <c r="IP189" s="70"/>
      <c r="IQ189" s="72"/>
      <c r="IR189" s="72"/>
      <c r="IS189" s="72"/>
      <c r="IT189" s="72"/>
      <c r="IU189" s="72"/>
      <c r="IV189" s="72"/>
      <c r="IW189" s="72"/>
      <c r="IX189" s="72"/>
      <c r="IY189" s="72"/>
      <c r="IZ189" s="72"/>
      <c r="JA189" s="72"/>
      <c r="JB189" s="72"/>
      <c r="JC189" s="72"/>
      <c r="JD189" s="72"/>
      <c r="JE189" s="72"/>
      <c r="JF189" s="72"/>
      <c r="JG189" s="72"/>
      <c r="JH189" s="72"/>
      <c r="JI189" s="72"/>
      <c r="JJ189" s="72"/>
      <c r="JK189" s="72"/>
      <c r="JL189" s="70"/>
      <c r="JM189" s="70"/>
      <c r="JN189" s="70">
        <v>1</v>
      </c>
      <c r="JO189" s="70"/>
      <c r="JP189" s="70"/>
      <c r="JQ189" s="70"/>
      <c r="JR189" s="70"/>
      <c r="JS189" s="70"/>
      <c r="JT189" s="70"/>
      <c r="JU189" s="70"/>
      <c r="JV189" s="70"/>
      <c r="JW189" s="70"/>
      <c r="JX189" s="70"/>
      <c r="JY189" s="70"/>
      <c r="JZ189" s="70"/>
      <c r="KA189" s="70"/>
      <c r="KB189" s="70"/>
      <c r="KC189" s="70"/>
      <c r="KD189" s="70"/>
      <c r="KE189" s="70"/>
      <c r="KF189" s="70"/>
      <c r="KG189" s="70"/>
      <c r="KH189" s="70"/>
      <c r="KI189" s="70"/>
      <c r="KJ189" s="72"/>
      <c r="KK189" s="72"/>
      <c r="KL189" s="72"/>
      <c r="KM189" s="72"/>
      <c r="KN189" s="70"/>
      <c r="KO189" s="72"/>
      <c r="KP189" s="70"/>
      <c r="KQ189" s="72"/>
      <c r="KR189" s="72"/>
      <c r="KS189" s="72"/>
      <c r="KT189" s="72"/>
      <c r="KU189" s="72"/>
      <c r="KV189" s="72"/>
      <c r="KW189" s="72"/>
      <c r="KX189" s="72"/>
      <c r="KY189" s="72"/>
      <c r="KZ189" s="72"/>
      <c r="LA189" s="72"/>
      <c r="LB189" s="72"/>
      <c r="LC189" s="72"/>
      <c r="LD189" s="72"/>
      <c r="LE189" s="70"/>
      <c r="LF189" s="72"/>
      <c r="LG189" s="70"/>
      <c r="LH189" s="70"/>
      <c r="LI189" s="70"/>
      <c r="LJ189" s="73"/>
      <c r="LK189" s="73"/>
      <c r="LL189" s="73"/>
      <c r="LM189" s="74"/>
      <c r="LN189" s="75"/>
      <c r="LO189" s="75"/>
      <c r="LP189" s="75"/>
      <c r="LQ189" s="75"/>
      <c r="LR189" s="75"/>
      <c r="LS189" s="75"/>
      <c r="LT189" s="75"/>
      <c r="LU189" s="75"/>
      <c r="LV189" s="75"/>
      <c r="LW189" s="75"/>
      <c r="LX189" s="75"/>
      <c r="LY189" s="75"/>
      <c r="LZ189" s="75"/>
      <c r="MA189" s="75"/>
      <c r="MB189" s="75"/>
      <c r="MC189" s="74"/>
      <c r="MD189" s="74"/>
      <c r="ME189" s="74"/>
      <c r="MF189" s="74"/>
      <c r="MG189" s="74"/>
      <c r="MH189" s="74"/>
      <c r="MI189" s="76"/>
      <c r="MJ189" s="76"/>
      <c r="MK189" s="76"/>
      <c r="ML189" s="76"/>
      <c r="MM189" s="76"/>
      <c r="MN189" s="74"/>
      <c r="MO189" s="74"/>
      <c r="MP189" s="74"/>
      <c r="MQ189" s="74"/>
      <c r="MR189" s="70"/>
      <c r="MS189" s="70"/>
      <c r="MT189" s="70"/>
      <c r="MU189" s="70"/>
      <c r="MV189" s="70"/>
      <c r="MW189" s="70"/>
      <c r="MX189" s="70"/>
      <c r="MY189" s="70"/>
      <c r="MZ189" s="70"/>
      <c r="NA189" s="70"/>
      <c r="NB189" s="70"/>
      <c r="NC189" s="70"/>
      <c r="ND189" s="70"/>
      <c r="NE189" s="70"/>
      <c r="NF189" s="70"/>
      <c r="NG189" s="70"/>
      <c r="NH189" s="70"/>
      <c r="NI189" s="70"/>
      <c r="NJ189" s="70"/>
      <c r="NK189" s="70"/>
      <c r="NL189" s="70"/>
      <c r="NM189" s="70"/>
      <c r="NN189" s="70"/>
      <c r="NO189" s="70"/>
      <c r="NP189" s="70"/>
      <c r="NQ189" s="70"/>
      <c r="NR189" s="70"/>
      <c r="NS189" s="70"/>
      <c r="NT189" s="70"/>
      <c r="NU189" s="70"/>
      <c r="NV189" s="70"/>
      <c r="NW189" s="70"/>
      <c r="NX189" s="70"/>
      <c r="NY189" s="70"/>
      <c r="NZ189" s="70"/>
      <c r="OA189" s="70"/>
      <c r="OB189" s="70"/>
      <c r="OC189" s="70"/>
      <c r="OD189" s="70"/>
      <c r="OE189" s="70"/>
      <c r="OF189" s="70"/>
      <c r="OG189" s="81"/>
      <c r="OH189" s="70"/>
      <c r="OI189" s="70"/>
      <c r="OJ189" s="70"/>
      <c r="OK189" s="70"/>
      <c r="OL189" s="70"/>
      <c r="OM189" s="70"/>
      <c r="ON189" s="70"/>
      <c r="OO189" s="70"/>
      <c r="OP189" s="70"/>
      <c r="OQ189" s="70"/>
      <c r="OR189" s="70"/>
      <c r="OS189" s="70"/>
      <c r="OT189" s="70"/>
      <c r="OU189" s="70"/>
    </row>
    <row r="190" spans="1:411" s="67" customFormat="1" ht="25.5">
      <c r="A190" s="67">
        <v>181</v>
      </c>
      <c r="B190" s="555" t="s">
        <v>776</v>
      </c>
      <c r="C190" s="559" t="s">
        <v>601</v>
      </c>
      <c r="D190" s="511">
        <v>137.5</v>
      </c>
      <c r="E190" s="571" t="s">
        <v>2586</v>
      </c>
      <c r="F190" s="634"/>
      <c r="G190" s="634">
        <v>137.5</v>
      </c>
      <c r="H190" s="919">
        <v>137.5</v>
      </c>
      <c r="I190" s="633">
        <f t="shared" si="7"/>
        <v>137.5</v>
      </c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2"/>
      <c r="AK190" s="70"/>
      <c r="AL190" s="72"/>
      <c r="AM190" s="70"/>
      <c r="AN190" s="70"/>
      <c r="AO190" s="72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0"/>
      <c r="BH190" s="70"/>
      <c r="BI190" s="70"/>
      <c r="BJ190" s="70"/>
      <c r="BK190" s="72"/>
      <c r="BL190" s="72"/>
      <c r="BM190" s="70"/>
      <c r="BN190" s="70"/>
      <c r="BO190" s="72"/>
      <c r="BP190" s="72"/>
      <c r="BQ190" s="70"/>
      <c r="BR190" s="70"/>
      <c r="BS190" s="70"/>
      <c r="BT190" s="70"/>
      <c r="BU190" s="72"/>
      <c r="BV190" s="72"/>
      <c r="BW190" s="72"/>
      <c r="BX190" s="72"/>
      <c r="BY190" s="70"/>
      <c r="BZ190" s="70"/>
      <c r="CA190" s="70"/>
      <c r="CB190" s="70"/>
      <c r="CC190" s="72"/>
      <c r="CD190" s="72"/>
      <c r="CE190" s="70"/>
      <c r="CF190" s="72"/>
      <c r="CG190" s="72"/>
      <c r="CH190" s="72"/>
      <c r="CI190" s="72"/>
      <c r="CJ190" s="72"/>
      <c r="CK190" s="72"/>
      <c r="CL190" s="72"/>
      <c r="CM190" s="72"/>
      <c r="CN190" s="72"/>
      <c r="CO190" s="72"/>
      <c r="CP190" s="72"/>
      <c r="CQ190" s="72"/>
      <c r="CR190" s="72"/>
      <c r="CS190" s="72"/>
      <c r="CT190" s="72"/>
      <c r="CU190" s="72"/>
      <c r="CV190" s="72"/>
      <c r="CW190" s="72"/>
      <c r="CX190" s="72"/>
      <c r="CY190" s="72"/>
      <c r="CZ190" s="72"/>
      <c r="DA190" s="70"/>
      <c r="DB190" s="70"/>
      <c r="DC190" s="70"/>
      <c r="DD190" s="70">
        <v>1</v>
      </c>
      <c r="DE190" s="70"/>
      <c r="DF190" s="70"/>
      <c r="DG190" s="70"/>
      <c r="DH190" s="70"/>
      <c r="DI190" s="70"/>
      <c r="DJ190" s="70"/>
      <c r="DK190" s="70"/>
      <c r="DL190" s="70"/>
      <c r="DM190" s="70"/>
      <c r="DN190" s="70"/>
      <c r="DO190" s="70"/>
      <c r="DP190" s="70"/>
      <c r="DQ190" s="70"/>
      <c r="DR190" s="70"/>
      <c r="DS190" s="70"/>
      <c r="DT190" s="70"/>
      <c r="DU190" s="70"/>
      <c r="DV190" s="70"/>
      <c r="DW190" s="70"/>
      <c r="DX190" s="70"/>
      <c r="DY190" s="72"/>
      <c r="DZ190" s="72"/>
      <c r="EA190" s="72"/>
      <c r="EB190" s="72"/>
      <c r="EC190" s="70"/>
      <c r="ED190" s="72"/>
      <c r="EE190" s="70"/>
      <c r="EF190" s="72"/>
      <c r="EG190" s="72"/>
      <c r="EH190" s="72"/>
      <c r="EI190" s="72"/>
      <c r="EJ190" s="72"/>
      <c r="EK190" s="72"/>
      <c r="EL190" s="72"/>
      <c r="EM190" s="72"/>
      <c r="EN190" s="72"/>
      <c r="EO190" s="72"/>
      <c r="EP190" s="72"/>
      <c r="EQ190" s="72"/>
      <c r="ER190" s="72"/>
      <c r="ES190" s="72"/>
      <c r="ET190" s="70"/>
      <c r="EU190" s="72"/>
      <c r="EV190" s="70"/>
      <c r="EW190" s="70"/>
      <c r="EX190" s="70"/>
      <c r="EY190" s="73"/>
      <c r="EZ190" s="73"/>
      <c r="FA190" s="73"/>
      <c r="FB190" s="74"/>
      <c r="FC190" s="75"/>
      <c r="FD190" s="75"/>
      <c r="FE190" s="75"/>
      <c r="FF190" s="75"/>
      <c r="FG190" s="75"/>
      <c r="FH190" s="75"/>
      <c r="FI190" s="75"/>
      <c r="FJ190" s="75"/>
      <c r="FK190" s="75"/>
      <c r="FL190" s="75"/>
      <c r="FM190" s="75"/>
      <c r="FN190" s="75"/>
      <c r="FO190" s="75"/>
      <c r="FP190" s="75"/>
      <c r="FQ190" s="75"/>
      <c r="FR190" s="74"/>
      <c r="FS190" s="74"/>
      <c r="FT190" s="74"/>
      <c r="FU190" s="74"/>
      <c r="FV190" s="74"/>
      <c r="FW190" s="74"/>
      <c r="FX190" s="76"/>
      <c r="FY190" s="76"/>
      <c r="FZ190" s="76"/>
      <c r="GA190" s="76"/>
      <c r="GB190" s="76"/>
      <c r="GC190" s="74"/>
      <c r="GD190" s="74"/>
      <c r="GE190" s="74"/>
      <c r="GF190" s="74"/>
      <c r="GG190" s="77"/>
      <c r="GH190" s="78"/>
      <c r="GI190" s="78"/>
      <c r="GJ190" s="74"/>
      <c r="GK190" s="79"/>
      <c r="GL190" s="105"/>
      <c r="GM190" s="105"/>
      <c r="GN190" s="70"/>
      <c r="GO190" s="70"/>
      <c r="GP190" s="70"/>
      <c r="GQ190" s="70"/>
      <c r="GR190" s="70"/>
      <c r="GS190" s="70"/>
      <c r="GT190" s="70"/>
      <c r="GU190" s="70"/>
      <c r="GV190" s="70"/>
      <c r="GW190" s="70"/>
      <c r="GX190" s="70"/>
      <c r="GY190" s="70"/>
      <c r="GZ190" s="70"/>
      <c r="HA190" s="70"/>
      <c r="HB190" s="70"/>
      <c r="HC190" s="70"/>
      <c r="HD190" s="70"/>
      <c r="HE190" s="70"/>
      <c r="HF190" s="70"/>
      <c r="HG190" s="70"/>
      <c r="HH190" s="70"/>
      <c r="HI190" s="70"/>
      <c r="HJ190" s="70"/>
      <c r="HK190" s="72"/>
      <c r="HL190" s="70"/>
      <c r="HM190" s="72"/>
      <c r="HN190" s="70"/>
      <c r="HO190" s="70"/>
      <c r="HP190" s="72"/>
      <c r="HQ190" s="106"/>
      <c r="HR190" s="70"/>
      <c r="HS190" s="70"/>
      <c r="HT190" s="70"/>
      <c r="HU190" s="70"/>
      <c r="HV190" s="70"/>
      <c r="HW190" s="70"/>
      <c r="HX190" s="70"/>
      <c r="HY190" s="70"/>
      <c r="HZ190" s="70"/>
      <c r="IA190" s="70"/>
      <c r="IB190" s="72"/>
      <c r="IC190" s="70"/>
      <c r="ID190" s="72"/>
      <c r="IE190" s="70"/>
      <c r="IF190" s="70"/>
      <c r="IG190" s="72"/>
      <c r="IH190" s="72"/>
      <c r="II190" s="72"/>
      <c r="IJ190" s="70"/>
      <c r="IK190" s="70"/>
      <c r="IL190" s="70"/>
      <c r="IM190" s="70"/>
      <c r="IN190" s="72"/>
      <c r="IO190" s="72"/>
      <c r="IP190" s="70"/>
      <c r="IQ190" s="72"/>
      <c r="IR190" s="72"/>
      <c r="IS190" s="72"/>
      <c r="IT190" s="72"/>
      <c r="IU190" s="72"/>
      <c r="IV190" s="72"/>
      <c r="IW190" s="72"/>
      <c r="IX190" s="72"/>
      <c r="IY190" s="72"/>
      <c r="IZ190" s="72"/>
      <c r="JA190" s="72"/>
      <c r="JB190" s="72"/>
      <c r="JC190" s="72"/>
      <c r="JD190" s="72"/>
      <c r="JE190" s="72"/>
      <c r="JF190" s="72"/>
      <c r="JG190" s="72"/>
      <c r="JH190" s="72"/>
      <c r="JI190" s="72"/>
      <c r="JJ190" s="72"/>
      <c r="JK190" s="72"/>
      <c r="JL190" s="70"/>
      <c r="JM190" s="70"/>
      <c r="JN190" s="70"/>
      <c r="JO190" s="70">
        <v>1</v>
      </c>
      <c r="JP190" s="70"/>
      <c r="JQ190" s="70"/>
      <c r="JR190" s="70"/>
      <c r="JS190" s="70"/>
      <c r="JT190" s="70"/>
      <c r="JU190" s="70"/>
      <c r="JV190" s="70"/>
      <c r="JW190" s="70"/>
      <c r="JX190" s="70"/>
      <c r="JY190" s="70"/>
      <c r="JZ190" s="70"/>
      <c r="KA190" s="70"/>
      <c r="KB190" s="70"/>
      <c r="KC190" s="70"/>
      <c r="KD190" s="70"/>
      <c r="KE190" s="70"/>
      <c r="KF190" s="70"/>
      <c r="KG190" s="70"/>
      <c r="KH190" s="70"/>
      <c r="KI190" s="70"/>
      <c r="KJ190" s="72"/>
      <c r="KK190" s="72"/>
      <c r="KL190" s="72"/>
      <c r="KM190" s="72"/>
      <c r="KN190" s="70"/>
      <c r="KO190" s="72"/>
      <c r="KP190" s="70"/>
      <c r="KQ190" s="72"/>
      <c r="KR190" s="72"/>
      <c r="KS190" s="72"/>
      <c r="KT190" s="72"/>
      <c r="KU190" s="72"/>
      <c r="KV190" s="72"/>
      <c r="KW190" s="72"/>
      <c r="KX190" s="72"/>
      <c r="KY190" s="72"/>
      <c r="KZ190" s="72"/>
      <c r="LA190" s="72"/>
      <c r="LB190" s="72"/>
      <c r="LC190" s="72"/>
      <c r="LD190" s="72"/>
      <c r="LE190" s="70"/>
      <c r="LF190" s="72"/>
      <c r="LG190" s="70"/>
      <c r="LH190" s="70"/>
      <c r="LI190" s="70"/>
      <c r="LJ190" s="73"/>
      <c r="LK190" s="73"/>
      <c r="LL190" s="73"/>
      <c r="LM190" s="74"/>
      <c r="LN190" s="75"/>
      <c r="LO190" s="75"/>
      <c r="LP190" s="75"/>
      <c r="LQ190" s="75"/>
      <c r="LR190" s="75"/>
      <c r="LS190" s="75"/>
      <c r="LT190" s="75"/>
      <c r="LU190" s="75"/>
      <c r="LV190" s="75"/>
      <c r="LW190" s="75"/>
      <c r="LX190" s="75"/>
      <c r="LY190" s="75"/>
      <c r="LZ190" s="75"/>
      <c r="MA190" s="75"/>
      <c r="MB190" s="75"/>
      <c r="MC190" s="74"/>
      <c r="MD190" s="74"/>
      <c r="ME190" s="74"/>
      <c r="MF190" s="74"/>
      <c r="MG190" s="74"/>
      <c r="MH190" s="74"/>
      <c r="MI190" s="76"/>
      <c r="MJ190" s="76"/>
      <c r="MK190" s="76"/>
      <c r="ML190" s="76"/>
      <c r="MM190" s="76"/>
      <c r="MN190" s="74"/>
      <c r="MO190" s="74"/>
      <c r="MP190" s="74"/>
      <c r="MQ190" s="74"/>
      <c r="MR190" s="70"/>
      <c r="MS190" s="70"/>
      <c r="MT190" s="70"/>
      <c r="MU190" s="70"/>
      <c r="MV190" s="70"/>
      <c r="MW190" s="70"/>
      <c r="MX190" s="70"/>
      <c r="MY190" s="70"/>
      <c r="MZ190" s="70"/>
      <c r="NA190" s="70"/>
      <c r="NB190" s="70"/>
      <c r="NC190" s="70"/>
      <c r="ND190" s="70"/>
      <c r="NE190" s="70"/>
      <c r="NF190" s="70"/>
      <c r="NG190" s="70"/>
      <c r="NH190" s="70"/>
      <c r="NI190" s="70"/>
      <c r="NJ190" s="70"/>
      <c r="NK190" s="70"/>
      <c r="NL190" s="70"/>
      <c r="NM190" s="70"/>
      <c r="NN190" s="70"/>
      <c r="NO190" s="70"/>
      <c r="NP190" s="70"/>
      <c r="NQ190" s="70"/>
      <c r="NR190" s="70"/>
      <c r="NS190" s="70"/>
      <c r="NT190" s="70"/>
      <c r="NU190" s="70"/>
      <c r="NV190" s="70"/>
      <c r="NW190" s="70"/>
      <c r="NX190" s="70"/>
      <c r="NY190" s="70"/>
      <c r="NZ190" s="70"/>
      <c r="OA190" s="70"/>
      <c r="OB190" s="70"/>
      <c r="OC190" s="70"/>
      <c r="OD190" s="70"/>
      <c r="OE190" s="70"/>
      <c r="OF190" s="70"/>
      <c r="OG190" s="81"/>
      <c r="OH190" s="70"/>
      <c r="OI190" s="70"/>
      <c r="OJ190" s="70"/>
      <c r="OK190" s="70"/>
      <c r="OL190" s="70"/>
      <c r="OM190" s="70"/>
      <c r="ON190" s="70"/>
      <c r="OO190" s="70"/>
      <c r="OP190" s="70"/>
      <c r="OQ190" s="70"/>
      <c r="OR190" s="70"/>
      <c r="OS190" s="70"/>
      <c r="OT190" s="70"/>
      <c r="OU190" s="70"/>
    </row>
    <row r="191" spans="1:411" s="67" customFormat="1" ht="25.5">
      <c r="A191" s="67">
        <v>182</v>
      </c>
      <c r="B191" s="555" t="s">
        <v>777</v>
      </c>
      <c r="C191" s="559" t="s">
        <v>601</v>
      </c>
      <c r="D191" s="511">
        <v>183.33</v>
      </c>
      <c r="E191" s="571" t="s">
        <v>2587</v>
      </c>
      <c r="F191" s="634"/>
      <c r="G191" s="634">
        <v>183.33</v>
      </c>
      <c r="H191" s="919">
        <v>183.33</v>
      </c>
      <c r="I191" s="633">
        <f t="shared" si="7"/>
        <v>183.33</v>
      </c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70"/>
      <c r="AJ191" s="72"/>
      <c r="AK191" s="70"/>
      <c r="AL191" s="72"/>
      <c r="AM191" s="70"/>
      <c r="AN191" s="70"/>
      <c r="AO191" s="72"/>
      <c r="AP191" s="70"/>
      <c r="AQ191" s="70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70"/>
      <c r="BF191" s="70"/>
      <c r="BG191" s="70"/>
      <c r="BH191" s="70"/>
      <c r="BI191" s="70"/>
      <c r="BJ191" s="70"/>
      <c r="BK191" s="72"/>
      <c r="BL191" s="72"/>
      <c r="BM191" s="70"/>
      <c r="BN191" s="70"/>
      <c r="BO191" s="72"/>
      <c r="BP191" s="72"/>
      <c r="BQ191" s="70"/>
      <c r="BR191" s="70"/>
      <c r="BS191" s="70"/>
      <c r="BT191" s="70"/>
      <c r="BU191" s="72"/>
      <c r="BV191" s="72"/>
      <c r="BW191" s="72"/>
      <c r="BX191" s="72"/>
      <c r="BY191" s="70"/>
      <c r="BZ191" s="70"/>
      <c r="CA191" s="70"/>
      <c r="CB191" s="70"/>
      <c r="CC191" s="72"/>
      <c r="CD191" s="72"/>
      <c r="CE191" s="70"/>
      <c r="CF191" s="72"/>
      <c r="CG191" s="72"/>
      <c r="CH191" s="72"/>
      <c r="CI191" s="72"/>
      <c r="CJ191" s="72"/>
      <c r="CK191" s="72"/>
      <c r="CL191" s="72"/>
      <c r="CM191" s="72"/>
      <c r="CN191" s="72"/>
      <c r="CO191" s="72"/>
      <c r="CP191" s="72"/>
      <c r="CQ191" s="72"/>
      <c r="CR191" s="72"/>
      <c r="CS191" s="72"/>
      <c r="CT191" s="72"/>
      <c r="CU191" s="72"/>
      <c r="CV191" s="72"/>
      <c r="CW191" s="72"/>
      <c r="CX191" s="72"/>
      <c r="CY191" s="72"/>
      <c r="CZ191" s="72"/>
      <c r="DA191" s="70"/>
      <c r="DB191" s="70"/>
      <c r="DC191" s="70"/>
      <c r="DD191" s="70"/>
      <c r="DE191" s="70">
        <v>1</v>
      </c>
      <c r="DF191" s="70"/>
      <c r="DG191" s="70"/>
      <c r="DH191" s="70"/>
      <c r="DI191" s="70"/>
      <c r="DJ191" s="70"/>
      <c r="DK191" s="70"/>
      <c r="DL191" s="70"/>
      <c r="DM191" s="70"/>
      <c r="DN191" s="70"/>
      <c r="DO191" s="70"/>
      <c r="DP191" s="70"/>
      <c r="DQ191" s="70"/>
      <c r="DR191" s="70"/>
      <c r="DS191" s="70"/>
      <c r="DT191" s="70"/>
      <c r="DU191" s="70"/>
      <c r="DV191" s="70"/>
      <c r="DW191" s="70"/>
      <c r="DX191" s="70"/>
      <c r="DY191" s="72"/>
      <c r="DZ191" s="72"/>
      <c r="EA191" s="72"/>
      <c r="EB191" s="72"/>
      <c r="EC191" s="70"/>
      <c r="ED191" s="72"/>
      <c r="EE191" s="70"/>
      <c r="EF191" s="72"/>
      <c r="EG191" s="72"/>
      <c r="EH191" s="72"/>
      <c r="EI191" s="72"/>
      <c r="EJ191" s="72"/>
      <c r="EK191" s="72"/>
      <c r="EL191" s="72"/>
      <c r="EM191" s="72"/>
      <c r="EN191" s="72"/>
      <c r="EO191" s="72"/>
      <c r="EP191" s="72"/>
      <c r="EQ191" s="72"/>
      <c r="ER191" s="72"/>
      <c r="ES191" s="72"/>
      <c r="ET191" s="70"/>
      <c r="EU191" s="72"/>
      <c r="EV191" s="70"/>
      <c r="EW191" s="70"/>
      <c r="EX191" s="70"/>
      <c r="EY191" s="73"/>
      <c r="EZ191" s="73"/>
      <c r="FA191" s="73"/>
      <c r="FB191" s="74"/>
      <c r="FC191" s="75"/>
      <c r="FD191" s="75"/>
      <c r="FE191" s="75"/>
      <c r="FF191" s="75"/>
      <c r="FG191" s="75"/>
      <c r="FH191" s="75"/>
      <c r="FI191" s="75"/>
      <c r="FJ191" s="75"/>
      <c r="FK191" s="75"/>
      <c r="FL191" s="75"/>
      <c r="FM191" s="75"/>
      <c r="FN191" s="75"/>
      <c r="FO191" s="75"/>
      <c r="FP191" s="75"/>
      <c r="FQ191" s="75"/>
      <c r="FR191" s="74"/>
      <c r="FS191" s="74"/>
      <c r="FT191" s="74"/>
      <c r="FU191" s="74"/>
      <c r="FV191" s="74"/>
      <c r="FW191" s="74"/>
      <c r="FX191" s="76"/>
      <c r="FY191" s="76"/>
      <c r="FZ191" s="76"/>
      <c r="GA191" s="76"/>
      <c r="GB191" s="76"/>
      <c r="GC191" s="74"/>
      <c r="GD191" s="74"/>
      <c r="GE191" s="74"/>
      <c r="GF191" s="74"/>
      <c r="GG191" s="77"/>
      <c r="GH191" s="78"/>
      <c r="GI191" s="78"/>
      <c r="GJ191" s="74"/>
      <c r="GK191" s="79"/>
      <c r="GL191" s="105"/>
      <c r="GM191" s="105"/>
      <c r="GN191" s="70"/>
      <c r="GO191" s="70"/>
      <c r="GP191" s="70"/>
      <c r="GQ191" s="70"/>
      <c r="GR191" s="70"/>
      <c r="GS191" s="70"/>
      <c r="GT191" s="70"/>
      <c r="GU191" s="70"/>
      <c r="GV191" s="70"/>
      <c r="GW191" s="70"/>
      <c r="GX191" s="70"/>
      <c r="GY191" s="70"/>
      <c r="GZ191" s="70"/>
      <c r="HA191" s="70"/>
      <c r="HB191" s="70"/>
      <c r="HC191" s="70"/>
      <c r="HD191" s="70"/>
      <c r="HE191" s="70"/>
      <c r="HF191" s="70"/>
      <c r="HG191" s="70"/>
      <c r="HH191" s="70"/>
      <c r="HI191" s="70"/>
      <c r="HJ191" s="70"/>
      <c r="HK191" s="72"/>
      <c r="HL191" s="70"/>
      <c r="HM191" s="72"/>
      <c r="HN191" s="70"/>
      <c r="HO191" s="70"/>
      <c r="HP191" s="72"/>
      <c r="HQ191" s="106"/>
      <c r="HR191" s="70"/>
      <c r="HS191" s="70"/>
      <c r="HT191" s="70"/>
      <c r="HU191" s="70"/>
      <c r="HV191" s="70"/>
      <c r="HW191" s="70"/>
      <c r="HX191" s="70"/>
      <c r="HY191" s="70"/>
      <c r="HZ191" s="70"/>
      <c r="IA191" s="70"/>
      <c r="IB191" s="72"/>
      <c r="IC191" s="70"/>
      <c r="ID191" s="72"/>
      <c r="IE191" s="70"/>
      <c r="IF191" s="70"/>
      <c r="IG191" s="72"/>
      <c r="IH191" s="72"/>
      <c r="II191" s="72"/>
      <c r="IJ191" s="70"/>
      <c r="IK191" s="70"/>
      <c r="IL191" s="70"/>
      <c r="IM191" s="70"/>
      <c r="IN191" s="72"/>
      <c r="IO191" s="72"/>
      <c r="IP191" s="70"/>
      <c r="IQ191" s="72"/>
      <c r="IR191" s="72"/>
      <c r="IS191" s="72"/>
      <c r="IT191" s="72"/>
      <c r="IU191" s="72"/>
      <c r="IV191" s="72"/>
      <c r="IW191" s="72"/>
      <c r="IX191" s="72"/>
      <c r="IY191" s="72"/>
      <c r="IZ191" s="72"/>
      <c r="JA191" s="72"/>
      <c r="JB191" s="72"/>
      <c r="JC191" s="72"/>
      <c r="JD191" s="72"/>
      <c r="JE191" s="72"/>
      <c r="JF191" s="72"/>
      <c r="JG191" s="72"/>
      <c r="JH191" s="72"/>
      <c r="JI191" s="72"/>
      <c r="JJ191" s="72"/>
      <c r="JK191" s="72"/>
      <c r="JL191" s="70"/>
      <c r="JM191" s="70"/>
      <c r="JN191" s="70"/>
      <c r="JO191" s="70"/>
      <c r="JP191" s="70">
        <v>1</v>
      </c>
      <c r="JQ191" s="70"/>
      <c r="JR191" s="70"/>
      <c r="JS191" s="70"/>
      <c r="JT191" s="70"/>
      <c r="JU191" s="70"/>
      <c r="JV191" s="70"/>
      <c r="JW191" s="70"/>
      <c r="JX191" s="70"/>
      <c r="JY191" s="70"/>
      <c r="JZ191" s="70"/>
      <c r="KA191" s="70"/>
      <c r="KB191" s="70"/>
      <c r="KC191" s="70"/>
      <c r="KD191" s="70"/>
      <c r="KE191" s="70"/>
      <c r="KF191" s="70"/>
      <c r="KG191" s="70"/>
      <c r="KH191" s="70"/>
      <c r="KI191" s="70"/>
      <c r="KJ191" s="72"/>
      <c r="KK191" s="72"/>
      <c r="KL191" s="72"/>
      <c r="KM191" s="72"/>
      <c r="KN191" s="70"/>
      <c r="KO191" s="72"/>
      <c r="KP191" s="70"/>
      <c r="KQ191" s="72"/>
      <c r="KR191" s="72"/>
      <c r="KS191" s="72"/>
      <c r="KT191" s="72"/>
      <c r="KU191" s="72"/>
      <c r="KV191" s="72"/>
      <c r="KW191" s="72"/>
      <c r="KX191" s="72"/>
      <c r="KY191" s="72"/>
      <c r="KZ191" s="72"/>
      <c r="LA191" s="72"/>
      <c r="LB191" s="72"/>
      <c r="LC191" s="72"/>
      <c r="LD191" s="72"/>
      <c r="LE191" s="70"/>
      <c r="LF191" s="72"/>
      <c r="LG191" s="70"/>
      <c r="LH191" s="70"/>
      <c r="LI191" s="70"/>
      <c r="LJ191" s="73"/>
      <c r="LK191" s="73"/>
      <c r="LL191" s="73"/>
      <c r="LM191" s="74"/>
      <c r="LN191" s="75"/>
      <c r="LO191" s="75"/>
      <c r="LP191" s="75"/>
      <c r="LQ191" s="75"/>
      <c r="LR191" s="75"/>
      <c r="LS191" s="75"/>
      <c r="LT191" s="75"/>
      <c r="LU191" s="75"/>
      <c r="LV191" s="75"/>
      <c r="LW191" s="75"/>
      <c r="LX191" s="75"/>
      <c r="LY191" s="75"/>
      <c r="LZ191" s="75"/>
      <c r="MA191" s="75"/>
      <c r="MB191" s="75"/>
      <c r="MC191" s="74"/>
      <c r="MD191" s="74"/>
      <c r="ME191" s="74"/>
      <c r="MF191" s="74"/>
      <c r="MG191" s="74"/>
      <c r="MH191" s="74"/>
      <c r="MI191" s="76"/>
      <c r="MJ191" s="76"/>
      <c r="MK191" s="76"/>
      <c r="ML191" s="76"/>
      <c r="MM191" s="76"/>
      <c r="MN191" s="74"/>
      <c r="MO191" s="74"/>
      <c r="MP191" s="74"/>
      <c r="MQ191" s="74"/>
      <c r="MR191" s="70"/>
      <c r="MS191" s="70"/>
      <c r="MT191" s="70"/>
      <c r="MU191" s="70"/>
      <c r="MV191" s="70"/>
      <c r="MW191" s="70"/>
      <c r="MX191" s="70"/>
      <c r="MY191" s="70"/>
      <c r="MZ191" s="70"/>
      <c r="NA191" s="70"/>
      <c r="NB191" s="70"/>
      <c r="NC191" s="70"/>
      <c r="ND191" s="70"/>
      <c r="NE191" s="70"/>
      <c r="NF191" s="70"/>
      <c r="NG191" s="70"/>
      <c r="NH191" s="70"/>
      <c r="NI191" s="70"/>
      <c r="NJ191" s="70"/>
      <c r="NK191" s="70"/>
      <c r="NL191" s="70"/>
      <c r="NM191" s="70"/>
      <c r="NN191" s="70"/>
      <c r="NO191" s="70"/>
      <c r="NP191" s="70"/>
      <c r="NQ191" s="70"/>
      <c r="NR191" s="70"/>
      <c r="NS191" s="70"/>
      <c r="NT191" s="70"/>
      <c r="NU191" s="70"/>
      <c r="NV191" s="70"/>
      <c r="NW191" s="70"/>
      <c r="NX191" s="70"/>
      <c r="NY191" s="70"/>
      <c r="NZ191" s="70"/>
      <c r="OA191" s="70"/>
      <c r="OB191" s="70"/>
      <c r="OC191" s="70"/>
      <c r="OD191" s="70"/>
      <c r="OE191" s="70"/>
      <c r="OF191" s="70"/>
      <c r="OG191" s="81"/>
      <c r="OH191" s="70"/>
      <c r="OI191" s="70"/>
      <c r="OJ191" s="70"/>
      <c r="OK191" s="70"/>
      <c r="OL191" s="70"/>
      <c r="OM191" s="70"/>
      <c r="ON191" s="70"/>
      <c r="OO191" s="70"/>
      <c r="OP191" s="70"/>
      <c r="OQ191" s="70"/>
      <c r="OR191" s="70"/>
      <c r="OS191" s="70"/>
      <c r="OT191" s="70"/>
      <c r="OU191" s="70"/>
    </row>
    <row r="192" spans="1:411" s="67" customFormat="1" ht="25.5">
      <c r="A192" s="67">
        <v>183</v>
      </c>
      <c r="B192" s="555" t="s">
        <v>778</v>
      </c>
      <c r="C192" s="559" t="s">
        <v>601</v>
      </c>
      <c r="D192" s="511">
        <v>225.83</v>
      </c>
      <c r="E192" s="571" t="s">
        <v>2588</v>
      </c>
      <c r="F192" s="634"/>
      <c r="G192" s="634">
        <v>175.83</v>
      </c>
      <c r="H192" s="919">
        <v>225.83</v>
      </c>
      <c r="I192" s="633">
        <f t="shared" si="7"/>
        <v>225.83</v>
      </c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70"/>
      <c r="Y192" s="70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71"/>
      <c r="AK192" s="68"/>
      <c r="AL192" s="71"/>
      <c r="AM192" s="68"/>
      <c r="AN192" s="68"/>
      <c r="AO192" s="71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  <c r="BI192" s="68"/>
      <c r="BJ192" s="68"/>
      <c r="BK192" s="71"/>
      <c r="BL192" s="71"/>
      <c r="BM192" s="68"/>
      <c r="BN192" s="68"/>
      <c r="BO192" s="71"/>
      <c r="BP192" s="71"/>
      <c r="BQ192" s="68"/>
      <c r="BR192" s="68"/>
      <c r="BS192" s="68"/>
      <c r="BT192" s="68"/>
      <c r="BU192" s="71"/>
      <c r="BV192" s="71"/>
      <c r="BW192" s="71"/>
      <c r="BX192" s="71"/>
      <c r="BY192" s="68"/>
      <c r="BZ192" s="68"/>
      <c r="CA192" s="68"/>
      <c r="CB192" s="68"/>
      <c r="CC192" s="71"/>
      <c r="CD192" s="71"/>
      <c r="CE192" s="68"/>
      <c r="CF192" s="71"/>
      <c r="CG192" s="71"/>
      <c r="CH192" s="71"/>
      <c r="CI192" s="71"/>
      <c r="CJ192" s="71"/>
      <c r="CK192" s="71"/>
      <c r="CL192" s="71"/>
      <c r="CM192" s="71"/>
      <c r="CN192" s="71"/>
      <c r="CO192" s="71"/>
      <c r="CP192" s="71"/>
      <c r="CQ192" s="71"/>
      <c r="CR192" s="71"/>
      <c r="CS192" s="71"/>
      <c r="CT192" s="71"/>
      <c r="CU192" s="71"/>
      <c r="CV192" s="71"/>
      <c r="CW192" s="71"/>
      <c r="CX192" s="71"/>
      <c r="CY192" s="71"/>
      <c r="CZ192" s="71"/>
      <c r="DA192" s="68"/>
      <c r="DB192" s="68"/>
      <c r="DC192" s="68"/>
      <c r="DD192" s="71"/>
      <c r="DE192" s="71"/>
      <c r="DF192" s="68">
        <v>1</v>
      </c>
      <c r="DG192" s="71"/>
      <c r="DH192" s="68"/>
      <c r="DI192" s="71"/>
      <c r="DJ192" s="71"/>
      <c r="DK192" s="68"/>
      <c r="DL192" s="71"/>
      <c r="DM192" s="71"/>
      <c r="DN192" s="71"/>
      <c r="DO192" s="71"/>
      <c r="DP192" s="71"/>
      <c r="DQ192" s="71"/>
      <c r="DR192" s="71"/>
      <c r="DS192" s="71"/>
      <c r="DT192" s="71"/>
      <c r="DU192" s="71"/>
      <c r="DV192" s="71"/>
      <c r="DW192" s="71"/>
      <c r="DX192" s="71"/>
      <c r="DY192" s="71"/>
      <c r="DZ192" s="71"/>
      <c r="EA192" s="71"/>
      <c r="EB192" s="71"/>
      <c r="EC192" s="68"/>
      <c r="ED192" s="71"/>
      <c r="EE192" s="70"/>
      <c r="EF192" s="72"/>
      <c r="EG192" s="72"/>
      <c r="EH192" s="72"/>
      <c r="EI192" s="72"/>
      <c r="EJ192" s="72"/>
      <c r="EK192" s="72"/>
      <c r="EL192" s="72"/>
      <c r="EM192" s="72"/>
      <c r="EN192" s="72"/>
      <c r="EO192" s="72"/>
      <c r="EP192" s="72"/>
      <c r="EQ192" s="72"/>
      <c r="ER192" s="72"/>
      <c r="ES192" s="72"/>
      <c r="ET192" s="70"/>
      <c r="EU192" s="72"/>
      <c r="EV192" s="70"/>
      <c r="EW192" s="70"/>
      <c r="EX192" s="70"/>
      <c r="EY192" s="73"/>
      <c r="EZ192" s="73"/>
      <c r="FA192" s="73"/>
      <c r="FB192" s="74"/>
      <c r="FC192" s="75"/>
      <c r="FD192" s="75"/>
      <c r="FE192" s="75"/>
      <c r="FF192" s="75"/>
      <c r="FG192" s="75"/>
      <c r="FH192" s="75"/>
      <c r="FI192" s="75"/>
      <c r="FJ192" s="75"/>
      <c r="FK192" s="75"/>
      <c r="FL192" s="75"/>
      <c r="FM192" s="75"/>
      <c r="FN192" s="75"/>
      <c r="FO192" s="75"/>
      <c r="FP192" s="75"/>
      <c r="FQ192" s="75"/>
      <c r="FR192" s="74"/>
      <c r="FS192" s="74"/>
      <c r="FT192" s="74"/>
      <c r="FU192" s="74"/>
      <c r="FV192" s="74"/>
      <c r="FW192" s="74"/>
      <c r="FX192" s="76"/>
      <c r="FY192" s="76"/>
      <c r="FZ192" s="76"/>
      <c r="GA192" s="76"/>
      <c r="GB192" s="76"/>
      <c r="GC192" s="74"/>
      <c r="GD192" s="74"/>
      <c r="GE192" s="74"/>
      <c r="GF192" s="74"/>
      <c r="GG192" s="77"/>
      <c r="GH192" s="78"/>
      <c r="GI192" s="78"/>
      <c r="GJ192" s="74"/>
      <c r="GK192" s="79"/>
      <c r="GL192" s="80"/>
      <c r="GM192" s="105"/>
      <c r="GN192" s="70"/>
      <c r="GO192" s="70"/>
      <c r="GP192" s="70"/>
      <c r="GQ192" s="70"/>
      <c r="GR192" s="70"/>
      <c r="GS192" s="70"/>
      <c r="GT192" s="70"/>
      <c r="GU192" s="70"/>
      <c r="GV192" s="70"/>
      <c r="GW192" s="70"/>
      <c r="GX192" s="70"/>
      <c r="GY192" s="70"/>
      <c r="GZ192" s="70"/>
      <c r="HA192" s="68"/>
      <c r="HB192" s="68"/>
      <c r="HC192" s="68"/>
      <c r="HD192" s="68"/>
      <c r="HE192" s="68"/>
      <c r="HF192" s="68"/>
      <c r="HG192" s="68"/>
      <c r="HH192" s="68"/>
      <c r="HI192" s="68"/>
      <c r="HJ192" s="68"/>
      <c r="HK192" s="71"/>
      <c r="HL192" s="68"/>
      <c r="HM192" s="71"/>
      <c r="HN192" s="68"/>
      <c r="HO192" s="68"/>
      <c r="HP192" s="71"/>
      <c r="HQ192" s="69"/>
      <c r="HR192" s="68"/>
      <c r="HS192" s="68"/>
      <c r="HT192" s="68"/>
      <c r="HU192" s="68"/>
      <c r="HV192" s="68"/>
      <c r="HW192" s="68"/>
      <c r="HX192" s="68"/>
      <c r="HY192" s="68"/>
      <c r="HZ192" s="68"/>
      <c r="IA192" s="68"/>
      <c r="IB192" s="71"/>
      <c r="IC192" s="68"/>
      <c r="ID192" s="71"/>
      <c r="IE192" s="68"/>
      <c r="IF192" s="68"/>
      <c r="IG192" s="71"/>
      <c r="IH192" s="71"/>
      <c r="II192" s="71"/>
      <c r="IJ192" s="68"/>
      <c r="IK192" s="68"/>
      <c r="IL192" s="68"/>
      <c r="IM192" s="68"/>
      <c r="IN192" s="71"/>
      <c r="IO192" s="71"/>
      <c r="IP192" s="68"/>
      <c r="IQ192" s="71"/>
      <c r="IR192" s="71"/>
      <c r="IS192" s="71"/>
      <c r="IT192" s="71"/>
      <c r="IU192" s="71"/>
      <c r="IV192" s="71"/>
      <c r="IW192" s="71"/>
      <c r="IX192" s="71"/>
      <c r="IY192" s="71"/>
      <c r="IZ192" s="71"/>
      <c r="JA192" s="71"/>
      <c r="JB192" s="71"/>
      <c r="JC192" s="71"/>
      <c r="JD192" s="71"/>
      <c r="JE192" s="71"/>
      <c r="JF192" s="71"/>
      <c r="JG192" s="71"/>
      <c r="JH192" s="71"/>
      <c r="JI192" s="71"/>
      <c r="JJ192" s="71"/>
      <c r="JK192" s="71"/>
      <c r="JL192" s="68"/>
      <c r="JM192" s="68"/>
      <c r="JN192" s="68"/>
      <c r="JO192" s="71"/>
      <c r="JP192" s="71"/>
      <c r="JQ192" s="68">
        <v>1</v>
      </c>
      <c r="JR192" s="71"/>
      <c r="JS192" s="68"/>
      <c r="JT192" s="71"/>
      <c r="JU192" s="71"/>
      <c r="JV192" s="68"/>
      <c r="JW192" s="71"/>
      <c r="JX192" s="71"/>
      <c r="JY192" s="71"/>
      <c r="JZ192" s="71"/>
      <c r="KA192" s="71"/>
      <c r="KB192" s="71"/>
      <c r="KC192" s="71"/>
      <c r="KD192" s="71"/>
      <c r="KE192" s="71"/>
      <c r="KF192" s="71"/>
      <c r="KG192" s="71"/>
      <c r="KH192" s="71"/>
      <c r="KI192" s="71"/>
      <c r="KJ192" s="71"/>
      <c r="KK192" s="71"/>
      <c r="KL192" s="71"/>
      <c r="KM192" s="71"/>
      <c r="KN192" s="68"/>
      <c r="KO192" s="71"/>
      <c r="KP192" s="70"/>
      <c r="KQ192" s="72"/>
      <c r="KR192" s="72"/>
      <c r="KS192" s="72"/>
      <c r="KT192" s="72"/>
      <c r="KU192" s="72"/>
      <c r="KV192" s="72"/>
      <c r="KW192" s="72"/>
      <c r="KX192" s="72"/>
      <c r="KY192" s="72"/>
      <c r="KZ192" s="72"/>
      <c r="LA192" s="72"/>
      <c r="LB192" s="72"/>
      <c r="LC192" s="72"/>
      <c r="LD192" s="72"/>
      <c r="LE192" s="70"/>
      <c r="LF192" s="72"/>
      <c r="LG192" s="70"/>
      <c r="LH192" s="70"/>
      <c r="LI192" s="70"/>
      <c r="LJ192" s="73"/>
      <c r="LK192" s="73"/>
      <c r="LL192" s="73"/>
      <c r="LM192" s="74"/>
      <c r="LN192" s="75"/>
      <c r="LO192" s="75"/>
      <c r="LP192" s="75"/>
      <c r="LQ192" s="75"/>
      <c r="LR192" s="75"/>
      <c r="LS192" s="75"/>
      <c r="LT192" s="75"/>
      <c r="LU192" s="75"/>
      <c r="LV192" s="75"/>
      <c r="LW192" s="75"/>
      <c r="LX192" s="75"/>
      <c r="LY192" s="75"/>
      <c r="LZ192" s="75"/>
      <c r="MA192" s="75"/>
      <c r="MB192" s="75"/>
      <c r="MC192" s="74"/>
      <c r="MD192" s="74"/>
      <c r="ME192" s="74"/>
      <c r="MF192" s="74"/>
      <c r="MG192" s="74"/>
      <c r="MH192" s="74"/>
      <c r="MI192" s="76"/>
      <c r="MJ192" s="76"/>
      <c r="MK192" s="76"/>
      <c r="ML192" s="76"/>
      <c r="MM192" s="76"/>
      <c r="MN192" s="74"/>
      <c r="MO192" s="74"/>
      <c r="MP192" s="74"/>
      <c r="MQ192" s="74"/>
      <c r="MR192" s="70"/>
      <c r="MS192" s="70"/>
      <c r="MT192" s="70"/>
      <c r="MU192" s="70"/>
      <c r="MV192" s="70"/>
      <c r="MW192" s="70"/>
      <c r="MX192" s="70"/>
      <c r="MY192" s="70"/>
      <c r="MZ192" s="70"/>
      <c r="NA192" s="70"/>
      <c r="NB192" s="70"/>
      <c r="NC192" s="70"/>
      <c r="ND192" s="70"/>
      <c r="NE192" s="70"/>
      <c r="NF192" s="70"/>
      <c r="NG192" s="70"/>
      <c r="NH192" s="70"/>
      <c r="NI192" s="70"/>
      <c r="NJ192" s="70"/>
      <c r="NK192" s="70"/>
      <c r="NL192" s="70"/>
      <c r="NM192" s="70"/>
      <c r="NN192" s="70"/>
      <c r="NO192" s="70"/>
      <c r="NP192" s="70"/>
      <c r="NQ192" s="70"/>
      <c r="NR192" s="70"/>
      <c r="NS192" s="70"/>
      <c r="NT192" s="70"/>
      <c r="NU192" s="70"/>
      <c r="NV192" s="70"/>
      <c r="NW192" s="70"/>
      <c r="NX192" s="70"/>
      <c r="NY192" s="70"/>
      <c r="NZ192" s="70"/>
      <c r="OA192" s="70"/>
      <c r="OB192" s="70"/>
      <c r="OC192" s="70"/>
      <c r="OD192" s="70"/>
      <c r="OE192" s="70"/>
      <c r="OF192" s="70"/>
      <c r="OG192" s="81"/>
      <c r="OH192" s="70"/>
      <c r="OI192" s="70"/>
      <c r="OJ192" s="70"/>
      <c r="OK192" s="70"/>
      <c r="OL192" s="70"/>
      <c r="OM192" s="70"/>
      <c r="ON192" s="70"/>
      <c r="OO192" s="70"/>
      <c r="OP192" s="70"/>
      <c r="OQ192" s="70"/>
      <c r="OR192" s="70"/>
      <c r="OS192" s="70"/>
      <c r="OT192" s="70"/>
      <c r="OU192" s="70"/>
    </row>
    <row r="193" spans="1:411" s="67" customFormat="1" ht="25.5">
      <c r="A193" s="67">
        <v>184</v>
      </c>
      <c r="B193" s="555" t="s">
        <v>779</v>
      </c>
      <c r="C193" s="559" t="s">
        <v>601</v>
      </c>
      <c r="D193" s="511">
        <v>750.98</v>
      </c>
      <c r="E193" s="743"/>
      <c r="F193" s="634"/>
      <c r="G193" s="634">
        <v>985</v>
      </c>
      <c r="H193" s="919">
        <v>750.98</v>
      </c>
      <c r="I193" s="633">
        <f t="shared" si="7"/>
        <v>750.98</v>
      </c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70"/>
      <c r="Y193" s="70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71"/>
      <c r="AK193" s="68"/>
      <c r="AL193" s="71"/>
      <c r="AM193" s="68"/>
      <c r="AN193" s="68"/>
      <c r="AO193" s="71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  <c r="BI193" s="68"/>
      <c r="BJ193" s="68"/>
      <c r="BK193" s="71"/>
      <c r="BL193" s="71"/>
      <c r="BM193" s="68"/>
      <c r="BN193" s="68"/>
      <c r="BO193" s="71"/>
      <c r="BP193" s="71"/>
      <c r="BQ193" s="68"/>
      <c r="BR193" s="68"/>
      <c r="BS193" s="68"/>
      <c r="BT193" s="68"/>
      <c r="BU193" s="71"/>
      <c r="BV193" s="71"/>
      <c r="BW193" s="71"/>
      <c r="BX193" s="71"/>
      <c r="BY193" s="68"/>
      <c r="BZ193" s="68"/>
      <c r="CA193" s="68"/>
      <c r="CB193" s="68"/>
      <c r="CC193" s="71"/>
      <c r="CD193" s="71"/>
      <c r="CE193" s="68"/>
      <c r="CF193" s="71"/>
      <c r="CG193" s="71"/>
      <c r="CH193" s="71"/>
      <c r="CI193" s="71"/>
      <c r="CJ193" s="71"/>
      <c r="CK193" s="71"/>
      <c r="CL193" s="71"/>
      <c r="CM193" s="71"/>
      <c r="CN193" s="71"/>
      <c r="CO193" s="71"/>
      <c r="CP193" s="71"/>
      <c r="CQ193" s="71"/>
      <c r="CR193" s="71"/>
      <c r="CS193" s="71"/>
      <c r="CT193" s="71"/>
      <c r="CU193" s="71"/>
      <c r="CV193" s="71"/>
      <c r="CW193" s="71"/>
      <c r="CX193" s="71"/>
      <c r="CY193" s="71"/>
      <c r="CZ193" s="71"/>
      <c r="DA193" s="68"/>
      <c r="DB193" s="68"/>
      <c r="DC193" s="68"/>
      <c r="DD193" s="71"/>
      <c r="DE193" s="71"/>
      <c r="DF193" s="68"/>
      <c r="DG193" s="71">
        <v>1</v>
      </c>
      <c r="DH193" s="68"/>
      <c r="DI193" s="71"/>
      <c r="DJ193" s="71"/>
      <c r="DK193" s="68"/>
      <c r="DL193" s="71"/>
      <c r="DM193" s="71"/>
      <c r="DN193" s="71"/>
      <c r="DO193" s="71"/>
      <c r="DP193" s="71"/>
      <c r="DQ193" s="71"/>
      <c r="DR193" s="71"/>
      <c r="DS193" s="71"/>
      <c r="DT193" s="71"/>
      <c r="DU193" s="71"/>
      <c r="DV193" s="71"/>
      <c r="DW193" s="71"/>
      <c r="DX193" s="71"/>
      <c r="DY193" s="71"/>
      <c r="DZ193" s="71"/>
      <c r="EA193" s="71"/>
      <c r="EB193" s="71"/>
      <c r="EC193" s="68"/>
      <c r="ED193" s="71"/>
      <c r="EE193" s="70"/>
      <c r="EF193" s="72"/>
      <c r="EG193" s="72"/>
      <c r="EH193" s="72"/>
      <c r="EI193" s="72"/>
      <c r="EJ193" s="72"/>
      <c r="EK193" s="72"/>
      <c r="EL193" s="72"/>
      <c r="EM193" s="72"/>
      <c r="EN193" s="72"/>
      <c r="EO193" s="72"/>
      <c r="EP193" s="72"/>
      <c r="EQ193" s="72"/>
      <c r="ER193" s="72"/>
      <c r="ES193" s="72"/>
      <c r="ET193" s="70"/>
      <c r="EU193" s="72"/>
      <c r="EV193" s="70"/>
      <c r="EW193" s="70"/>
      <c r="EX193" s="70"/>
      <c r="EY193" s="73"/>
      <c r="EZ193" s="73"/>
      <c r="FA193" s="73"/>
      <c r="FB193" s="74"/>
      <c r="FC193" s="75"/>
      <c r="FD193" s="75"/>
      <c r="FE193" s="75"/>
      <c r="FF193" s="75"/>
      <c r="FG193" s="75"/>
      <c r="FH193" s="75"/>
      <c r="FI193" s="75"/>
      <c r="FJ193" s="75"/>
      <c r="FK193" s="75"/>
      <c r="FL193" s="75"/>
      <c r="FM193" s="75"/>
      <c r="FN193" s="75"/>
      <c r="FO193" s="75"/>
      <c r="FP193" s="75"/>
      <c r="FQ193" s="75"/>
      <c r="FR193" s="74"/>
      <c r="FS193" s="74"/>
      <c r="FT193" s="74"/>
      <c r="FU193" s="74"/>
      <c r="FV193" s="74"/>
      <c r="FW193" s="74"/>
      <c r="FX193" s="76"/>
      <c r="FY193" s="76"/>
      <c r="FZ193" s="76"/>
      <c r="GA193" s="76"/>
      <c r="GB193" s="76"/>
      <c r="GC193" s="74"/>
      <c r="GD193" s="74"/>
      <c r="GE193" s="74"/>
      <c r="GF193" s="74"/>
      <c r="GG193" s="77"/>
      <c r="GH193" s="78"/>
      <c r="GI193" s="78"/>
      <c r="GJ193" s="74"/>
      <c r="GK193" s="79"/>
      <c r="GL193" s="80"/>
      <c r="GM193" s="105"/>
      <c r="GN193" s="70"/>
      <c r="GO193" s="70"/>
      <c r="GP193" s="70"/>
      <c r="GQ193" s="70"/>
      <c r="GR193" s="70"/>
      <c r="GS193" s="70"/>
      <c r="GT193" s="70"/>
      <c r="GU193" s="70"/>
      <c r="GV193" s="70"/>
      <c r="GW193" s="70"/>
      <c r="GX193" s="70"/>
      <c r="GY193" s="70"/>
      <c r="GZ193" s="70"/>
      <c r="HA193" s="68"/>
      <c r="HB193" s="68"/>
      <c r="HC193" s="68"/>
      <c r="HD193" s="68"/>
      <c r="HE193" s="68"/>
      <c r="HF193" s="68"/>
      <c r="HG193" s="68"/>
      <c r="HH193" s="68"/>
      <c r="HI193" s="68"/>
      <c r="HJ193" s="68"/>
      <c r="HK193" s="71"/>
      <c r="HL193" s="68"/>
      <c r="HM193" s="71"/>
      <c r="HN193" s="68"/>
      <c r="HO193" s="68"/>
      <c r="HP193" s="71"/>
      <c r="HQ193" s="69"/>
      <c r="HR193" s="68"/>
      <c r="HS193" s="68"/>
      <c r="HT193" s="68"/>
      <c r="HU193" s="68"/>
      <c r="HV193" s="68"/>
      <c r="HW193" s="68"/>
      <c r="HX193" s="68"/>
      <c r="HY193" s="68"/>
      <c r="HZ193" s="68"/>
      <c r="IA193" s="68"/>
      <c r="IB193" s="71"/>
      <c r="IC193" s="68"/>
      <c r="ID193" s="71"/>
      <c r="IE193" s="68"/>
      <c r="IF193" s="68"/>
      <c r="IG193" s="71"/>
      <c r="IH193" s="71"/>
      <c r="II193" s="71"/>
      <c r="IJ193" s="68"/>
      <c r="IK193" s="68"/>
      <c r="IL193" s="68"/>
      <c r="IM193" s="68"/>
      <c r="IN193" s="71"/>
      <c r="IO193" s="71"/>
      <c r="IP193" s="68"/>
      <c r="IQ193" s="71"/>
      <c r="IR193" s="71"/>
      <c r="IS193" s="71"/>
      <c r="IT193" s="71"/>
      <c r="IU193" s="71"/>
      <c r="IV193" s="71"/>
      <c r="IW193" s="71"/>
      <c r="IX193" s="71"/>
      <c r="IY193" s="71"/>
      <c r="IZ193" s="71"/>
      <c r="JA193" s="71"/>
      <c r="JB193" s="71"/>
      <c r="JC193" s="71"/>
      <c r="JD193" s="71"/>
      <c r="JE193" s="71"/>
      <c r="JF193" s="71"/>
      <c r="JG193" s="71"/>
      <c r="JH193" s="71"/>
      <c r="JI193" s="71"/>
      <c r="JJ193" s="71"/>
      <c r="JK193" s="71"/>
      <c r="JL193" s="68"/>
      <c r="JM193" s="68"/>
      <c r="JN193" s="68"/>
      <c r="JO193" s="71"/>
      <c r="JP193" s="71"/>
      <c r="JQ193" s="68"/>
      <c r="JR193" s="71">
        <v>1</v>
      </c>
      <c r="JS193" s="68"/>
      <c r="JT193" s="71"/>
      <c r="JU193" s="71"/>
      <c r="JV193" s="68"/>
      <c r="JW193" s="71"/>
      <c r="JX193" s="71"/>
      <c r="JY193" s="71"/>
      <c r="JZ193" s="71"/>
      <c r="KA193" s="71"/>
      <c r="KB193" s="71"/>
      <c r="KC193" s="71"/>
      <c r="KD193" s="71"/>
      <c r="KE193" s="71"/>
      <c r="KF193" s="71"/>
      <c r="KG193" s="71"/>
      <c r="KH193" s="71"/>
      <c r="KI193" s="71"/>
      <c r="KJ193" s="71"/>
      <c r="KK193" s="71"/>
      <c r="KL193" s="71"/>
      <c r="KM193" s="71"/>
      <c r="KN193" s="68"/>
      <c r="KO193" s="71"/>
      <c r="KP193" s="70"/>
      <c r="KQ193" s="72"/>
      <c r="KR193" s="72"/>
      <c r="KS193" s="72"/>
      <c r="KT193" s="72"/>
      <c r="KU193" s="72"/>
      <c r="KV193" s="72"/>
      <c r="KW193" s="72"/>
      <c r="KX193" s="72"/>
      <c r="KY193" s="72"/>
      <c r="KZ193" s="72"/>
      <c r="LA193" s="72"/>
      <c r="LB193" s="72"/>
      <c r="LC193" s="72"/>
      <c r="LD193" s="72"/>
      <c r="LE193" s="70"/>
      <c r="LF193" s="72"/>
      <c r="LG193" s="70"/>
      <c r="LH193" s="70"/>
      <c r="LI193" s="70"/>
      <c r="LJ193" s="73"/>
      <c r="LK193" s="73"/>
      <c r="LL193" s="73"/>
      <c r="LM193" s="74"/>
      <c r="LN193" s="75"/>
      <c r="LO193" s="75"/>
      <c r="LP193" s="75"/>
      <c r="LQ193" s="75"/>
      <c r="LR193" s="75"/>
      <c r="LS193" s="75"/>
      <c r="LT193" s="75"/>
      <c r="LU193" s="75"/>
      <c r="LV193" s="75"/>
      <c r="LW193" s="75"/>
      <c r="LX193" s="75"/>
      <c r="LY193" s="75"/>
      <c r="LZ193" s="75"/>
      <c r="MA193" s="75"/>
      <c r="MB193" s="75"/>
      <c r="MC193" s="74"/>
      <c r="MD193" s="74"/>
      <c r="ME193" s="74"/>
      <c r="MF193" s="74"/>
      <c r="MG193" s="74"/>
      <c r="MH193" s="74"/>
      <c r="MI193" s="76"/>
      <c r="MJ193" s="76"/>
      <c r="MK193" s="76"/>
      <c r="ML193" s="76"/>
      <c r="MM193" s="76"/>
      <c r="MN193" s="74"/>
      <c r="MO193" s="74"/>
      <c r="MP193" s="74"/>
      <c r="MQ193" s="74"/>
      <c r="MR193" s="70"/>
      <c r="MS193" s="70"/>
      <c r="MT193" s="70"/>
      <c r="MU193" s="70"/>
      <c r="MV193" s="70"/>
      <c r="MW193" s="70"/>
      <c r="MX193" s="70"/>
      <c r="MY193" s="70"/>
      <c r="MZ193" s="70"/>
      <c r="NA193" s="70"/>
      <c r="NB193" s="70"/>
      <c r="NC193" s="70"/>
      <c r="ND193" s="70"/>
      <c r="NE193" s="70"/>
      <c r="NF193" s="70"/>
      <c r="NG193" s="70"/>
      <c r="NH193" s="70"/>
      <c r="NI193" s="70"/>
      <c r="NJ193" s="70"/>
      <c r="NK193" s="70"/>
      <c r="NL193" s="70"/>
      <c r="NM193" s="70"/>
      <c r="NN193" s="70"/>
      <c r="NO193" s="70"/>
      <c r="NP193" s="70"/>
      <c r="NQ193" s="70"/>
      <c r="NR193" s="70"/>
      <c r="NS193" s="70"/>
      <c r="NT193" s="70"/>
      <c r="NU193" s="70"/>
      <c r="NV193" s="70"/>
      <c r="NW193" s="70"/>
      <c r="NX193" s="70"/>
      <c r="NY193" s="70"/>
      <c r="NZ193" s="70"/>
      <c r="OA193" s="70"/>
      <c r="OB193" s="70"/>
      <c r="OC193" s="70"/>
      <c r="OD193" s="70"/>
      <c r="OE193" s="70"/>
      <c r="OF193" s="70"/>
      <c r="OG193" s="81"/>
      <c r="OH193" s="70"/>
      <c r="OI193" s="70"/>
      <c r="OJ193" s="70"/>
      <c r="OK193" s="70"/>
      <c r="OL193" s="70"/>
      <c r="OM193" s="70"/>
      <c r="ON193" s="70"/>
      <c r="OO193" s="70"/>
      <c r="OP193" s="70"/>
      <c r="OQ193" s="70"/>
      <c r="OR193" s="70"/>
      <c r="OS193" s="70"/>
      <c r="OT193" s="70"/>
      <c r="OU193" s="70"/>
    </row>
    <row r="194" spans="1:411" s="67" customFormat="1" ht="25.5">
      <c r="A194" s="67">
        <v>185</v>
      </c>
      <c r="B194" s="555" t="s">
        <v>780</v>
      </c>
      <c r="C194" s="559" t="s">
        <v>601</v>
      </c>
      <c r="D194" s="511">
        <v>981.67</v>
      </c>
      <c r="E194" s="571" t="s">
        <v>2589</v>
      </c>
      <c r="F194" s="634"/>
      <c r="G194" s="634">
        <v>981.67</v>
      </c>
      <c r="H194" s="919">
        <v>981.67</v>
      </c>
      <c r="I194" s="633">
        <f t="shared" si="7"/>
        <v>981.67</v>
      </c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2"/>
      <c r="AK194" s="70"/>
      <c r="AL194" s="72"/>
      <c r="AM194" s="70"/>
      <c r="AN194" s="70"/>
      <c r="AO194" s="72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0"/>
      <c r="BH194" s="70"/>
      <c r="BI194" s="70"/>
      <c r="BJ194" s="70"/>
      <c r="BK194" s="72"/>
      <c r="BL194" s="72"/>
      <c r="BM194" s="70"/>
      <c r="BN194" s="70"/>
      <c r="BO194" s="72"/>
      <c r="BP194" s="72"/>
      <c r="BQ194" s="70"/>
      <c r="BR194" s="70"/>
      <c r="BS194" s="70"/>
      <c r="BT194" s="70"/>
      <c r="BU194" s="72"/>
      <c r="BV194" s="72"/>
      <c r="BW194" s="72"/>
      <c r="BX194" s="72"/>
      <c r="BY194" s="70"/>
      <c r="BZ194" s="70"/>
      <c r="CA194" s="70"/>
      <c r="CB194" s="70"/>
      <c r="CC194" s="72"/>
      <c r="CD194" s="72"/>
      <c r="CE194" s="70"/>
      <c r="CF194" s="72"/>
      <c r="CG194" s="72"/>
      <c r="CH194" s="72"/>
      <c r="CI194" s="72"/>
      <c r="CJ194" s="72"/>
      <c r="CK194" s="72"/>
      <c r="CL194" s="72"/>
      <c r="CM194" s="72"/>
      <c r="CN194" s="72"/>
      <c r="CO194" s="72"/>
      <c r="CP194" s="72"/>
      <c r="CQ194" s="72"/>
      <c r="CR194" s="72"/>
      <c r="CS194" s="72"/>
      <c r="CT194" s="72"/>
      <c r="CU194" s="72"/>
      <c r="CV194" s="72"/>
      <c r="CW194" s="72"/>
      <c r="CX194" s="72"/>
      <c r="CY194" s="72"/>
      <c r="CZ194" s="72"/>
      <c r="DA194" s="70"/>
      <c r="DB194" s="70"/>
      <c r="DC194" s="70"/>
      <c r="DD194" s="72"/>
      <c r="DE194" s="72"/>
      <c r="DF194" s="70"/>
      <c r="DG194" s="72"/>
      <c r="DH194" s="70">
        <v>1</v>
      </c>
      <c r="DI194" s="72"/>
      <c r="DJ194" s="72"/>
      <c r="DK194" s="70"/>
      <c r="DL194" s="72"/>
      <c r="DM194" s="72"/>
      <c r="DN194" s="72"/>
      <c r="DO194" s="72"/>
      <c r="DP194" s="72"/>
      <c r="DQ194" s="72"/>
      <c r="DR194" s="72"/>
      <c r="DS194" s="72"/>
      <c r="DT194" s="72"/>
      <c r="DU194" s="72"/>
      <c r="DV194" s="72"/>
      <c r="DW194" s="72"/>
      <c r="DX194" s="72"/>
      <c r="DY194" s="72"/>
      <c r="DZ194" s="72"/>
      <c r="EA194" s="72"/>
      <c r="EB194" s="72"/>
      <c r="EC194" s="70"/>
      <c r="ED194" s="72"/>
      <c r="EE194" s="70"/>
      <c r="EF194" s="72"/>
      <c r="EG194" s="72"/>
      <c r="EH194" s="72"/>
      <c r="EI194" s="72"/>
      <c r="EJ194" s="72"/>
      <c r="EK194" s="72"/>
      <c r="EL194" s="72"/>
      <c r="EM194" s="72"/>
      <c r="EN194" s="72"/>
      <c r="EO194" s="72"/>
      <c r="EP194" s="72"/>
      <c r="EQ194" s="72"/>
      <c r="ER194" s="72"/>
      <c r="ES194" s="72"/>
      <c r="ET194" s="70"/>
      <c r="EU194" s="72"/>
      <c r="EV194" s="70"/>
      <c r="EW194" s="70"/>
      <c r="EX194" s="70"/>
      <c r="EY194" s="73"/>
      <c r="EZ194" s="73"/>
      <c r="FA194" s="73"/>
      <c r="FB194" s="74"/>
      <c r="FC194" s="75"/>
      <c r="FD194" s="75"/>
      <c r="FE194" s="75"/>
      <c r="FF194" s="75"/>
      <c r="FG194" s="75"/>
      <c r="FH194" s="75"/>
      <c r="FI194" s="75"/>
      <c r="FJ194" s="75"/>
      <c r="FK194" s="75"/>
      <c r="FL194" s="75"/>
      <c r="FM194" s="75"/>
      <c r="FN194" s="75"/>
      <c r="FO194" s="75"/>
      <c r="FP194" s="75"/>
      <c r="FQ194" s="75"/>
      <c r="FR194" s="74"/>
      <c r="FS194" s="74"/>
      <c r="FT194" s="74"/>
      <c r="FU194" s="74"/>
      <c r="FV194" s="74"/>
      <c r="FW194" s="74"/>
      <c r="FX194" s="76"/>
      <c r="FY194" s="76"/>
      <c r="FZ194" s="76"/>
      <c r="GA194" s="76"/>
      <c r="GB194" s="76"/>
      <c r="GC194" s="74"/>
      <c r="GD194" s="74"/>
      <c r="GE194" s="74"/>
      <c r="GF194" s="74"/>
      <c r="GG194" s="77"/>
      <c r="GH194" s="78"/>
      <c r="GI194" s="78"/>
      <c r="GJ194" s="74"/>
      <c r="GK194" s="79"/>
      <c r="GL194" s="105"/>
      <c r="GM194" s="105"/>
      <c r="GN194" s="70"/>
      <c r="GO194" s="70"/>
      <c r="GP194" s="70"/>
      <c r="GQ194" s="70"/>
      <c r="GR194" s="70"/>
      <c r="GS194" s="70"/>
      <c r="GT194" s="70"/>
      <c r="GU194" s="70"/>
      <c r="GV194" s="70"/>
      <c r="GW194" s="70"/>
      <c r="GX194" s="70"/>
      <c r="GY194" s="70"/>
      <c r="GZ194" s="70"/>
      <c r="HA194" s="70"/>
      <c r="HB194" s="70"/>
      <c r="HC194" s="70"/>
      <c r="HD194" s="70"/>
      <c r="HE194" s="70"/>
      <c r="HF194" s="70"/>
      <c r="HG194" s="70"/>
      <c r="HH194" s="70"/>
      <c r="HI194" s="70"/>
      <c r="HJ194" s="70"/>
      <c r="HK194" s="72"/>
      <c r="HL194" s="70"/>
      <c r="HM194" s="72"/>
      <c r="HN194" s="70"/>
      <c r="HO194" s="70"/>
      <c r="HP194" s="72"/>
      <c r="HQ194" s="106"/>
      <c r="HR194" s="70"/>
      <c r="HS194" s="70"/>
      <c r="HT194" s="70"/>
      <c r="HU194" s="70"/>
      <c r="HV194" s="70"/>
      <c r="HW194" s="70"/>
      <c r="HX194" s="70"/>
      <c r="HY194" s="70"/>
      <c r="HZ194" s="70"/>
      <c r="IA194" s="70"/>
      <c r="IB194" s="72"/>
      <c r="IC194" s="70"/>
      <c r="ID194" s="72"/>
      <c r="IE194" s="70"/>
      <c r="IF194" s="70"/>
      <c r="IG194" s="72"/>
      <c r="IH194" s="72"/>
      <c r="II194" s="72"/>
      <c r="IJ194" s="70"/>
      <c r="IK194" s="70"/>
      <c r="IL194" s="70"/>
      <c r="IM194" s="70"/>
      <c r="IN194" s="72"/>
      <c r="IO194" s="72"/>
      <c r="IP194" s="70"/>
      <c r="IQ194" s="72"/>
      <c r="IR194" s="72"/>
      <c r="IS194" s="72"/>
      <c r="IT194" s="72"/>
      <c r="IU194" s="72"/>
      <c r="IV194" s="72"/>
      <c r="IW194" s="72"/>
      <c r="IX194" s="72"/>
      <c r="IY194" s="72"/>
      <c r="IZ194" s="72"/>
      <c r="JA194" s="72"/>
      <c r="JB194" s="72"/>
      <c r="JC194" s="72"/>
      <c r="JD194" s="72"/>
      <c r="JE194" s="72"/>
      <c r="JF194" s="72"/>
      <c r="JG194" s="72"/>
      <c r="JH194" s="72"/>
      <c r="JI194" s="72"/>
      <c r="JJ194" s="72"/>
      <c r="JK194" s="72"/>
      <c r="JL194" s="70"/>
      <c r="JM194" s="70"/>
      <c r="JN194" s="70"/>
      <c r="JO194" s="72"/>
      <c r="JP194" s="72"/>
      <c r="JQ194" s="70"/>
      <c r="JR194" s="72"/>
      <c r="JS194" s="70">
        <v>1</v>
      </c>
      <c r="JT194" s="72"/>
      <c r="JU194" s="72"/>
      <c r="JV194" s="70"/>
      <c r="JW194" s="72"/>
      <c r="JX194" s="72"/>
      <c r="JY194" s="72"/>
      <c r="JZ194" s="72"/>
      <c r="KA194" s="72"/>
      <c r="KB194" s="72"/>
      <c r="KC194" s="72"/>
      <c r="KD194" s="72"/>
      <c r="KE194" s="72"/>
      <c r="KF194" s="72"/>
      <c r="KG194" s="72"/>
      <c r="KH194" s="72"/>
      <c r="KI194" s="72"/>
      <c r="KJ194" s="72"/>
      <c r="KK194" s="72"/>
      <c r="KL194" s="72"/>
      <c r="KM194" s="72"/>
      <c r="KN194" s="70"/>
      <c r="KO194" s="72"/>
      <c r="KP194" s="70"/>
      <c r="KQ194" s="72"/>
      <c r="KR194" s="72"/>
      <c r="KS194" s="72"/>
      <c r="KT194" s="72"/>
      <c r="KU194" s="72"/>
      <c r="KV194" s="72"/>
      <c r="KW194" s="72"/>
      <c r="KX194" s="72"/>
      <c r="KY194" s="72"/>
      <c r="KZ194" s="72"/>
      <c r="LA194" s="72"/>
      <c r="LB194" s="72"/>
      <c r="LC194" s="72"/>
      <c r="LD194" s="72"/>
      <c r="LE194" s="70"/>
      <c r="LF194" s="72"/>
      <c r="LG194" s="70"/>
      <c r="LH194" s="70"/>
      <c r="LI194" s="70"/>
      <c r="LJ194" s="73"/>
      <c r="LK194" s="73"/>
      <c r="LL194" s="73"/>
      <c r="LM194" s="74"/>
      <c r="LN194" s="75"/>
      <c r="LO194" s="75"/>
      <c r="LP194" s="75"/>
      <c r="LQ194" s="75"/>
      <c r="LR194" s="75"/>
      <c r="LS194" s="75"/>
      <c r="LT194" s="75"/>
      <c r="LU194" s="75"/>
      <c r="LV194" s="75"/>
      <c r="LW194" s="75"/>
      <c r="LX194" s="75"/>
      <c r="LY194" s="75"/>
      <c r="LZ194" s="75"/>
      <c r="MA194" s="75"/>
      <c r="MB194" s="75"/>
      <c r="MC194" s="74"/>
      <c r="MD194" s="74"/>
      <c r="ME194" s="74"/>
      <c r="MF194" s="74"/>
      <c r="MG194" s="74"/>
      <c r="MH194" s="74"/>
      <c r="MI194" s="76"/>
      <c r="MJ194" s="76"/>
      <c r="MK194" s="76"/>
      <c r="ML194" s="76"/>
      <c r="MM194" s="76"/>
      <c r="MN194" s="74"/>
      <c r="MO194" s="74"/>
      <c r="MP194" s="74"/>
      <c r="MQ194" s="74"/>
      <c r="MR194" s="70"/>
      <c r="MS194" s="70"/>
      <c r="MT194" s="70"/>
      <c r="MU194" s="70"/>
      <c r="MV194" s="70"/>
      <c r="MW194" s="70"/>
      <c r="MX194" s="70"/>
      <c r="MY194" s="70"/>
      <c r="MZ194" s="70"/>
      <c r="NA194" s="70"/>
      <c r="NB194" s="70"/>
      <c r="NC194" s="70"/>
      <c r="ND194" s="70"/>
      <c r="NE194" s="70"/>
      <c r="NF194" s="70"/>
      <c r="NG194" s="70"/>
      <c r="NH194" s="70"/>
      <c r="NI194" s="70"/>
      <c r="NJ194" s="70"/>
      <c r="NK194" s="70"/>
      <c r="NL194" s="70"/>
      <c r="NM194" s="70"/>
      <c r="NN194" s="70"/>
      <c r="NO194" s="70"/>
      <c r="NP194" s="70"/>
      <c r="NQ194" s="70"/>
      <c r="NR194" s="70"/>
      <c r="NS194" s="70"/>
      <c r="NT194" s="70"/>
      <c r="NU194" s="70"/>
      <c r="NV194" s="70"/>
      <c r="NW194" s="70"/>
      <c r="NX194" s="70"/>
      <c r="NY194" s="70"/>
      <c r="NZ194" s="70"/>
      <c r="OA194" s="70"/>
      <c r="OB194" s="70"/>
      <c r="OC194" s="70"/>
      <c r="OD194" s="70"/>
      <c r="OE194" s="70"/>
      <c r="OF194" s="70"/>
      <c r="OG194" s="81"/>
      <c r="OH194" s="70"/>
      <c r="OI194" s="70"/>
      <c r="OJ194" s="70"/>
      <c r="OK194" s="70"/>
      <c r="OL194" s="70"/>
      <c r="OM194" s="70"/>
      <c r="ON194" s="70"/>
      <c r="OO194" s="70"/>
      <c r="OP194" s="70"/>
      <c r="OQ194" s="70"/>
      <c r="OR194" s="70"/>
      <c r="OS194" s="70"/>
      <c r="OT194" s="70"/>
      <c r="OU194" s="70"/>
    </row>
    <row r="195" spans="1:411" s="67" customFormat="1" ht="25.5">
      <c r="A195" s="67">
        <v>186</v>
      </c>
      <c r="B195" s="555" t="s">
        <v>781</v>
      </c>
      <c r="C195" s="559" t="s">
        <v>601</v>
      </c>
      <c r="D195" s="511">
        <v>1140</v>
      </c>
      <c r="E195" s="571" t="s">
        <v>2590</v>
      </c>
      <c r="F195" s="634"/>
      <c r="G195" s="634">
        <v>1140</v>
      </c>
      <c r="H195" s="919">
        <v>1140</v>
      </c>
      <c r="I195" s="633">
        <f t="shared" si="7"/>
        <v>1140</v>
      </c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2"/>
      <c r="AK195" s="70"/>
      <c r="AL195" s="72"/>
      <c r="AM195" s="70"/>
      <c r="AN195" s="70"/>
      <c r="AO195" s="72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0"/>
      <c r="BH195" s="70"/>
      <c r="BI195" s="70"/>
      <c r="BJ195" s="70"/>
      <c r="BK195" s="72"/>
      <c r="BL195" s="72"/>
      <c r="BM195" s="70"/>
      <c r="BN195" s="70"/>
      <c r="BO195" s="72"/>
      <c r="BP195" s="72"/>
      <c r="BQ195" s="70"/>
      <c r="BR195" s="70"/>
      <c r="BS195" s="70"/>
      <c r="BT195" s="70"/>
      <c r="BU195" s="72"/>
      <c r="BV195" s="72"/>
      <c r="BW195" s="72"/>
      <c r="BX195" s="72"/>
      <c r="BY195" s="70"/>
      <c r="BZ195" s="70"/>
      <c r="CA195" s="70"/>
      <c r="CB195" s="70"/>
      <c r="CC195" s="72"/>
      <c r="CD195" s="72"/>
      <c r="CE195" s="70"/>
      <c r="CF195" s="72"/>
      <c r="CG195" s="72"/>
      <c r="CH195" s="72"/>
      <c r="CI195" s="72"/>
      <c r="CJ195" s="72"/>
      <c r="CK195" s="72"/>
      <c r="CL195" s="72"/>
      <c r="CM195" s="72"/>
      <c r="CN195" s="72"/>
      <c r="CO195" s="72"/>
      <c r="CP195" s="72"/>
      <c r="CQ195" s="72"/>
      <c r="CR195" s="72"/>
      <c r="CS195" s="72"/>
      <c r="CT195" s="72"/>
      <c r="CU195" s="72"/>
      <c r="CV195" s="72"/>
      <c r="CW195" s="72"/>
      <c r="CX195" s="72"/>
      <c r="CY195" s="72"/>
      <c r="CZ195" s="72"/>
      <c r="DA195" s="70"/>
      <c r="DB195" s="70"/>
      <c r="DC195" s="70"/>
      <c r="DD195" s="72"/>
      <c r="DE195" s="72"/>
      <c r="DF195" s="70"/>
      <c r="DG195" s="72"/>
      <c r="DH195" s="70"/>
      <c r="DI195" s="72">
        <v>1</v>
      </c>
      <c r="DJ195" s="72"/>
      <c r="DK195" s="70"/>
      <c r="DL195" s="72"/>
      <c r="DM195" s="72"/>
      <c r="DN195" s="72"/>
      <c r="DO195" s="72"/>
      <c r="DP195" s="72"/>
      <c r="DQ195" s="72"/>
      <c r="DR195" s="72"/>
      <c r="DS195" s="72"/>
      <c r="DT195" s="72"/>
      <c r="DU195" s="72"/>
      <c r="DV195" s="72"/>
      <c r="DW195" s="72"/>
      <c r="DX195" s="72"/>
      <c r="DY195" s="72"/>
      <c r="DZ195" s="72"/>
      <c r="EA195" s="72"/>
      <c r="EB195" s="72"/>
      <c r="EC195" s="70"/>
      <c r="ED195" s="72"/>
      <c r="EE195" s="70"/>
      <c r="EF195" s="72"/>
      <c r="EG195" s="72"/>
      <c r="EH195" s="72"/>
      <c r="EI195" s="72"/>
      <c r="EJ195" s="72"/>
      <c r="EK195" s="72"/>
      <c r="EL195" s="72"/>
      <c r="EM195" s="72"/>
      <c r="EN195" s="72"/>
      <c r="EO195" s="72"/>
      <c r="EP195" s="72"/>
      <c r="EQ195" s="72"/>
      <c r="ER195" s="72"/>
      <c r="ES195" s="72"/>
      <c r="ET195" s="70"/>
      <c r="EU195" s="72"/>
      <c r="EV195" s="70"/>
      <c r="EW195" s="70"/>
      <c r="EX195" s="70"/>
      <c r="EY195" s="73"/>
      <c r="EZ195" s="73"/>
      <c r="FA195" s="73"/>
      <c r="FB195" s="74"/>
      <c r="FC195" s="75"/>
      <c r="FD195" s="75"/>
      <c r="FE195" s="75"/>
      <c r="FF195" s="75"/>
      <c r="FG195" s="75"/>
      <c r="FH195" s="75"/>
      <c r="FI195" s="75"/>
      <c r="FJ195" s="75"/>
      <c r="FK195" s="75"/>
      <c r="FL195" s="75"/>
      <c r="FM195" s="75"/>
      <c r="FN195" s="75"/>
      <c r="FO195" s="75"/>
      <c r="FP195" s="75"/>
      <c r="FQ195" s="75"/>
      <c r="FR195" s="74"/>
      <c r="FS195" s="74"/>
      <c r="FT195" s="74"/>
      <c r="FU195" s="74"/>
      <c r="FV195" s="74"/>
      <c r="FW195" s="74"/>
      <c r="FX195" s="76"/>
      <c r="FY195" s="76"/>
      <c r="FZ195" s="76"/>
      <c r="GA195" s="76"/>
      <c r="GB195" s="76"/>
      <c r="GC195" s="74"/>
      <c r="GD195" s="74"/>
      <c r="GE195" s="74"/>
      <c r="GF195" s="74"/>
      <c r="GG195" s="77"/>
      <c r="GH195" s="78"/>
      <c r="GI195" s="78"/>
      <c r="GJ195" s="74"/>
      <c r="GK195" s="79"/>
      <c r="GL195" s="105"/>
      <c r="GM195" s="105"/>
      <c r="GN195" s="70"/>
      <c r="GO195" s="70"/>
      <c r="GP195" s="70"/>
      <c r="GQ195" s="70"/>
      <c r="GR195" s="70"/>
      <c r="GS195" s="70"/>
      <c r="GT195" s="70"/>
      <c r="GU195" s="70"/>
      <c r="GV195" s="70"/>
      <c r="GW195" s="70"/>
      <c r="GX195" s="70"/>
      <c r="GY195" s="70"/>
      <c r="GZ195" s="70"/>
      <c r="HA195" s="70"/>
      <c r="HB195" s="70"/>
      <c r="HC195" s="70"/>
      <c r="HD195" s="70"/>
      <c r="HE195" s="70"/>
      <c r="HF195" s="70"/>
      <c r="HG195" s="70"/>
      <c r="HH195" s="70"/>
      <c r="HI195" s="70"/>
      <c r="HJ195" s="70"/>
      <c r="HK195" s="72"/>
      <c r="HL195" s="70"/>
      <c r="HM195" s="72"/>
      <c r="HN195" s="70"/>
      <c r="HO195" s="70"/>
      <c r="HP195" s="72"/>
      <c r="HQ195" s="106"/>
      <c r="HR195" s="70"/>
      <c r="HS195" s="70"/>
      <c r="HT195" s="70"/>
      <c r="HU195" s="70"/>
      <c r="HV195" s="70"/>
      <c r="HW195" s="70"/>
      <c r="HX195" s="70"/>
      <c r="HY195" s="70"/>
      <c r="HZ195" s="70"/>
      <c r="IA195" s="70"/>
      <c r="IB195" s="72"/>
      <c r="IC195" s="70"/>
      <c r="ID195" s="72"/>
      <c r="IE195" s="70"/>
      <c r="IF195" s="70"/>
      <c r="IG195" s="72"/>
      <c r="IH195" s="72"/>
      <c r="II195" s="72"/>
      <c r="IJ195" s="70"/>
      <c r="IK195" s="70"/>
      <c r="IL195" s="70"/>
      <c r="IM195" s="70"/>
      <c r="IN195" s="72"/>
      <c r="IO195" s="72"/>
      <c r="IP195" s="70"/>
      <c r="IQ195" s="72"/>
      <c r="IR195" s="72"/>
      <c r="IS195" s="72"/>
      <c r="IT195" s="72"/>
      <c r="IU195" s="72"/>
      <c r="IV195" s="72"/>
      <c r="IW195" s="72"/>
      <c r="IX195" s="72"/>
      <c r="IY195" s="72"/>
      <c r="IZ195" s="72"/>
      <c r="JA195" s="72"/>
      <c r="JB195" s="72"/>
      <c r="JC195" s="72"/>
      <c r="JD195" s="72"/>
      <c r="JE195" s="72"/>
      <c r="JF195" s="72"/>
      <c r="JG195" s="72"/>
      <c r="JH195" s="72"/>
      <c r="JI195" s="72"/>
      <c r="JJ195" s="72"/>
      <c r="JK195" s="72"/>
      <c r="JL195" s="70"/>
      <c r="JM195" s="70"/>
      <c r="JN195" s="70"/>
      <c r="JO195" s="72"/>
      <c r="JP195" s="72"/>
      <c r="JQ195" s="70"/>
      <c r="JR195" s="72"/>
      <c r="JS195" s="70"/>
      <c r="JT195" s="72">
        <v>1</v>
      </c>
      <c r="JU195" s="72"/>
      <c r="JV195" s="70"/>
      <c r="JW195" s="72"/>
      <c r="JX195" s="72"/>
      <c r="JY195" s="72"/>
      <c r="JZ195" s="72"/>
      <c r="KA195" s="72"/>
      <c r="KB195" s="72"/>
      <c r="KC195" s="72"/>
      <c r="KD195" s="72"/>
      <c r="KE195" s="72"/>
      <c r="KF195" s="72"/>
      <c r="KG195" s="72"/>
      <c r="KH195" s="72"/>
      <c r="KI195" s="72"/>
      <c r="KJ195" s="72"/>
      <c r="KK195" s="72"/>
      <c r="KL195" s="72"/>
      <c r="KM195" s="72"/>
      <c r="KN195" s="70"/>
      <c r="KO195" s="72"/>
      <c r="KP195" s="70"/>
      <c r="KQ195" s="72"/>
      <c r="KR195" s="72"/>
      <c r="KS195" s="72"/>
      <c r="KT195" s="72"/>
      <c r="KU195" s="72"/>
      <c r="KV195" s="72"/>
      <c r="KW195" s="72"/>
      <c r="KX195" s="72"/>
      <c r="KY195" s="72"/>
      <c r="KZ195" s="72"/>
      <c r="LA195" s="72"/>
      <c r="LB195" s="72"/>
      <c r="LC195" s="72"/>
      <c r="LD195" s="72"/>
      <c r="LE195" s="70"/>
      <c r="LF195" s="72"/>
      <c r="LG195" s="70"/>
      <c r="LH195" s="70"/>
      <c r="LI195" s="70"/>
      <c r="LJ195" s="73"/>
      <c r="LK195" s="73"/>
      <c r="LL195" s="73"/>
      <c r="LM195" s="74"/>
      <c r="LN195" s="75"/>
      <c r="LO195" s="75"/>
      <c r="LP195" s="75"/>
      <c r="LQ195" s="75"/>
      <c r="LR195" s="75"/>
      <c r="LS195" s="75"/>
      <c r="LT195" s="75"/>
      <c r="LU195" s="75"/>
      <c r="LV195" s="75"/>
      <c r="LW195" s="75"/>
      <c r="LX195" s="75"/>
      <c r="LY195" s="75"/>
      <c r="LZ195" s="75"/>
      <c r="MA195" s="75"/>
      <c r="MB195" s="75"/>
      <c r="MC195" s="74"/>
      <c r="MD195" s="74"/>
      <c r="ME195" s="74"/>
      <c r="MF195" s="74"/>
      <c r="MG195" s="74"/>
      <c r="MH195" s="74"/>
      <c r="MI195" s="76"/>
      <c r="MJ195" s="76"/>
      <c r="MK195" s="76"/>
      <c r="ML195" s="76"/>
      <c r="MM195" s="76"/>
      <c r="MN195" s="74"/>
      <c r="MO195" s="74"/>
      <c r="MP195" s="74"/>
      <c r="MQ195" s="74"/>
      <c r="MR195" s="70"/>
      <c r="MS195" s="70"/>
      <c r="MT195" s="70"/>
      <c r="MU195" s="70"/>
      <c r="MV195" s="70"/>
      <c r="MW195" s="70"/>
      <c r="MX195" s="70"/>
      <c r="MY195" s="70"/>
      <c r="MZ195" s="70"/>
      <c r="NA195" s="70"/>
      <c r="NB195" s="70"/>
      <c r="NC195" s="70"/>
      <c r="ND195" s="70"/>
      <c r="NE195" s="70"/>
      <c r="NF195" s="70"/>
      <c r="NG195" s="70"/>
      <c r="NH195" s="70"/>
      <c r="NI195" s="70"/>
      <c r="NJ195" s="70"/>
      <c r="NK195" s="70"/>
      <c r="NL195" s="70"/>
      <c r="NM195" s="70"/>
      <c r="NN195" s="70"/>
      <c r="NO195" s="70"/>
      <c r="NP195" s="70"/>
      <c r="NQ195" s="70"/>
      <c r="NR195" s="70"/>
      <c r="NS195" s="70"/>
      <c r="NT195" s="70"/>
      <c r="NU195" s="70"/>
      <c r="NV195" s="70"/>
      <c r="NW195" s="70"/>
      <c r="NX195" s="70"/>
      <c r="NY195" s="70"/>
      <c r="NZ195" s="70"/>
      <c r="OA195" s="70"/>
      <c r="OB195" s="70"/>
      <c r="OC195" s="70"/>
      <c r="OD195" s="70"/>
      <c r="OE195" s="70"/>
      <c r="OF195" s="70"/>
      <c r="OG195" s="81"/>
      <c r="OH195" s="70"/>
      <c r="OI195" s="70"/>
      <c r="OJ195" s="70"/>
      <c r="OK195" s="70"/>
      <c r="OL195" s="70"/>
      <c r="OM195" s="70"/>
      <c r="ON195" s="70"/>
      <c r="OO195" s="70"/>
      <c r="OP195" s="70"/>
      <c r="OQ195" s="70"/>
      <c r="OR195" s="70"/>
      <c r="OS195" s="70"/>
      <c r="OT195" s="70"/>
      <c r="OU195" s="70"/>
    </row>
    <row r="196" spans="1:411" s="67" customFormat="1" ht="25.5">
      <c r="A196" s="67">
        <v>187</v>
      </c>
      <c r="B196" s="555" t="s">
        <v>782</v>
      </c>
      <c r="C196" s="559" t="s">
        <v>601</v>
      </c>
      <c r="D196" s="511">
        <f>D195</f>
        <v>1140</v>
      </c>
      <c r="E196" s="571" t="s">
        <v>2591</v>
      </c>
      <c r="F196" s="634"/>
      <c r="G196" s="634">
        <v>959.17</v>
      </c>
      <c r="H196" s="919">
        <v>1140</v>
      </c>
      <c r="I196" s="633">
        <f t="shared" si="7"/>
        <v>1140</v>
      </c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2"/>
      <c r="AK196" s="70"/>
      <c r="AL196" s="72"/>
      <c r="AM196" s="70"/>
      <c r="AN196" s="70"/>
      <c r="AO196" s="72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0"/>
      <c r="BH196" s="70"/>
      <c r="BI196" s="70"/>
      <c r="BJ196" s="70"/>
      <c r="BK196" s="72"/>
      <c r="BL196" s="72"/>
      <c r="BM196" s="70"/>
      <c r="BN196" s="70"/>
      <c r="BO196" s="72"/>
      <c r="BP196" s="72"/>
      <c r="BQ196" s="70"/>
      <c r="BR196" s="70"/>
      <c r="BS196" s="70"/>
      <c r="BT196" s="70"/>
      <c r="BU196" s="72"/>
      <c r="BV196" s="72"/>
      <c r="BW196" s="72"/>
      <c r="BX196" s="72"/>
      <c r="BY196" s="70"/>
      <c r="BZ196" s="70"/>
      <c r="CA196" s="70"/>
      <c r="CB196" s="70"/>
      <c r="CC196" s="72"/>
      <c r="CD196" s="72"/>
      <c r="CE196" s="70"/>
      <c r="CF196" s="72"/>
      <c r="CG196" s="72"/>
      <c r="CH196" s="72"/>
      <c r="CI196" s="72"/>
      <c r="CJ196" s="72"/>
      <c r="CK196" s="72"/>
      <c r="CL196" s="72"/>
      <c r="CM196" s="72"/>
      <c r="CN196" s="72"/>
      <c r="CO196" s="72"/>
      <c r="CP196" s="72"/>
      <c r="CQ196" s="72"/>
      <c r="CR196" s="72"/>
      <c r="CS196" s="72"/>
      <c r="CT196" s="72"/>
      <c r="CU196" s="72"/>
      <c r="CV196" s="72"/>
      <c r="CW196" s="72"/>
      <c r="CX196" s="72"/>
      <c r="CY196" s="72"/>
      <c r="CZ196" s="72"/>
      <c r="DA196" s="70"/>
      <c r="DB196" s="70"/>
      <c r="DC196" s="70"/>
      <c r="DD196" s="72"/>
      <c r="DE196" s="72"/>
      <c r="DF196" s="70"/>
      <c r="DG196" s="72"/>
      <c r="DH196" s="70"/>
      <c r="DI196" s="72"/>
      <c r="DJ196" s="72">
        <v>1</v>
      </c>
      <c r="DK196" s="70"/>
      <c r="DL196" s="72"/>
      <c r="DM196" s="72"/>
      <c r="DN196" s="72"/>
      <c r="DO196" s="72"/>
      <c r="DP196" s="72"/>
      <c r="DQ196" s="72"/>
      <c r="DR196" s="72"/>
      <c r="DS196" s="72"/>
      <c r="DT196" s="72"/>
      <c r="DU196" s="72"/>
      <c r="DV196" s="72"/>
      <c r="DW196" s="72"/>
      <c r="DX196" s="72"/>
      <c r="DY196" s="72"/>
      <c r="DZ196" s="72"/>
      <c r="EA196" s="72"/>
      <c r="EB196" s="72"/>
      <c r="EC196" s="70"/>
      <c r="ED196" s="72"/>
      <c r="EE196" s="70"/>
      <c r="EF196" s="72"/>
      <c r="EG196" s="72"/>
      <c r="EH196" s="72"/>
      <c r="EI196" s="72"/>
      <c r="EJ196" s="72"/>
      <c r="EK196" s="72"/>
      <c r="EL196" s="72"/>
      <c r="EM196" s="72"/>
      <c r="EN196" s="72"/>
      <c r="EO196" s="72"/>
      <c r="EP196" s="72"/>
      <c r="EQ196" s="72"/>
      <c r="ER196" s="72"/>
      <c r="ES196" s="72"/>
      <c r="ET196" s="70"/>
      <c r="EU196" s="72"/>
      <c r="EV196" s="70"/>
      <c r="EW196" s="70"/>
      <c r="EX196" s="70"/>
      <c r="EY196" s="73"/>
      <c r="EZ196" s="73"/>
      <c r="FA196" s="73"/>
      <c r="FB196" s="74"/>
      <c r="FC196" s="75"/>
      <c r="FD196" s="75"/>
      <c r="FE196" s="75"/>
      <c r="FF196" s="75"/>
      <c r="FG196" s="75"/>
      <c r="FH196" s="75"/>
      <c r="FI196" s="75"/>
      <c r="FJ196" s="75"/>
      <c r="FK196" s="75"/>
      <c r="FL196" s="75"/>
      <c r="FM196" s="75"/>
      <c r="FN196" s="75"/>
      <c r="FO196" s="75"/>
      <c r="FP196" s="75"/>
      <c r="FQ196" s="75"/>
      <c r="FR196" s="74"/>
      <c r="FS196" s="74"/>
      <c r="FT196" s="74"/>
      <c r="FU196" s="74"/>
      <c r="FV196" s="74"/>
      <c r="FW196" s="74"/>
      <c r="FX196" s="76"/>
      <c r="FY196" s="76"/>
      <c r="FZ196" s="76"/>
      <c r="GA196" s="76"/>
      <c r="GB196" s="76"/>
      <c r="GC196" s="74"/>
      <c r="GD196" s="74"/>
      <c r="GE196" s="74"/>
      <c r="GF196" s="74"/>
      <c r="GG196" s="77"/>
      <c r="GH196" s="78"/>
      <c r="GI196" s="78"/>
      <c r="GJ196" s="74"/>
      <c r="GK196" s="79"/>
      <c r="GL196" s="105"/>
      <c r="GM196" s="105"/>
      <c r="GN196" s="70"/>
      <c r="GO196" s="70"/>
      <c r="GP196" s="70"/>
      <c r="GQ196" s="70"/>
      <c r="GR196" s="70"/>
      <c r="GS196" s="70"/>
      <c r="GT196" s="70"/>
      <c r="GU196" s="70"/>
      <c r="GV196" s="70"/>
      <c r="GW196" s="70"/>
      <c r="GX196" s="70"/>
      <c r="GY196" s="70"/>
      <c r="GZ196" s="70"/>
      <c r="HA196" s="70"/>
      <c r="HB196" s="70"/>
      <c r="HC196" s="70"/>
      <c r="HD196" s="70"/>
      <c r="HE196" s="70"/>
      <c r="HF196" s="70"/>
      <c r="HG196" s="70"/>
      <c r="HH196" s="70"/>
      <c r="HI196" s="70"/>
      <c r="HJ196" s="70"/>
      <c r="HK196" s="72"/>
      <c r="HL196" s="70"/>
      <c r="HM196" s="72"/>
      <c r="HN196" s="70"/>
      <c r="HO196" s="70"/>
      <c r="HP196" s="72"/>
      <c r="HQ196" s="106"/>
      <c r="HR196" s="70"/>
      <c r="HS196" s="70"/>
      <c r="HT196" s="70"/>
      <c r="HU196" s="70"/>
      <c r="HV196" s="70"/>
      <c r="HW196" s="70"/>
      <c r="HX196" s="70"/>
      <c r="HY196" s="70"/>
      <c r="HZ196" s="70"/>
      <c r="IA196" s="70"/>
      <c r="IB196" s="72"/>
      <c r="IC196" s="70"/>
      <c r="ID196" s="72"/>
      <c r="IE196" s="70"/>
      <c r="IF196" s="70"/>
      <c r="IG196" s="72"/>
      <c r="IH196" s="72"/>
      <c r="II196" s="72"/>
      <c r="IJ196" s="70"/>
      <c r="IK196" s="70"/>
      <c r="IL196" s="70"/>
      <c r="IM196" s="70"/>
      <c r="IN196" s="72"/>
      <c r="IO196" s="72"/>
      <c r="IP196" s="70"/>
      <c r="IQ196" s="72"/>
      <c r="IR196" s="72"/>
      <c r="IS196" s="72"/>
      <c r="IT196" s="72"/>
      <c r="IU196" s="72"/>
      <c r="IV196" s="72"/>
      <c r="IW196" s="72"/>
      <c r="IX196" s="72"/>
      <c r="IY196" s="72"/>
      <c r="IZ196" s="72"/>
      <c r="JA196" s="72"/>
      <c r="JB196" s="72"/>
      <c r="JC196" s="72"/>
      <c r="JD196" s="72"/>
      <c r="JE196" s="72"/>
      <c r="JF196" s="72"/>
      <c r="JG196" s="72"/>
      <c r="JH196" s="72"/>
      <c r="JI196" s="72"/>
      <c r="JJ196" s="72"/>
      <c r="JK196" s="72"/>
      <c r="JL196" s="70"/>
      <c r="JM196" s="70"/>
      <c r="JN196" s="70"/>
      <c r="JO196" s="72"/>
      <c r="JP196" s="72"/>
      <c r="JQ196" s="70"/>
      <c r="JR196" s="72"/>
      <c r="JS196" s="70"/>
      <c r="JT196" s="72"/>
      <c r="JU196" s="72">
        <v>1</v>
      </c>
      <c r="JV196" s="70"/>
      <c r="JW196" s="72"/>
      <c r="JX196" s="72"/>
      <c r="JY196" s="72"/>
      <c r="JZ196" s="72"/>
      <c r="KA196" s="72"/>
      <c r="KB196" s="72"/>
      <c r="KC196" s="72"/>
      <c r="KD196" s="72"/>
      <c r="KE196" s="72"/>
      <c r="KF196" s="72"/>
      <c r="KG196" s="72"/>
      <c r="KH196" s="72"/>
      <c r="KI196" s="72"/>
      <c r="KJ196" s="72"/>
      <c r="KK196" s="72"/>
      <c r="KL196" s="72"/>
      <c r="KM196" s="72"/>
      <c r="KN196" s="70"/>
      <c r="KO196" s="72"/>
      <c r="KP196" s="70"/>
      <c r="KQ196" s="72"/>
      <c r="KR196" s="72"/>
      <c r="KS196" s="72"/>
      <c r="KT196" s="72"/>
      <c r="KU196" s="72"/>
      <c r="KV196" s="72"/>
      <c r="KW196" s="72"/>
      <c r="KX196" s="72"/>
      <c r="KY196" s="72"/>
      <c r="KZ196" s="72"/>
      <c r="LA196" s="72"/>
      <c r="LB196" s="72"/>
      <c r="LC196" s="72"/>
      <c r="LD196" s="72"/>
      <c r="LE196" s="70"/>
      <c r="LF196" s="72"/>
      <c r="LG196" s="70"/>
      <c r="LH196" s="70"/>
      <c r="LI196" s="70"/>
      <c r="LJ196" s="73"/>
      <c r="LK196" s="73"/>
      <c r="LL196" s="73"/>
      <c r="LM196" s="74"/>
      <c r="LN196" s="75"/>
      <c r="LO196" s="75"/>
      <c r="LP196" s="75"/>
      <c r="LQ196" s="75"/>
      <c r="LR196" s="75"/>
      <c r="LS196" s="75"/>
      <c r="LT196" s="75"/>
      <c r="LU196" s="75"/>
      <c r="LV196" s="75"/>
      <c r="LW196" s="75"/>
      <c r="LX196" s="75"/>
      <c r="LY196" s="75"/>
      <c r="LZ196" s="75"/>
      <c r="MA196" s="75"/>
      <c r="MB196" s="75"/>
      <c r="MC196" s="74"/>
      <c r="MD196" s="74"/>
      <c r="ME196" s="74"/>
      <c r="MF196" s="74"/>
      <c r="MG196" s="74"/>
      <c r="MH196" s="74"/>
      <c r="MI196" s="76"/>
      <c r="MJ196" s="76"/>
      <c r="MK196" s="76"/>
      <c r="ML196" s="76"/>
      <c r="MM196" s="76"/>
      <c r="MN196" s="74"/>
      <c r="MO196" s="74"/>
      <c r="MP196" s="74"/>
      <c r="MQ196" s="74"/>
      <c r="MR196" s="70"/>
      <c r="MS196" s="70"/>
      <c r="MT196" s="70"/>
      <c r="MU196" s="70"/>
      <c r="MV196" s="70"/>
      <c r="MW196" s="70"/>
      <c r="MX196" s="70"/>
      <c r="MY196" s="70"/>
      <c r="MZ196" s="70"/>
      <c r="NA196" s="70"/>
      <c r="NB196" s="70"/>
      <c r="NC196" s="70"/>
      <c r="ND196" s="70"/>
      <c r="NE196" s="70"/>
      <c r="NF196" s="70"/>
      <c r="NG196" s="70"/>
      <c r="NH196" s="70"/>
      <c r="NI196" s="70"/>
      <c r="NJ196" s="70"/>
      <c r="NK196" s="70"/>
      <c r="NL196" s="70"/>
      <c r="NM196" s="70"/>
      <c r="NN196" s="70"/>
      <c r="NO196" s="70"/>
      <c r="NP196" s="70"/>
      <c r="NQ196" s="70"/>
      <c r="NR196" s="70"/>
      <c r="NS196" s="70"/>
      <c r="NT196" s="70"/>
      <c r="NU196" s="70"/>
      <c r="NV196" s="70"/>
      <c r="NW196" s="70"/>
      <c r="NX196" s="70"/>
      <c r="NY196" s="70"/>
      <c r="NZ196" s="70"/>
      <c r="OA196" s="70"/>
      <c r="OB196" s="70"/>
      <c r="OC196" s="70"/>
      <c r="OD196" s="70"/>
      <c r="OE196" s="70"/>
      <c r="OF196" s="70"/>
      <c r="OG196" s="81"/>
      <c r="OH196" s="70"/>
      <c r="OI196" s="70"/>
      <c r="OJ196" s="70"/>
      <c r="OK196" s="70"/>
      <c r="OL196" s="70"/>
      <c r="OM196" s="70"/>
      <c r="ON196" s="70"/>
      <c r="OO196" s="70"/>
      <c r="OP196" s="70"/>
      <c r="OQ196" s="70"/>
      <c r="OR196" s="70"/>
      <c r="OS196" s="70"/>
      <c r="OT196" s="70"/>
      <c r="OU196" s="70"/>
    </row>
    <row r="197" spans="1:411" s="67" customFormat="1" ht="25.5">
      <c r="A197" s="67">
        <v>188</v>
      </c>
      <c r="B197" s="555" t="s">
        <v>783</v>
      </c>
      <c r="C197" s="559" t="s">
        <v>601</v>
      </c>
      <c r="D197" s="511">
        <f>2500/1.2</f>
        <v>2083.3333333333335</v>
      </c>
      <c r="E197" s="571" t="s">
        <v>2592</v>
      </c>
      <c r="F197" s="634"/>
      <c r="G197" s="634">
        <v>224.21</v>
      </c>
      <c r="H197" s="919">
        <v>2083.3333333333335</v>
      </c>
      <c r="I197" s="633">
        <f t="shared" si="7"/>
        <v>2083.3333333333335</v>
      </c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2"/>
      <c r="AK197" s="70"/>
      <c r="AL197" s="72"/>
      <c r="AM197" s="70"/>
      <c r="AN197" s="70"/>
      <c r="AO197" s="72"/>
      <c r="AP197" s="70"/>
      <c r="AQ197" s="70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70"/>
      <c r="BF197" s="70"/>
      <c r="BG197" s="70"/>
      <c r="BH197" s="70"/>
      <c r="BI197" s="70"/>
      <c r="BJ197" s="70"/>
      <c r="BK197" s="72"/>
      <c r="BL197" s="72"/>
      <c r="BM197" s="70"/>
      <c r="BN197" s="70"/>
      <c r="BO197" s="72"/>
      <c r="BP197" s="72"/>
      <c r="BQ197" s="70"/>
      <c r="BR197" s="70"/>
      <c r="BS197" s="70"/>
      <c r="BT197" s="70"/>
      <c r="BU197" s="72"/>
      <c r="BV197" s="72"/>
      <c r="BW197" s="72"/>
      <c r="BX197" s="72"/>
      <c r="BY197" s="70"/>
      <c r="BZ197" s="70"/>
      <c r="CA197" s="70"/>
      <c r="CB197" s="70"/>
      <c r="CC197" s="72"/>
      <c r="CD197" s="72"/>
      <c r="CE197" s="70"/>
      <c r="CF197" s="72"/>
      <c r="CG197" s="72"/>
      <c r="CH197" s="72"/>
      <c r="CI197" s="72"/>
      <c r="CJ197" s="72"/>
      <c r="CK197" s="72"/>
      <c r="CL197" s="72"/>
      <c r="CM197" s="72"/>
      <c r="CN197" s="72"/>
      <c r="CO197" s="72"/>
      <c r="CP197" s="72"/>
      <c r="CQ197" s="72"/>
      <c r="CR197" s="72"/>
      <c r="CS197" s="72"/>
      <c r="CT197" s="72"/>
      <c r="CU197" s="72"/>
      <c r="CV197" s="72"/>
      <c r="CW197" s="72"/>
      <c r="CX197" s="72"/>
      <c r="CY197" s="72"/>
      <c r="CZ197" s="72"/>
      <c r="DA197" s="70"/>
      <c r="DB197" s="70"/>
      <c r="DC197" s="70"/>
      <c r="DD197" s="72"/>
      <c r="DE197" s="72"/>
      <c r="DF197" s="70"/>
      <c r="DG197" s="72"/>
      <c r="DH197" s="70"/>
      <c r="DI197" s="72"/>
      <c r="DJ197" s="72"/>
      <c r="DK197" s="70">
        <v>1</v>
      </c>
      <c r="DL197" s="72"/>
      <c r="DM197" s="72"/>
      <c r="DN197" s="72"/>
      <c r="DO197" s="72"/>
      <c r="DP197" s="72"/>
      <c r="DQ197" s="72"/>
      <c r="DR197" s="72"/>
      <c r="DS197" s="72"/>
      <c r="DT197" s="72"/>
      <c r="DU197" s="72"/>
      <c r="DV197" s="72"/>
      <c r="DW197" s="72"/>
      <c r="DX197" s="72"/>
      <c r="DY197" s="72"/>
      <c r="DZ197" s="72"/>
      <c r="EA197" s="72"/>
      <c r="EB197" s="72"/>
      <c r="EC197" s="70"/>
      <c r="ED197" s="72"/>
      <c r="EE197" s="70"/>
      <c r="EF197" s="72"/>
      <c r="EG197" s="72"/>
      <c r="EH197" s="72"/>
      <c r="EI197" s="72"/>
      <c r="EJ197" s="72"/>
      <c r="EK197" s="72"/>
      <c r="EL197" s="72"/>
      <c r="EM197" s="72"/>
      <c r="EN197" s="72"/>
      <c r="EO197" s="72"/>
      <c r="EP197" s="72"/>
      <c r="EQ197" s="72"/>
      <c r="ER197" s="72"/>
      <c r="ES197" s="72"/>
      <c r="ET197" s="70"/>
      <c r="EU197" s="72"/>
      <c r="EV197" s="70"/>
      <c r="EW197" s="70"/>
      <c r="EX197" s="70"/>
      <c r="EY197" s="73"/>
      <c r="EZ197" s="73"/>
      <c r="FA197" s="73"/>
      <c r="FB197" s="74"/>
      <c r="FC197" s="75"/>
      <c r="FD197" s="75"/>
      <c r="FE197" s="75"/>
      <c r="FF197" s="75"/>
      <c r="FG197" s="75"/>
      <c r="FH197" s="75"/>
      <c r="FI197" s="75"/>
      <c r="FJ197" s="75"/>
      <c r="FK197" s="75"/>
      <c r="FL197" s="75"/>
      <c r="FM197" s="75"/>
      <c r="FN197" s="75"/>
      <c r="FO197" s="75"/>
      <c r="FP197" s="75"/>
      <c r="FQ197" s="75"/>
      <c r="FR197" s="74"/>
      <c r="FS197" s="74"/>
      <c r="FT197" s="74"/>
      <c r="FU197" s="74"/>
      <c r="FV197" s="74"/>
      <c r="FW197" s="74"/>
      <c r="FX197" s="76"/>
      <c r="FY197" s="76"/>
      <c r="FZ197" s="76"/>
      <c r="GA197" s="76"/>
      <c r="GB197" s="76"/>
      <c r="GC197" s="74"/>
      <c r="GD197" s="74"/>
      <c r="GE197" s="74"/>
      <c r="GF197" s="74"/>
      <c r="GG197" s="77"/>
      <c r="GH197" s="78"/>
      <c r="GI197" s="78"/>
      <c r="GJ197" s="74"/>
      <c r="GK197" s="79"/>
      <c r="GL197" s="105"/>
      <c r="GM197" s="105"/>
      <c r="GN197" s="70"/>
      <c r="GO197" s="70"/>
      <c r="GP197" s="70"/>
      <c r="GQ197" s="70"/>
      <c r="GR197" s="70"/>
      <c r="GS197" s="70"/>
      <c r="GT197" s="70"/>
      <c r="GU197" s="70"/>
      <c r="GV197" s="70"/>
      <c r="GW197" s="70"/>
      <c r="GX197" s="70"/>
      <c r="GY197" s="70"/>
      <c r="GZ197" s="70"/>
      <c r="HA197" s="70"/>
      <c r="HB197" s="70"/>
      <c r="HC197" s="70"/>
      <c r="HD197" s="70"/>
      <c r="HE197" s="70"/>
      <c r="HF197" s="70"/>
      <c r="HG197" s="70"/>
      <c r="HH197" s="70"/>
      <c r="HI197" s="70"/>
      <c r="HJ197" s="70"/>
      <c r="HK197" s="72"/>
      <c r="HL197" s="70"/>
      <c r="HM197" s="72"/>
      <c r="HN197" s="70"/>
      <c r="HO197" s="70"/>
      <c r="HP197" s="72"/>
      <c r="HQ197" s="106"/>
      <c r="HR197" s="70"/>
      <c r="HS197" s="70"/>
      <c r="HT197" s="70"/>
      <c r="HU197" s="70"/>
      <c r="HV197" s="70"/>
      <c r="HW197" s="70"/>
      <c r="HX197" s="70"/>
      <c r="HY197" s="70"/>
      <c r="HZ197" s="70"/>
      <c r="IA197" s="70"/>
      <c r="IB197" s="72"/>
      <c r="IC197" s="70"/>
      <c r="ID197" s="72"/>
      <c r="IE197" s="70"/>
      <c r="IF197" s="70"/>
      <c r="IG197" s="72"/>
      <c r="IH197" s="72"/>
      <c r="II197" s="72"/>
      <c r="IJ197" s="70"/>
      <c r="IK197" s="70"/>
      <c r="IL197" s="70"/>
      <c r="IM197" s="70"/>
      <c r="IN197" s="72"/>
      <c r="IO197" s="72"/>
      <c r="IP197" s="70"/>
      <c r="IQ197" s="72"/>
      <c r="IR197" s="72"/>
      <c r="IS197" s="72"/>
      <c r="IT197" s="72"/>
      <c r="IU197" s="72"/>
      <c r="IV197" s="72"/>
      <c r="IW197" s="72"/>
      <c r="IX197" s="72"/>
      <c r="IY197" s="72"/>
      <c r="IZ197" s="72"/>
      <c r="JA197" s="72"/>
      <c r="JB197" s="72"/>
      <c r="JC197" s="72"/>
      <c r="JD197" s="72"/>
      <c r="JE197" s="72"/>
      <c r="JF197" s="72"/>
      <c r="JG197" s="72"/>
      <c r="JH197" s="72"/>
      <c r="JI197" s="72"/>
      <c r="JJ197" s="72"/>
      <c r="JK197" s="72"/>
      <c r="JL197" s="70"/>
      <c r="JM197" s="70"/>
      <c r="JN197" s="70"/>
      <c r="JO197" s="72"/>
      <c r="JP197" s="72"/>
      <c r="JQ197" s="70"/>
      <c r="JR197" s="72"/>
      <c r="JS197" s="70"/>
      <c r="JT197" s="72"/>
      <c r="JU197" s="72"/>
      <c r="JV197" s="70">
        <v>1</v>
      </c>
      <c r="JW197" s="72"/>
      <c r="JX197" s="72"/>
      <c r="JY197" s="72"/>
      <c r="JZ197" s="72"/>
      <c r="KA197" s="72"/>
      <c r="KB197" s="72"/>
      <c r="KC197" s="72"/>
      <c r="KD197" s="72"/>
      <c r="KE197" s="72"/>
      <c r="KF197" s="72"/>
      <c r="KG197" s="72"/>
      <c r="KH197" s="72"/>
      <c r="KI197" s="72"/>
      <c r="KJ197" s="72"/>
      <c r="KK197" s="72"/>
      <c r="KL197" s="72"/>
      <c r="KM197" s="72"/>
      <c r="KN197" s="70"/>
      <c r="KO197" s="72"/>
      <c r="KP197" s="70"/>
      <c r="KQ197" s="72"/>
      <c r="KR197" s="72"/>
      <c r="KS197" s="72"/>
      <c r="KT197" s="72"/>
      <c r="KU197" s="72"/>
      <c r="KV197" s="72"/>
      <c r="KW197" s="72"/>
      <c r="KX197" s="72"/>
      <c r="KY197" s="72"/>
      <c r="KZ197" s="72"/>
      <c r="LA197" s="72"/>
      <c r="LB197" s="72"/>
      <c r="LC197" s="72"/>
      <c r="LD197" s="72"/>
      <c r="LE197" s="70"/>
      <c r="LF197" s="72"/>
      <c r="LG197" s="70"/>
      <c r="LH197" s="70"/>
      <c r="LI197" s="70"/>
      <c r="LJ197" s="73"/>
      <c r="LK197" s="73"/>
      <c r="LL197" s="73"/>
      <c r="LM197" s="74"/>
      <c r="LN197" s="75"/>
      <c r="LO197" s="75"/>
      <c r="LP197" s="75"/>
      <c r="LQ197" s="75"/>
      <c r="LR197" s="75"/>
      <c r="LS197" s="75"/>
      <c r="LT197" s="75"/>
      <c r="LU197" s="75"/>
      <c r="LV197" s="75"/>
      <c r="LW197" s="75"/>
      <c r="LX197" s="75"/>
      <c r="LY197" s="75"/>
      <c r="LZ197" s="75"/>
      <c r="MA197" s="75"/>
      <c r="MB197" s="75"/>
      <c r="MC197" s="74"/>
      <c r="MD197" s="74"/>
      <c r="ME197" s="74"/>
      <c r="MF197" s="74"/>
      <c r="MG197" s="74"/>
      <c r="MH197" s="74"/>
      <c r="MI197" s="76"/>
      <c r="MJ197" s="76"/>
      <c r="MK197" s="76"/>
      <c r="ML197" s="76"/>
      <c r="MM197" s="76"/>
      <c r="MN197" s="74"/>
      <c r="MO197" s="74"/>
      <c r="MP197" s="74"/>
      <c r="MQ197" s="74"/>
      <c r="MR197" s="70"/>
      <c r="MS197" s="70"/>
      <c r="MT197" s="70"/>
      <c r="MU197" s="70"/>
      <c r="MV197" s="70"/>
      <c r="MW197" s="70"/>
      <c r="MX197" s="70"/>
      <c r="MY197" s="70"/>
      <c r="MZ197" s="70"/>
      <c r="NA197" s="70"/>
      <c r="NB197" s="70"/>
      <c r="NC197" s="70"/>
      <c r="ND197" s="70"/>
      <c r="NE197" s="70"/>
      <c r="NF197" s="70"/>
      <c r="NG197" s="70"/>
      <c r="NH197" s="70"/>
      <c r="NI197" s="70"/>
      <c r="NJ197" s="70"/>
      <c r="NK197" s="70"/>
      <c r="NL197" s="70"/>
      <c r="NM197" s="70"/>
      <c r="NN197" s="70"/>
      <c r="NO197" s="70"/>
      <c r="NP197" s="70"/>
      <c r="NQ197" s="70"/>
      <c r="NR197" s="70"/>
      <c r="NS197" s="70"/>
      <c r="NT197" s="70"/>
      <c r="NU197" s="70"/>
      <c r="NV197" s="70"/>
      <c r="NW197" s="70"/>
      <c r="NX197" s="70"/>
      <c r="NY197" s="70"/>
      <c r="NZ197" s="70"/>
      <c r="OA197" s="70"/>
      <c r="OB197" s="70"/>
      <c r="OC197" s="70"/>
      <c r="OD197" s="70"/>
      <c r="OE197" s="70"/>
      <c r="OF197" s="70"/>
      <c r="OG197" s="81"/>
      <c r="OH197" s="70"/>
      <c r="OI197" s="70"/>
      <c r="OJ197" s="70"/>
      <c r="OK197" s="70"/>
      <c r="OL197" s="70"/>
      <c r="OM197" s="70"/>
      <c r="ON197" s="70"/>
      <c r="OO197" s="70"/>
      <c r="OP197" s="70"/>
      <c r="OQ197" s="70"/>
      <c r="OR197" s="70"/>
      <c r="OS197" s="70"/>
      <c r="OT197" s="70"/>
      <c r="OU197" s="70"/>
    </row>
    <row r="198" spans="1:411" s="67" customFormat="1" ht="25.5">
      <c r="A198" s="67">
        <v>189</v>
      </c>
      <c r="B198" s="555" t="s">
        <v>784</v>
      </c>
      <c r="C198" s="559" t="s">
        <v>601</v>
      </c>
      <c r="D198" s="511">
        <v>2216.19</v>
      </c>
      <c r="E198" s="571"/>
      <c r="F198" s="634"/>
      <c r="G198" s="634">
        <v>2216.19</v>
      </c>
      <c r="H198" s="919">
        <v>2216.19</v>
      </c>
      <c r="I198" s="633">
        <f t="shared" si="7"/>
        <v>2216.19</v>
      </c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2"/>
      <c r="AK198" s="70"/>
      <c r="AL198" s="72"/>
      <c r="AM198" s="70"/>
      <c r="AN198" s="70"/>
      <c r="AO198" s="72"/>
      <c r="AP198" s="70"/>
      <c r="AQ198" s="70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70"/>
      <c r="BF198" s="70"/>
      <c r="BG198" s="70"/>
      <c r="BH198" s="70"/>
      <c r="BI198" s="70"/>
      <c r="BJ198" s="70"/>
      <c r="BK198" s="72"/>
      <c r="BL198" s="72"/>
      <c r="BM198" s="70"/>
      <c r="BN198" s="70"/>
      <c r="BO198" s="72"/>
      <c r="BP198" s="72"/>
      <c r="BQ198" s="70"/>
      <c r="BR198" s="70"/>
      <c r="BS198" s="70"/>
      <c r="BT198" s="70"/>
      <c r="BU198" s="72"/>
      <c r="BV198" s="72"/>
      <c r="BW198" s="72"/>
      <c r="BX198" s="72"/>
      <c r="BY198" s="70"/>
      <c r="BZ198" s="70"/>
      <c r="CA198" s="70"/>
      <c r="CB198" s="70"/>
      <c r="CC198" s="72"/>
      <c r="CD198" s="72"/>
      <c r="CE198" s="70"/>
      <c r="CF198" s="72"/>
      <c r="CG198" s="72"/>
      <c r="CH198" s="72"/>
      <c r="CI198" s="72"/>
      <c r="CJ198" s="72"/>
      <c r="CK198" s="72"/>
      <c r="CL198" s="72"/>
      <c r="CM198" s="72"/>
      <c r="CN198" s="72"/>
      <c r="CO198" s="72"/>
      <c r="CP198" s="72"/>
      <c r="CQ198" s="72"/>
      <c r="CR198" s="72"/>
      <c r="CS198" s="72"/>
      <c r="CT198" s="72"/>
      <c r="CU198" s="72"/>
      <c r="CV198" s="72"/>
      <c r="CW198" s="72"/>
      <c r="CX198" s="72"/>
      <c r="CY198" s="72"/>
      <c r="CZ198" s="72"/>
      <c r="DA198" s="70"/>
      <c r="DB198" s="70"/>
      <c r="DC198" s="70"/>
      <c r="DD198" s="72"/>
      <c r="DE198" s="72"/>
      <c r="DF198" s="70"/>
      <c r="DG198" s="72"/>
      <c r="DH198" s="70"/>
      <c r="DI198" s="72"/>
      <c r="DJ198" s="72"/>
      <c r="DK198" s="70"/>
      <c r="DL198" s="72">
        <v>1</v>
      </c>
      <c r="DM198" s="72"/>
      <c r="DN198" s="72"/>
      <c r="DO198" s="72"/>
      <c r="DP198" s="72"/>
      <c r="DQ198" s="72"/>
      <c r="DR198" s="72"/>
      <c r="DS198" s="72"/>
      <c r="DT198" s="72"/>
      <c r="DU198" s="72"/>
      <c r="DV198" s="72"/>
      <c r="DW198" s="72"/>
      <c r="DX198" s="72"/>
      <c r="DY198" s="72"/>
      <c r="DZ198" s="72"/>
      <c r="EA198" s="72"/>
      <c r="EB198" s="72"/>
      <c r="EC198" s="70"/>
      <c r="ED198" s="72"/>
      <c r="EE198" s="70"/>
      <c r="EF198" s="72"/>
      <c r="EG198" s="72"/>
      <c r="EH198" s="72"/>
      <c r="EI198" s="72"/>
      <c r="EJ198" s="72"/>
      <c r="EK198" s="72"/>
      <c r="EL198" s="72"/>
      <c r="EM198" s="72"/>
      <c r="EN198" s="72"/>
      <c r="EO198" s="72"/>
      <c r="EP198" s="72"/>
      <c r="EQ198" s="72"/>
      <c r="ER198" s="72"/>
      <c r="ES198" s="72"/>
      <c r="ET198" s="70"/>
      <c r="EU198" s="72"/>
      <c r="EV198" s="70"/>
      <c r="EW198" s="70"/>
      <c r="EX198" s="70"/>
      <c r="EY198" s="73"/>
      <c r="EZ198" s="73"/>
      <c r="FA198" s="73"/>
      <c r="FB198" s="74"/>
      <c r="FC198" s="75"/>
      <c r="FD198" s="75"/>
      <c r="FE198" s="75"/>
      <c r="FF198" s="75"/>
      <c r="FG198" s="75"/>
      <c r="FH198" s="75"/>
      <c r="FI198" s="75"/>
      <c r="FJ198" s="75"/>
      <c r="FK198" s="75"/>
      <c r="FL198" s="75"/>
      <c r="FM198" s="75"/>
      <c r="FN198" s="75"/>
      <c r="FO198" s="75"/>
      <c r="FP198" s="75"/>
      <c r="FQ198" s="75"/>
      <c r="FR198" s="74"/>
      <c r="FS198" s="74"/>
      <c r="FT198" s="74"/>
      <c r="FU198" s="74"/>
      <c r="FV198" s="74"/>
      <c r="FW198" s="74"/>
      <c r="FX198" s="76"/>
      <c r="FY198" s="76"/>
      <c r="FZ198" s="76"/>
      <c r="GA198" s="76"/>
      <c r="GB198" s="76"/>
      <c r="GC198" s="74"/>
      <c r="GD198" s="74"/>
      <c r="GE198" s="74"/>
      <c r="GF198" s="74"/>
      <c r="GG198" s="77"/>
      <c r="GH198" s="78"/>
      <c r="GI198" s="78"/>
      <c r="GJ198" s="74"/>
      <c r="GK198" s="79"/>
      <c r="GL198" s="105"/>
      <c r="GM198" s="105"/>
      <c r="GN198" s="70"/>
      <c r="GO198" s="70"/>
      <c r="GP198" s="70"/>
      <c r="GQ198" s="70"/>
      <c r="GR198" s="70"/>
      <c r="GS198" s="70"/>
      <c r="GT198" s="70"/>
      <c r="GU198" s="70"/>
      <c r="GV198" s="70"/>
      <c r="GW198" s="70"/>
      <c r="GX198" s="70"/>
      <c r="GY198" s="70"/>
      <c r="GZ198" s="70"/>
      <c r="HA198" s="70"/>
      <c r="HB198" s="70"/>
      <c r="HC198" s="70"/>
      <c r="HD198" s="70"/>
      <c r="HE198" s="70"/>
      <c r="HF198" s="70"/>
      <c r="HG198" s="70"/>
      <c r="HH198" s="70"/>
      <c r="HI198" s="70"/>
      <c r="HJ198" s="70"/>
      <c r="HK198" s="72"/>
      <c r="HL198" s="70"/>
      <c r="HM198" s="72"/>
      <c r="HN198" s="70"/>
      <c r="HO198" s="70"/>
      <c r="HP198" s="72"/>
      <c r="HQ198" s="106"/>
      <c r="HR198" s="70"/>
      <c r="HS198" s="70"/>
      <c r="HT198" s="70"/>
      <c r="HU198" s="70"/>
      <c r="HV198" s="70"/>
      <c r="HW198" s="70"/>
      <c r="HX198" s="70"/>
      <c r="HY198" s="70"/>
      <c r="HZ198" s="70"/>
      <c r="IA198" s="70"/>
      <c r="IB198" s="72"/>
      <c r="IC198" s="70"/>
      <c r="ID198" s="72"/>
      <c r="IE198" s="70"/>
      <c r="IF198" s="70"/>
      <c r="IG198" s="72"/>
      <c r="IH198" s="72"/>
      <c r="II198" s="72"/>
      <c r="IJ198" s="70"/>
      <c r="IK198" s="70"/>
      <c r="IL198" s="70"/>
      <c r="IM198" s="70"/>
      <c r="IN198" s="72"/>
      <c r="IO198" s="72"/>
      <c r="IP198" s="70"/>
      <c r="IQ198" s="72"/>
      <c r="IR198" s="72"/>
      <c r="IS198" s="72"/>
      <c r="IT198" s="72"/>
      <c r="IU198" s="72"/>
      <c r="IV198" s="72"/>
      <c r="IW198" s="72"/>
      <c r="IX198" s="72"/>
      <c r="IY198" s="72"/>
      <c r="IZ198" s="72"/>
      <c r="JA198" s="72"/>
      <c r="JB198" s="72"/>
      <c r="JC198" s="72"/>
      <c r="JD198" s="72"/>
      <c r="JE198" s="72"/>
      <c r="JF198" s="72"/>
      <c r="JG198" s="72"/>
      <c r="JH198" s="72"/>
      <c r="JI198" s="72"/>
      <c r="JJ198" s="72"/>
      <c r="JK198" s="72"/>
      <c r="JL198" s="70"/>
      <c r="JM198" s="70"/>
      <c r="JN198" s="70"/>
      <c r="JO198" s="72"/>
      <c r="JP198" s="72"/>
      <c r="JQ198" s="70"/>
      <c r="JR198" s="72"/>
      <c r="JS198" s="70"/>
      <c r="JT198" s="72"/>
      <c r="JU198" s="72"/>
      <c r="JV198" s="70"/>
      <c r="JW198" s="72">
        <v>1</v>
      </c>
      <c r="JX198" s="72"/>
      <c r="JY198" s="72"/>
      <c r="JZ198" s="72"/>
      <c r="KA198" s="72"/>
      <c r="KB198" s="72"/>
      <c r="KC198" s="72"/>
      <c r="KD198" s="72"/>
      <c r="KE198" s="72"/>
      <c r="KF198" s="72"/>
      <c r="KG198" s="72"/>
      <c r="KH198" s="72"/>
      <c r="KI198" s="72"/>
      <c r="KJ198" s="72"/>
      <c r="KK198" s="72"/>
      <c r="KL198" s="72"/>
      <c r="KM198" s="72"/>
      <c r="KN198" s="70"/>
      <c r="KO198" s="72"/>
      <c r="KP198" s="70"/>
      <c r="KQ198" s="72"/>
      <c r="KR198" s="72"/>
      <c r="KS198" s="72"/>
      <c r="KT198" s="72"/>
      <c r="KU198" s="72"/>
      <c r="KV198" s="72"/>
      <c r="KW198" s="72"/>
      <c r="KX198" s="72"/>
      <c r="KY198" s="72"/>
      <c r="KZ198" s="72"/>
      <c r="LA198" s="72"/>
      <c r="LB198" s="72"/>
      <c r="LC198" s="72"/>
      <c r="LD198" s="72"/>
      <c r="LE198" s="70"/>
      <c r="LF198" s="72"/>
      <c r="LG198" s="70"/>
      <c r="LH198" s="70"/>
      <c r="LI198" s="70"/>
      <c r="LJ198" s="73"/>
      <c r="LK198" s="73"/>
      <c r="LL198" s="73"/>
      <c r="LM198" s="74"/>
      <c r="LN198" s="75"/>
      <c r="LO198" s="75"/>
      <c r="LP198" s="75"/>
      <c r="LQ198" s="75"/>
      <c r="LR198" s="75"/>
      <c r="LS198" s="75"/>
      <c r="LT198" s="75"/>
      <c r="LU198" s="75"/>
      <c r="LV198" s="75"/>
      <c r="LW198" s="75"/>
      <c r="LX198" s="75"/>
      <c r="LY198" s="75"/>
      <c r="LZ198" s="75"/>
      <c r="MA198" s="75"/>
      <c r="MB198" s="75"/>
      <c r="MC198" s="74"/>
      <c r="MD198" s="74"/>
      <c r="ME198" s="74"/>
      <c r="MF198" s="74"/>
      <c r="MG198" s="74"/>
      <c r="MH198" s="74"/>
      <c r="MI198" s="76"/>
      <c r="MJ198" s="76"/>
      <c r="MK198" s="76"/>
      <c r="ML198" s="76"/>
      <c r="MM198" s="76"/>
      <c r="MN198" s="74"/>
      <c r="MO198" s="74"/>
      <c r="MP198" s="74"/>
      <c r="MQ198" s="74"/>
      <c r="MR198" s="70"/>
      <c r="MS198" s="70"/>
      <c r="MT198" s="70"/>
      <c r="MU198" s="70"/>
      <c r="MV198" s="70"/>
      <c r="MW198" s="70"/>
      <c r="MX198" s="70"/>
      <c r="MY198" s="70"/>
      <c r="MZ198" s="70"/>
      <c r="NA198" s="70"/>
      <c r="NB198" s="70"/>
      <c r="NC198" s="70"/>
      <c r="ND198" s="70"/>
      <c r="NE198" s="70"/>
      <c r="NF198" s="70"/>
      <c r="NG198" s="70"/>
      <c r="NH198" s="70"/>
      <c r="NI198" s="70"/>
      <c r="NJ198" s="70"/>
      <c r="NK198" s="70"/>
      <c r="NL198" s="70"/>
      <c r="NM198" s="70"/>
      <c r="NN198" s="70"/>
      <c r="NO198" s="70"/>
      <c r="NP198" s="70"/>
      <c r="NQ198" s="70"/>
      <c r="NR198" s="70"/>
      <c r="NS198" s="70"/>
      <c r="NT198" s="70"/>
      <c r="NU198" s="70"/>
      <c r="NV198" s="70"/>
      <c r="NW198" s="70"/>
      <c r="NX198" s="70"/>
      <c r="NY198" s="70"/>
      <c r="NZ198" s="70"/>
      <c r="OA198" s="70"/>
      <c r="OB198" s="70"/>
      <c r="OC198" s="70"/>
      <c r="OD198" s="70"/>
      <c r="OE198" s="70"/>
      <c r="OF198" s="70"/>
      <c r="OG198" s="81"/>
      <c r="OH198" s="70"/>
      <c r="OI198" s="70"/>
      <c r="OJ198" s="70"/>
      <c r="OK198" s="70"/>
      <c r="OL198" s="70"/>
      <c r="OM198" s="70"/>
      <c r="ON198" s="70"/>
      <c r="OO198" s="70"/>
      <c r="OP198" s="70"/>
      <c r="OQ198" s="70"/>
      <c r="OR198" s="70"/>
      <c r="OS198" s="70"/>
      <c r="OT198" s="70"/>
      <c r="OU198" s="70"/>
    </row>
    <row r="199" spans="1:411" s="67" customFormat="1" ht="12.75">
      <c r="A199" s="67">
        <v>190</v>
      </c>
      <c r="B199" s="555" t="s">
        <v>785</v>
      </c>
      <c r="C199" s="559" t="s">
        <v>601</v>
      </c>
      <c r="D199" s="511">
        <v>2890.26</v>
      </c>
      <c r="E199" s="571"/>
      <c r="F199" s="634"/>
      <c r="G199" s="634">
        <v>2890.26</v>
      </c>
      <c r="H199" s="919">
        <v>2890.26</v>
      </c>
      <c r="I199" s="633">
        <f t="shared" si="7"/>
        <v>2890.26</v>
      </c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2"/>
      <c r="AK199" s="70"/>
      <c r="AL199" s="72"/>
      <c r="AM199" s="70"/>
      <c r="AN199" s="70"/>
      <c r="AO199" s="72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0"/>
      <c r="BH199" s="70"/>
      <c r="BI199" s="70"/>
      <c r="BJ199" s="70"/>
      <c r="BK199" s="72"/>
      <c r="BL199" s="72"/>
      <c r="BM199" s="70"/>
      <c r="BN199" s="70"/>
      <c r="BO199" s="72"/>
      <c r="BP199" s="72"/>
      <c r="BQ199" s="70"/>
      <c r="BR199" s="70"/>
      <c r="BS199" s="70"/>
      <c r="BT199" s="70"/>
      <c r="BU199" s="72"/>
      <c r="BV199" s="72"/>
      <c r="BW199" s="72"/>
      <c r="BX199" s="72"/>
      <c r="BY199" s="70"/>
      <c r="BZ199" s="70"/>
      <c r="CA199" s="70"/>
      <c r="CB199" s="70"/>
      <c r="CC199" s="72"/>
      <c r="CD199" s="72"/>
      <c r="CE199" s="70"/>
      <c r="CF199" s="72"/>
      <c r="CG199" s="72"/>
      <c r="CH199" s="72"/>
      <c r="CI199" s="72"/>
      <c r="CJ199" s="72"/>
      <c r="CK199" s="72"/>
      <c r="CL199" s="72"/>
      <c r="CM199" s="72"/>
      <c r="CN199" s="72"/>
      <c r="CO199" s="72"/>
      <c r="CP199" s="72"/>
      <c r="CQ199" s="72"/>
      <c r="CR199" s="72"/>
      <c r="CS199" s="72"/>
      <c r="CT199" s="72"/>
      <c r="CU199" s="72"/>
      <c r="CV199" s="72"/>
      <c r="CW199" s="72"/>
      <c r="CX199" s="72"/>
      <c r="CY199" s="72"/>
      <c r="CZ199" s="72"/>
      <c r="DA199" s="70"/>
      <c r="DB199" s="70"/>
      <c r="DC199" s="70"/>
      <c r="DD199" s="72"/>
      <c r="DE199" s="72"/>
      <c r="DF199" s="70"/>
      <c r="DG199" s="72"/>
      <c r="DH199" s="70"/>
      <c r="DI199" s="72"/>
      <c r="DJ199" s="72"/>
      <c r="DK199" s="70"/>
      <c r="DL199" s="72"/>
      <c r="DM199" s="72">
        <v>1</v>
      </c>
      <c r="DN199" s="72"/>
      <c r="DO199" s="72"/>
      <c r="DP199" s="72"/>
      <c r="DQ199" s="72"/>
      <c r="DR199" s="72"/>
      <c r="DS199" s="72"/>
      <c r="DT199" s="72"/>
      <c r="DU199" s="72"/>
      <c r="DV199" s="72"/>
      <c r="DW199" s="72"/>
      <c r="DX199" s="72"/>
      <c r="DY199" s="72"/>
      <c r="DZ199" s="72"/>
      <c r="EA199" s="72"/>
      <c r="EB199" s="72"/>
      <c r="EC199" s="70"/>
      <c r="ED199" s="72"/>
      <c r="EE199" s="70"/>
      <c r="EF199" s="72"/>
      <c r="EG199" s="72"/>
      <c r="EH199" s="72"/>
      <c r="EI199" s="72"/>
      <c r="EJ199" s="72"/>
      <c r="EK199" s="72"/>
      <c r="EL199" s="72"/>
      <c r="EM199" s="72"/>
      <c r="EN199" s="72"/>
      <c r="EO199" s="72"/>
      <c r="EP199" s="72"/>
      <c r="EQ199" s="72"/>
      <c r="ER199" s="72"/>
      <c r="ES199" s="72"/>
      <c r="ET199" s="70"/>
      <c r="EU199" s="72"/>
      <c r="EV199" s="70"/>
      <c r="EW199" s="70"/>
      <c r="EX199" s="70"/>
      <c r="EY199" s="73"/>
      <c r="EZ199" s="73"/>
      <c r="FA199" s="73"/>
      <c r="FB199" s="74"/>
      <c r="FC199" s="75"/>
      <c r="FD199" s="75"/>
      <c r="FE199" s="75"/>
      <c r="FF199" s="75"/>
      <c r="FG199" s="75"/>
      <c r="FH199" s="75"/>
      <c r="FI199" s="75"/>
      <c r="FJ199" s="75"/>
      <c r="FK199" s="75"/>
      <c r="FL199" s="75"/>
      <c r="FM199" s="75"/>
      <c r="FN199" s="75"/>
      <c r="FO199" s="75"/>
      <c r="FP199" s="75"/>
      <c r="FQ199" s="75"/>
      <c r="FR199" s="74"/>
      <c r="FS199" s="74"/>
      <c r="FT199" s="74"/>
      <c r="FU199" s="74"/>
      <c r="FV199" s="74"/>
      <c r="FW199" s="74"/>
      <c r="FX199" s="76"/>
      <c r="FY199" s="76"/>
      <c r="FZ199" s="76"/>
      <c r="GA199" s="76"/>
      <c r="GB199" s="76"/>
      <c r="GC199" s="74"/>
      <c r="GD199" s="74"/>
      <c r="GE199" s="74"/>
      <c r="GF199" s="74"/>
      <c r="GG199" s="77"/>
      <c r="GH199" s="78"/>
      <c r="GI199" s="78"/>
      <c r="GJ199" s="74"/>
      <c r="GK199" s="79"/>
      <c r="GL199" s="105"/>
      <c r="GM199" s="105"/>
      <c r="GN199" s="70"/>
      <c r="GO199" s="70"/>
      <c r="GP199" s="70"/>
      <c r="GQ199" s="70"/>
      <c r="GR199" s="70"/>
      <c r="GS199" s="70"/>
      <c r="GT199" s="70"/>
      <c r="GU199" s="70"/>
      <c r="GV199" s="70"/>
      <c r="GW199" s="70"/>
      <c r="GX199" s="70"/>
      <c r="GY199" s="70"/>
      <c r="GZ199" s="70"/>
      <c r="HA199" s="70"/>
      <c r="HB199" s="70"/>
      <c r="HC199" s="70"/>
      <c r="HD199" s="70"/>
      <c r="HE199" s="70"/>
      <c r="HF199" s="70"/>
      <c r="HG199" s="70"/>
      <c r="HH199" s="70"/>
      <c r="HI199" s="70"/>
      <c r="HJ199" s="70"/>
      <c r="HK199" s="72"/>
      <c r="HL199" s="70"/>
      <c r="HM199" s="72"/>
      <c r="HN199" s="70"/>
      <c r="HO199" s="70"/>
      <c r="HP199" s="72"/>
      <c r="HQ199" s="106"/>
      <c r="HR199" s="70"/>
      <c r="HS199" s="70"/>
      <c r="HT199" s="70"/>
      <c r="HU199" s="70"/>
      <c r="HV199" s="70"/>
      <c r="HW199" s="70"/>
      <c r="HX199" s="70"/>
      <c r="HY199" s="70"/>
      <c r="HZ199" s="70"/>
      <c r="IA199" s="70"/>
      <c r="IB199" s="72"/>
      <c r="IC199" s="70"/>
      <c r="ID199" s="72"/>
      <c r="IE199" s="70"/>
      <c r="IF199" s="70"/>
      <c r="IG199" s="72"/>
      <c r="IH199" s="72"/>
      <c r="II199" s="72"/>
      <c r="IJ199" s="70"/>
      <c r="IK199" s="70"/>
      <c r="IL199" s="70"/>
      <c r="IM199" s="70"/>
      <c r="IN199" s="72"/>
      <c r="IO199" s="72"/>
      <c r="IP199" s="70"/>
      <c r="IQ199" s="72"/>
      <c r="IR199" s="72"/>
      <c r="IS199" s="72"/>
      <c r="IT199" s="72"/>
      <c r="IU199" s="72"/>
      <c r="IV199" s="72"/>
      <c r="IW199" s="72"/>
      <c r="IX199" s="72"/>
      <c r="IY199" s="72"/>
      <c r="IZ199" s="72"/>
      <c r="JA199" s="72"/>
      <c r="JB199" s="72"/>
      <c r="JC199" s="72"/>
      <c r="JD199" s="72"/>
      <c r="JE199" s="72"/>
      <c r="JF199" s="72"/>
      <c r="JG199" s="72"/>
      <c r="JH199" s="72"/>
      <c r="JI199" s="72"/>
      <c r="JJ199" s="72"/>
      <c r="JK199" s="72"/>
      <c r="JL199" s="70"/>
      <c r="JM199" s="70"/>
      <c r="JN199" s="70"/>
      <c r="JO199" s="72"/>
      <c r="JP199" s="72"/>
      <c r="JQ199" s="70"/>
      <c r="JR199" s="72"/>
      <c r="JS199" s="70"/>
      <c r="JT199" s="72"/>
      <c r="JU199" s="72"/>
      <c r="JV199" s="70"/>
      <c r="JW199" s="72"/>
      <c r="JX199" s="72">
        <v>1</v>
      </c>
      <c r="JY199" s="72"/>
      <c r="JZ199" s="72"/>
      <c r="KA199" s="72"/>
      <c r="KB199" s="72"/>
      <c r="KC199" s="72"/>
      <c r="KD199" s="72"/>
      <c r="KE199" s="72"/>
      <c r="KF199" s="72"/>
      <c r="KG199" s="72"/>
      <c r="KH199" s="72"/>
      <c r="KI199" s="72"/>
      <c r="KJ199" s="72"/>
      <c r="KK199" s="72"/>
      <c r="KL199" s="72"/>
      <c r="KM199" s="72"/>
      <c r="KN199" s="70"/>
      <c r="KO199" s="72"/>
      <c r="KP199" s="70"/>
      <c r="KQ199" s="72"/>
      <c r="KR199" s="72"/>
      <c r="KS199" s="72"/>
      <c r="KT199" s="72"/>
      <c r="KU199" s="72"/>
      <c r="KV199" s="72"/>
      <c r="KW199" s="72"/>
      <c r="KX199" s="72"/>
      <c r="KY199" s="72"/>
      <c r="KZ199" s="72"/>
      <c r="LA199" s="72"/>
      <c r="LB199" s="72"/>
      <c r="LC199" s="72"/>
      <c r="LD199" s="72"/>
      <c r="LE199" s="70"/>
      <c r="LF199" s="72"/>
      <c r="LG199" s="70"/>
      <c r="LH199" s="70"/>
      <c r="LI199" s="70"/>
      <c r="LJ199" s="73"/>
      <c r="LK199" s="73"/>
      <c r="LL199" s="73"/>
      <c r="LM199" s="74"/>
      <c r="LN199" s="75"/>
      <c r="LO199" s="75"/>
      <c r="LP199" s="75"/>
      <c r="LQ199" s="75"/>
      <c r="LR199" s="75"/>
      <c r="LS199" s="75"/>
      <c r="LT199" s="75"/>
      <c r="LU199" s="75"/>
      <c r="LV199" s="75"/>
      <c r="LW199" s="75"/>
      <c r="LX199" s="75"/>
      <c r="LY199" s="75"/>
      <c r="LZ199" s="75"/>
      <c r="MA199" s="75"/>
      <c r="MB199" s="75"/>
      <c r="MC199" s="74"/>
      <c r="MD199" s="74"/>
      <c r="ME199" s="74"/>
      <c r="MF199" s="74"/>
      <c r="MG199" s="74"/>
      <c r="MH199" s="74"/>
      <c r="MI199" s="76"/>
      <c r="MJ199" s="76"/>
      <c r="MK199" s="76"/>
      <c r="ML199" s="76"/>
      <c r="MM199" s="76"/>
      <c r="MN199" s="74"/>
      <c r="MO199" s="74"/>
      <c r="MP199" s="74"/>
      <c r="MQ199" s="74"/>
      <c r="MR199" s="70"/>
      <c r="MS199" s="70"/>
      <c r="MT199" s="70"/>
      <c r="MU199" s="70"/>
      <c r="MV199" s="70"/>
      <c r="MW199" s="70"/>
      <c r="MX199" s="70"/>
      <c r="MY199" s="70"/>
      <c r="MZ199" s="70"/>
      <c r="NA199" s="70"/>
      <c r="NB199" s="70"/>
      <c r="NC199" s="70"/>
      <c r="ND199" s="70"/>
      <c r="NE199" s="70"/>
      <c r="NF199" s="70"/>
      <c r="NG199" s="70"/>
      <c r="NH199" s="70"/>
      <c r="NI199" s="70"/>
      <c r="NJ199" s="70"/>
      <c r="NK199" s="70"/>
      <c r="NL199" s="70"/>
      <c r="NM199" s="70"/>
      <c r="NN199" s="70"/>
      <c r="NO199" s="70"/>
      <c r="NP199" s="70"/>
      <c r="NQ199" s="70"/>
      <c r="NR199" s="70"/>
      <c r="NS199" s="70"/>
      <c r="NT199" s="70"/>
      <c r="NU199" s="70"/>
      <c r="NV199" s="70"/>
      <c r="NW199" s="70"/>
      <c r="NX199" s="70"/>
      <c r="NY199" s="70"/>
      <c r="NZ199" s="70"/>
      <c r="OA199" s="70"/>
      <c r="OB199" s="70"/>
      <c r="OC199" s="70"/>
      <c r="OD199" s="70"/>
      <c r="OE199" s="70"/>
      <c r="OF199" s="70"/>
      <c r="OG199" s="81"/>
      <c r="OH199" s="70"/>
      <c r="OI199" s="70"/>
      <c r="OJ199" s="70"/>
      <c r="OK199" s="70"/>
      <c r="OL199" s="70"/>
      <c r="OM199" s="70"/>
      <c r="ON199" s="70"/>
      <c r="OO199" s="70"/>
      <c r="OP199" s="70"/>
      <c r="OQ199" s="70"/>
      <c r="OR199" s="70"/>
      <c r="OS199" s="70"/>
      <c r="OT199" s="70"/>
      <c r="OU199" s="70"/>
    </row>
    <row r="200" spans="1:411" s="67" customFormat="1" ht="12.75">
      <c r="A200" s="67">
        <v>191</v>
      </c>
      <c r="B200" s="555" t="s">
        <v>786</v>
      </c>
      <c r="C200" s="559" t="s">
        <v>601</v>
      </c>
      <c r="D200" s="511">
        <v>2891.55</v>
      </c>
      <c r="E200" s="571"/>
      <c r="F200" s="634"/>
      <c r="G200" s="634">
        <v>2891.55</v>
      </c>
      <c r="H200" s="919">
        <v>2891.55</v>
      </c>
      <c r="I200" s="633">
        <f t="shared" si="7"/>
        <v>2891.55</v>
      </c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2"/>
      <c r="AK200" s="70"/>
      <c r="AL200" s="72"/>
      <c r="AM200" s="70"/>
      <c r="AN200" s="70"/>
      <c r="AO200" s="72"/>
      <c r="AP200" s="70"/>
      <c r="AQ200" s="70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70"/>
      <c r="BF200" s="70"/>
      <c r="BG200" s="70"/>
      <c r="BH200" s="70"/>
      <c r="BI200" s="70"/>
      <c r="BJ200" s="70"/>
      <c r="BK200" s="72"/>
      <c r="BL200" s="72"/>
      <c r="BM200" s="70"/>
      <c r="BN200" s="70"/>
      <c r="BO200" s="72"/>
      <c r="BP200" s="72"/>
      <c r="BQ200" s="70"/>
      <c r="BR200" s="70"/>
      <c r="BS200" s="70"/>
      <c r="BT200" s="70"/>
      <c r="BU200" s="72"/>
      <c r="BV200" s="72"/>
      <c r="BW200" s="72"/>
      <c r="BX200" s="72"/>
      <c r="BY200" s="70"/>
      <c r="BZ200" s="70"/>
      <c r="CA200" s="70"/>
      <c r="CB200" s="70"/>
      <c r="CC200" s="72"/>
      <c r="CD200" s="72"/>
      <c r="CE200" s="70"/>
      <c r="CF200" s="72"/>
      <c r="CG200" s="72"/>
      <c r="CH200" s="72"/>
      <c r="CI200" s="72"/>
      <c r="CJ200" s="72"/>
      <c r="CK200" s="72"/>
      <c r="CL200" s="72"/>
      <c r="CM200" s="72"/>
      <c r="CN200" s="72"/>
      <c r="CO200" s="72"/>
      <c r="CP200" s="72"/>
      <c r="CQ200" s="72"/>
      <c r="CR200" s="72"/>
      <c r="CS200" s="72"/>
      <c r="CT200" s="72"/>
      <c r="CU200" s="72"/>
      <c r="CV200" s="72"/>
      <c r="CW200" s="72"/>
      <c r="CX200" s="72"/>
      <c r="CY200" s="72"/>
      <c r="CZ200" s="72"/>
      <c r="DA200" s="70"/>
      <c r="DB200" s="70"/>
      <c r="DC200" s="70"/>
      <c r="DD200" s="72"/>
      <c r="DE200" s="72"/>
      <c r="DF200" s="70"/>
      <c r="DG200" s="72"/>
      <c r="DH200" s="70"/>
      <c r="DI200" s="72"/>
      <c r="DJ200" s="72"/>
      <c r="DK200" s="70"/>
      <c r="DL200" s="72"/>
      <c r="DM200" s="72"/>
      <c r="DN200" s="72">
        <v>1</v>
      </c>
      <c r="DO200" s="72"/>
      <c r="DP200" s="72"/>
      <c r="DQ200" s="72"/>
      <c r="DR200" s="72"/>
      <c r="DS200" s="72"/>
      <c r="DT200" s="72"/>
      <c r="DU200" s="72"/>
      <c r="DV200" s="72"/>
      <c r="DW200" s="72"/>
      <c r="DX200" s="72"/>
      <c r="DY200" s="72"/>
      <c r="DZ200" s="72"/>
      <c r="EA200" s="72"/>
      <c r="EB200" s="72"/>
      <c r="EC200" s="70"/>
      <c r="ED200" s="72"/>
      <c r="EE200" s="70"/>
      <c r="EF200" s="72"/>
      <c r="EG200" s="72"/>
      <c r="EH200" s="72"/>
      <c r="EI200" s="72"/>
      <c r="EJ200" s="72"/>
      <c r="EK200" s="72"/>
      <c r="EL200" s="72"/>
      <c r="EM200" s="72"/>
      <c r="EN200" s="72"/>
      <c r="EO200" s="72"/>
      <c r="EP200" s="72"/>
      <c r="EQ200" s="72"/>
      <c r="ER200" s="72"/>
      <c r="ES200" s="72"/>
      <c r="ET200" s="70"/>
      <c r="EU200" s="72"/>
      <c r="EV200" s="70"/>
      <c r="EW200" s="70"/>
      <c r="EX200" s="70"/>
      <c r="EY200" s="73"/>
      <c r="EZ200" s="73"/>
      <c r="FA200" s="73"/>
      <c r="FB200" s="74"/>
      <c r="FC200" s="75"/>
      <c r="FD200" s="75"/>
      <c r="FE200" s="75"/>
      <c r="FF200" s="75"/>
      <c r="FG200" s="75"/>
      <c r="FH200" s="75"/>
      <c r="FI200" s="75"/>
      <c r="FJ200" s="75"/>
      <c r="FK200" s="75"/>
      <c r="FL200" s="75"/>
      <c r="FM200" s="75"/>
      <c r="FN200" s="75"/>
      <c r="FO200" s="75"/>
      <c r="FP200" s="75"/>
      <c r="FQ200" s="75"/>
      <c r="FR200" s="74"/>
      <c r="FS200" s="74"/>
      <c r="FT200" s="74"/>
      <c r="FU200" s="74"/>
      <c r="FV200" s="74"/>
      <c r="FW200" s="74"/>
      <c r="FX200" s="76"/>
      <c r="FY200" s="76"/>
      <c r="FZ200" s="76"/>
      <c r="GA200" s="76"/>
      <c r="GB200" s="76"/>
      <c r="GC200" s="74"/>
      <c r="GD200" s="74"/>
      <c r="GE200" s="74"/>
      <c r="GF200" s="74"/>
      <c r="GG200" s="77"/>
      <c r="GH200" s="78"/>
      <c r="GI200" s="78"/>
      <c r="GJ200" s="74"/>
      <c r="GK200" s="79"/>
      <c r="GL200" s="105"/>
      <c r="GM200" s="105"/>
      <c r="GN200" s="70"/>
      <c r="GO200" s="70"/>
      <c r="GP200" s="70"/>
      <c r="GQ200" s="70"/>
      <c r="GR200" s="70"/>
      <c r="GS200" s="70"/>
      <c r="GT200" s="70"/>
      <c r="GU200" s="70"/>
      <c r="GV200" s="70"/>
      <c r="GW200" s="70"/>
      <c r="GX200" s="70"/>
      <c r="GY200" s="70"/>
      <c r="GZ200" s="70"/>
      <c r="HA200" s="70"/>
      <c r="HB200" s="70"/>
      <c r="HC200" s="70"/>
      <c r="HD200" s="70"/>
      <c r="HE200" s="70"/>
      <c r="HF200" s="70"/>
      <c r="HG200" s="70"/>
      <c r="HH200" s="70"/>
      <c r="HI200" s="70"/>
      <c r="HJ200" s="70"/>
      <c r="HK200" s="72"/>
      <c r="HL200" s="70"/>
      <c r="HM200" s="72"/>
      <c r="HN200" s="70"/>
      <c r="HO200" s="70"/>
      <c r="HP200" s="72"/>
      <c r="HQ200" s="106"/>
      <c r="HR200" s="70"/>
      <c r="HS200" s="70"/>
      <c r="HT200" s="70"/>
      <c r="HU200" s="70"/>
      <c r="HV200" s="70"/>
      <c r="HW200" s="70"/>
      <c r="HX200" s="70"/>
      <c r="HY200" s="70"/>
      <c r="HZ200" s="70"/>
      <c r="IA200" s="70"/>
      <c r="IB200" s="72"/>
      <c r="IC200" s="70"/>
      <c r="ID200" s="72"/>
      <c r="IE200" s="70"/>
      <c r="IF200" s="70"/>
      <c r="IG200" s="72"/>
      <c r="IH200" s="72"/>
      <c r="II200" s="72"/>
      <c r="IJ200" s="70"/>
      <c r="IK200" s="70"/>
      <c r="IL200" s="70"/>
      <c r="IM200" s="70"/>
      <c r="IN200" s="72"/>
      <c r="IO200" s="72"/>
      <c r="IP200" s="70"/>
      <c r="IQ200" s="72"/>
      <c r="IR200" s="72"/>
      <c r="IS200" s="72"/>
      <c r="IT200" s="72"/>
      <c r="IU200" s="72"/>
      <c r="IV200" s="72"/>
      <c r="IW200" s="72"/>
      <c r="IX200" s="72"/>
      <c r="IY200" s="72"/>
      <c r="IZ200" s="72"/>
      <c r="JA200" s="72"/>
      <c r="JB200" s="72"/>
      <c r="JC200" s="72"/>
      <c r="JD200" s="72"/>
      <c r="JE200" s="72"/>
      <c r="JF200" s="72"/>
      <c r="JG200" s="72"/>
      <c r="JH200" s="72"/>
      <c r="JI200" s="72"/>
      <c r="JJ200" s="72"/>
      <c r="JK200" s="72"/>
      <c r="JL200" s="70"/>
      <c r="JM200" s="70"/>
      <c r="JN200" s="70"/>
      <c r="JO200" s="72"/>
      <c r="JP200" s="72"/>
      <c r="JQ200" s="70"/>
      <c r="JR200" s="72"/>
      <c r="JS200" s="70"/>
      <c r="JT200" s="72"/>
      <c r="JU200" s="72"/>
      <c r="JV200" s="70"/>
      <c r="JW200" s="72"/>
      <c r="JX200" s="72"/>
      <c r="JY200" s="72">
        <v>1</v>
      </c>
      <c r="JZ200" s="72"/>
      <c r="KA200" s="72"/>
      <c r="KB200" s="72"/>
      <c r="KC200" s="72"/>
      <c r="KD200" s="72"/>
      <c r="KE200" s="72"/>
      <c r="KF200" s="72"/>
      <c r="KG200" s="72"/>
      <c r="KH200" s="72"/>
      <c r="KI200" s="72"/>
      <c r="KJ200" s="72"/>
      <c r="KK200" s="72"/>
      <c r="KL200" s="72"/>
      <c r="KM200" s="72"/>
      <c r="KN200" s="70"/>
      <c r="KO200" s="72"/>
      <c r="KP200" s="70"/>
      <c r="KQ200" s="72"/>
      <c r="KR200" s="72"/>
      <c r="KS200" s="72"/>
      <c r="KT200" s="72"/>
      <c r="KU200" s="72"/>
      <c r="KV200" s="72"/>
      <c r="KW200" s="72"/>
      <c r="KX200" s="72"/>
      <c r="KY200" s="72"/>
      <c r="KZ200" s="72"/>
      <c r="LA200" s="72"/>
      <c r="LB200" s="72"/>
      <c r="LC200" s="72"/>
      <c r="LD200" s="72"/>
      <c r="LE200" s="70"/>
      <c r="LF200" s="72"/>
      <c r="LG200" s="70"/>
      <c r="LH200" s="70"/>
      <c r="LI200" s="70"/>
      <c r="LJ200" s="73"/>
      <c r="LK200" s="73"/>
      <c r="LL200" s="73"/>
      <c r="LM200" s="74"/>
      <c r="LN200" s="75"/>
      <c r="LO200" s="75"/>
      <c r="LP200" s="75"/>
      <c r="LQ200" s="75"/>
      <c r="LR200" s="75"/>
      <c r="LS200" s="75"/>
      <c r="LT200" s="75"/>
      <c r="LU200" s="75"/>
      <c r="LV200" s="75"/>
      <c r="LW200" s="75"/>
      <c r="LX200" s="75"/>
      <c r="LY200" s="75"/>
      <c r="LZ200" s="75"/>
      <c r="MA200" s="75"/>
      <c r="MB200" s="75"/>
      <c r="MC200" s="74"/>
      <c r="MD200" s="74"/>
      <c r="ME200" s="74"/>
      <c r="MF200" s="74"/>
      <c r="MG200" s="74"/>
      <c r="MH200" s="74"/>
      <c r="MI200" s="76"/>
      <c r="MJ200" s="76"/>
      <c r="MK200" s="76"/>
      <c r="ML200" s="76"/>
      <c r="MM200" s="76"/>
      <c r="MN200" s="74"/>
      <c r="MO200" s="74"/>
      <c r="MP200" s="74"/>
      <c r="MQ200" s="74"/>
      <c r="MR200" s="70"/>
      <c r="MS200" s="70"/>
      <c r="MT200" s="70"/>
      <c r="MU200" s="70"/>
      <c r="MV200" s="70"/>
      <c r="MW200" s="70"/>
      <c r="MX200" s="70"/>
      <c r="MY200" s="70"/>
      <c r="MZ200" s="70"/>
      <c r="NA200" s="70"/>
      <c r="NB200" s="70"/>
      <c r="NC200" s="70"/>
      <c r="ND200" s="70"/>
      <c r="NE200" s="70"/>
      <c r="NF200" s="70"/>
      <c r="NG200" s="70"/>
      <c r="NH200" s="70"/>
      <c r="NI200" s="70"/>
      <c r="NJ200" s="70"/>
      <c r="NK200" s="70"/>
      <c r="NL200" s="70"/>
      <c r="NM200" s="70"/>
      <c r="NN200" s="70"/>
      <c r="NO200" s="70"/>
      <c r="NP200" s="70"/>
      <c r="NQ200" s="70"/>
      <c r="NR200" s="70"/>
      <c r="NS200" s="70"/>
      <c r="NT200" s="70"/>
      <c r="NU200" s="70"/>
      <c r="NV200" s="70"/>
      <c r="NW200" s="70"/>
      <c r="NX200" s="70"/>
      <c r="NY200" s="70"/>
      <c r="NZ200" s="70"/>
      <c r="OA200" s="70"/>
      <c r="OB200" s="70"/>
      <c r="OC200" s="70"/>
      <c r="OD200" s="70"/>
      <c r="OE200" s="70"/>
      <c r="OF200" s="70"/>
      <c r="OG200" s="81"/>
      <c r="OH200" s="70"/>
      <c r="OI200" s="70"/>
      <c r="OJ200" s="70"/>
      <c r="OK200" s="70"/>
      <c r="OL200" s="70"/>
      <c r="OM200" s="70"/>
      <c r="ON200" s="70"/>
      <c r="OO200" s="70"/>
      <c r="OP200" s="70"/>
      <c r="OQ200" s="70"/>
      <c r="OR200" s="70"/>
      <c r="OS200" s="70"/>
      <c r="OT200" s="70"/>
      <c r="OU200" s="70"/>
    </row>
    <row r="201" spans="1:411" s="67" customFormat="1" ht="12.75">
      <c r="A201" s="67">
        <v>192</v>
      </c>
      <c r="B201" s="555" t="s">
        <v>787</v>
      </c>
      <c r="C201" s="559" t="s">
        <v>601</v>
      </c>
      <c r="D201" s="511">
        <v>3019.21</v>
      </c>
      <c r="E201" s="571"/>
      <c r="F201" s="634"/>
      <c r="G201" s="634">
        <v>3019.21</v>
      </c>
      <c r="H201" s="919">
        <v>3019.21</v>
      </c>
      <c r="I201" s="633">
        <f t="shared" si="7"/>
        <v>3019.21</v>
      </c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2"/>
      <c r="AK201" s="70"/>
      <c r="AL201" s="72"/>
      <c r="AM201" s="70"/>
      <c r="AN201" s="70"/>
      <c r="AO201" s="72"/>
      <c r="AP201" s="70"/>
      <c r="AQ201" s="70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70"/>
      <c r="BF201" s="70"/>
      <c r="BG201" s="70"/>
      <c r="BH201" s="70"/>
      <c r="BI201" s="70"/>
      <c r="BJ201" s="70"/>
      <c r="BK201" s="72"/>
      <c r="BL201" s="72"/>
      <c r="BM201" s="70"/>
      <c r="BN201" s="70"/>
      <c r="BO201" s="72"/>
      <c r="BP201" s="72"/>
      <c r="BQ201" s="70"/>
      <c r="BR201" s="70"/>
      <c r="BS201" s="70"/>
      <c r="BT201" s="70"/>
      <c r="BU201" s="72"/>
      <c r="BV201" s="72"/>
      <c r="BW201" s="72"/>
      <c r="BX201" s="72"/>
      <c r="BY201" s="70"/>
      <c r="BZ201" s="70"/>
      <c r="CA201" s="70"/>
      <c r="CB201" s="70"/>
      <c r="CC201" s="72"/>
      <c r="CD201" s="72"/>
      <c r="CE201" s="70"/>
      <c r="CF201" s="72"/>
      <c r="CG201" s="72"/>
      <c r="CH201" s="72"/>
      <c r="CI201" s="72"/>
      <c r="CJ201" s="72"/>
      <c r="CK201" s="72"/>
      <c r="CL201" s="72"/>
      <c r="CM201" s="72"/>
      <c r="CN201" s="72"/>
      <c r="CO201" s="72"/>
      <c r="CP201" s="72"/>
      <c r="CQ201" s="72"/>
      <c r="CR201" s="72"/>
      <c r="CS201" s="72"/>
      <c r="CT201" s="72"/>
      <c r="CU201" s="72"/>
      <c r="CV201" s="72"/>
      <c r="CW201" s="72"/>
      <c r="CX201" s="72"/>
      <c r="CY201" s="72"/>
      <c r="CZ201" s="72"/>
      <c r="DA201" s="70"/>
      <c r="DB201" s="70"/>
      <c r="DC201" s="70"/>
      <c r="DD201" s="72"/>
      <c r="DE201" s="72"/>
      <c r="DF201" s="70"/>
      <c r="DG201" s="72"/>
      <c r="DH201" s="70"/>
      <c r="DI201" s="72"/>
      <c r="DJ201" s="72"/>
      <c r="DK201" s="70"/>
      <c r="DL201" s="72"/>
      <c r="DM201" s="72"/>
      <c r="DN201" s="72"/>
      <c r="DO201" s="72">
        <v>1</v>
      </c>
      <c r="DP201" s="72"/>
      <c r="DQ201" s="72"/>
      <c r="DR201" s="72"/>
      <c r="DS201" s="72"/>
      <c r="DT201" s="72"/>
      <c r="DU201" s="72"/>
      <c r="DV201" s="72"/>
      <c r="DW201" s="72"/>
      <c r="DX201" s="72"/>
      <c r="DY201" s="72"/>
      <c r="DZ201" s="72"/>
      <c r="EA201" s="72"/>
      <c r="EB201" s="72"/>
      <c r="EC201" s="70"/>
      <c r="ED201" s="72"/>
      <c r="EE201" s="70"/>
      <c r="EF201" s="72"/>
      <c r="EG201" s="72"/>
      <c r="EH201" s="72"/>
      <c r="EI201" s="72"/>
      <c r="EJ201" s="72"/>
      <c r="EK201" s="72"/>
      <c r="EL201" s="72"/>
      <c r="EM201" s="72"/>
      <c r="EN201" s="72"/>
      <c r="EO201" s="72"/>
      <c r="EP201" s="72"/>
      <c r="EQ201" s="72"/>
      <c r="ER201" s="72"/>
      <c r="ES201" s="72"/>
      <c r="ET201" s="70"/>
      <c r="EU201" s="72"/>
      <c r="EV201" s="70"/>
      <c r="EW201" s="70"/>
      <c r="EX201" s="70"/>
      <c r="EY201" s="73"/>
      <c r="EZ201" s="73"/>
      <c r="FA201" s="73"/>
      <c r="FB201" s="74"/>
      <c r="FC201" s="75"/>
      <c r="FD201" s="75"/>
      <c r="FE201" s="75"/>
      <c r="FF201" s="75"/>
      <c r="FG201" s="75"/>
      <c r="FH201" s="75"/>
      <c r="FI201" s="75"/>
      <c r="FJ201" s="75"/>
      <c r="FK201" s="75"/>
      <c r="FL201" s="75"/>
      <c r="FM201" s="75"/>
      <c r="FN201" s="75"/>
      <c r="FO201" s="75"/>
      <c r="FP201" s="75"/>
      <c r="FQ201" s="75"/>
      <c r="FR201" s="74"/>
      <c r="FS201" s="74"/>
      <c r="FT201" s="74"/>
      <c r="FU201" s="74"/>
      <c r="FV201" s="74"/>
      <c r="FW201" s="74"/>
      <c r="FX201" s="76"/>
      <c r="FY201" s="76"/>
      <c r="FZ201" s="76"/>
      <c r="GA201" s="76"/>
      <c r="GB201" s="76"/>
      <c r="GC201" s="74"/>
      <c r="GD201" s="74"/>
      <c r="GE201" s="74"/>
      <c r="GF201" s="74"/>
      <c r="GG201" s="77"/>
      <c r="GH201" s="78"/>
      <c r="GI201" s="78"/>
      <c r="GJ201" s="74"/>
      <c r="GK201" s="79"/>
      <c r="GL201" s="105"/>
      <c r="GM201" s="105"/>
      <c r="GN201" s="70"/>
      <c r="GO201" s="70"/>
      <c r="GP201" s="70"/>
      <c r="GQ201" s="70"/>
      <c r="GR201" s="70"/>
      <c r="GS201" s="70"/>
      <c r="GT201" s="70"/>
      <c r="GU201" s="70"/>
      <c r="GV201" s="70"/>
      <c r="GW201" s="70"/>
      <c r="GX201" s="70"/>
      <c r="GY201" s="70"/>
      <c r="GZ201" s="70"/>
      <c r="HA201" s="70"/>
      <c r="HB201" s="70"/>
      <c r="HC201" s="70"/>
      <c r="HD201" s="70"/>
      <c r="HE201" s="70"/>
      <c r="HF201" s="70"/>
      <c r="HG201" s="70"/>
      <c r="HH201" s="70"/>
      <c r="HI201" s="70"/>
      <c r="HJ201" s="70"/>
      <c r="HK201" s="72"/>
      <c r="HL201" s="70"/>
      <c r="HM201" s="72"/>
      <c r="HN201" s="70"/>
      <c r="HO201" s="70"/>
      <c r="HP201" s="72"/>
      <c r="HQ201" s="106"/>
      <c r="HR201" s="70"/>
      <c r="HS201" s="70"/>
      <c r="HT201" s="70"/>
      <c r="HU201" s="70"/>
      <c r="HV201" s="70"/>
      <c r="HW201" s="70"/>
      <c r="HX201" s="70"/>
      <c r="HY201" s="70"/>
      <c r="HZ201" s="70"/>
      <c r="IA201" s="70"/>
      <c r="IB201" s="72"/>
      <c r="IC201" s="70"/>
      <c r="ID201" s="72"/>
      <c r="IE201" s="70"/>
      <c r="IF201" s="70"/>
      <c r="IG201" s="72"/>
      <c r="IH201" s="72"/>
      <c r="II201" s="72"/>
      <c r="IJ201" s="70"/>
      <c r="IK201" s="70"/>
      <c r="IL201" s="70"/>
      <c r="IM201" s="70"/>
      <c r="IN201" s="72"/>
      <c r="IO201" s="72"/>
      <c r="IP201" s="70"/>
      <c r="IQ201" s="72"/>
      <c r="IR201" s="72"/>
      <c r="IS201" s="72"/>
      <c r="IT201" s="72"/>
      <c r="IU201" s="72"/>
      <c r="IV201" s="72"/>
      <c r="IW201" s="72"/>
      <c r="IX201" s="72"/>
      <c r="IY201" s="72"/>
      <c r="IZ201" s="72"/>
      <c r="JA201" s="72"/>
      <c r="JB201" s="72"/>
      <c r="JC201" s="72"/>
      <c r="JD201" s="72"/>
      <c r="JE201" s="72"/>
      <c r="JF201" s="72"/>
      <c r="JG201" s="72"/>
      <c r="JH201" s="72"/>
      <c r="JI201" s="72"/>
      <c r="JJ201" s="72"/>
      <c r="JK201" s="72"/>
      <c r="JL201" s="70"/>
      <c r="JM201" s="70"/>
      <c r="JN201" s="70"/>
      <c r="JO201" s="72"/>
      <c r="JP201" s="72"/>
      <c r="JQ201" s="70"/>
      <c r="JR201" s="72"/>
      <c r="JS201" s="70"/>
      <c r="JT201" s="72"/>
      <c r="JU201" s="72"/>
      <c r="JV201" s="70"/>
      <c r="JW201" s="72"/>
      <c r="JX201" s="72"/>
      <c r="JY201" s="72"/>
      <c r="JZ201" s="72">
        <v>1</v>
      </c>
      <c r="KA201" s="72"/>
      <c r="KB201" s="72"/>
      <c r="KC201" s="72"/>
      <c r="KD201" s="72"/>
      <c r="KE201" s="72"/>
      <c r="KF201" s="72"/>
      <c r="KG201" s="72"/>
      <c r="KH201" s="72"/>
      <c r="KI201" s="72"/>
      <c r="KJ201" s="72"/>
      <c r="KK201" s="72"/>
      <c r="KL201" s="72"/>
      <c r="KM201" s="72"/>
      <c r="KN201" s="70"/>
      <c r="KO201" s="72"/>
      <c r="KP201" s="70"/>
      <c r="KQ201" s="72"/>
      <c r="KR201" s="72"/>
      <c r="KS201" s="72"/>
      <c r="KT201" s="72"/>
      <c r="KU201" s="72"/>
      <c r="KV201" s="72"/>
      <c r="KW201" s="72"/>
      <c r="KX201" s="72"/>
      <c r="KY201" s="72"/>
      <c r="KZ201" s="72"/>
      <c r="LA201" s="72"/>
      <c r="LB201" s="72"/>
      <c r="LC201" s="72"/>
      <c r="LD201" s="72"/>
      <c r="LE201" s="70"/>
      <c r="LF201" s="72"/>
      <c r="LG201" s="70"/>
      <c r="LH201" s="70"/>
      <c r="LI201" s="70"/>
      <c r="LJ201" s="73"/>
      <c r="LK201" s="73"/>
      <c r="LL201" s="73"/>
      <c r="LM201" s="74"/>
      <c r="LN201" s="75"/>
      <c r="LO201" s="75"/>
      <c r="LP201" s="75"/>
      <c r="LQ201" s="75"/>
      <c r="LR201" s="75"/>
      <c r="LS201" s="75"/>
      <c r="LT201" s="75"/>
      <c r="LU201" s="75"/>
      <c r="LV201" s="75"/>
      <c r="LW201" s="75"/>
      <c r="LX201" s="75"/>
      <c r="LY201" s="75"/>
      <c r="LZ201" s="75"/>
      <c r="MA201" s="75"/>
      <c r="MB201" s="75"/>
      <c r="MC201" s="74"/>
      <c r="MD201" s="74"/>
      <c r="ME201" s="74"/>
      <c r="MF201" s="74"/>
      <c r="MG201" s="74"/>
      <c r="MH201" s="74"/>
      <c r="MI201" s="76"/>
      <c r="MJ201" s="76"/>
      <c r="MK201" s="76"/>
      <c r="ML201" s="76"/>
      <c r="MM201" s="76"/>
      <c r="MN201" s="74"/>
      <c r="MO201" s="74"/>
      <c r="MP201" s="74"/>
      <c r="MQ201" s="74"/>
      <c r="MR201" s="70"/>
      <c r="MS201" s="70"/>
      <c r="MT201" s="70"/>
      <c r="MU201" s="70"/>
      <c r="MV201" s="70"/>
      <c r="MW201" s="70"/>
      <c r="MX201" s="70"/>
      <c r="MY201" s="70"/>
      <c r="MZ201" s="70"/>
      <c r="NA201" s="70"/>
      <c r="NB201" s="70"/>
      <c r="NC201" s="70"/>
      <c r="ND201" s="70"/>
      <c r="NE201" s="70"/>
      <c r="NF201" s="70"/>
      <c r="NG201" s="70"/>
      <c r="NH201" s="70"/>
      <c r="NI201" s="70"/>
      <c r="NJ201" s="70"/>
      <c r="NK201" s="70"/>
      <c r="NL201" s="70"/>
      <c r="NM201" s="70"/>
      <c r="NN201" s="70"/>
      <c r="NO201" s="70"/>
      <c r="NP201" s="70"/>
      <c r="NQ201" s="70"/>
      <c r="NR201" s="70"/>
      <c r="NS201" s="70"/>
      <c r="NT201" s="70"/>
      <c r="NU201" s="70"/>
      <c r="NV201" s="70"/>
      <c r="NW201" s="70"/>
      <c r="NX201" s="70"/>
      <c r="NY201" s="70"/>
      <c r="NZ201" s="70"/>
      <c r="OA201" s="70"/>
      <c r="OB201" s="70"/>
      <c r="OC201" s="70"/>
      <c r="OD201" s="70"/>
      <c r="OE201" s="70"/>
      <c r="OF201" s="70"/>
      <c r="OG201" s="81"/>
      <c r="OH201" s="70"/>
      <c r="OI201" s="70"/>
      <c r="OJ201" s="70"/>
      <c r="OK201" s="70"/>
      <c r="OL201" s="70"/>
      <c r="OM201" s="70"/>
      <c r="ON201" s="70"/>
      <c r="OO201" s="70"/>
      <c r="OP201" s="70"/>
      <c r="OQ201" s="70"/>
      <c r="OR201" s="70"/>
      <c r="OS201" s="70"/>
      <c r="OT201" s="70"/>
      <c r="OU201" s="70"/>
    </row>
    <row r="202" spans="1:411" s="67" customFormat="1" ht="12.75">
      <c r="A202" s="67">
        <v>193</v>
      </c>
      <c r="B202" s="555" t="s">
        <v>788</v>
      </c>
      <c r="C202" s="559" t="s">
        <v>601</v>
      </c>
      <c r="D202" s="511">
        <v>3082.31</v>
      </c>
      <c r="E202" s="571"/>
      <c r="F202" s="634"/>
      <c r="G202" s="634">
        <v>3082.31</v>
      </c>
      <c r="H202" s="919">
        <v>3082.31</v>
      </c>
      <c r="I202" s="633">
        <f t="shared" si="7"/>
        <v>3082.31</v>
      </c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2"/>
      <c r="AK202" s="70"/>
      <c r="AL202" s="72"/>
      <c r="AM202" s="70"/>
      <c r="AN202" s="70"/>
      <c r="AO202" s="72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2"/>
      <c r="BL202" s="72"/>
      <c r="BM202" s="70"/>
      <c r="BN202" s="70"/>
      <c r="BO202" s="72"/>
      <c r="BP202" s="72"/>
      <c r="BQ202" s="70"/>
      <c r="BR202" s="70"/>
      <c r="BS202" s="70"/>
      <c r="BT202" s="70"/>
      <c r="BU202" s="72"/>
      <c r="BV202" s="72"/>
      <c r="BW202" s="72"/>
      <c r="BX202" s="72"/>
      <c r="BY202" s="70"/>
      <c r="BZ202" s="70"/>
      <c r="CA202" s="70"/>
      <c r="CB202" s="70"/>
      <c r="CC202" s="72"/>
      <c r="CD202" s="72"/>
      <c r="CE202" s="70"/>
      <c r="CF202" s="72"/>
      <c r="CG202" s="72"/>
      <c r="CH202" s="72"/>
      <c r="CI202" s="72"/>
      <c r="CJ202" s="72"/>
      <c r="CK202" s="72"/>
      <c r="CL202" s="72"/>
      <c r="CM202" s="72"/>
      <c r="CN202" s="72"/>
      <c r="CO202" s="72"/>
      <c r="CP202" s="72"/>
      <c r="CQ202" s="72"/>
      <c r="CR202" s="72"/>
      <c r="CS202" s="72"/>
      <c r="CT202" s="72"/>
      <c r="CU202" s="72"/>
      <c r="CV202" s="72"/>
      <c r="CW202" s="72"/>
      <c r="CX202" s="72"/>
      <c r="CY202" s="72"/>
      <c r="CZ202" s="72"/>
      <c r="DA202" s="70"/>
      <c r="DB202" s="70"/>
      <c r="DC202" s="70"/>
      <c r="DD202" s="72"/>
      <c r="DE202" s="72"/>
      <c r="DF202" s="70"/>
      <c r="DG202" s="72"/>
      <c r="DH202" s="70"/>
      <c r="DI202" s="72"/>
      <c r="DJ202" s="72"/>
      <c r="DK202" s="70"/>
      <c r="DL202" s="72"/>
      <c r="DM202" s="72"/>
      <c r="DN202" s="72"/>
      <c r="DO202" s="72"/>
      <c r="DP202" s="72">
        <v>1</v>
      </c>
      <c r="DQ202" s="72"/>
      <c r="DR202" s="72"/>
      <c r="DS202" s="72"/>
      <c r="DT202" s="72"/>
      <c r="DU202" s="72"/>
      <c r="DV202" s="72"/>
      <c r="DW202" s="72"/>
      <c r="DX202" s="72"/>
      <c r="DY202" s="72"/>
      <c r="DZ202" s="72"/>
      <c r="EA202" s="72"/>
      <c r="EB202" s="72"/>
      <c r="EC202" s="70"/>
      <c r="ED202" s="72"/>
      <c r="EE202" s="70"/>
      <c r="EF202" s="72"/>
      <c r="EG202" s="72"/>
      <c r="EH202" s="72"/>
      <c r="EI202" s="72"/>
      <c r="EJ202" s="72"/>
      <c r="EK202" s="72"/>
      <c r="EL202" s="72"/>
      <c r="EM202" s="72"/>
      <c r="EN202" s="72"/>
      <c r="EO202" s="72"/>
      <c r="EP202" s="72"/>
      <c r="EQ202" s="72"/>
      <c r="ER202" s="72"/>
      <c r="ES202" s="72"/>
      <c r="ET202" s="70"/>
      <c r="EU202" s="72"/>
      <c r="EV202" s="70"/>
      <c r="EW202" s="70"/>
      <c r="EX202" s="70"/>
      <c r="EY202" s="73"/>
      <c r="EZ202" s="73"/>
      <c r="FA202" s="73"/>
      <c r="FB202" s="74"/>
      <c r="FC202" s="75"/>
      <c r="FD202" s="75"/>
      <c r="FE202" s="75"/>
      <c r="FF202" s="75"/>
      <c r="FG202" s="75"/>
      <c r="FH202" s="75"/>
      <c r="FI202" s="75"/>
      <c r="FJ202" s="75"/>
      <c r="FK202" s="75"/>
      <c r="FL202" s="75"/>
      <c r="FM202" s="75"/>
      <c r="FN202" s="75"/>
      <c r="FO202" s="75"/>
      <c r="FP202" s="75"/>
      <c r="FQ202" s="75"/>
      <c r="FR202" s="74"/>
      <c r="FS202" s="74"/>
      <c r="FT202" s="74"/>
      <c r="FU202" s="74"/>
      <c r="FV202" s="74"/>
      <c r="FW202" s="74"/>
      <c r="FX202" s="76"/>
      <c r="FY202" s="76"/>
      <c r="FZ202" s="76"/>
      <c r="GA202" s="76"/>
      <c r="GB202" s="76"/>
      <c r="GC202" s="74"/>
      <c r="GD202" s="74"/>
      <c r="GE202" s="74"/>
      <c r="GF202" s="74"/>
      <c r="GG202" s="77"/>
      <c r="GH202" s="78"/>
      <c r="GI202" s="78"/>
      <c r="GJ202" s="74"/>
      <c r="GK202" s="79"/>
      <c r="GL202" s="105"/>
      <c r="GM202" s="105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  <c r="HD202" s="70"/>
      <c r="HE202" s="70"/>
      <c r="HF202" s="70"/>
      <c r="HG202" s="70"/>
      <c r="HH202" s="70"/>
      <c r="HI202" s="70"/>
      <c r="HJ202" s="70"/>
      <c r="HK202" s="72"/>
      <c r="HL202" s="70"/>
      <c r="HM202" s="72"/>
      <c r="HN202" s="70"/>
      <c r="HO202" s="70"/>
      <c r="HP202" s="72"/>
      <c r="HQ202" s="106"/>
      <c r="HR202" s="70"/>
      <c r="HS202" s="70"/>
      <c r="HT202" s="70"/>
      <c r="HU202" s="70"/>
      <c r="HV202" s="70"/>
      <c r="HW202" s="70"/>
      <c r="HX202" s="70"/>
      <c r="HY202" s="70"/>
      <c r="HZ202" s="70"/>
      <c r="IA202" s="70"/>
      <c r="IB202" s="72"/>
      <c r="IC202" s="70"/>
      <c r="ID202" s="72"/>
      <c r="IE202" s="70"/>
      <c r="IF202" s="70"/>
      <c r="IG202" s="72"/>
      <c r="IH202" s="72"/>
      <c r="II202" s="72"/>
      <c r="IJ202" s="70"/>
      <c r="IK202" s="70"/>
      <c r="IL202" s="70"/>
      <c r="IM202" s="70"/>
      <c r="IN202" s="72"/>
      <c r="IO202" s="72"/>
      <c r="IP202" s="70"/>
      <c r="IQ202" s="72"/>
      <c r="IR202" s="72"/>
      <c r="IS202" s="72"/>
      <c r="IT202" s="72"/>
      <c r="IU202" s="72"/>
      <c r="IV202" s="72"/>
      <c r="IW202" s="72"/>
      <c r="IX202" s="72"/>
      <c r="IY202" s="72"/>
      <c r="IZ202" s="72"/>
      <c r="JA202" s="72"/>
      <c r="JB202" s="72"/>
      <c r="JC202" s="72"/>
      <c r="JD202" s="72"/>
      <c r="JE202" s="72"/>
      <c r="JF202" s="72"/>
      <c r="JG202" s="72"/>
      <c r="JH202" s="72"/>
      <c r="JI202" s="72"/>
      <c r="JJ202" s="72"/>
      <c r="JK202" s="72"/>
      <c r="JL202" s="70"/>
      <c r="JM202" s="70"/>
      <c r="JN202" s="70"/>
      <c r="JO202" s="72"/>
      <c r="JP202" s="72"/>
      <c r="JQ202" s="70"/>
      <c r="JR202" s="72"/>
      <c r="JS202" s="70"/>
      <c r="JT202" s="72"/>
      <c r="JU202" s="72"/>
      <c r="JV202" s="70"/>
      <c r="JW202" s="72"/>
      <c r="JX202" s="72"/>
      <c r="JY202" s="72"/>
      <c r="JZ202" s="72"/>
      <c r="KA202" s="72">
        <v>1</v>
      </c>
      <c r="KB202" s="72"/>
      <c r="KC202" s="72"/>
      <c r="KD202" s="72"/>
      <c r="KE202" s="72"/>
      <c r="KF202" s="72"/>
      <c r="KG202" s="72"/>
      <c r="KH202" s="72"/>
      <c r="KI202" s="72"/>
      <c r="KJ202" s="72"/>
      <c r="KK202" s="72"/>
      <c r="KL202" s="72"/>
      <c r="KM202" s="72"/>
      <c r="KN202" s="70"/>
      <c r="KO202" s="72"/>
      <c r="KP202" s="70"/>
      <c r="KQ202" s="72"/>
      <c r="KR202" s="72"/>
      <c r="KS202" s="72"/>
      <c r="KT202" s="72"/>
      <c r="KU202" s="72"/>
      <c r="KV202" s="72"/>
      <c r="KW202" s="72"/>
      <c r="KX202" s="72"/>
      <c r="KY202" s="72"/>
      <c r="KZ202" s="72"/>
      <c r="LA202" s="72"/>
      <c r="LB202" s="72"/>
      <c r="LC202" s="72"/>
      <c r="LD202" s="72"/>
      <c r="LE202" s="70"/>
      <c r="LF202" s="72"/>
      <c r="LG202" s="70"/>
      <c r="LH202" s="70"/>
      <c r="LI202" s="70"/>
      <c r="LJ202" s="73"/>
      <c r="LK202" s="73"/>
      <c r="LL202" s="73"/>
      <c r="LM202" s="74"/>
      <c r="LN202" s="75"/>
      <c r="LO202" s="75"/>
      <c r="LP202" s="75"/>
      <c r="LQ202" s="75"/>
      <c r="LR202" s="75"/>
      <c r="LS202" s="75"/>
      <c r="LT202" s="75"/>
      <c r="LU202" s="75"/>
      <c r="LV202" s="75"/>
      <c r="LW202" s="75"/>
      <c r="LX202" s="75"/>
      <c r="LY202" s="75"/>
      <c r="LZ202" s="75"/>
      <c r="MA202" s="75"/>
      <c r="MB202" s="75"/>
      <c r="MC202" s="74"/>
      <c r="MD202" s="74"/>
      <c r="ME202" s="74"/>
      <c r="MF202" s="74"/>
      <c r="MG202" s="74"/>
      <c r="MH202" s="74"/>
      <c r="MI202" s="76"/>
      <c r="MJ202" s="76"/>
      <c r="MK202" s="76"/>
      <c r="ML202" s="76"/>
      <c r="MM202" s="76"/>
      <c r="MN202" s="74"/>
      <c r="MO202" s="74"/>
      <c r="MP202" s="74"/>
      <c r="MQ202" s="74"/>
      <c r="MR202" s="70"/>
      <c r="MS202" s="70"/>
      <c r="MT202" s="70"/>
      <c r="MU202" s="70"/>
      <c r="MV202" s="70"/>
      <c r="MW202" s="70"/>
      <c r="MX202" s="70"/>
      <c r="MY202" s="70"/>
      <c r="MZ202" s="70"/>
      <c r="NA202" s="70"/>
      <c r="NB202" s="70"/>
      <c r="NC202" s="70"/>
      <c r="ND202" s="70"/>
      <c r="NE202" s="70"/>
      <c r="NF202" s="70"/>
      <c r="NG202" s="70"/>
      <c r="NH202" s="70"/>
      <c r="NI202" s="70"/>
      <c r="NJ202" s="70"/>
      <c r="NK202" s="70"/>
      <c r="NL202" s="70"/>
      <c r="NM202" s="70"/>
      <c r="NN202" s="70"/>
      <c r="NO202" s="70"/>
      <c r="NP202" s="70"/>
      <c r="NQ202" s="70"/>
      <c r="NR202" s="70"/>
      <c r="NS202" s="70"/>
      <c r="NT202" s="70"/>
      <c r="NU202" s="70"/>
      <c r="NV202" s="70"/>
      <c r="NW202" s="70"/>
      <c r="NX202" s="70"/>
      <c r="NY202" s="70"/>
      <c r="NZ202" s="70"/>
      <c r="OA202" s="70"/>
      <c r="OB202" s="70"/>
      <c r="OC202" s="70"/>
      <c r="OD202" s="70"/>
      <c r="OE202" s="70"/>
      <c r="OF202" s="70"/>
      <c r="OG202" s="81"/>
      <c r="OH202" s="70"/>
      <c r="OI202" s="70"/>
      <c r="OJ202" s="70"/>
      <c r="OK202" s="70"/>
      <c r="OL202" s="70"/>
      <c r="OM202" s="70"/>
      <c r="ON202" s="70"/>
      <c r="OO202" s="70"/>
      <c r="OP202" s="70"/>
      <c r="OQ202" s="70"/>
      <c r="OR202" s="70"/>
      <c r="OS202" s="70"/>
      <c r="OT202" s="70"/>
      <c r="OU202" s="70"/>
    </row>
    <row r="203" spans="1:411" s="67" customFormat="1" ht="12.75">
      <c r="A203" s="67">
        <v>194</v>
      </c>
      <c r="B203" s="555" t="s">
        <v>789</v>
      </c>
      <c r="C203" s="559" t="s">
        <v>601</v>
      </c>
      <c r="D203" s="511">
        <v>3251.55</v>
      </c>
      <c r="E203" s="571"/>
      <c r="F203" s="634"/>
      <c r="G203" s="634">
        <v>3251.55</v>
      </c>
      <c r="H203" s="919">
        <v>3251.55</v>
      </c>
      <c r="I203" s="633">
        <f t="shared" si="7"/>
        <v>3251.55</v>
      </c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2"/>
      <c r="AK203" s="70"/>
      <c r="AL203" s="72"/>
      <c r="AM203" s="70"/>
      <c r="AN203" s="70"/>
      <c r="AO203" s="72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0"/>
      <c r="BH203" s="70"/>
      <c r="BI203" s="70"/>
      <c r="BJ203" s="70"/>
      <c r="BK203" s="72"/>
      <c r="BL203" s="72"/>
      <c r="BM203" s="70"/>
      <c r="BN203" s="70"/>
      <c r="BO203" s="72"/>
      <c r="BP203" s="72"/>
      <c r="BQ203" s="70"/>
      <c r="BR203" s="70"/>
      <c r="BS203" s="70"/>
      <c r="BT203" s="70"/>
      <c r="BU203" s="72"/>
      <c r="BV203" s="72"/>
      <c r="BW203" s="72"/>
      <c r="BX203" s="72"/>
      <c r="BY203" s="70"/>
      <c r="BZ203" s="70"/>
      <c r="CA203" s="70"/>
      <c r="CB203" s="70"/>
      <c r="CC203" s="72"/>
      <c r="CD203" s="72"/>
      <c r="CE203" s="70"/>
      <c r="CF203" s="72"/>
      <c r="CG203" s="72"/>
      <c r="CH203" s="72"/>
      <c r="CI203" s="72"/>
      <c r="CJ203" s="72"/>
      <c r="CK203" s="72"/>
      <c r="CL203" s="72"/>
      <c r="CM203" s="72"/>
      <c r="CN203" s="72"/>
      <c r="CO203" s="72"/>
      <c r="CP203" s="72"/>
      <c r="CQ203" s="72"/>
      <c r="CR203" s="72"/>
      <c r="CS203" s="72"/>
      <c r="CT203" s="72"/>
      <c r="CU203" s="72"/>
      <c r="CV203" s="72"/>
      <c r="CW203" s="72"/>
      <c r="CX203" s="72"/>
      <c r="CY203" s="72"/>
      <c r="CZ203" s="72"/>
      <c r="DA203" s="70"/>
      <c r="DB203" s="70"/>
      <c r="DC203" s="70"/>
      <c r="DD203" s="72"/>
      <c r="DE203" s="72"/>
      <c r="DF203" s="70"/>
      <c r="DG203" s="72"/>
      <c r="DH203" s="70"/>
      <c r="DI203" s="72"/>
      <c r="DJ203" s="72"/>
      <c r="DK203" s="70"/>
      <c r="DL203" s="72"/>
      <c r="DM203" s="72"/>
      <c r="DN203" s="72"/>
      <c r="DO203" s="72"/>
      <c r="DP203" s="72"/>
      <c r="DQ203" s="72">
        <v>1</v>
      </c>
      <c r="DR203" s="72"/>
      <c r="DS203" s="72"/>
      <c r="DT203" s="72"/>
      <c r="DU203" s="72"/>
      <c r="DV203" s="72"/>
      <c r="DW203" s="72"/>
      <c r="DX203" s="72"/>
      <c r="DY203" s="72"/>
      <c r="DZ203" s="72"/>
      <c r="EA203" s="72"/>
      <c r="EB203" s="72"/>
      <c r="EC203" s="70"/>
      <c r="ED203" s="72"/>
      <c r="EE203" s="70"/>
      <c r="EF203" s="72"/>
      <c r="EG203" s="72"/>
      <c r="EH203" s="72"/>
      <c r="EI203" s="72"/>
      <c r="EJ203" s="72"/>
      <c r="EK203" s="72"/>
      <c r="EL203" s="72"/>
      <c r="EM203" s="72"/>
      <c r="EN203" s="72"/>
      <c r="EO203" s="72"/>
      <c r="EP203" s="72"/>
      <c r="EQ203" s="72"/>
      <c r="ER203" s="72"/>
      <c r="ES203" s="72"/>
      <c r="ET203" s="70"/>
      <c r="EU203" s="72"/>
      <c r="EV203" s="70"/>
      <c r="EW203" s="70"/>
      <c r="EX203" s="70"/>
      <c r="EY203" s="73"/>
      <c r="EZ203" s="73"/>
      <c r="FA203" s="73"/>
      <c r="FB203" s="74"/>
      <c r="FC203" s="75"/>
      <c r="FD203" s="75"/>
      <c r="FE203" s="75"/>
      <c r="FF203" s="75"/>
      <c r="FG203" s="75"/>
      <c r="FH203" s="75"/>
      <c r="FI203" s="75"/>
      <c r="FJ203" s="75"/>
      <c r="FK203" s="75"/>
      <c r="FL203" s="75"/>
      <c r="FM203" s="75"/>
      <c r="FN203" s="75"/>
      <c r="FO203" s="75"/>
      <c r="FP203" s="75"/>
      <c r="FQ203" s="75"/>
      <c r="FR203" s="74"/>
      <c r="FS203" s="74"/>
      <c r="FT203" s="74"/>
      <c r="FU203" s="74"/>
      <c r="FV203" s="74"/>
      <c r="FW203" s="74"/>
      <c r="FX203" s="76"/>
      <c r="FY203" s="76"/>
      <c r="FZ203" s="76"/>
      <c r="GA203" s="76"/>
      <c r="GB203" s="76"/>
      <c r="GC203" s="74"/>
      <c r="GD203" s="74"/>
      <c r="GE203" s="74"/>
      <c r="GF203" s="74"/>
      <c r="GG203" s="77"/>
      <c r="GH203" s="78"/>
      <c r="GI203" s="78"/>
      <c r="GJ203" s="74"/>
      <c r="GK203" s="79"/>
      <c r="GL203" s="105"/>
      <c r="GM203" s="105"/>
      <c r="GN203" s="70"/>
      <c r="GO203" s="70"/>
      <c r="GP203" s="70"/>
      <c r="GQ203" s="70"/>
      <c r="GR203" s="70"/>
      <c r="GS203" s="70"/>
      <c r="GT203" s="70"/>
      <c r="GU203" s="70"/>
      <c r="GV203" s="70"/>
      <c r="GW203" s="70"/>
      <c r="GX203" s="70"/>
      <c r="GY203" s="70"/>
      <c r="GZ203" s="70"/>
      <c r="HA203" s="70"/>
      <c r="HB203" s="70"/>
      <c r="HC203" s="70"/>
      <c r="HD203" s="70"/>
      <c r="HE203" s="70"/>
      <c r="HF203" s="70"/>
      <c r="HG203" s="70"/>
      <c r="HH203" s="70"/>
      <c r="HI203" s="70"/>
      <c r="HJ203" s="70"/>
      <c r="HK203" s="72"/>
      <c r="HL203" s="70"/>
      <c r="HM203" s="72"/>
      <c r="HN203" s="70"/>
      <c r="HO203" s="70"/>
      <c r="HP203" s="72"/>
      <c r="HQ203" s="106"/>
      <c r="HR203" s="70"/>
      <c r="HS203" s="70"/>
      <c r="HT203" s="70"/>
      <c r="HU203" s="70"/>
      <c r="HV203" s="70"/>
      <c r="HW203" s="70"/>
      <c r="HX203" s="70"/>
      <c r="HY203" s="70"/>
      <c r="HZ203" s="70"/>
      <c r="IA203" s="70"/>
      <c r="IB203" s="72"/>
      <c r="IC203" s="70"/>
      <c r="ID203" s="72"/>
      <c r="IE203" s="70"/>
      <c r="IF203" s="70"/>
      <c r="IG203" s="72"/>
      <c r="IH203" s="72"/>
      <c r="II203" s="72"/>
      <c r="IJ203" s="70"/>
      <c r="IK203" s="70"/>
      <c r="IL203" s="70"/>
      <c r="IM203" s="70"/>
      <c r="IN203" s="72"/>
      <c r="IO203" s="72"/>
      <c r="IP203" s="70"/>
      <c r="IQ203" s="72"/>
      <c r="IR203" s="72"/>
      <c r="IS203" s="72"/>
      <c r="IT203" s="72"/>
      <c r="IU203" s="72"/>
      <c r="IV203" s="72"/>
      <c r="IW203" s="72"/>
      <c r="IX203" s="72"/>
      <c r="IY203" s="72"/>
      <c r="IZ203" s="72"/>
      <c r="JA203" s="72"/>
      <c r="JB203" s="72"/>
      <c r="JC203" s="72"/>
      <c r="JD203" s="72"/>
      <c r="JE203" s="72"/>
      <c r="JF203" s="72"/>
      <c r="JG203" s="72"/>
      <c r="JH203" s="72"/>
      <c r="JI203" s="72"/>
      <c r="JJ203" s="72"/>
      <c r="JK203" s="72"/>
      <c r="JL203" s="70"/>
      <c r="JM203" s="70"/>
      <c r="JN203" s="70"/>
      <c r="JO203" s="72"/>
      <c r="JP203" s="72"/>
      <c r="JQ203" s="70"/>
      <c r="JR203" s="72"/>
      <c r="JS203" s="70"/>
      <c r="JT203" s="72"/>
      <c r="JU203" s="72"/>
      <c r="JV203" s="70"/>
      <c r="JW203" s="72"/>
      <c r="JX203" s="72"/>
      <c r="JY203" s="72"/>
      <c r="JZ203" s="72"/>
      <c r="KA203" s="72"/>
      <c r="KB203" s="72">
        <v>1</v>
      </c>
      <c r="KC203" s="72"/>
      <c r="KD203" s="72"/>
      <c r="KE203" s="72"/>
      <c r="KF203" s="72"/>
      <c r="KG203" s="72"/>
      <c r="KH203" s="72"/>
      <c r="KI203" s="72"/>
      <c r="KJ203" s="72"/>
      <c r="KK203" s="72"/>
      <c r="KL203" s="72"/>
      <c r="KM203" s="72"/>
      <c r="KN203" s="70"/>
      <c r="KO203" s="72"/>
      <c r="KP203" s="70"/>
      <c r="KQ203" s="72"/>
      <c r="KR203" s="72"/>
      <c r="KS203" s="72"/>
      <c r="KT203" s="72"/>
      <c r="KU203" s="72"/>
      <c r="KV203" s="72"/>
      <c r="KW203" s="72"/>
      <c r="KX203" s="72"/>
      <c r="KY203" s="72"/>
      <c r="KZ203" s="72"/>
      <c r="LA203" s="72"/>
      <c r="LB203" s="72"/>
      <c r="LC203" s="72"/>
      <c r="LD203" s="72"/>
      <c r="LE203" s="70"/>
      <c r="LF203" s="72"/>
      <c r="LG203" s="70"/>
      <c r="LH203" s="70"/>
      <c r="LI203" s="70"/>
      <c r="LJ203" s="73"/>
      <c r="LK203" s="73"/>
      <c r="LL203" s="73"/>
      <c r="LM203" s="74"/>
      <c r="LN203" s="75"/>
      <c r="LO203" s="75"/>
      <c r="LP203" s="75"/>
      <c r="LQ203" s="75"/>
      <c r="LR203" s="75"/>
      <c r="LS203" s="75"/>
      <c r="LT203" s="75"/>
      <c r="LU203" s="75"/>
      <c r="LV203" s="75"/>
      <c r="LW203" s="75"/>
      <c r="LX203" s="75"/>
      <c r="LY203" s="75"/>
      <c r="LZ203" s="75"/>
      <c r="MA203" s="75"/>
      <c r="MB203" s="75"/>
      <c r="MC203" s="74"/>
      <c r="MD203" s="74"/>
      <c r="ME203" s="74"/>
      <c r="MF203" s="74"/>
      <c r="MG203" s="74"/>
      <c r="MH203" s="74"/>
      <c r="MI203" s="76"/>
      <c r="MJ203" s="76"/>
      <c r="MK203" s="76"/>
      <c r="ML203" s="76"/>
      <c r="MM203" s="76"/>
      <c r="MN203" s="74"/>
      <c r="MO203" s="74"/>
      <c r="MP203" s="74"/>
      <c r="MQ203" s="74"/>
      <c r="MR203" s="70"/>
      <c r="MS203" s="70"/>
      <c r="MT203" s="70"/>
      <c r="MU203" s="70"/>
      <c r="MV203" s="70"/>
      <c r="MW203" s="70"/>
      <c r="MX203" s="70"/>
      <c r="MY203" s="70"/>
      <c r="MZ203" s="70"/>
      <c r="NA203" s="70"/>
      <c r="NB203" s="70"/>
      <c r="NC203" s="70"/>
      <c r="ND203" s="70"/>
      <c r="NE203" s="70"/>
      <c r="NF203" s="70"/>
      <c r="NG203" s="70"/>
      <c r="NH203" s="70"/>
      <c r="NI203" s="70"/>
      <c r="NJ203" s="70"/>
      <c r="NK203" s="70"/>
      <c r="NL203" s="70"/>
      <c r="NM203" s="70"/>
      <c r="NN203" s="70"/>
      <c r="NO203" s="70"/>
      <c r="NP203" s="70"/>
      <c r="NQ203" s="70"/>
      <c r="NR203" s="70"/>
      <c r="NS203" s="70"/>
      <c r="NT203" s="70"/>
      <c r="NU203" s="70"/>
      <c r="NV203" s="70"/>
      <c r="NW203" s="70"/>
      <c r="NX203" s="70"/>
      <c r="NY203" s="70"/>
      <c r="NZ203" s="70"/>
      <c r="OA203" s="70"/>
      <c r="OB203" s="70"/>
      <c r="OC203" s="70"/>
      <c r="OD203" s="70"/>
      <c r="OE203" s="70"/>
      <c r="OF203" s="70"/>
      <c r="OG203" s="81"/>
      <c r="OH203" s="70"/>
      <c r="OI203" s="70"/>
      <c r="OJ203" s="70"/>
      <c r="OK203" s="70"/>
      <c r="OL203" s="70"/>
      <c r="OM203" s="70"/>
      <c r="ON203" s="70"/>
      <c r="OO203" s="70"/>
      <c r="OP203" s="70"/>
      <c r="OQ203" s="70"/>
      <c r="OR203" s="70"/>
      <c r="OS203" s="70"/>
      <c r="OT203" s="70"/>
      <c r="OU203" s="70"/>
    </row>
    <row r="204" spans="1:411" s="67" customFormat="1" ht="12.75">
      <c r="A204" s="67">
        <v>195</v>
      </c>
      <c r="B204" s="555" t="s">
        <v>790</v>
      </c>
      <c r="C204" s="559" t="s">
        <v>601</v>
      </c>
      <c r="D204" s="511">
        <v>3492.4</v>
      </c>
      <c r="E204" s="571"/>
      <c r="F204" s="634"/>
      <c r="G204" s="634">
        <v>3492.4</v>
      </c>
      <c r="H204" s="919">
        <v>3492.4</v>
      </c>
      <c r="I204" s="633">
        <f t="shared" si="7"/>
        <v>3492.4</v>
      </c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2"/>
      <c r="AK204" s="70"/>
      <c r="AL204" s="72"/>
      <c r="AM204" s="70"/>
      <c r="AN204" s="70"/>
      <c r="AO204" s="72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2"/>
      <c r="BL204" s="72"/>
      <c r="BM204" s="70"/>
      <c r="BN204" s="70"/>
      <c r="BO204" s="72"/>
      <c r="BP204" s="72"/>
      <c r="BQ204" s="70"/>
      <c r="BR204" s="70"/>
      <c r="BS204" s="70"/>
      <c r="BT204" s="70"/>
      <c r="BU204" s="72"/>
      <c r="BV204" s="72"/>
      <c r="BW204" s="72"/>
      <c r="BX204" s="72"/>
      <c r="BY204" s="70"/>
      <c r="BZ204" s="70"/>
      <c r="CA204" s="70"/>
      <c r="CB204" s="70"/>
      <c r="CC204" s="72"/>
      <c r="CD204" s="72"/>
      <c r="CE204" s="70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/>
      <c r="CR204" s="72"/>
      <c r="CS204" s="72"/>
      <c r="CT204" s="72"/>
      <c r="CU204" s="72"/>
      <c r="CV204" s="72"/>
      <c r="CW204" s="72"/>
      <c r="CX204" s="72"/>
      <c r="CY204" s="72"/>
      <c r="CZ204" s="72"/>
      <c r="DA204" s="70"/>
      <c r="DB204" s="70"/>
      <c r="DC204" s="70"/>
      <c r="DD204" s="72"/>
      <c r="DE204" s="72"/>
      <c r="DF204" s="70"/>
      <c r="DG204" s="72"/>
      <c r="DH204" s="70"/>
      <c r="DI204" s="72"/>
      <c r="DJ204" s="72"/>
      <c r="DK204" s="70"/>
      <c r="DL204" s="72"/>
      <c r="DM204" s="72"/>
      <c r="DN204" s="72"/>
      <c r="DO204" s="72"/>
      <c r="DP204" s="72"/>
      <c r="DQ204" s="72"/>
      <c r="DR204" s="72">
        <v>1</v>
      </c>
      <c r="DS204" s="72"/>
      <c r="DT204" s="72"/>
      <c r="DU204" s="72"/>
      <c r="DV204" s="72"/>
      <c r="DW204" s="72"/>
      <c r="DX204" s="72"/>
      <c r="DY204" s="72"/>
      <c r="DZ204" s="72"/>
      <c r="EA204" s="72"/>
      <c r="EB204" s="72"/>
      <c r="EC204" s="70"/>
      <c r="ED204" s="72"/>
      <c r="EE204" s="70"/>
      <c r="EF204" s="72"/>
      <c r="EG204" s="72"/>
      <c r="EH204" s="72"/>
      <c r="EI204" s="72"/>
      <c r="EJ204" s="72"/>
      <c r="EK204" s="72"/>
      <c r="EL204" s="72"/>
      <c r="EM204" s="72"/>
      <c r="EN204" s="72"/>
      <c r="EO204" s="72"/>
      <c r="EP204" s="72"/>
      <c r="EQ204" s="72"/>
      <c r="ER204" s="72"/>
      <c r="ES204" s="72"/>
      <c r="ET204" s="70"/>
      <c r="EU204" s="72"/>
      <c r="EV204" s="70"/>
      <c r="EW204" s="70"/>
      <c r="EX204" s="70"/>
      <c r="EY204" s="73"/>
      <c r="EZ204" s="73"/>
      <c r="FA204" s="73"/>
      <c r="FB204" s="74"/>
      <c r="FC204" s="75"/>
      <c r="FD204" s="75"/>
      <c r="FE204" s="75"/>
      <c r="FF204" s="75"/>
      <c r="FG204" s="75"/>
      <c r="FH204" s="75"/>
      <c r="FI204" s="75"/>
      <c r="FJ204" s="75"/>
      <c r="FK204" s="75"/>
      <c r="FL204" s="75"/>
      <c r="FM204" s="75"/>
      <c r="FN204" s="75"/>
      <c r="FO204" s="75"/>
      <c r="FP204" s="75"/>
      <c r="FQ204" s="75"/>
      <c r="FR204" s="74"/>
      <c r="FS204" s="74"/>
      <c r="FT204" s="74"/>
      <c r="FU204" s="74"/>
      <c r="FV204" s="74"/>
      <c r="FW204" s="74"/>
      <c r="FX204" s="76"/>
      <c r="FY204" s="76"/>
      <c r="FZ204" s="76"/>
      <c r="GA204" s="76"/>
      <c r="GB204" s="76"/>
      <c r="GC204" s="74"/>
      <c r="GD204" s="74"/>
      <c r="GE204" s="74"/>
      <c r="GF204" s="74"/>
      <c r="GG204" s="77"/>
      <c r="GH204" s="78"/>
      <c r="GI204" s="78"/>
      <c r="GJ204" s="74"/>
      <c r="GK204" s="79"/>
      <c r="GL204" s="105"/>
      <c r="GM204" s="105"/>
      <c r="GN204" s="70"/>
      <c r="GO204" s="70"/>
      <c r="GP204" s="70"/>
      <c r="GQ204" s="70"/>
      <c r="GR204" s="70"/>
      <c r="GS204" s="70"/>
      <c r="GT204" s="70"/>
      <c r="GU204" s="70"/>
      <c r="GV204" s="70"/>
      <c r="GW204" s="70"/>
      <c r="GX204" s="70"/>
      <c r="GY204" s="70"/>
      <c r="GZ204" s="70"/>
      <c r="HA204" s="70"/>
      <c r="HB204" s="70"/>
      <c r="HC204" s="70"/>
      <c r="HD204" s="70"/>
      <c r="HE204" s="70"/>
      <c r="HF204" s="70"/>
      <c r="HG204" s="70"/>
      <c r="HH204" s="70"/>
      <c r="HI204" s="70"/>
      <c r="HJ204" s="70"/>
      <c r="HK204" s="72"/>
      <c r="HL204" s="70"/>
      <c r="HM204" s="72"/>
      <c r="HN204" s="70"/>
      <c r="HO204" s="70"/>
      <c r="HP204" s="72"/>
      <c r="HQ204" s="106"/>
      <c r="HR204" s="70"/>
      <c r="HS204" s="70"/>
      <c r="HT204" s="70"/>
      <c r="HU204" s="70"/>
      <c r="HV204" s="70"/>
      <c r="HW204" s="70"/>
      <c r="HX204" s="70"/>
      <c r="HY204" s="70"/>
      <c r="HZ204" s="70"/>
      <c r="IA204" s="70"/>
      <c r="IB204" s="72"/>
      <c r="IC204" s="70"/>
      <c r="ID204" s="72"/>
      <c r="IE204" s="70"/>
      <c r="IF204" s="70"/>
      <c r="IG204" s="72"/>
      <c r="IH204" s="72"/>
      <c r="II204" s="72"/>
      <c r="IJ204" s="70"/>
      <c r="IK204" s="70"/>
      <c r="IL204" s="70"/>
      <c r="IM204" s="70"/>
      <c r="IN204" s="72"/>
      <c r="IO204" s="72"/>
      <c r="IP204" s="70"/>
      <c r="IQ204" s="72"/>
      <c r="IR204" s="72"/>
      <c r="IS204" s="72"/>
      <c r="IT204" s="72"/>
      <c r="IU204" s="72"/>
      <c r="IV204" s="72"/>
      <c r="IW204" s="72"/>
      <c r="IX204" s="72"/>
      <c r="IY204" s="72"/>
      <c r="IZ204" s="72"/>
      <c r="JA204" s="72"/>
      <c r="JB204" s="72"/>
      <c r="JC204" s="72"/>
      <c r="JD204" s="72"/>
      <c r="JE204" s="72"/>
      <c r="JF204" s="72"/>
      <c r="JG204" s="72"/>
      <c r="JH204" s="72"/>
      <c r="JI204" s="72"/>
      <c r="JJ204" s="72"/>
      <c r="JK204" s="72"/>
      <c r="JL204" s="70"/>
      <c r="JM204" s="70"/>
      <c r="JN204" s="70"/>
      <c r="JO204" s="72"/>
      <c r="JP204" s="72"/>
      <c r="JQ204" s="70"/>
      <c r="JR204" s="72"/>
      <c r="JS204" s="70"/>
      <c r="JT204" s="72"/>
      <c r="JU204" s="72"/>
      <c r="JV204" s="70"/>
      <c r="JW204" s="72"/>
      <c r="JX204" s="72"/>
      <c r="JY204" s="72"/>
      <c r="JZ204" s="72"/>
      <c r="KA204" s="72"/>
      <c r="KB204" s="72"/>
      <c r="KC204" s="72">
        <v>1</v>
      </c>
      <c r="KD204" s="72"/>
      <c r="KE204" s="72"/>
      <c r="KF204" s="72"/>
      <c r="KG204" s="72"/>
      <c r="KH204" s="72"/>
      <c r="KI204" s="72"/>
      <c r="KJ204" s="72"/>
      <c r="KK204" s="72"/>
      <c r="KL204" s="72"/>
      <c r="KM204" s="72"/>
      <c r="KN204" s="70"/>
      <c r="KO204" s="72"/>
      <c r="KP204" s="70"/>
      <c r="KQ204" s="72"/>
      <c r="KR204" s="72"/>
      <c r="KS204" s="72"/>
      <c r="KT204" s="72"/>
      <c r="KU204" s="72"/>
      <c r="KV204" s="72"/>
      <c r="KW204" s="72"/>
      <c r="KX204" s="72"/>
      <c r="KY204" s="72"/>
      <c r="KZ204" s="72"/>
      <c r="LA204" s="72"/>
      <c r="LB204" s="72"/>
      <c r="LC204" s="72"/>
      <c r="LD204" s="72"/>
      <c r="LE204" s="70"/>
      <c r="LF204" s="72"/>
      <c r="LG204" s="70"/>
      <c r="LH204" s="70"/>
      <c r="LI204" s="70"/>
      <c r="LJ204" s="73"/>
      <c r="LK204" s="73"/>
      <c r="LL204" s="73"/>
      <c r="LM204" s="74"/>
      <c r="LN204" s="75"/>
      <c r="LO204" s="75"/>
      <c r="LP204" s="75"/>
      <c r="LQ204" s="75"/>
      <c r="LR204" s="75"/>
      <c r="LS204" s="75"/>
      <c r="LT204" s="75"/>
      <c r="LU204" s="75"/>
      <c r="LV204" s="75"/>
      <c r="LW204" s="75"/>
      <c r="LX204" s="75"/>
      <c r="LY204" s="75"/>
      <c r="LZ204" s="75"/>
      <c r="MA204" s="75"/>
      <c r="MB204" s="75"/>
      <c r="MC204" s="74"/>
      <c r="MD204" s="74"/>
      <c r="ME204" s="74"/>
      <c r="MF204" s="74"/>
      <c r="MG204" s="74"/>
      <c r="MH204" s="74"/>
      <c r="MI204" s="76"/>
      <c r="MJ204" s="76"/>
      <c r="MK204" s="76"/>
      <c r="ML204" s="76"/>
      <c r="MM204" s="76"/>
      <c r="MN204" s="74"/>
      <c r="MO204" s="74"/>
      <c r="MP204" s="74"/>
      <c r="MQ204" s="74"/>
      <c r="MR204" s="70"/>
      <c r="MS204" s="70"/>
      <c r="MT204" s="70"/>
      <c r="MU204" s="70"/>
      <c r="MV204" s="70"/>
      <c r="MW204" s="70"/>
      <c r="MX204" s="70"/>
      <c r="MY204" s="70"/>
      <c r="MZ204" s="70"/>
      <c r="NA204" s="70"/>
      <c r="NB204" s="70"/>
      <c r="NC204" s="70"/>
      <c r="ND204" s="70"/>
      <c r="NE204" s="70"/>
      <c r="NF204" s="70"/>
      <c r="NG204" s="70"/>
      <c r="NH204" s="70"/>
      <c r="NI204" s="70"/>
      <c r="NJ204" s="70"/>
      <c r="NK204" s="70"/>
      <c r="NL204" s="70"/>
      <c r="NM204" s="70"/>
      <c r="NN204" s="70"/>
      <c r="NO204" s="70"/>
      <c r="NP204" s="70"/>
      <c r="NQ204" s="70"/>
      <c r="NR204" s="70"/>
      <c r="NS204" s="70"/>
      <c r="NT204" s="70"/>
      <c r="NU204" s="70"/>
      <c r="NV204" s="70"/>
      <c r="NW204" s="70"/>
      <c r="NX204" s="70"/>
      <c r="NY204" s="70"/>
      <c r="NZ204" s="70"/>
      <c r="OA204" s="70"/>
      <c r="OB204" s="70"/>
      <c r="OC204" s="70"/>
      <c r="OD204" s="70"/>
      <c r="OE204" s="70"/>
      <c r="OF204" s="70"/>
      <c r="OG204" s="81"/>
      <c r="OH204" s="70"/>
      <c r="OI204" s="70"/>
      <c r="OJ204" s="70"/>
      <c r="OK204" s="70"/>
      <c r="OL204" s="70"/>
      <c r="OM204" s="70"/>
      <c r="ON204" s="70"/>
      <c r="OO204" s="70"/>
      <c r="OP204" s="70"/>
      <c r="OQ204" s="70"/>
      <c r="OR204" s="70"/>
      <c r="OS204" s="70"/>
      <c r="OT204" s="70"/>
      <c r="OU204" s="70"/>
    </row>
    <row r="205" spans="1:411" s="67" customFormat="1" ht="12.75">
      <c r="A205" s="67">
        <v>196</v>
      </c>
      <c r="B205" s="555" t="s">
        <v>791</v>
      </c>
      <c r="C205" s="559" t="s">
        <v>601</v>
      </c>
      <c r="D205" s="511">
        <v>3713.18</v>
      </c>
      <c r="E205" s="571"/>
      <c r="F205" s="634"/>
      <c r="G205" s="634">
        <v>3713.18</v>
      </c>
      <c r="H205" s="919">
        <v>3713.18</v>
      </c>
      <c r="I205" s="633">
        <f t="shared" si="7"/>
        <v>3713.18</v>
      </c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2"/>
      <c r="AK205" s="70"/>
      <c r="AL205" s="72"/>
      <c r="AM205" s="70"/>
      <c r="AN205" s="70"/>
      <c r="AO205" s="72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0"/>
      <c r="BH205" s="70"/>
      <c r="BI205" s="70"/>
      <c r="BJ205" s="70"/>
      <c r="BK205" s="72"/>
      <c r="BL205" s="72"/>
      <c r="BM205" s="70"/>
      <c r="BN205" s="70"/>
      <c r="BO205" s="72"/>
      <c r="BP205" s="72"/>
      <c r="BQ205" s="70"/>
      <c r="BR205" s="70"/>
      <c r="BS205" s="70"/>
      <c r="BT205" s="70"/>
      <c r="BU205" s="72"/>
      <c r="BV205" s="72"/>
      <c r="BW205" s="72"/>
      <c r="BX205" s="72"/>
      <c r="BY205" s="70"/>
      <c r="BZ205" s="70"/>
      <c r="CA205" s="70"/>
      <c r="CB205" s="70"/>
      <c r="CC205" s="72"/>
      <c r="CD205" s="72"/>
      <c r="CE205" s="70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/>
      <c r="CR205" s="72"/>
      <c r="CS205" s="72"/>
      <c r="CT205" s="72"/>
      <c r="CU205" s="72"/>
      <c r="CV205" s="72"/>
      <c r="CW205" s="72"/>
      <c r="CX205" s="72"/>
      <c r="CY205" s="72"/>
      <c r="CZ205" s="72"/>
      <c r="DA205" s="70"/>
      <c r="DB205" s="70"/>
      <c r="DC205" s="70"/>
      <c r="DD205" s="72"/>
      <c r="DE205" s="72"/>
      <c r="DF205" s="70"/>
      <c r="DG205" s="72"/>
      <c r="DH205" s="70"/>
      <c r="DI205" s="72"/>
      <c r="DJ205" s="72"/>
      <c r="DK205" s="70"/>
      <c r="DL205" s="72"/>
      <c r="DM205" s="72"/>
      <c r="DN205" s="72"/>
      <c r="DO205" s="72"/>
      <c r="DP205" s="72"/>
      <c r="DQ205" s="72"/>
      <c r="DR205" s="72"/>
      <c r="DS205" s="72">
        <v>1</v>
      </c>
      <c r="DT205" s="72"/>
      <c r="DU205" s="72"/>
      <c r="DV205" s="72"/>
      <c r="DW205" s="72"/>
      <c r="DX205" s="72"/>
      <c r="DY205" s="72"/>
      <c r="DZ205" s="72"/>
      <c r="EA205" s="72"/>
      <c r="EB205" s="72"/>
      <c r="EC205" s="70"/>
      <c r="ED205" s="72"/>
      <c r="EE205" s="70"/>
      <c r="EF205" s="72"/>
      <c r="EG205" s="72"/>
      <c r="EH205" s="72"/>
      <c r="EI205" s="72"/>
      <c r="EJ205" s="72"/>
      <c r="EK205" s="72"/>
      <c r="EL205" s="72"/>
      <c r="EM205" s="72"/>
      <c r="EN205" s="72"/>
      <c r="EO205" s="72"/>
      <c r="EP205" s="72"/>
      <c r="EQ205" s="72"/>
      <c r="ER205" s="72"/>
      <c r="ES205" s="72"/>
      <c r="ET205" s="70"/>
      <c r="EU205" s="72"/>
      <c r="EV205" s="70"/>
      <c r="EW205" s="70"/>
      <c r="EX205" s="70"/>
      <c r="EY205" s="73"/>
      <c r="EZ205" s="73"/>
      <c r="FA205" s="73"/>
      <c r="FB205" s="74"/>
      <c r="FC205" s="75"/>
      <c r="FD205" s="75"/>
      <c r="FE205" s="75"/>
      <c r="FF205" s="75"/>
      <c r="FG205" s="75"/>
      <c r="FH205" s="75"/>
      <c r="FI205" s="75"/>
      <c r="FJ205" s="75"/>
      <c r="FK205" s="75"/>
      <c r="FL205" s="75"/>
      <c r="FM205" s="75"/>
      <c r="FN205" s="75"/>
      <c r="FO205" s="75"/>
      <c r="FP205" s="75"/>
      <c r="FQ205" s="75"/>
      <c r="FR205" s="74"/>
      <c r="FS205" s="74"/>
      <c r="FT205" s="74"/>
      <c r="FU205" s="74"/>
      <c r="FV205" s="74"/>
      <c r="FW205" s="74"/>
      <c r="FX205" s="76"/>
      <c r="FY205" s="76"/>
      <c r="FZ205" s="76"/>
      <c r="GA205" s="76"/>
      <c r="GB205" s="76"/>
      <c r="GC205" s="74"/>
      <c r="GD205" s="74"/>
      <c r="GE205" s="74"/>
      <c r="GF205" s="74"/>
      <c r="GG205" s="77"/>
      <c r="GH205" s="78"/>
      <c r="GI205" s="78"/>
      <c r="GJ205" s="74"/>
      <c r="GK205" s="79"/>
      <c r="GL205" s="105"/>
      <c r="GM205" s="105"/>
      <c r="GN205" s="70"/>
      <c r="GO205" s="70"/>
      <c r="GP205" s="70"/>
      <c r="GQ205" s="70"/>
      <c r="GR205" s="70"/>
      <c r="GS205" s="70"/>
      <c r="GT205" s="70"/>
      <c r="GU205" s="70"/>
      <c r="GV205" s="70"/>
      <c r="GW205" s="70"/>
      <c r="GX205" s="70"/>
      <c r="GY205" s="70"/>
      <c r="GZ205" s="70"/>
      <c r="HA205" s="70"/>
      <c r="HB205" s="70"/>
      <c r="HC205" s="70"/>
      <c r="HD205" s="70"/>
      <c r="HE205" s="70"/>
      <c r="HF205" s="70"/>
      <c r="HG205" s="70"/>
      <c r="HH205" s="70"/>
      <c r="HI205" s="70"/>
      <c r="HJ205" s="70"/>
      <c r="HK205" s="72"/>
      <c r="HL205" s="70"/>
      <c r="HM205" s="72"/>
      <c r="HN205" s="70"/>
      <c r="HO205" s="70"/>
      <c r="HP205" s="72"/>
      <c r="HQ205" s="106"/>
      <c r="HR205" s="70"/>
      <c r="HS205" s="70"/>
      <c r="HT205" s="70"/>
      <c r="HU205" s="70"/>
      <c r="HV205" s="70"/>
      <c r="HW205" s="70"/>
      <c r="HX205" s="70"/>
      <c r="HY205" s="70"/>
      <c r="HZ205" s="70"/>
      <c r="IA205" s="70"/>
      <c r="IB205" s="72"/>
      <c r="IC205" s="70"/>
      <c r="ID205" s="72"/>
      <c r="IE205" s="70"/>
      <c r="IF205" s="70"/>
      <c r="IG205" s="72"/>
      <c r="IH205" s="72"/>
      <c r="II205" s="72"/>
      <c r="IJ205" s="70"/>
      <c r="IK205" s="70"/>
      <c r="IL205" s="70"/>
      <c r="IM205" s="70"/>
      <c r="IN205" s="72"/>
      <c r="IO205" s="72"/>
      <c r="IP205" s="70"/>
      <c r="IQ205" s="72"/>
      <c r="IR205" s="72"/>
      <c r="IS205" s="72"/>
      <c r="IT205" s="72"/>
      <c r="IU205" s="72"/>
      <c r="IV205" s="72"/>
      <c r="IW205" s="72"/>
      <c r="IX205" s="72"/>
      <c r="IY205" s="72"/>
      <c r="IZ205" s="72"/>
      <c r="JA205" s="72"/>
      <c r="JB205" s="72"/>
      <c r="JC205" s="72"/>
      <c r="JD205" s="72"/>
      <c r="JE205" s="72"/>
      <c r="JF205" s="72"/>
      <c r="JG205" s="72"/>
      <c r="JH205" s="72"/>
      <c r="JI205" s="72"/>
      <c r="JJ205" s="72"/>
      <c r="JK205" s="72"/>
      <c r="JL205" s="70"/>
      <c r="JM205" s="70"/>
      <c r="JN205" s="70"/>
      <c r="JO205" s="72"/>
      <c r="JP205" s="72"/>
      <c r="JQ205" s="70"/>
      <c r="JR205" s="72"/>
      <c r="JS205" s="70"/>
      <c r="JT205" s="72"/>
      <c r="JU205" s="72"/>
      <c r="JV205" s="70"/>
      <c r="JW205" s="72"/>
      <c r="JX205" s="72"/>
      <c r="JY205" s="72"/>
      <c r="JZ205" s="72"/>
      <c r="KA205" s="72"/>
      <c r="KB205" s="72"/>
      <c r="KC205" s="72"/>
      <c r="KD205" s="72">
        <v>1</v>
      </c>
      <c r="KE205" s="72"/>
      <c r="KF205" s="72"/>
      <c r="KG205" s="72"/>
      <c r="KH205" s="72"/>
      <c r="KI205" s="72"/>
      <c r="KJ205" s="72"/>
      <c r="KK205" s="72"/>
      <c r="KL205" s="72"/>
      <c r="KM205" s="72"/>
      <c r="KN205" s="70"/>
      <c r="KO205" s="72"/>
      <c r="KP205" s="70"/>
      <c r="KQ205" s="72"/>
      <c r="KR205" s="72"/>
      <c r="KS205" s="72"/>
      <c r="KT205" s="72"/>
      <c r="KU205" s="72"/>
      <c r="KV205" s="72"/>
      <c r="KW205" s="72"/>
      <c r="KX205" s="72"/>
      <c r="KY205" s="72"/>
      <c r="KZ205" s="72"/>
      <c r="LA205" s="72"/>
      <c r="LB205" s="72"/>
      <c r="LC205" s="72"/>
      <c r="LD205" s="72"/>
      <c r="LE205" s="70"/>
      <c r="LF205" s="72"/>
      <c r="LG205" s="70"/>
      <c r="LH205" s="70"/>
      <c r="LI205" s="70"/>
      <c r="LJ205" s="73"/>
      <c r="LK205" s="73"/>
      <c r="LL205" s="73"/>
      <c r="LM205" s="74"/>
      <c r="LN205" s="75"/>
      <c r="LO205" s="75"/>
      <c r="LP205" s="75"/>
      <c r="LQ205" s="75"/>
      <c r="LR205" s="75"/>
      <c r="LS205" s="75"/>
      <c r="LT205" s="75"/>
      <c r="LU205" s="75"/>
      <c r="LV205" s="75"/>
      <c r="LW205" s="75"/>
      <c r="LX205" s="75"/>
      <c r="LY205" s="75"/>
      <c r="LZ205" s="75"/>
      <c r="MA205" s="75"/>
      <c r="MB205" s="75"/>
      <c r="MC205" s="74"/>
      <c r="MD205" s="74"/>
      <c r="ME205" s="74"/>
      <c r="MF205" s="74"/>
      <c r="MG205" s="74"/>
      <c r="MH205" s="74"/>
      <c r="MI205" s="76"/>
      <c r="MJ205" s="76"/>
      <c r="MK205" s="76"/>
      <c r="ML205" s="76"/>
      <c r="MM205" s="76"/>
      <c r="MN205" s="74"/>
      <c r="MO205" s="74"/>
      <c r="MP205" s="74"/>
      <c r="MQ205" s="74"/>
      <c r="MR205" s="70"/>
      <c r="MS205" s="70"/>
      <c r="MT205" s="70"/>
      <c r="MU205" s="70"/>
      <c r="MV205" s="70"/>
      <c r="MW205" s="70"/>
      <c r="MX205" s="70"/>
      <c r="MY205" s="70"/>
      <c r="MZ205" s="70"/>
      <c r="NA205" s="70"/>
      <c r="NB205" s="70"/>
      <c r="NC205" s="70"/>
      <c r="ND205" s="70"/>
      <c r="NE205" s="70"/>
      <c r="NF205" s="70"/>
      <c r="NG205" s="70"/>
      <c r="NH205" s="70"/>
      <c r="NI205" s="70"/>
      <c r="NJ205" s="70"/>
      <c r="NK205" s="70"/>
      <c r="NL205" s="70"/>
      <c r="NM205" s="70"/>
      <c r="NN205" s="70"/>
      <c r="NO205" s="70"/>
      <c r="NP205" s="70"/>
      <c r="NQ205" s="70"/>
      <c r="NR205" s="70"/>
      <c r="NS205" s="70"/>
      <c r="NT205" s="70"/>
      <c r="NU205" s="70"/>
      <c r="NV205" s="70"/>
      <c r="NW205" s="70"/>
      <c r="NX205" s="70"/>
      <c r="NY205" s="70"/>
      <c r="NZ205" s="70"/>
      <c r="OA205" s="70"/>
      <c r="OB205" s="70"/>
      <c r="OC205" s="70"/>
      <c r="OD205" s="70"/>
      <c r="OE205" s="70"/>
      <c r="OF205" s="70"/>
      <c r="OG205" s="81"/>
      <c r="OH205" s="70"/>
      <c r="OI205" s="70"/>
      <c r="OJ205" s="70"/>
      <c r="OK205" s="70"/>
      <c r="OL205" s="70"/>
      <c r="OM205" s="70"/>
      <c r="ON205" s="70"/>
      <c r="OO205" s="70"/>
      <c r="OP205" s="70"/>
      <c r="OQ205" s="70"/>
      <c r="OR205" s="70"/>
      <c r="OS205" s="70"/>
      <c r="OT205" s="70"/>
      <c r="OU205" s="70"/>
    </row>
    <row r="206" spans="1:411" s="67" customFormat="1" ht="12.75">
      <c r="A206" s="67">
        <v>197</v>
      </c>
      <c r="B206" s="555" t="s">
        <v>792</v>
      </c>
      <c r="C206" s="559" t="s">
        <v>601</v>
      </c>
      <c r="D206" s="511">
        <v>3933.97</v>
      </c>
      <c r="E206" s="571"/>
      <c r="F206" s="634"/>
      <c r="G206" s="634">
        <v>3933.97</v>
      </c>
      <c r="H206" s="919">
        <v>3933.97</v>
      </c>
      <c r="I206" s="633">
        <f t="shared" si="7"/>
        <v>3933.97</v>
      </c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2"/>
      <c r="AK206" s="70"/>
      <c r="AL206" s="72"/>
      <c r="AM206" s="70"/>
      <c r="AN206" s="70"/>
      <c r="AO206" s="72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0"/>
      <c r="BH206" s="70"/>
      <c r="BI206" s="70"/>
      <c r="BJ206" s="70"/>
      <c r="BK206" s="72"/>
      <c r="BL206" s="72"/>
      <c r="BM206" s="70"/>
      <c r="BN206" s="70"/>
      <c r="BO206" s="72"/>
      <c r="BP206" s="72"/>
      <c r="BQ206" s="70"/>
      <c r="BR206" s="70"/>
      <c r="BS206" s="70"/>
      <c r="BT206" s="70"/>
      <c r="BU206" s="72"/>
      <c r="BV206" s="72"/>
      <c r="BW206" s="72"/>
      <c r="BX206" s="72"/>
      <c r="BY206" s="70"/>
      <c r="BZ206" s="70"/>
      <c r="CA206" s="70"/>
      <c r="CB206" s="70"/>
      <c r="CC206" s="72"/>
      <c r="CD206" s="72"/>
      <c r="CE206" s="70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72"/>
      <c r="CW206" s="72"/>
      <c r="CX206" s="72"/>
      <c r="CY206" s="72"/>
      <c r="CZ206" s="72"/>
      <c r="DA206" s="70"/>
      <c r="DB206" s="70"/>
      <c r="DC206" s="70"/>
      <c r="DD206" s="72"/>
      <c r="DE206" s="72"/>
      <c r="DF206" s="70"/>
      <c r="DG206" s="72"/>
      <c r="DH206" s="70"/>
      <c r="DI206" s="72"/>
      <c r="DJ206" s="72"/>
      <c r="DK206" s="70"/>
      <c r="DL206" s="72"/>
      <c r="DM206" s="72"/>
      <c r="DN206" s="72"/>
      <c r="DO206" s="72"/>
      <c r="DP206" s="72"/>
      <c r="DQ206" s="72"/>
      <c r="DR206" s="72"/>
      <c r="DS206" s="72"/>
      <c r="DT206" s="72">
        <v>1</v>
      </c>
      <c r="DU206" s="72"/>
      <c r="DV206" s="72"/>
      <c r="DW206" s="72"/>
      <c r="DX206" s="72"/>
      <c r="DY206" s="72"/>
      <c r="DZ206" s="72"/>
      <c r="EA206" s="72"/>
      <c r="EB206" s="72"/>
      <c r="EC206" s="70"/>
      <c r="ED206" s="72"/>
      <c r="EE206" s="70"/>
      <c r="EF206" s="72"/>
      <c r="EG206" s="72"/>
      <c r="EH206" s="72"/>
      <c r="EI206" s="72"/>
      <c r="EJ206" s="72"/>
      <c r="EK206" s="72"/>
      <c r="EL206" s="72"/>
      <c r="EM206" s="72"/>
      <c r="EN206" s="72"/>
      <c r="EO206" s="72"/>
      <c r="EP206" s="72"/>
      <c r="EQ206" s="72"/>
      <c r="ER206" s="72"/>
      <c r="ES206" s="72"/>
      <c r="ET206" s="70"/>
      <c r="EU206" s="72"/>
      <c r="EV206" s="70"/>
      <c r="EW206" s="70"/>
      <c r="EX206" s="70"/>
      <c r="EY206" s="73"/>
      <c r="EZ206" s="73"/>
      <c r="FA206" s="73"/>
      <c r="FB206" s="74"/>
      <c r="FC206" s="75"/>
      <c r="FD206" s="75"/>
      <c r="FE206" s="75"/>
      <c r="FF206" s="75"/>
      <c r="FG206" s="75"/>
      <c r="FH206" s="75"/>
      <c r="FI206" s="75"/>
      <c r="FJ206" s="75"/>
      <c r="FK206" s="75"/>
      <c r="FL206" s="75"/>
      <c r="FM206" s="75"/>
      <c r="FN206" s="75"/>
      <c r="FO206" s="75"/>
      <c r="FP206" s="75"/>
      <c r="FQ206" s="75"/>
      <c r="FR206" s="74"/>
      <c r="FS206" s="74"/>
      <c r="FT206" s="74"/>
      <c r="FU206" s="74"/>
      <c r="FV206" s="74"/>
      <c r="FW206" s="74"/>
      <c r="FX206" s="76"/>
      <c r="FY206" s="76"/>
      <c r="FZ206" s="76"/>
      <c r="GA206" s="76"/>
      <c r="GB206" s="76"/>
      <c r="GC206" s="74"/>
      <c r="GD206" s="74"/>
      <c r="GE206" s="74"/>
      <c r="GF206" s="74"/>
      <c r="GG206" s="77"/>
      <c r="GH206" s="78"/>
      <c r="GI206" s="78"/>
      <c r="GJ206" s="74"/>
      <c r="GK206" s="79"/>
      <c r="GL206" s="105"/>
      <c r="GM206" s="105"/>
      <c r="GN206" s="70"/>
      <c r="GO206" s="70"/>
      <c r="GP206" s="70"/>
      <c r="GQ206" s="70"/>
      <c r="GR206" s="70"/>
      <c r="GS206" s="70"/>
      <c r="GT206" s="70"/>
      <c r="GU206" s="70"/>
      <c r="GV206" s="70"/>
      <c r="GW206" s="70"/>
      <c r="GX206" s="70"/>
      <c r="GY206" s="70"/>
      <c r="GZ206" s="70"/>
      <c r="HA206" s="70"/>
      <c r="HB206" s="70"/>
      <c r="HC206" s="70"/>
      <c r="HD206" s="70"/>
      <c r="HE206" s="70"/>
      <c r="HF206" s="70"/>
      <c r="HG206" s="70"/>
      <c r="HH206" s="70"/>
      <c r="HI206" s="70"/>
      <c r="HJ206" s="70"/>
      <c r="HK206" s="72"/>
      <c r="HL206" s="70"/>
      <c r="HM206" s="72"/>
      <c r="HN206" s="70"/>
      <c r="HO206" s="70"/>
      <c r="HP206" s="72"/>
      <c r="HQ206" s="106"/>
      <c r="HR206" s="70"/>
      <c r="HS206" s="70"/>
      <c r="HT206" s="70"/>
      <c r="HU206" s="70"/>
      <c r="HV206" s="70"/>
      <c r="HW206" s="70"/>
      <c r="HX206" s="70"/>
      <c r="HY206" s="70"/>
      <c r="HZ206" s="70"/>
      <c r="IA206" s="70"/>
      <c r="IB206" s="72"/>
      <c r="IC206" s="70"/>
      <c r="ID206" s="72"/>
      <c r="IE206" s="70"/>
      <c r="IF206" s="70"/>
      <c r="IG206" s="72"/>
      <c r="IH206" s="72"/>
      <c r="II206" s="72"/>
      <c r="IJ206" s="70"/>
      <c r="IK206" s="70"/>
      <c r="IL206" s="70"/>
      <c r="IM206" s="70"/>
      <c r="IN206" s="72"/>
      <c r="IO206" s="72"/>
      <c r="IP206" s="70"/>
      <c r="IQ206" s="72"/>
      <c r="IR206" s="72"/>
      <c r="IS206" s="72"/>
      <c r="IT206" s="72"/>
      <c r="IU206" s="72"/>
      <c r="IV206" s="72"/>
      <c r="IW206" s="72"/>
      <c r="IX206" s="72"/>
      <c r="IY206" s="72"/>
      <c r="IZ206" s="72"/>
      <c r="JA206" s="72"/>
      <c r="JB206" s="72"/>
      <c r="JC206" s="72"/>
      <c r="JD206" s="72"/>
      <c r="JE206" s="72"/>
      <c r="JF206" s="72"/>
      <c r="JG206" s="72"/>
      <c r="JH206" s="72"/>
      <c r="JI206" s="72"/>
      <c r="JJ206" s="72"/>
      <c r="JK206" s="72"/>
      <c r="JL206" s="70"/>
      <c r="JM206" s="70"/>
      <c r="JN206" s="70"/>
      <c r="JO206" s="72"/>
      <c r="JP206" s="72"/>
      <c r="JQ206" s="70"/>
      <c r="JR206" s="72"/>
      <c r="JS206" s="70"/>
      <c r="JT206" s="72"/>
      <c r="JU206" s="72"/>
      <c r="JV206" s="70"/>
      <c r="JW206" s="72"/>
      <c r="JX206" s="72"/>
      <c r="JY206" s="72"/>
      <c r="JZ206" s="72"/>
      <c r="KA206" s="72"/>
      <c r="KB206" s="72"/>
      <c r="KC206" s="72"/>
      <c r="KD206" s="72"/>
      <c r="KE206" s="72">
        <v>1</v>
      </c>
      <c r="KF206" s="72"/>
      <c r="KG206" s="72"/>
      <c r="KH206" s="72"/>
      <c r="KI206" s="72"/>
      <c r="KJ206" s="72"/>
      <c r="KK206" s="72"/>
      <c r="KL206" s="72"/>
      <c r="KM206" s="72"/>
      <c r="KN206" s="70"/>
      <c r="KO206" s="72"/>
      <c r="KP206" s="70"/>
      <c r="KQ206" s="72"/>
      <c r="KR206" s="72"/>
      <c r="KS206" s="72"/>
      <c r="KT206" s="72"/>
      <c r="KU206" s="72"/>
      <c r="KV206" s="72"/>
      <c r="KW206" s="72"/>
      <c r="KX206" s="72"/>
      <c r="KY206" s="72"/>
      <c r="KZ206" s="72"/>
      <c r="LA206" s="72"/>
      <c r="LB206" s="72"/>
      <c r="LC206" s="72"/>
      <c r="LD206" s="72"/>
      <c r="LE206" s="70"/>
      <c r="LF206" s="72"/>
      <c r="LG206" s="70"/>
      <c r="LH206" s="70"/>
      <c r="LI206" s="70"/>
      <c r="LJ206" s="73"/>
      <c r="LK206" s="73"/>
      <c r="LL206" s="73"/>
      <c r="LM206" s="74"/>
      <c r="LN206" s="75"/>
      <c r="LO206" s="75"/>
      <c r="LP206" s="75"/>
      <c r="LQ206" s="75"/>
      <c r="LR206" s="75"/>
      <c r="LS206" s="75"/>
      <c r="LT206" s="75"/>
      <c r="LU206" s="75"/>
      <c r="LV206" s="75"/>
      <c r="LW206" s="75"/>
      <c r="LX206" s="75"/>
      <c r="LY206" s="75"/>
      <c r="LZ206" s="75"/>
      <c r="MA206" s="75"/>
      <c r="MB206" s="75"/>
      <c r="MC206" s="74"/>
      <c r="MD206" s="74"/>
      <c r="ME206" s="74"/>
      <c r="MF206" s="74"/>
      <c r="MG206" s="74"/>
      <c r="MH206" s="74"/>
      <c r="MI206" s="76"/>
      <c r="MJ206" s="76"/>
      <c r="MK206" s="76"/>
      <c r="ML206" s="76"/>
      <c r="MM206" s="76"/>
      <c r="MN206" s="74"/>
      <c r="MO206" s="74"/>
      <c r="MP206" s="74"/>
      <c r="MQ206" s="74"/>
      <c r="MR206" s="70"/>
      <c r="MS206" s="70"/>
      <c r="MT206" s="70"/>
      <c r="MU206" s="70"/>
      <c r="MV206" s="70"/>
      <c r="MW206" s="70"/>
      <c r="MX206" s="70"/>
      <c r="MY206" s="70"/>
      <c r="MZ206" s="70"/>
      <c r="NA206" s="70"/>
      <c r="NB206" s="70"/>
      <c r="NC206" s="70"/>
      <c r="ND206" s="70"/>
      <c r="NE206" s="70"/>
      <c r="NF206" s="70"/>
      <c r="NG206" s="70"/>
      <c r="NH206" s="70"/>
      <c r="NI206" s="70"/>
      <c r="NJ206" s="70"/>
      <c r="NK206" s="70"/>
      <c r="NL206" s="70"/>
      <c r="NM206" s="70"/>
      <c r="NN206" s="70"/>
      <c r="NO206" s="70"/>
      <c r="NP206" s="70"/>
      <c r="NQ206" s="70"/>
      <c r="NR206" s="70"/>
      <c r="NS206" s="70"/>
      <c r="NT206" s="70"/>
      <c r="NU206" s="70"/>
      <c r="NV206" s="70"/>
      <c r="NW206" s="70"/>
      <c r="NX206" s="70"/>
      <c r="NY206" s="70"/>
      <c r="NZ206" s="70"/>
      <c r="OA206" s="70"/>
      <c r="OB206" s="70"/>
      <c r="OC206" s="70"/>
      <c r="OD206" s="70"/>
      <c r="OE206" s="70"/>
      <c r="OF206" s="70"/>
      <c r="OG206" s="81"/>
      <c r="OH206" s="70"/>
      <c r="OI206" s="70"/>
      <c r="OJ206" s="70"/>
      <c r="OK206" s="70"/>
      <c r="OL206" s="70"/>
      <c r="OM206" s="70"/>
      <c r="ON206" s="70"/>
      <c r="OO206" s="70"/>
      <c r="OP206" s="70"/>
      <c r="OQ206" s="70"/>
      <c r="OR206" s="70"/>
      <c r="OS206" s="70"/>
      <c r="OT206" s="70"/>
      <c r="OU206" s="70"/>
    </row>
    <row r="207" spans="1:411" s="67" customFormat="1" ht="12.75">
      <c r="A207" s="67">
        <v>198</v>
      </c>
      <c r="B207" s="555" t="s">
        <v>793</v>
      </c>
      <c r="C207" s="559" t="s">
        <v>601</v>
      </c>
      <c r="D207" s="511">
        <v>5017.82</v>
      </c>
      <c r="E207" s="571"/>
      <c r="F207" s="634"/>
      <c r="G207" s="634">
        <v>5017.82</v>
      </c>
      <c r="H207" s="919">
        <v>5017.82</v>
      </c>
      <c r="I207" s="633">
        <f t="shared" si="7"/>
        <v>5017.82</v>
      </c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2"/>
      <c r="AK207" s="70"/>
      <c r="AL207" s="72"/>
      <c r="AM207" s="70"/>
      <c r="AN207" s="70"/>
      <c r="AO207" s="72"/>
      <c r="AP207" s="70"/>
      <c r="AQ207" s="70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0"/>
      <c r="BH207" s="70"/>
      <c r="BI207" s="70"/>
      <c r="BJ207" s="70"/>
      <c r="BK207" s="72"/>
      <c r="BL207" s="72"/>
      <c r="BM207" s="70"/>
      <c r="BN207" s="70"/>
      <c r="BO207" s="72"/>
      <c r="BP207" s="72"/>
      <c r="BQ207" s="70"/>
      <c r="BR207" s="70"/>
      <c r="BS207" s="70"/>
      <c r="BT207" s="70"/>
      <c r="BU207" s="72"/>
      <c r="BV207" s="72"/>
      <c r="BW207" s="72"/>
      <c r="BX207" s="72"/>
      <c r="BY207" s="70"/>
      <c r="BZ207" s="70"/>
      <c r="CA207" s="70"/>
      <c r="CB207" s="70"/>
      <c r="CC207" s="72"/>
      <c r="CD207" s="72"/>
      <c r="CE207" s="70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/>
      <c r="CR207" s="72"/>
      <c r="CS207" s="72"/>
      <c r="CT207" s="72"/>
      <c r="CU207" s="72"/>
      <c r="CV207" s="72"/>
      <c r="CW207" s="72"/>
      <c r="CX207" s="72"/>
      <c r="CY207" s="72"/>
      <c r="CZ207" s="72"/>
      <c r="DA207" s="70"/>
      <c r="DB207" s="70"/>
      <c r="DC207" s="70"/>
      <c r="DD207" s="72"/>
      <c r="DE207" s="72"/>
      <c r="DF207" s="70"/>
      <c r="DG207" s="72"/>
      <c r="DH207" s="70"/>
      <c r="DI207" s="72"/>
      <c r="DJ207" s="72"/>
      <c r="DK207" s="70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>
        <v>1</v>
      </c>
      <c r="DV207" s="72"/>
      <c r="DW207" s="72"/>
      <c r="DX207" s="72"/>
      <c r="DY207" s="72"/>
      <c r="DZ207" s="72"/>
      <c r="EA207" s="72"/>
      <c r="EB207" s="72"/>
      <c r="EC207" s="70"/>
      <c r="ED207" s="72"/>
      <c r="EE207" s="70"/>
      <c r="EF207" s="72"/>
      <c r="EG207" s="72"/>
      <c r="EH207" s="72"/>
      <c r="EI207" s="72"/>
      <c r="EJ207" s="72"/>
      <c r="EK207" s="72"/>
      <c r="EL207" s="72"/>
      <c r="EM207" s="72"/>
      <c r="EN207" s="72"/>
      <c r="EO207" s="72"/>
      <c r="EP207" s="72"/>
      <c r="EQ207" s="72"/>
      <c r="ER207" s="72"/>
      <c r="ES207" s="72"/>
      <c r="ET207" s="70"/>
      <c r="EU207" s="72"/>
      <c r="EV207" s="70"/>
      <c r="EW207" s="70"/>
      <c r="EX207" s="70"/>
      <c r="EY207" s="73"/>
      <c r="EZ207" s="73"/>
      <c r="FA207" s="73"/>
      <c r="FB207" s="74"/>
      <c r="FC207" s="75"/>
      <c r="FD207" s="75"/>
      <c r="FE207" s="75"/>
      <c r="FF207" s="75"/>
      <c r="FG207" s="75"/>
      <c r="FH207" s="75"/>
      <c r="FI207" s="75"/>
      <c r="FJ207" s="75"/>
      <c r="FK207" s="75"/>
      <c r="FL207" s="75"/>
      <c r="FM207" s="75"/>
      <c r="FN207" s="75"/>
      <c r="FO207" s="75"/>
      <c r="FP207" s="75"/>
      <c r="FQ207" s="75"/>
      <c r="FR207" s="74"/>
      <c r="FS207" s="74"/>
      <c r="FT207" s="74"/>
      <c r="FU207" s="74"/>
      <c r="FV207" s="74"/>
      <c r="FW207" s="74"/>
      <c r="FX207" s="76"/>
      <c r="FY207" s="76"/>
      <c r="FZ207" s="76"/>
      <c r="GA207" s="76"/>
      <c r="GB207" s="76"/>
      <c r="GC207" s="74"/>
      <c r="GD207" s="74"/>
      <c r="GE207" s="74"/>
      <c r="GF207" s="74"/>
      <c r="GG207" s="77"/>
      <c r="GH207" s="78"/>
      <c r="GI207" s="78"/>
      <c r="GJ207" s="74"/>
      <c r="GK207" s="79"/>
      <c r="GL207" s="105"/>
      <c r="GM207" s="105"/>
      <c r="GN207" s="70"/>
      <c r="GO207" s="70"/>
      <c r="GP207" s="70"/>
      <c r="GQ207" s="70"/>
      <c r="GR207" s="70"/>
      <c r="GS207" s="70"/>
      <c r="GT207" s="70"/>
      <c r="GU207" s="70"/>
      <c r="GV207" s="70"/>
      <c r="GW207" s="70"/>
      <c r="GX207" s="70"/>
      <c r="GY207" s="70"/>
      <c r="GZ207" s="70"/>
      <c r="HA207" s="70"/>
      <c r="HB207" s="70"/>
      <c r="HC207" s="70"/>
      <c r="HD207" s="70"/>
      <c r="HE207" s="70"/>
      <c r="HF207" s="70"/>
      <c r="HG207" s="70"/>
      <c r="HH207" s="70"/>
      <c r="HI207" s="70"/>
      <c r="HJ207" s="70"/>
      <c r="HK207" s="72"/>
      <c r="HL207" s="70"/>
      <c r="HM207" s="72"/>
      <c r="HN207" s="70"/>
      <c r="HO207" s="70"/>
      <c r="HP207" s="72"/>
      <c r="HQ207" s="106"/>
      <c r="HR207" s="70"/>
      <c r="HS207" s="70"/>
      <c r="HT207" s="70"/>
      <c r="HU207" s="70"/>
      <c r="HV207" s="70"/>
      <c r="HW207" s="70"/>
      <c r="HX207" s="70"/>
      <c r="HY207" s="70"/>
      <c r="HZ207" s="70"/>
      <c r="IA207" s="70"/>
      <c r="IB207" s="72"/>
      <c r="IC207" s="70"/>
      <c r="ID207" s="72"/>
      <c r="IE207" s="70"/>
      <c r="IF207" s="70"/>
      <c r="IG207" s="72"/>
      <c r="IH207" s="72"/>
      <c r="II207" s="72"/>
      <c r="IJ207" s="70"/>
      <c r="IK207" s="70"/>
      <c r="IL207" s="70"/>
      <c r="IM207" s="70"/>
      <c r="IN207" s="72"/>
      <c r="IO207" s="72"/>
      <c r="IP207" s="70"/>
      <c r="IQ207" s="72"/>
      <c r="IR207" s="72"/>
      <c r="IS207" s="72"/>
      <c r="IT207" s="72"/>
      <c r="IU207" s="72"/>
      <c r="IV207" s="72"/>
      <c r="IW207" s="72"/>
      <c r="IX207" s="72"/>
      <c r="IY207" s="72"/>
      <c r="IZ207" s="72"/>
      <c r="JA207" s="72"/>
      <c r="JB207" s="72"/>
      <c r="JC207" s="72"/>
      <c r="JD207" s="72"/>
      <c r="JE207" s="72"/>
      <c r="JF207" s="72"/>
      <c r="JG207" s="72"/>
      <c r="JH207" s="72"/>
      <c r="JI207" s="72"/>
      <c r="JJ207" s="72"/>
      <c r="JK207" s="72"/>
      <c r="JL207" s="70"/>
      <c r="JM207" s="70"/>
      <c r="JN207" s="70"/>
      <c r="JO207" s="72"/>
      <c r="JP207" s="72"/>
      <c r="JQ207" s="70"/>
      <c r="JR207" s="72"/>
      <c r="JS207" s="70"/>
      <c r="JT207" s="72"/>
      <c r="JU207" s="72"/>
      <c r="JV207" s="70"/>
      <c r="JW207" s="72"/>
      <c r="JX207" s="72"/>
      <c r="JY207" s="72"/>
      <c r="JZ207" s="72"/>
      <c r="KA207" s="72"/>
      <c r="KB207" s="72"/>
      <c r="KC207" s="72"/>
      <c r="KD207" s="72"/>
      <c r="KE207" s="72"/>
      <c r="KF207" s="72">
        <v>1</v>
      </c>
      <c r="KG207" s="72"/>
      <c r="KH207" s="72"/>
      <c r="KI207" s="72"/>
      <c r="KJ207" s="72"/>
      <c r="KK207" s="72"/>
      <c r="KL207" s="72"/>
      <c r="KM207" s="72"/>
      <c r="KN207" s="70"/>
      <c r="KO207" s="72"/>
      <c r="KP207" s="70"/>
      <c r="KQ207" s="72"/>
      <c r="KR207" s="72"/>
      <c r="KS207" s="72"/>
      <c r="KT207" s="72"/>
      <c r="KU207" s="72"/>
      <c r="KV207" s="72"/>
      <c r="KW207" s="72"/>
      <c r="KX207" s="72"/>
      <c r="KY207" s="72"/>
      <c r="KZ207" s="72"/>
      <c r="LA207" s="72"/>
      <c r="LB207" s="72"/>
      <c r="LC207" s="72"/>
      <c r="LD207" s="72"/>
      <c r="LE207" s="70"/>
      <c r="LF207" s="72"/>
      <c r="LG207" s="70"/>
      <c r="LH207" s="70"/>
      <c r="LI207" s="70"/>
      <c r="LJ207" s="73"/>
      <c r="LK207" s="73"/>
      <c r="LL207" s="73"/>
      <c r="LM207" s="74"/>
      <c r="LN207" s="75"/>
      <c r="LO207" s="75"/>
      <c r="LP207" s="75"/>
      <c r="LQ207" s="75"/>
      <c r="LR207" s="75"/>
      <c r="LS207" s="75"/>
      <c r="LT207" s="75"/>
      <c r="LU207" s="75"/>
      <c r="LV207" s="75"/>
      <c r="LW207" s="75"/>
      <c r="LX207" s="75"/>
      <c r="LY207" s="75"/>
      <c r="LZ207" s="75"/>
      <c r="MA207" s="75"/>
      <c r="MB207" s="75"/>
      <c r="MC207" s="74"/>
      <c r="MD207" s="74"/>
      <c r="ME207" s="74"/>
      <c r="MF207" s="74"/>
      <c r="MG207" s="74"/>
      <c r="MH207" s="74"/>
      <c r="MI207" s="76"/>
      <c r="MJ207" s="76"/>
      <c r="MK207" s="76"/>
      <c r="ML207" s="76"/>
      <c r="MM207" s="76"/>
      <c r="MN207" s="74"/>
      <c r="MO207" s="74"/>
      <c r="MP207" s="74"/>
      <c r="MQ207" s="74"/>
      <c r="MR207" s="70"/>
      <c r="MS207" s="70"/>
      <c r="MT207" s="70"/>
      <c r="MU207" s="70"/>
      <c r="MV207" s="70"/>
      <c r="MW207" s="70"/>
      <c r="MX207" s="70"/>
      <c r="MY207" s="70"/>
      <c r="MZ207" s="70"/>
      <c r="NA207" s="70"/>
      <c r="NB207" s="70"/>
      <c r="NC207" s="70"/>
      <c r="ND207" s="70"/>
      <c r="NE207" s="70"/>
      <c r="NF207" s="70"/>
      <c r="NG207" s="70"/>
      <c r="NH207" s="70"/>
      <c r="NI207" s="70"/>
      <c r="NJ207" s="70"/>
      <c r="NK207" s="70"/>
      <c r="NL207" s="70"/>
      <c r="NM207" s="70"/>
      <c r="NN207" s="70"/>
      <c r="NO207" s="70"/>
      <c r="NP207" s="70"/>
      <c r="NQ207" s="70"/>
      <c r="NR207" s="70"/>
      <c r="NS207" s="70"/>
      <c r="NT207" s="70"/>
      <c r="NU207" s="70"/>
      <c r="NV207" s="70"/>
      <c r="NW207" s="70"/>
      <c r="NX207" s="70"/>
      <c r="NY207" s="70"/>
      <c r="NZ207" s="70"/>
      <c r="OA207" s="70"/>
      <c r="OB207" s="70"/>
      <c r="OC207" s="70"/>
      <c r="OD207" s="70"/>
      <c r="OE207" s="70"/>
      <c r="OF207" s="70"/>
      <c r="OG207" s="81"/>
      <c r="OH207" s="70"/>
      <c r="OI207" s="70"/>
      <c r="OJ207" s="70"/>
      <c r="OK207" s="70"/>
      <c r="OL207" s="70"/>
      <c r="OM207" s="70"/>
      <c r="ON207" s="70"/>
      <c r="OO207" s="70"/>
      <c r="OP207" s="70"/>
      <c r="OQ207" s="70"/>
      <c r="OR207" s="70"/>
      <c r="OS207" s="70"/>
      <c r="OT207" s="70"/>
      <c r="OU207" s="70"/>
    </row>
    <row r="208" spans="1:411" s="67" customFormat="1" ht="12.75">
      <c r="A208" s="67">
        <v>199</v>
      </c>
      <c r="B208" s="555" t="s">
        <v>794</v>
      </c>
      <c r="C208" s="559" t="s">
        <v>601</v>
      </c>
      <c r="D208" s="511">
        <f>D207</f>
        <v>5017.82</v>
      </c>
      <c r="E208" s="571"/>
      <c r="F208" s="634"/>
      <c r="G208" s="634">
        <v>7506.66</v>
      </c>
      <c r="H208" s="919">
        <v>5017.82</v>
      </c>
      <c r="I208" s="633">
        <f t="shared" si="7"/>
        <v>5017.82</v>
      </c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2"/>
      <c r="AK208" s="70"/>
      <c r="AL208" s="72"/>
      <c r="AM208" s="70"/>
      <c r="AN208" s="70"/>
      <c r="AO208" s="72"/>
      <c r="AP208" s="70"/>
      <c r="AQ208" s="70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70"/>
      <c r="BF208" s="70"/>
      <c r="BG208" s="70"/>
      <c r="BH208" s="70"/>
      <c r="BI208" s="70"/>
      <c r="BJ208" s="70"/>
      <c r="BK208" s="72"/>
      <c r="BL208" s="72"/>
      <c r="BM208" s="70"/>
      <c r="BN208" s="70"/>
      <c r="BO208" s="72"/>
      <c r="BP208" s="72"/>
      <c r="BQ208" s="70"/>
      <c r="BR208" s="70"/>
      <c r="BS208" s="70"/>
      <c r="BT208" s="70"/>
      <c r="BU208" s="72"/>
      <c r="BV208" s="72"/>
      <c r="BW208" s="72"/>
      <c r="BX208" s="72"/>
      <c r="BY208" s="70"/>
      <c r="BZ208" s="70"/>
      <c r="CA208" s="70"/>
      <c r="CB208" s="70"/>
      <c r="CC208" s="72"/>
      <c r="CD208" s="72"/>
      <c r="CE208" s="70"/>
      <c r="CF208" s="72"/>
      <c r="CG208" s="72"/>
      <c r="CH208" s="72"/>
      <c r="CI208" s="72"/>
      <c r="CJ208" s="72"/>
      <c r="CK208" s="72"/>
      <c r="CL208" s="72"/>
      <c r="CM208" s="72"/>
      <c r="CN208" s="72"/>
      <c r="CO208" s="72"/>
      <c r="CP208" s="72"/>
      <c r="CQ208" s="72"/>
      <c r="CR208" s="72"/>
      <c r="CS208" s="72"/>
      <c r="CT208" s="72"/>
      <c r="CU208" s="72"/>
      <c r="CV208" s="72"/>
      <c r="CW208" s="72"/>
      <c r="CX208" s="72"/>
      <c r="CY208" s="72"/>
      <c r="CZ208" s="72"/>
      <c r="DA208" s="70"/>
      <c r="DB208" s="70"/>
      <c r="DC208" s="70"/>
      <c r="DD208" s="72"/>
      <c r="DE208" s="72"/>
      <c r="DF208" s="70"/>
      <c r="DG208" s="72"/>
      <c r="DH208" s="70"/>
      <c r="DI208" s="72"/>
      <c r="DJ208" s="72"/>
      <c r="DK208" s="70"/>
      <c r="DL208" s="72"/>
      <c r="DM208" s="72"/>
      <c r="DN208" s="72"/>
      <c r="DO208" s="72"/>
      <c r="DP208" s="72"/>
      <c r="DQ208" s="72"/>
      <c r="DR208" s="72"/>
      <c r="DS208" s="72"/>
      <c r="DT208" s="72"/>
      <c r="DU208" s="72"/>
      <c r="DV208" s="72">
        <v>1</v>
      </c>
      <c r="DW208" s="72"/>
      <c r="DX208" s="72"/>
      <c r="DY208" s="72"/>
      <c r="DZ208" s="72"/>
      <c r="EA208" s="72"/>
      <c r="EB208" s="72"/>
      <c r="EC208" s="70"/>
      <c r="ED208" s="72"/>
      <c r="EE208" s="70"/>
      <c r="EF208" s="72"/>
      <c r="EG208" s="72"/>
      <c r="EH208" s="72"/>
      <c r="EI208" s="72"/>
      <c r="EJ208" s="72"/>
      <c r="EK208" s="72"/>
      <c r="EL208" s="72"/>
      <c r="EM208" s="72"/>
      <c r="EN208" s="72"/>
      <c r="EO208" s="72"/>
      <c r="EP208" s="72"/>
      <c r="EQ208" s="72"/>
      <c r="ER208" s="72"/>
      <c r="ES208" s="72"/>
      <c r="ET208" s="70"/>
      <c r="EU208" s="72"/>
      <c r="EV208" s="70"/>
      <c r="EW208" s="70"/>
      <c r="EX208" s="70"/>
      <c r="EY208" s="73"/>
      <c r="EZ208" s="73"/>
      <c r="FA208" s="73"/>
      <c r="FB208" s="74"/>
      <c r="FC208" s="75"/>
      <c r="FD208" s="75"/>
      <c r="FE208" s="75"/>
      <c r="FF208" s="75"/>
      <c r="FG208" s="75"/>
      <c r="FH208" s="75"/>
      <c r="FI208" s="75"/>
      <c r="FJ208" s="75"/>
      <c r="FK208" s="75"/>
      <c r="FL208" s="75"/>
      <c r="FM208" s="75"/>
      <c r="FN208" s="75"/>
      <c r="FO208" s="75"/>
      <c r="FP208" s="75"/>
      <c r="FQ208" s="75"/>
      <c r="FR208" s="74"/>
      <c r="FS208" s="74"/>
      <c r="FT208" s="74"/>
      <c r="FU208" s="74"/>
      <c r="FV208" s="74"/>
      <c r="FW208" s="74"/>
      <c r="FX208" s="76"/>
      <c r="FY208" s="76"/>
      <c r="FZ208" s="76"/>
      <c r="GA208" s="76"/>
      <c r="GB208" s="76"/>
      <c r="GC208" s="74"/>
      <c r="GD208" s="74"/>
      <c r="GE208" s="74"/>
      <c r="GF208" s="74"/>
      <c r="GG208" s="77"/>
      <c r="GH208" s="78"/>
      <c r="GI208" s="78"/>
      <c r="GJ208" s="74"/>
      <c r="GK208" s="79"/>
      <c r="GL208" s="105"/>
      <c r="GM208" s="105"/>
      <c r="GN208" s="70"/>
      <c r="GO208" s="70"/>
      <c r="GP208" s="70"/>
      <c r="GQ208" s="70"/>
      <c r="GR208" s="70"/>
      <c r="GS208" s="70"/>
      <c r="GT208" s="70"/>
      <c r="GU208" s="70"/>
      <c r="GV208" s="70"/>
      <c r="GW208" s="70"/>
      <c r="GX208" s="70"/>
      <c r="GY208" s="70"/>
      <c r="GZ208" s="70"/>
      <c r="HA208" s="70"/>
      <c r="HB208" s="70"/>
      <c r="HC208" s="70"/>
      <c r="HD208" s="70"/>
      <c r="HE208" s="70"/>
      <c r="HF208" s="70"/>
      <c r="HG208" s="70"/>
      <c r="HH208" s="70"/>
      <c r="HI208" s="70"/>
      <c r="HJ208" s="70"/>
      <c r="HK208" s="72"/>
      <c r="HL208" s="70"/>
      <c r="HM208" s="72"/>
      <c r="HN208" s="70"/>
      <c r="HO208" s="70"/>
      <c r="HP208" s="72"/>
      <c r="HQ208" s="106"/>
      <c r="HR208" s="70"/>
      <c r="HS208" s="70"/>
      <c r="HT208" s="70"/>
      <c r="HU208" s="70"/>
      <c r="HV208" s="70"/>
      <c r="HW208" s="70"/>
      <c r="HX208" s="70"/>
      <c r="HY208" s="70"/>
      <c r="HZ208" s="70"/>
      <c r="IA208" s="70"/>
      <c r="IB208" s="72"/>
      <c r="IC208" s="70"/>
      <c r="ID208" s="72"/>
      <c r="IE208" s="70"/>
      <c r="IF208" s="70"/>
      <c r="IG208" s="72"/>
      <c r="IH208" s="72"/>
      <c r="II208" s="72"/>
      <c r="IJ208" s="70"/>
      <c r="IK208" s="70"/>
      <c r="IL208" s="70"/>
      <c r="IM208" s="70"/>
      <c r="IN208" s="72"/>
      <c r="IO208" s="72"/>
      <c r="IP208" s="70"/>
      <c r="IQ208" s="72"/>
      <c r="IR208" s="72"/>
      <c r="IS208" s="72"/>
      <c r="IT208" s="72"/>
      <c r="IU208" s="72"/>
      <c r="IV208" s="72"/>
      <c r="IW208" s="72"/>
      <c r="IX208" s="72"/>
      <c r="IY208" s="72"/>
      <c r="IZ208" s="72"/>
      <c r="JA208" s="72"/>
      <c r="JB208" s="72"/>
      <c r="JC208" s="72"/>
      <c r="JD208" s="72"/>
      <c r="JE208" s="72"/>
      <c r="JF208" s="72"/>
      <c r="JG208" s="72"/>
      <c r="JH208" s="72"/>
      <c r="JI208" s="72"/>
      <c r="JJ208" s="72"/>
      <c r="JK208" s="72"/>
      <c r="JL208" s="70"/>
      <c r="JM208" s="70"/>
      <c r="JN208" s="70"/>
      <c r="JO208" s="72"/>
      <c r="JP208" s="72"/>
      <c r="JQ208" s="70"/>
      <c r="JR208" s="72"/>
      <c r="JS208" s="70"/>
      <c r="JT208" s="72"/>
      <c r="JU208" s="72"/>
      <c r="JV208" s="70"/>
      <c r="JW208" s="72"/>
      <c r="JX208" s="72"/>
      <c r="JY208" s="72"/>
      <c r="JZ208" s="72"/>
      <c r="KA208" s="72"/>
      <c r="KB208" s="72"/>
      <c r="KC208" s="72"/>
      <c r="KD208" s="72"/>
      <c r="KE208" s="72"/>
      <c r="KF208" s="72"/>
      <c r="KG208" s="72">
        <v>1</v>
      </c>
      <c r="KH208" s="72"/>
      <c r="KI208" s="72"/>
      <c r="KJ208" s="72"/>
      <c r="KK208" s="72"/>
      <c r="KL208" s="72"/>
      <c r="KM208" s="72"/>
      <c r="KN208" s="70"/>
      <c r="KO208" s="72"/>
      <c r="KP208" s="70"/>
      <c r="KQ208" s="72"/>
      <c r="KR208" s="72"/>
      <c r="KS208" s="72"/>
      <c r="KT208" s="72"/>
      <c r="KU208" s="72"/>
      <c r="KV208" s="72"/>
      <c r="KW208" s="72"/>
      <c r="KX208" s="72"/>
      <c r="KY208" s="72"/>
      <c r="KZ208" s="72"/>
      <c r="LA208" s="72"/>
      <c r="LB208" s="72"/>
      <c r="LC208" s="72"/>
      <c r="LD208" s="72"/>
      <c r="LE208" s="70"/>
      <c r="LF208" s="72"/>
      <c r="LG208" s="70"/>
      <c r="LH208" s="70"/>
      <c r="LI208" s="70"/>
      <c r="LJ208" s="73"/>
      <c r="LK208" s="73"/>
      <c r="LL208" s="73"/>
      <c r="LM208" s="74"/>
      <c r="LN208" s="75"/>
      <c r="LO208" s="75"/>
      <c r="LP208" s="75"/>
      <c r="LQ208" s="75"/>
      <c r="LR208" s="75"/>
      <c r="LS208" s="75"/>
      <c r="LT208" s="75"/>
      <c r="LU208" s="75"/>
      <c r="LV208" s="75"/>
      <c r="LW208" s="75"/>
      <c r="LX208" s="75"/>
      <c r="LY208" s="75"/>
      <c r="LZ208" s="75"/>
      <c r="MA208" s="75"/>
      <c r="MB208" s="75"/>
      <c r="MC208" s="74"/>
      <c r="MD208" s="74"/>
      <c r="ME208" s="74"/>
      <c r="MF208" s="74"/>
      <c r="MG208" s="74"/>
      <c r="MH208" s="74"/>
      <c r="MI208" s="76"/>
      <c r="MJ208" s="76"/>
      <c r="MK208" s="76"/>
      <c r="ML208" s="76"/>
      <c r="MM208" s="76"/>
      <c r="MN208" s="74"/>
      <c r="MO208" s="74"/>
      <c r="MP208" s="74"/>
      <c r="MQ208" s="74"/>
      <c r="MR208" s="70"/>
      <c r="MS208" s="70"/>
      <c r="MT208" s="70"/>
      <c r="MU208" s="70"/>
      <c r="MV208" s="70"/>
      <c r="MW208" s="70"/>
      <c r="MX208" s="70"/>
      <c r="MY208" s="70"/>
      <c r="MZ208" s="70"/>
      <c r="NA208" s="70"/>
      <c r="NB208" s="70"/>
      <c r="NC208" s="70"/>
      <c r="ND208" s="70"/>
      <c r="NE208" s="70"/>
      <c r="NF208" s="70"/>
      <c r="NG208" s="70"/>
      <c r="NH208" s="70"/>
      <c r="NI208" s="70"/>
      <c r="NJ208" s="70"/>
      <c r="NK208" s="70"/>
      <c r="NL208" s="70"/>
      <c r="NM208" s="70"/>
      <c r="NN208" s="70"/>
      <c r="NO208" s="70"/>
      <c r="NP208" s="70"/>
      <c r="NQ208" s="70"/>
      <c r="NR208" s="70"/>
      <c r="NS208" s="70"/>
      <c r="NT208" s="70"/>
      <c r="NU208" s="70"/>
      <c r="NV208" s="70"/>
      <c r="NW208" s="70"/>
      <c r="NX208" s="70"/>
      <c r="NY208" s="70"/>
      <c r="NZ208" s="70"/>
      <c r="OA208" s="70"/>
      <c r="OB208" s="70"/>
      <c r="OC208" s="70"/>
      <c r="OD208" s="70"/>
      <c r="OE208" s="70"/>
      <c r="OF208" s="70"/>
      <c r="OG208" s="81"/>
      <c r="OH208" s="70"/>
      <c r="OI208" s="70"/>
      <c r="OJ208" s="70"/>
      <c r="OK208" s="70"/>
      <c r="OL208" s="70"/>
      <c r="OM208" s="70"/>
      <c r="ON208" s="70"/>
      <c r="OO208" s="70"/>
      <c r="OP208" s="70"/>
      <c r="OQ208" s="70"/>
      <c r="OR208" s="70"/>
      <c r="OS208" s="70"/>
      <c r="OT208" s="70"/>
      <c r="OU208" s="70"/>
    </row>
    <row r="209" spans="1:411" s="67" customFormat="1" ht="12.75">
      <c r="A209" s="67">
        <v>200</v>
      </c>
      <c r="B209" s="555" t="s">
        <v>795</v>
      </c>
      <c r="C209" s="559" t="s">
        <v>601</v>
      </c>
      <c r="D209" s="511">
        <v>8429.93</v>
      </c>
      <c r="E209" s="571"/>
      <c r="F209" s="634"/>
      <c r="G209" s="634">
        <v>8429.93</v>
      </c>
      <c r="H209" s="919">
        <v>8429.93</v>
      </c>
      <c r="I209" s="633">
        <f t="shared" ref="I209:I240" si="8">D209</f>
        <v>8429.93</v>
      </c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2"/>
      <c r="AK209" s="70"/>
      <c r="AL209" s="72"/>
      <c r="AM209" s="70"/>
      <c r="AN209" s="70"/>
      <c r="AO209" s="72"/>
      <c r="AP209" s="70"/>
      <c r="AQ209" s="70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70"/>
      <c r="BF209" s="70"/>
      <c r="BG209" s="70"/>
      <c r="BH209" s="70"/>
      <c r="BI209" s="70"/>
      <c r="BJ209" s="70"/>
      <c r="BK209" s="72"/>
      <c r="BL209" s="72"/>
      <c r="BM209" s="70"/>
      <c r="BN209" s="70"/>
      <c r="BO209" s="72"/>
      <c r="BP209" s="72"/>
      <c r="BQ209" s="70"/>
      <c r="BR209" s="70"/>
      <c r="BS209" s="70"/>
      <c r="BT209" s="70"/>
      <c r="BU209" s="72"/>
      <c r="BV209" s="72"/>
      <c r="BW209" s="72"/>
      <c r="BX209" s="72"/>
      <c r="BY209" s="70"/>
      <c r="BZ209" s="70"/>
      <c r="CA209" s="70"/>
      <c r="CB209" s="70"/>
      <c r="CC209" s="72"/>
      <c r="CD209" s="72"/>
      <c r="CE209" s="70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/>
      <c r="CR209" s="72"/>
      <c r="CS209" s="72"/>
      <c r="CT209" s="72"/>
      <c r="CU209" s="72"/>
      <c r="CV209" s="72"/>
      <c r="CW209" s="72"/>
      <c r="CX209" s="72"/>
      <c r="CY209" s="72"/>
      <c r="CZ209" s="72"/>
      <c r="DA209" s="70"/>
      <c r="DB209" s="70"/>
      <c r="DC209" s="70"/>
      <c r="DD209" s="72"/>
      <c r="DE209" s="72"/>
      <c r="DF209" s="70"/>
      <c r="DG209" s="72"/>
      <c r="DH209" s="70"/>
      <c r="DI209" s="72"/>
      <c r="DJ209" s="72"/>
      <c r="DK209" s="70"/>
      <c r="DL209" s="72"/>
      <c r="DM209" s="72"/>
      <c r="DN209" s="72"/>
      <c r="DO209" s="72"/>
      <c r="DP209" s="72"/>
      <c r="DQ209" s="72"/>
      <c r="DR209" s="72"/>
      <c r="DS209" s="72"/>
      <c r="DT209" s="72"/>
      <c r="DU209" s="72"/>
      <c r="DV209" s="72"/>
      <c r="DW209" s="72">
        <v>1</v>
      </c>
      <c r="DX209" s="72"/>
      <c r="DY209" s="72"/>
      <c r="DZ209" s="72"/>
      <c r="EA209" s="72"/>
      <c r="EB209" s="72"/>
      <c r="EC209" s="70"/>
      <c r="ED209" s="72"/>
      <c r="EE209" s="70"/>
      <c r="EF209" s="72"/>
      <c r="EG209" s="72"/>
      <c r="EH209" s="72"/>
      <c r="EI209" s="72"/>
      <c r="EJ209" s="72"/>
      <c r="EK209" s="72"/>
      <c r="EL209" s="72"/>
      <c r="EM209" s="72"/>
      <c r="EN209" s="72"/>
      <c r="EO209" s="72"/>
      <c r="EP209" s="72"/>
      <c r="EQ209" s="72"/>
      <c r="ER209" s="72"/>
      <c r="ES209" s="72"/>
      <c r="ET209" s="70"/>
      <c r="EU209" s="72"/>
      <c r="EV209" s="70"/>
      <c r="EW209" s="70"/>
      <c r="EX209" s="70"/>
      <c r="EY209" s="73"/>
      <c r="EZ209" s="73"/>
      <c r="FA209" s="73"/>
      <c r="FB209" s="74"/>
      <c r="FC209" s="75"/>
      <c r="FD209" s="75"/>
      <c r="FE209" s="75"/>
      <c r="FF209" s="75"/>
      <c r="FG209" s="75"/>
      <c r="FH209" s="75"/>
      <c r="FI209" s="75"/>
      <c r="FJ209" s="75"/>
      <c r="FK209" s="75"/>
      <c r="FL209" s="75"/>
      <c r="FM209" s="75"/>
      <c r="FN209" s="75"/>
      <c r="FO209" s="75"/>
      <c r="FP209" s="75"/>
      <c r="FQ209" s="75"/>
      <c r="FR209" s="74"/>
      <c r="FS209" s="74"/>
      <c r="FT209" s="74"/>
      <c r="FU209" s="74"/>
      <c r="FV209" s="74"/>
      <c r="FW209" s="74"/>
      <c r="FX209" s="76"/>
      <c r="FY209" s="76"/>
      <c r="FZ209" s="76"/>
      <c r="GA209" s="76"/>
      <c r="GB209" s="76"/>
      <c r="GC209" s="74"/>
      <c r="GD209" s="74"/>
      <c r="GE209" s="74"/>
      <c r="GF209" s="74"/>
      <c r="GG209" s="77"/>
      <c r="GH209" s="78"/>
      <c r="GI209" s="78"/>
      <c r="GJ209" s="74"/>
      <c r="GK209" s="79"/>
      <c r="GL209" s="105"/>
      <c r="GM209" s="105"/>
      <c r="GN209" s="70"/>
      <c r="GO209" s="70"/>
      <c r="GP209" s="70"/>
      <c r="GQ209" s="70"/>
      <c r="GR209" s="70"/>
      <c r="GS209" s="70"/>
      <c r="GT209" s="70"/>
      <c r="GU209" s="70"/>
      <c r="GV209" s="70"/>
      <c r="GW209" s="70"/>
      <c r="GX209" s="70"/>
      <c r="GY209" s="70"/>
      <c r="GZ209" s="70"/>
      <c r="HA209" s="70"/>
      <c r="HB209" s="70"/>
      <c r="HC209" s="70"/>
      <c r="HD209" s="70"/>
      <c r="HE209" s="70"/>
      <c r="HF209" s="70"/>
      <c r="HG209" s="70"/>
      <c r="HH209" s="70"/>
      <c r="HI209" s="70"/>
      <c r="HJ209" s="70"/>
      <c r="HK209" s="72"/>
      <c r="HL209" s="70"/>
      <c r="HM209" s="72"/>
      <c r="HN209" s="70"/>
      <c r="HO209" s="70"/>
      <c r="HP209" s="72"/>
      <c r="HQ209" s="106"/>
      <c r="HR209" s="70"/>
      <c r="HS209" s="70"/>
      <c r="HT209" s="70"/>
      <c r="HU209" s="70"/>
      <c r="HV209" s="70"/>
      <c r="HW209" s="70"/>
      <c r="HX209" s="70"/>
      <c r="HY209" s="70"/>
      <c r="HZ209" s="70"/>
      <c r="IA209" s="70"/>
      <c r="IB209" s="72"/>
      <c r="IC209" s="70"/>
      <c r="ID209" s="72"/>
      <c r="IE209" s="70"/>
      <c r="IF209" s="70"/>
      <c r="IG209" s="72"/>
      <c r="IH209" s="72"/>
      <c r="II209" s="72"/>
      <c r="IJ209" s="70"/>
      <c r="IK209" s="70"/>
      <c r="IL209" s="70"/>
      <c r="IM209" s="70"/>
      <c r="IN209" s="72"/>
      <c r="IO209" s="72"/>
      <c r="IP209" s="70"/>
      <c r="IQ209" s="72"/>
      <c r="IR209" s="72"/>
      <c r="IS209" s="72"/>
      <c r="IT209" s="72"/>
      <c r="IU209" s="72"/>
      <c r="IV209" s="72"/>
      <c r="IW209" s="72"/>
      <c r="IX209" s="72"/>
      <c r="IY209" s="72"/>
      <c r="IZ209" s="72"/>
      <c r="JA209" s="72"/>
      <c r="JB209" s="72"/>
      <c r="JC209" s="72"/>
      <c r="JD209" s="72"/>
      <c r="JE209" s="72"/>
      <c r="JF209" s="72"/>
      <c r="JG209" s="72"/>
      <c r="JH209" s="72"/>
      <c r="JI209" s="72"/>
      <c r="JJ209" s="72"/>
      <c r="JK209" s="72"/>
      <c r="JL209" s="70"/>
      <c r="JM209" s="70"/>
      <c r="JN209" s="70"/>
      <c r="JO209" s="72"/>
      <c r="JP209" s="72"/>
      <c r="JQ209" s="70"/>
      <c r="JR209" s="72"/>
      <c r="JS209" s="70"/>
      <c r="JT209" s="72"/>
      <c r="JU209" s="72"/>
      <c r="JV209" s="70"/>
      <c r="JW209" s="72"/>
      <c r="JX209" s="72"/>
      <c r="JY209" s="72"/>
      <c r="JZ209" s="72"/>
      <c r="KA209" s="72"/>
      <c r="KB209" s="72"/>
      <c r="KC209" s="72"/>
      <c r="KD209" s="72"/>
      <c r="KE209" s="72"/>
      <c r="KF209" s="72"/>
      <c r="KG209" s="72"/>
      <c r="KH209" s="72">
        <v>1</v>
      </c>
      <c r="KI209" s="72"/>
      <c r="KJ209" s="72"/>
      <c r="KK209" s="72"/>
      <c r="KL209" s="72"/>
      <c r="KM209" s="72"/>
      <c r="KN209" s="70"/>
      <c r="KO209" s="72"/>
      <c r="KP209" s="70"/>
      <c r="KQ209" s="72"/>
      <c r="KR209" s="72"/>
      <c r="KS209" s="72"/>
      <c r="KT209" s="72"/>
      <c r="KU209" s="72"/>
      <c r="KV209" s="72"/>
      <c r="KW209" s="72"/>
      <c r="KX209" s="72"/>
      <c r="KY209" s="72"/>
      <c r="KZ209" s="72"/>
      <c r="LA209" s="72"/>
      <c r="LB209" s="72"/>
      <c r="LC209" s="72"/>
      <c r="LD209" s="72"/>
      <c r="LE209" s="70"/>
      <c r="LF209" s="72"/>
      <c r="LG209" s="70"/>
      <c r="LH209" s="70"/>
      <c r="LI209" s="70"/>
      <c r="LJ209" s="73"/>
      <c r="LK209" s="73"/>
      <c r="LL209" s="73"/>
      <c r="LM209" s="74"/>
      <c r="LN209" s="75"/>
      <c r="LO209" s="75"/>
      <c r="LP209" s="75"/>
      <c r="LQ209" s="75"/>
      <c r="LR209" s="75"/>
      <c r="LS209" s="75"/>
      <c r="LT209" s="75"/>
      <c r="LU209" s="75"/>
      <c r="LV209" s="75"/>
      <c r="LW209" s="75"/>
      <c r="LX209" s="75"/>
      <c r="LY209" s="75"/>
      <c r="LZ209" s="75"/>
      <c r="MA209" s="75"/>
      <c r="MB209" s="75"/>
      <c r="MC209" s="74"/>
      <c r="MD209" s="74"/>
      <c r="ME209" s="74"/>
      <c r="MF209" s="74"/>
      <c r="MG209" s="74"/>
      <c r="MH209" s="74"/>
      <c r="MI209" s="76"/>
      <c r="MJ209" s="76"/>
      <c r="MK209" s="76"/>
      <c r="ML209" s="76"/>
      <c r="MM209" s="76"/>
      <c r="MN209" s="74"/>
      <c r="MO209" s="74"/>
      <c r="MP209" s="74"/>
      <c r="MQ209" s="74"/>
      <c r="MR209" s="70"/>
      <c r="MS209" s="70"/>
      <c r="MT209" s="70"/>
      <c r="MU209" s="70"/>
      <c r="MV209" s="70"/>
      <c r="MW209" s="70"/>
      <c r="MX209" s="70"/>
      <c r="MY209" s="70"/>
      <c r="MZ209" s="70"/>
      <c r="NA209" s="70"/>
      <c r="NB209" s="70"/>
      <c r="NC209" s="70"/>
      <c r="ND209" s="70"/>
      <c r="NE209" s="70"/>
      <c r="NF209" s="70"/>
      <c r="NG209" s="70"/>
      <c r="NH209" s="70"/>
      <c r="NI209" s="70"/>
      <c r="NJ209" s="70"/>
      <c r="NK209" s="70"/>
      <c r="NL209" s="70"/>
      <c r="NM209" s="70"/>
      <c r="NN209" s="70"/>
      <c r="NO209" s="70"/>
      <c r="NP209" s="70"/>
      <c r="NQ209" s="70"/>
      <c r="NR209" s="70"/>
      <c r="NS209" s="70"/>
      <c r="NT209" s="70"/>
      <c r="NU209" s="70"/>
      <c r="NV209" s="70"/>
      <c r="NW209" s="70"/>
      <c r="NX209" s="70"/>
      <c r="NY209" s="70"/>
      <c r="NZ209" s="70"/>
      <c r="OA209" s="70"/>
      <c r="OB209" s="70"/>
      <c r="OC209" s="70"/>
      <c r="OD209" s="70"/>
      <c r="OE209" s="70"/>
      <c r="OF209" s="70"/>
      <c r="OG209" s="81"/>
      <c r="OH209" s="70"/>
      <c r="OI209" s="70"/>
      <c r="OJ209" s="70"/>
      <c r="OK209" s="70"/>
      <c r="OL209" s="70"/>
      <c r="OM209" s="70"/>
      <c r="ON209" s="70"/>
      <c r="OO209" s="70"/>
      <c r="OP209" s="70"/>
      <c r="OQ209" s="70"/>
      <c r="OR209" s="70"/>
      <c r="OS209" s="70"/>
      <c r="OT209" s="70"/>
      <c r="OU209" s="70"/>
    </row>
    <row r="210" spans="1:411" s="67" customFormat="1" ht="12.75">
      <c r="A210" s="67">
        <v>201</v>
      </c>
      <c r="B210" s="555" t="s">
        <v>796</v>
      </c>
      <c r="C210" s="559" t="s">
        <v>601</v>
      </c>
      <c r="D210" s="511">
        <v>8429.93</v>
      </c>
      <c r="E210" s="571"/>
      <c r="F210" s="634"/>
      <c r="G210" s="634">
        <v>8429.93</v>
      </c>
      <c r="H210" s="919">
        <v>8429.93</v>
      </c>
      <c r="I210" s="633">
        <f t="shared" si="8"/>
        <v>8429.93</v>
      </c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2"/>
      <c r="AK210" s="70"/>
      <c r="AL210" s="72"/>
      <c r="AM210" s="70"/>
      <c r="AN210" s="70"/>
      <c r="AO210" s="72"/>
      <c r="AP210" s="70"/>
      <c r="AQ210" s="70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70"/>
      <c r="BF210" s="70"/>
      <c r="BG210" s="70"/>
      <c r="BH210" s="70"/>
      <c r="BI210" s="70"/>
      <c r="BJ210" s="70"/>
      <c r="BK210" s="72"/>
      <c r="BL210" s="72"/>
      <c r="BM210" s="70"/>
      <c r="BN210" s="70"/>
      <c r="BO210" s="72"/>
      <c r="BP210" s="72"/>
      <c r="BQ210" s="70"/>
      <c r="BR210" s="70"/>
      <c r="BS210" s="70"/>
      <c r="BT210" s="70"/>
      <c r="BU210" s="72"/>
      <c r="BV210" s="72"/>
      <c r="BW210" s="72"/>
      <c r="BX210" s="72"/>
      <c r="BY210" s="70"/>
      <c r="BZ210" s="70"/>
      <c r="CA210" s="70"/>
      <c r="CB210" s="70"/>
      <c r="CC210" s="72"/>
      <c r="CD210" s="72"/>
      <c r="CE210" s="70"/>
      <c r="CF210" s="72"/>
      <c r="CG210" s="72"/>
      <c r="CH210" s="72"/>
      <c r="CI210" s="72"/>
      <c r="CJ210" s="72"/>
      <c r="CK210" s="72"/>
      <c r="CL210" s="72"/>
      <c r="CM210" s="72"/>
      <c r="CN210" s="72"/>
      <c r="CO210" s="72"/>
      <c r="CP210" s="72"/>
      <c r="CQ210" s="72"/>
      <c r="CR210" s="72"/>
      <c r="CS210" s="72"/>
      <c r="CT210" s="72"/>
      <c r="CU210" s="72"/>
      <c r="CV210" s="72"/>
      <c r="CW210" s="72"/>
      <c r="CX210" s="72"/>
      <c r="CY210" s="72"/>
      <c r="CZ210" s="72"/>
      <c r="DA210" s="70"/>
      <c r="DB210" s="70"/>
      <c r="DC210" s="70"/>
      <c r="DD210" s="72"/>
      <c r="DE210" s="72"/>
      <c r="DF210" s="70"/>
      <c r="DG210" s="72"/>
      <c r="DH210" s="70"/>
      <c r="DI210" s="72"/>
      <c r="DJ210" s="72"/>
      <c r="DK210" s="70"/>
      <c r="DL210" s="72"/>
      <c r="DM210" s="72"/>
      <c r="DN210" s="72"/>
      <c r="DO210" s="72"/>
      <c r="DP210" s="72"/>
      <c r="DQ210" s="72"/>
      <c r="DR210" s="72"/>
      <c r="DS210" s="72"/>
      <c r="DT210" s="72"/>
      <c r="DU210" s="72"/>
      <c r="DV210" s="72"/>
      <c r="DW210" s="72"/>
      <c r="DX210" s="72">
        <v>1</v>
      </c>
      <c r="DY210" s="72"/>
      <c r="DZ210" s="72"/>
      <c r="EA210" s="72"/>
      <c r="EB210" s="72"/>
      <c r="EC210" s="70"/>
      <c r="ED210" s="72"/>
      <c r="EE210" s="70"/>
      <c r="EF210" s="72"/>
      <c r="EG210" s="72"/>
      <c r="EH210" s="72"/>
      <c r="EI210" s="72"/>
      <c r="EJ210" s="72"/>
      <c r="EK210" s="72"/>
      <c r="EL210" s="72"/>
      <c r="EM210" s="72"/>
      <c r="EN210" s="72"/>
      <c r="EO210" s="72"/>
      <c r="EP210" s="72"/>
      <c r="EQ210" s="72"/>
      <c r="ER210" s="72"/>
      <c r="ES210" s="72"/>
      <c r="ET210" s="70"/>
      <c r="EU210" s="72"/>
      <c r="EV210" s="70"/>
      <c r="EW210" s="70"/>
      <c r="EX210" s="70"/>
      <c r="EY210" s="73"/>
      <c r="EZ210" s="73"/>
      <c r="FA210" s="73"/>
      <c r="FB210" s="74"/>
      <c r="FC210" s="75"/>
      <c r="FD210" s="75"/>
      <c r="FE210" s="75"/>
      <c r="FF210" s="75"/>
      <c r="FG210" s="75"/>
      <c r="FH210" s="75"/>
      <c r="FI210" s="75"/>
      <c r="FJ210" s="75"/>
      <c r="FK210" s="75"/>
      <c r="FL210" s="75"/>
      <c r="FM210" s="75"/>
      <c r="FN210" s="75"/>
      <c r="FO210" s="75"/>
      <c r="FP210" s="75"/>
      <c r="FQ210" s="75"/>
      <c r="FR210" s="74"/>
      <c r="FS210" s="74"/>
      <c r="FT210" s="74"/>
      <c r="FU210" s="74"/>
      <c r="FV210" s="74"/>
      <c r="FW210" s="74"/>
      <c r="FX210" s="76"/>
      <c r="FY210" s="76"/>
      <c r="FZ210" s="76"/>
      <c r="GA210" s="76"/>
      <c r="GB210" s="76"/>
      <c r="GC210" s="74"/>
      <c r="GD210" s="74"/>
      <c r="GE210" s="74"/>
      <c r="GF210" s="74"/>
      <c r="GG210" s="77"/>
      <c r="GH210" s="78"/>
      <c r="GI210" s="78"/>
      <c r="GJ210" s="74"/>
      <c r="GK210" s="79"/>
      <c r="GL210" s="105"/>
      <c r="GM210" s="105"/>
      <c r="GN210" s="70"/>
      <c r="GO210" s="70"/>
      <c r="GP210" s="70"/>
      <c r="GQ210" s="70"/>
      <c r="GR210" s="70"/>
      <c r="GS210" s="70"/>
      <c r="GT210" s="70"/>
      <c r="GU210" s="70"/>
      <c r="GV210" s="70"/>
      <c r="GW210" s="70"/>
      <c r="GX210" s="70"/>
      <c r="GY210" s="70"/>
      <c r="GZ210" s="70"/>
      <c r="HA210" s="70"/>
      <c r="HB210" s="70"/>
      <c r="HC210" s="70"/>
      <c r="HD210" s="70"/>
      <c r="HE210" s="70"/>
      <c r="HF210" s="70"/>
      <c r="HG210" s="70"/>
      <c r="HH210" s="70"/>
      <c r="HI210" s="70"/>
      <c r="HJ210" s="70"/>
      <c r="HK210" s="72"/>
      <c r="HL210" s="70"/>
      <c r="HM210" s="72"/>
      <c r="HN210" s="70"/>
      <c r="HO210" s="70"/>
      <c r="HP210" s="72"/>
      <c r="HQ210" s="106"/>
      <c r="HR210" s="70"/>
      <c r="HS210" s="70"/>
      <c r="HT210" s="70"/>
      <c r="HU210" s="70"/>
      <c r="HV210" s="70"/>
      <c r="HW210" s="70"/>
      <c r="HX210" s="70"/>
      <c r="HY210" s="70"/>
      <c r="HZ210" s="70"/>
      <c r="IA210" s="70"/>
      <c r="IB210" s="72"/>
      <c r="IC210" s="70"/>
      <c r="ID210" s="72"/>
      <c r="IE210" s="70"/>
      <c r="IF210" s="70"/>
      <c r="IG210" s="72"/>
      <c r="IH210" s="72"/>
      <c r="II210" s="72"/>
      <c r="IJ210" s="70"/>
      <c r="IK210" s="70"/>
      <c r="IL210" s="70"/>
      <c r="IM210" s="70"/>
      <c r="IN210" s="72"/>
      <c r="IO210" s="72"/>
      <c r="IP210" s="70"/>
      <c r="IQ210" s="72"/>
      <c r="IR210" s="72"/>
      <c r="IS210" s="72"/>
      <c r="IT210" s="72"/>
      <c r="IU210" s="72"/>
      <c r="IV210" s="72"/>
      <c r="IW210" s="72"/>
      <c r="IX210" s="72"/>
      <c r="IY210" s="72"/>
      <c r="IZ210" s="72"/>
      <c r="JA210" s="72"/>
      <c r="JB210" s="72"/>
      <c r="JC210" s="72"/>
      <c r="JD210" s="72"/>
      <c r="JE210" s="72"/>
      <c r="JF210" s="72"/>
      <c r="JG210" s="72"/>
      <c r="JH210" s="72"/>
      <c r="JI210" s="72"/>
      <c r="JJ210" s="72"/>
      <c r="JK210" s="72"/>
      <c r="JL210" s="70"/>
      <c r="JM210" s="70"/>
      <c r="JN210" s="70"/>
      <c r="JO210" s="72"/>
      <c r="JP210" s="72"/>
      <c r="JQ210" s="70"/>
      <c r="JR210" s="72"/>
      <c r="JS210" s="70"/>
      <c r="JT210" s="72"/>
      <c r="JU210" s="72"/>
      <c r="JV210" s="70"/>
      <c r="JW210" s="72"/>
      <c r="JX210" s="72"/>
      <c r="JY210" s="72"/>
      <c r="JZ210" s="72"/>
      <c r="KA210" s="72"/>
      <c r="KB210" s="72"/>
      <c r="KC210" s="72"/>
      <c r="KD210" s="72"/>
      <c r="KE210" s="72"/>
      <c r="KF210" s="72"/>
      <c r="KG210" s="72"/>
      <c r="KH210" s="72"/>
      <c r="KI210" s="72">
        <v>1</v>
      </c>
      <c r="KJ210" s="72"/>
      <c r="KK210" s="72"/>
      <c r="KL210" s="72"/>
      <c r="KM210" s="72"/>
      <c r="KN210" s="70"/>
      <c r="KO210" s="72"/>
      <c r="KP210" s="70"/>
      <c r="KQ210" s="72"/>
      <c r="KR210" s="72"/>
      <c r="KS210" s="72"/>
      <c r="KT210" s="72"/>
      <c r="KU210" s="72"/>
      <c r="KV210" s="72"/>
      <c r="KW210" s="72"/>
      <c r="KX210" s="72"/>
      <c r="KY210" s="72"/>
      <c r="KZ210" s="72"/>
      <c r="LA210" s="72"/>
      <c r="LB210" s="72"/>
      <c r="LC210" s="72"/>
      <c r="LD210" s="72"/>
      <c r="LE210" s="70"/>
      <c r="LF210" s="72"/>
      <c r="LG210" s="70"/>
      <c r="LH210" s="70"/>
      <c r="LI210" s="70"/>
      <c r="LJ210" s="73"/>
      <c r="LK210" s="73"/>
      <c r="LL210" s="73"/>
      <c r="LM210" s="74"/>
      <c r="LN210" s="75"/>
      <c r="LO210" s="75"/>
      <c r="LP210" s="75"/>
      <c r="LQ210" s="75"/>
      <c r="LR210" s="75"/>
      <c r="LS210" s="75"/>
      <c r="LT210" s="75"/>
      <c r="LU210" s="75"/>
      <c r="LV210" s="75"/>
      <c r="LW210" s="75"/>
      <c r="LX210" s="75"/>
      <c r="LY210" s="75"/>
      <c r="LZ210" s="75"/>
      <c r="MA210" s="75"/>
      <c r="MB210" s="75"/>
      <c r="MC210" s="74"/>
      <c r="MD210" s="74"/>
      <c r="ME210" s="74"/>
      <c r="MF210" s="74"/>
      <c r="MG210" s="74"/>
      <c r="MH210" s="74"/>
      <c r="MI210" s="76"/>
      <c r="MJ210" s="76"/>
      <c r="MK210" s="76"/>
      <c r="ML210" s="76"/>
      <c r="MM210" s="76"/>
      <c r="MN210" s="74"/>
      <c r="MO210" s="74"/>
      <c r="MP210" s="74"/>
      <c r="MQ210" s="74"/>
      <c r="MR210" s="70"/>
      <c r="MS210" s="70"/>
      <c r="MT210" s="70"/>
      <c r="MU210" s="70"/>
      <c r="MV210" s="70"/>
      <c r="MW210" s="70"/>
      <c r="MX210" s="70"/>
      <c r="MY210" s="70"/>
      <c r="MZ210" s="70"/>
      <c r="NA210" s="70"/>
      <c r="NB210" s="70"/>
      <c r="NC210" s="70"/>
      <c r="ND210" s="70"/>
      <c r="NE210" s="70"/>
      <c r="NF210" s="70"/>
      <c r="NG210" s="70"/>
      <c r="NH210" s="70"/>
      <c r="NI210" s="70"/>
      <c r="NJ210" s="70"/>
      <c r="NK210" s="70"/>
      <c r="NL210" s="70"/>
      <c r="NM210" s="70"/>
      <c r="NN210" s="70"/>
      <c r="NO210" s="70"/>
      <c r="NP210" s="70"/>
      <c r="NQ210" s="70"/>
      <c r="NR210" s="70"/>
      <c r="NS210" s="70"/>
      <c r="NT210" s="70"/>
      <c r="NU210" s="70"/>
      <c r="NV210" s="70"/>
      <c r="NW210" s="70"/>
      <c r="NX210" s="70"/>
      <c r="NY210" s="70"/>
      <c r="NZ210" s="70"/>
      <c r="OA210" s="70"/>
      <c r="OB210" s="70"/>
      <c r="OC210" s="70"/>
      <c r="OD210" s="70"/>
      <c r="OE210" s="70"/>
      <c r="OF210" s="70"/>
      <c r="OG210" s="81"/>
      <c r="OH210" s="70"/>
      <c r="OI210" s="70"/>
      <c r="OJ210" s="70"/>
      <c r="OK210" s="70"/>
      <c r="OL210" s="70"/>
      <c r="OM210" s="70"/>
      <c r="ON210" s="70"/>
      <c r="OO210" s="70"/>
      <c r="OP210" s="70"/>
      <c r="OQ210" s="70"/>
      <c r="OR210" s="70"/>
      <c r="OS210" s="70"/>
      <c r="OT210" s="70"/>
      <c r="OU210" s="70"/>
    </row>
    <row r="211" spans="1:411" s="67" customFormat="1" ht="12.75">
      <c r="A211" s="67">
        <v>202</v>
      </c>
      <c r="B211" s="555" t="s">
        <v>797</v>
      </c>
      <c r="C211" s="559" t="s">
        <v>601</v>
      </c>
      <c r="D211" s="511">
        <v>2929.62</v>
      </c>
      <c r="E211" s="571"/>
      <c r="F211" s="634"/>
      <c r="G211" s="634">
        <v>2929.62</v>
      </c>
      <c r="H211" s="919">
        <v>2929.62</v>
      </c>
      <c r="I211" s="633">
        <f t="shared" si="8"/>
        <v>2929.62</v>
      </c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2"/>
      <c r="AK211" s="70"/>
      <c r="AL211" s="72"/>
      <c r="AM211" s="70"/>
      <c r="AN211" s="70"/>
      <c r="AO211" s="72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0"/>
      <c r="BH211" s="70"/>
      <c r="BI211" s="70"/>
      <c r="BJ211" s="70"/>
      <c r="BK211" s="72"/>
      <c r="BL211" s="72"/>
      <c r="BM211" s="70"/>
      <c r="BN211" s="70"/>
      <c r="BO211" s="72"/>
      <c r="BP211" s="72"/>
      <c r="BQ211" s="70"/>
      <c r="BR211" s="70"/>
      <c r="BS211" s="70"/>
      <c r="BT211" s="70"/>
      <c r="BU211" s="72"/>
      <c r="BV211" s="72"/>
      <c r="BW211" s="72"/>
      <c r="BX211" s="72"/>
      <c r="BY211" s="70"/>
      <c r="BZ211" s="70"/>
      <c r="CA211" s="70"/>
      <c r="CB211" s="70"/>
      <c r="CC211" s="72"/>
      <c r="CD211" s="72"/>
      <c r="CE211" s="70"/>
      <c r="CF211" s="72"/>
      <c r="CG211" s="72"/>
      <c r="CH211" s="72"/>
      <c r="CI211" s="72"/>
      <c r="CJ211" s="72"/>
      <c r="CK211" s="72"/>
      <c r="CL211" s="72"/>
      <c r="CM211" s="72"/>
      <c r="CN211" s="72"/>
      <c r="CO211" s="72"/>
      <c r="CP211" s="72"/>
      <c r="CQ211" s="72"/>
      <c r="CR211" s="72"/>
      <c r="CS211" s="72"/>
      <c r="CT211" s="72"/>
      <c r="CU211" s="72"/>
      <c r="CV211" s="72"/>
      <c r="CW211" s="72"/>
      <c r="CX211" s="72"/>
      <c r="CY211" s="72"/>
      <c r="CZ211" s="72"/>
      <c r="DA211" s="70"/>
      <c r="DB211" s="70"/>
      <c r="DC211" s="70"/>
      <c r="DD211" s="72"/>
      <c r="DE211" s="72"/>
      <c r="DF211" s="70"/>
      <c r="DG211" s="72"/>
      <c r="DH211" s="70"/>
      <c r="DI211" s="72"/>
      <c r="DJ211" s="72"/>
      <c r="DK211" s="70"/>
      <c r="DL211" s="72"/>
      <c r="DM211" s="72"/>
      <c r="DN211" s="72"/>
      <c r="DO211" s="72"/>
      <c r="DP211" s="72"/>
      <c r="DQ211" s="72"/>
      <c r="DR211" s="72"/>
      <c r="DS211" s="72"/>
      <c r="DT211" s="72"/>
      <c r="DU211" s="72"/>
      <c r="DV211" s="72"/>
      <c r="DW211" s="72"/>
      <c r="DX211" s="72"/>
      <c r="DY211" s="72">
        <v>1</v>
      </c>
      <c r="DZ211" s="72"/>
      <c r="EA211" s="72"/>
      <c r="EB211" s="72"/>
      <c r="EC211" s="70"/>
      <c r="ED211" s="72"/>
      <c r="EE211" s="70"/>
      <c r="EF211" s="72"/>
      <c r="EG211" s="72"/>
      <c r="EH211" s="72"/>
      <c r="EI211" s="72"/>
      <c r="EJ211" s="72"/>
      <c r="EK211" s="72"/>
      <c r="EL211" s="72"/>
      <c r="EM211" s="72"/>
      <c r="EN211" s="72"/>
      <c r="EO211" s="72"/>
      <c r="EP211" s="72"/>
      <c r="EQ211" s="72"/>
      <c r="ER211" s="72"/>
      <c r="ES211" s="72"/>
      <c r="ET211" s="70"/>
      <c r="EU211" s="72"/>
      <c r="EV211" s="70"/>
      <c r="EW211" s="70"/>
      <c r="EX211" s="70"/>
      <c r="EY211" s="73"/>
      <c r="EZ211" s="73"/>
      <c r="FA211" s="73"/>
      <c r="FB211" s="74"/>
      <c r="FC211" s="75"/>
      <c r="FD211" s="75"/>
      <c r="FE211" s="75"/>
      <c r="FF211" s="75"/>
      <c r="FG211" s="75"/>
      <c r="FH211" s="75"/>
      <c r="FI211" s="75"/>
      <c r="FJ211" s="75"/>
      <c r="FK211" s="75"/>
      <c r="FL211" s="75"/>
      <c r="FM211" s="75"/>
      <c r="FN211" s="75"/>
      <c r="FO211" s="75"/>
      <c r="FP211" s="75"/>
      <c r="FQ211" s="75"/>
      <c r="FR211" s="74"/>
      <c r="FS211" s="74"/>
      <c r="FT211" s="74"/>
      <c r="FU211" s="74"/>
      <c r="FV211" s="74"/>
      <c r="FW211" s="74"/>
      <c r="FX211" s="76"/>
      <c r="FY211" s="76"/>
      <c r="FZ211" s="76"/>
      <c r="GA211" s="76"/>
      <c r="GB211" s="76"/>
      <c r="GC211" s="74"/>
      <c r="GD211" s="74"/>
      <c r="GE211" s="74"/>
      <c r="GF211" s="74"/>
      <c r="GG211" s="77"/>
      <c r="GH211" s="78"/>
      <c r="GI211" s="78"/>
      <c r="GJ211" s="74"/>
      <c r="GK211" s="79"/>
      <c r="GL211" s="105"/>
      <c r="GM211" s="105"/>
      <c r="GN211" s="70"/>
      <c r="GO211" s="70"/>
      <c r="GP211" s="70"/>
      <c r="GQ211" s="70"/>
      <c r="GR211" s="70"/>
      <c r="GS211" s="70"/>
      <c r="GT211" s="70"/>
      <c r="GU211" s="70"/>
      <c r="GV211" s="70"/>
      <c r="GW211" s="70"/>
      <c r="GX211" s="70"/>
      <c r="GY211" s="70"/>
      <c r="GZ211" s="70"/>
      <c r="HA211" s="70"/>
      <c r="HB211" s="70"/>
      <c r="HC211" s="70"/>
      <c r="HD211" s="70"/>
      <c r="HE211" s="70"/>
      <c r="HF211" s="70"/>
      <c r="HG211" s="70"/>
      <c r="HH211" s="70"/>
      <c r="HI211" s="70"/>
      <c r="HJ211" s="70"/>
      <c r="HK211" s="72"/>
      <c r="HL211" s="70"/>
      <c r="HM211" s="72"/>
      <c r="HN211" s="70"/>
      <c r="HO211" s="70"/>
      <c r="HP211" s="72"/>
      <c r="HQ211" s="106"/>
      <c r="HR211" s="70"/>
      <c r="HS211" s="70"/>
      <c r="HT211" s="70"/>
      <c r="HU211" s="70"/>
      <c r="HV211" s="70"/>
      <c r="HW211" s="70"/>
      <c r="HX211" s="70"/>
      <c r="HY211" s="70"/>
      <c r="HZ211" s="70"/>
      <c r="IA211" s="70"/>
      <c r="IB211" s="72"/>
      <c r="IC211" s="70"/>
      <c r="ID211" s="72"/>
      <c r="IE211" s="70"/>
      <c r="IF211" s="70"/>
      <c r="IG211" s="72"/>
      <c r="IH211" s="72"/>
      <c r="II211" s="72"/>
      <c r="IJ211" s="70"/>
      <c r="IK211" s="70"/>
      <c r="IL211" s="70"/>
      <c r="IM211" s="70"/>
      <c r="IN211" s="72"/>
      <c r="IO211" s="72"/>
      <c r="IP211" s="70"/>
      <c r="IQ211" s="72"/>
      <c r="IR211" s="72"/>
      <c r="IS211" s="72"/>
      <c r="IT211" s="72"/>
      <c r="IU211" s="72"/>
      <c r="IV211" s="72"/>
      <c r="IW211" s="72"/>
      <c r="IX211" s="72"/>
      <c r="IY211" s="72"/>
      <c r="IZ211" s="72"/>
      <c r="JA211" s="72"/>
      <c r="JB211" s="72"/>
      <c r="JC211" s="72"/>
      <c r="JD211" s="72"/>
      <c r="JE211" s="72"/>
      <c r="JF211" s="72"/>
      <c r="JG211" s="72"/>
      <c r="JH211" s="72"/>
      <c r="JI211" s="72"/>
      <c r="JJ211" s="72"/>
      <c r="JK211" s="72"/>
      <c r="JL211" s="70"/>
      <c r="JM211" s="70"/>
      <c r="JN211" s="70"/>
      <c r="JO211" s="72"/>
      <c r="JP211" s="72"/>
      <c r="JQ211" s="70"/>
      <c r="JR211" s="72"/>
      <c r="JS211" s="70"/>
      <c r="JT211" s="72"/>
      <c r="JU211" s="72"/>
      <c r="JV211" s="70"/>
      <c r="JW211" s="72"/>
      <c r="JX211" s="72"/>
      <c r="JY211" s="72"/>
      <c r="JZ211" s="72"/>
      <c r="KA211" s="72"/>
      <c r="KB211" s="72"/>
      <c r="KC211" s="72"/>
      <c r="KD211" s="72"/>
      <c r="KE211" s="72"/>
      <c r="KF211" s="72"/>
      <c r="KG211" s="72"/>
      <c r="KH211" s="72"/>
      <c r="KI211" s="72"/>
      <c r="KJ211" s="72">
        <v>1</v>
      </c>
      <c r="KK211" s="72"/>
      <c r="KL211" s="72"/>
      <c r="KM211" s="72"/>
      <c r="KN211" s="70"/>
      <c r="KO211" s="72"/>
      <c r="KP211" s="70"/>
      <c r="KQ211" s="72"/>
      <c r="KR211" s="72"/>
      <c r="KS211" s="72"/>
      <c r="KT211" s="72"/>
      <c r="KU211" s="72"/>
      <c r="KV211" s="72"/>
      <c r="KW211" s="72"/>
      <c r="KX211" s="72"/>
      <c r="KY211" s="72"/>
      <c r="KZ211" s="72"/>
      <c r="LA211" s="72"/>
      <c r="LB211" s="72"/>
      <c r="LC211" s="72"/>
      <c r="LD211" s="72"/>
      <c r="LE211" s="70"/>
      <c r="LF211" s="72"/>
      <c r="LG211" s="70"/>
      <c r="LH211" s="70"/>
      <c r="LI211" s="70"/>
      <c r="LJ211" s="73"/>
      <c r="LK211" s="73"/>
      <c r="LL211" s="73"/>
      <c r="LM211" s="74"/>
      <c r="LN211" s="75"/>
      <c r="LO211" s="75"/>
      <c r="LP211" s="75"/>
      <c r="LQ211" s="75"/>
      <c r="LR211" s="75"/>
      <c r="LS211" s="75"/>
      <c r="LT211" s="75"/>
      <c r="LU211" s="75"/>
      <c r="LV211" s="75"/>
      <c r="LW211" s="75"/>
      <c r="LX211" s="75"/>
      <c r="LY211" s="75"/>
      <c r="LZ211" s="75"/>
      <c r="MA211" s="75"/>
      <c r="MB211" s="75"/>
      <c r="MC211" s="74"/>
      <c r="MD211" s="74"/>
      <c r="ME211" s="74"/>
      <c r="MF211" s="74"/>
      <c r="MG211" s="74"/>
      <c r="MH211" s="74"/>
      <c r="MI211" s="76"/>
      <c r="MJ211" s="76"/>
      <c r="MK211" s="76"/>
      <c r="ML211" s="76"/>
      <c r="MM211" s="76"/>
      <c r="MN211" s="74"/>
      <c r="MO211" s="74"/>
      <c r="MP211" s="74"/>
      <c r="MQ211" s="74"/>
      <c r="MR211" s="70"/>
      <c r="MS211" s="70"/>
      <c r="MT211" s="70"/>
      <c r="MU211" s="70"/>
      <c r="MV211" s="70"/>
      <c r="MW211" s="70"/>
      <c r="MX211" s="70"/>
      <c r="MY211" s="70"/>
      <c r="MZ211" s="70"/>
      <c r="NA211" s="70"/>
      <c r="NB211" s="70"/>
      <c r="NC211" s="70"/>
      <c r="ND211" s="70"/>
      <c r="NE211" s="70"/>
      <c r="NF211" s="70"/>
      <c r="NG211" s="70"/>
      <c r="NH211" s="70"/>
      <c r="NI211" s="70"/>
      <c r="NJ211" s="70"/>
      <c r="NK211" s="70"/>
      <c r="NL211" s="70"/>
      <c r="NM211" s="70"/>
      <c r="NN211" s="70"/>
      <c r="NO211" s="70"/>
      <c r="NP211" s="70"/>
      <c r="NQ211" s="70"/>
      <c r="NR211" s="70"/>
      <c r="NS211" s="70"/>
      <c r="NT211" s="70"/>
      <c r="NU211" s="70"/>
      <c r="NV211" s="70"/>
      <c r="NW211" s="70"/>
      <c r="NX211" s="70"/>
      <c r="NY211" s="70"/>
      <c r="NZ211" s="70"/>
      <c r="OA211" s="70"/>
      <c r="OB211" s="70"/>
      <c r="OC211" s="70"/>
      <c r="OD211" s="70"/>
      <c r="OE211" s="70"/>
      <c r="OF211" s="70"/>
      <c r="OG211" s="81"/>
      <c r="OH211" s="70"/>
      <c r="OI211" s="70"/>
      <c r="OJ211" s="70"/>
      <c r="OK211" s="70"/>
      <c r="OL211" s="70"/>
      <c r="OM211" s="70"/>
      <c r="ON211" s="70"/>
      <c r="OO211" s="70"/>
      <c r="OP211" s="70"/>
      <c r="OQ211" s="70"/>
      <c r="OR211" s="70"/>
      <c r="OS211" s="70"/>
      <c r="OT211" s="70"/>
      <c r="OU211" s="70"/>
    </row>
    <row r="212" spans="1:411" s="67" customFormat="1" ht="12.75">
      <c r="A212" s="67">
        <v>203</v>
      </c>
      <c r="B212" s="555" t="s">
        <v>798</v>
      </c>
      <c r="C212" s="559" t="s">
        <v>601</v>
      </c>
      <c r="D212" s="511">
        <v>3020.56</v>
      </c>
      <c r="E212" s="571"/>
      <c r="F212" s="634"/>
      <c r="G212" s="634">
        <v>3020.56</v>
      </c>
      <c r="H212" s="919">
        <v>3020.56</v>
      </c>
      <c r="I212" s="633">
        <f t="shared" si="8"/>
        <v>3020.56</v>
      </c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2"/>
      <c r="AK212" s="70"/>
      <c r="AL212" s="72"/>
      <c r="AM212" s="70"/>
      <c r="AN212" s="70"/>
      <c r="AO212" s="72"/>
      <c r="AP212" s="70"/>
      <c r="AQ212" s="70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70"/>
      <c r="BF212" s="70"/>
      <c r="BG212" s="70"/>
      <c r="BH212" s="70"/>
      <c r="BI212" s="70"/>
      <c r="BJ212" s="70"/>
      <c r="BK212" s="72"/>
      <c r="BL212" s="72"/>
      <c r="BM212" s="70"/>
      <c r="BN212" s="70"/>
      <c r="BO212" s="72"/>
      <c r="BP212" s="72"/>
      <c r="BQ212" s="70"/>
      <c r="BR212" s="70"/>
      <c r="BS212" s="70"/>
      <c r="BT212" s="70"/>
      <c r="BU212" s="72"/>
      <c r="BV212" s="72"/>
      <c r="BW212" s="72"/>
      <c r="BX212" s="72"/>
      <c r="BY212" s="70"/>
      <c r="BZ212" s="70"/>
      <c r="CA212" s="70"/>
      <c r="CB212" s="70"/>
      <c r="CC212" s="72"/>
      <c r="CD212" s="72"/>
      <c r="CE212" s="70"/>
      <c r="CF212" s="72"/>
      <c r="CG212" s="72"/>
      <c r="CH212" s="72"/>
      <c r="CI212" s="72"/>
      <c r="CJ212" s="72"/>
      <c r="CK212" s="72"/>
      <c r="CL212" s="72"/>
      <c r="CM212" s="72"/>
      <c r="CN212" s="72"/>
      <c r="CO212" s="72"/>
      <c r="CP212" s="72"/>
      <c r="CQ212" s="72"/>
      <c r="CR212" s="72"/>
      <c r="CS212" s="72"/>
      <c r="CT212" s="72"/>
      <c r="CU212" s="72"/>
      <c r="CV212" s="72"/>
      <c r="CW212" s="72"/>
      <c r="CX212" s="72"/>
      <c r="CY212" s="72"/>
      <c r="CZ212" s="72"/>
      <c r="DA212" s="70"/>
      <c r="DB212" s="70"/>
      <c r="DC212" s="70"/>
      <c r="DD212" s="72"/>
      <c r="DE212" s="72"/>
      <c r="DF212" s="70"/>
      <c r="DG212" s="72"/>
      <c r="DH212" s="70"/>
      <c r="DI212" s="72"/>
      <c r="DJ212" s="72"/>
      <c r="DK212" s="70"/>
      <c r="DL212" s="72"/>
      <c r="DM212" s="72"/>
      <c r="DN212" s="72"/>
      <c r="DO212" s="72"/>
      <c r="DP212" s="72"/>
      <c r="DQ212" s="72"/>
      <c r="DR212" s="72"/>
      <c r="DS212" s="72"/>
      <c r="DT212" s="72"/>
      <c r="DU212" s="72"/>
      <c r="DV212" s="72"/>
      <c r="DW212" s="72"/>
      <c r="DX212" s="72"/>
      <c r="DY212" s="72"/>
      <c r="DZ212" s="72">
        <v>1</v>
      </c>
      <c r="EA212" s="72"/>
      <c r="EB212" s="72"/>
      <c r="EC212" s="70"/>
      <c r="ED212" s="72"/>
      <c r="EE212" s="70"/>
      <c r="EF212" s="72"/>
      <c r="EG212" s="72"/>
      <c r="EH212" s="72"/>
      <c r="EI212" s="72"/>
      <c r="EJ212" s="72"/>
      <c r="EK212" s="72"/>
      <c r="EL212" s="72"/>
      <c r="EM212" s="72"/>
      <c r="EN212" s="72"/>
      <c r="EO212" s="72"/>
      <c r="EP212" s="72"/>
      <c r="EQ212" s="72"/>
      <c r="ER212" s="72"/>
      <c r="ES212" s="72"/>
      <c r="ET212" s="70"/>
      <c r="EU212" s="72"/>
      <c r="EV212" s="70"/>
      <c r="EW212" s="70"/>
      <c r="EX212" s="70"/>
      <c r="EY212" s="73"/>
      <c r="EZ212" s="73"/>
      <c r="FA212" s="73"/>
      <c r="FB212" s="74"/>
      <c r="FC212" s="75"/>
      <c r="FD212" s="75"/>
      <c r="FE212" s="75"/>
      <c r="FF212" s="75"/>
      <c r="FG212" s="75"/>
      <c r="FH212" s="75"/>
      <c r="FI212" s="75"/>
      <c r="FJ212" s="75"/>
      <c r="FK212" s="75"/>
      <c r="FL212" s="75"/>
      <c r="FM212" s="75"/>
      <c r="FN212" s="75"/>
      <c r="FO212" s="75"/>
      <c r="FP212" s="75"/>
      <c r="FQ212" s="75"/>
      <c r="FR212" s="74"/>
      <c r="FS212" s="74"/>
      <c r="FT212" s="74"/>
      <c r="FU212" s="74"/>
      <c r="FV212" s="74"/>
      <c r="FW212" s="74"/>
      <c r="FX212" s="76"/>
      <c r="FY212" s="76"/>
      <c r="FZ212" s="76"/>
      <c r="GA212" s="76"/>
      <c r="GB212" s="76"/>
      <c r="GC212" s="74"/>
      <c r="GD212" s="74"/>
      <c r="GE212" s="74"/>
      <c r="GF212" s="74"/>
      <c r="GG212" s="77"/>
      <c r="GH212" s="78"/>
      <c r="GI212" s="78"/>
      <c r="GJ212" s="74"/>
      <c r="GK212" s="79"/>
      <c r="GL212" s="105"/>
      <c r="GM212" s="105"/>
      <c r="GN212" s="70"/>
      <c r="GO212" s="70"/>
      <c r="GP212" s="70"/>
      <c r="GQ212" s="70"/>
      <c r="GR212" s="70"/>
      <c r="GS212" s="70"/>
      <c r="GT212" s="70"/>
      <c r="GU212" s="70"/>
      <c r="GV212" s="70"/>
      <c r="GW212" s="70"/>
      <c r="GX212" s="70"/>
      <c r="GY212" s="70"/>
      <c r="GZ212" s="70"/>
      <c r="HA212" s="70"/>
      <c r="HB212" s="70"/>
      <c r="HC212" s="70"/>
      <c r="HD212" s="70"/>
      <c r="HE212" s="70"/>
      <c r="HF212" s="70"/>
      <c r="HG212" s="70"/>
      <c r="HH212" s="70"/>
      <c r="HI212" s="70"/>
      <c r="HJ212" s="70"/>
      <c r="HK212" s="72"/>
      <c r="HL212" s="70"/>
      <c r="HM212" s="72"/>
      <c r="HN212" s="70"/>
      <c r="HO212" s="70"/>
      <c r="HP212" s="72"/>
      <c r="HQ212" s="106"/>
      <c r="HR212" s="70"/>
      <c r="HS212" s="70"/>
      <c r="HT212" s="70"/>
      <c r="HU212" s="70"/>
      <c r="HV212" s="70"/>
      <c r="HW212" s="70"/>
      <c r="HX212" s="70"/>
      <c r="HY212" s="70"/>
      <c r="HZ212" s="70"/>
      <c r="IA212" s="70"/>
      <c r="IB212" s="72"/>
      <c r="IC212" s="70"/>
      <c r="ID212" s="72"/>
      <c r="IE212" s="70"/>
      <c r="IF212" s="70"/>
      <c r="IG212" s="72"/>
      <c r="IH212" s="72"/>
      <c r="II212" s="72"/>
      <c r="IJ212" s="70"/>
      <c r="IK212" s="70"/>
      <c r="IL212" s="70"/>
      <c r="IM212" s="70"/>
      <c r="IN212" s="72"/>
      <c r="IO212" s="72"/>
      <c r="IP212" s="70"/>
      <c r="IQ212" s="72"/>
      <c r="IR212" s="72"/>
      <c r="IS212" s="72"/>
      <c r="IT212" s="72"/>
      <c r="IU212" s="72"/>
      <c r="IV212" s="72"/>
      <c r="IW212" s="72"/>
      <c r="IX212" s="72"/>
      <c r="IY212" s="72"/>
      <c r="IZ212" s="72"/>
      <c r="JA212" s="72"/>
      <c r="JB212" s="72"/>
      <c r="JC212" s="72"/>
      <c r="JD212" s="72"/>
      <c r="JE212" s="72"/>
      <c r="JF212" s="72"/>
      <c r="JG212" s="72"/>
      <c r="JH212" s="72"/>
      <c r="JI212" s="72"/>
      <c r="JJ212" s="72"/>
      <c r="JK212" s="72"/>
      <c r="JL212" s="70"/>
      <c r="JM212" s="70"/>
      <c r="JN212" s="70"/>
      <c r="JO212" s="72"/>
      <c r="JP212" s="72"/>
      <c r="JQ212" s="70"/>
      <c r="JR212" s="72"/>
      <c r="JS212" s="70"/>
      <c r="JT212" s="72"/>
      <c r="JU212" s="72"/>
      <c r="JV212" s="70"/>
      <c r="JW212" s="72"/>
      <c r="JX212" s="72"/>
      <c r="JY212" s="72"/>
      <c r="JZ212" s="72"/>
      <c r="KA212" s="72"/>
      <c r="KB212" s="72"/>
      <c r="KC212" s="72"/>
      <c r="KD212" s="72"/>
      <c r="KE212" s="72"/>
      <c r="KF212" s="72"/>
      <c r="KG212" s="72"/>
      <c r="KH212" s="72"/>
      <c r="KI212" s="72"/>
      <c r="KJ212" s="72"/>
      <c r="KK212" s="72">
        <v>1</v>
      </c>
      <c r="KL212" s="72"/>
      <c r="KM212" s="72"/>
      <c r="KN212" s="70"/>
      <c r="KO212" s="72"/>
      <c r="KP212" s="70"/>
      <c r="KQ212" s="72"/>
      <c r="KR212" s="72"/>
      <c r="KS212" s="72"/>
      <c r="KT212" s="72"/>
      <c r="KU212" s="72"/>
      <c r="KV212" s="72"/>
      <c r="KW212" s="72"/>
      <c r="KX212" s="72"/>
      <c r="KY212" s="72"/>
      <c r="KZ212" s="72"/>
      <c r="LA212" s="72"/>
      <c r="LB212" s="72"/>
      <c r="LC212" s="72"/>
      <c r="LD212" s="72"/>
      <c r="LE212" s="70"/>
      <c r="LF212" s="72"/>
      <c r="LG212" s="70"/>
      <c r="LH212" s="70"/>
      <c r="LI212" s="70"/>
      <c r="LJ212" s="73"/>
      <c r="LK212" s="73"/>
      <c r="LL212" s="73"/>
      <c r="LM212" s="74"/>
      <c r="LN212" s="75"/>
      <c r="LO212" s="75"/>
      <c r="LP212" s="75"/>
      <c r="LQ212" s="75"/>
      <c r="LR212" s="75"/>
      <c r="LS212" s="75"/>
      <c r="LT212" s="75"/>
      <c r="LU212" s="75"/>
      <c r="LV212" s="75"/>
      <c r="LW212" s="75"/>
      <c r="LX212" s="75"/>
      <c r="LY212" s="75"/>
      <c r="LZ212" s="75"/>
      <c r="MA212" s="75"/>
      <c r="MB212" s="75"/>
      <c r="MC212" s="74"/>
      <c r="MD212" s="74"/>
      <c r="ME212" s="74"/>
      <c r="MF212" s="74"/>
      <c r="MG212" s="74"/>
      <c r="MH212" s="74"/>
      <c r="MI212" s="76"/>
      <c r="MJ212" s="76"/>
      <c r="MK212" s="76"/>
      <c r="ML212" s="76"/>
      <c r="MM212" s="76"/>
      <c r="MN212" s="74"/>
      <c r="MO212" s="74"/>
      <c r="MP212" s="74"/>
      <c r="MQ212" s="74"/>
      <c r="MR212" s="70"/>
      <c r="MS212" s="70"/>
      <c r="MT212" s="70"/>
      <c r="MU212" s="70"/>
      <c r="MV212" s="70"/>
      <c r="MW212" s="70"/>
      <c r="MX212" s="70"/>
      <c r="MY212" s="70"/>
      <c r="MZ212" s="70"/>
      <c r="NA212" s="70"/>
      <c r="NB212" s="70"/>
      <c r="NC212" s="70"/>
      <c r="ND212" s="70"/>
      <c r="NE212" s="70"/>
      <c r="NF212" s="70"/>
      <c r="NG212" s="70"/>
      <c r="NH212" s="70"/>
      <c r="NI212" s="70"/>
      <c r="NJ212" s="70"/>
      <c r="NK212" s="70"/>
      <c r="NL212" s="70"/>
      <c r="NM212" s="70"/>
      <c r="NN212" s="70"/>
      <c r="NO212" s="70"/>
      <c r="NP212" s="70"/>
      <c r="NQ212" s="70"/>
      <c r="NR212" s="70"/>
      <c r="NS212" s="70"/>
      <c r="NT212" s="70"/>
      <c r="NU212" s="70"/>
      <c r="NV212" s="70"/>
      <c r="NW212" s="70"/>
      <c r="NX212" s="70"/>
      <c r="NY212" s="70"/>
      <c r="NZ212" s="70"/>
      <c r="OA212" s="70"/>
      <c r="OB212" s="70"/>
      <c r="OC212" s="70"/>
      <c r="OD212" s="70"/>
      <c r="OE212" s="70"/>
      <c r="OF212" s="70"/>
      <c r="OG212" s="81"/>
      <c r="OH212" s="70"/>
      <c r="OI212" s="70"/>
      <c r="OJ212" s="70"/>
      <c r="OK212" s="70"/>
      <c r="OL212" s="70"/>
      <c r="OM212" s="70"/>
      <c r="ON212" s="70"/>
      <c r="OO212" s="70"/>
      <c r="OP212" s="70"/>
      <c r="OQ212" s="70"/>
      <c r="OR212" s="70"/>
      <c r="OS212" s="70"/>
      <c r="OT212" s="70"/>
      <c r="OU212" s="70"/>
    </row>
    <row r="213" spans="1:411" s="67" customFormat="1" ht="12.75">
      <c r="A213" s="67">
        <v>204</v>
      </c>
      <c r="B213" s="555" t="s">
        <v>799</v>
      </c>
      <c r="C213" s="559" t="s">
        <v>601</v>
      </c>
      <c r="D213" s="511">
        <v>3082.31</v>
      </c>
      <c r="E213" s="571"/>
      <c r="F213" s="634"/>
      <c r="G213" s="634">
        <v>3082.31</v>
      </c>
      <c r="H213" s="919">
        <v>3082.31</v>
      </c>
      <c r="I213" s="633">
        <f t="shared" si="8"/>
        <v>3082.31</v>
      </c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  <c r="AH213" s="70"/>
      <c r="AI213" s="70"/>
      <c r="AJ213" s="72"/>
      <c r="AK213" s="70"/>
      <c r="AL213" s="72"/>
      <c r="AM213" s="70"/>
      <c r="AN213" s="70"/>
      <c r="AO213" s="72"/>
      <c r="AP213" s="70"/>
      <c r="AQ213" s="70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70"/>
      <c r="BF213" s="70"/>
      <c r="BG213" s="70"/>
      <c r="BH213" s="70"/>
      <c r="BI213" s="70"/>
      <c r="BJ213" s="70"/>
      <c r="BK213" s="72"/>
      <c r="BL213" s="72"/>
      <c r="BM213" s="70"/>
      <c r="BN213" s="70"/>
      <c r="BO213" s="72"/>
      <c r="BP213" s="72"/>
      <c r="BQ213" s="70"/>
      <c r="BR213" s="70"/>
      <c r="BS213" s="70"/>
      <c r="BT213" s="70"/>
      <c r="BU213" s="72"/>
      <c r="BV213" s="72"/>
      <c r="BW213" s="72"/>
      <c r="BX213" s="72"/>
      <c r="BY213" s="70"/>
      <c r="BZ213" s="70"/>
      <c r="CA213" s="70"/>
      <c r="CB213" s="70"/>
      <c r="CC213" s="72"/>
      <c r="CD213" s="72"/>
      <c r="CE213" s="70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0"/>
      <c r="DB213" s="70"/>
      <c r="DC213" s="70"/>
      <c r="DD213" s="72"/>
      <c r="DE213" s="72"/>
      <c r="DF213" s="70"/>
      <c r="DG213" s="72"/>
      <c r="DH213" s="70"/>
      <c r="DI213" s="72"/>
      <c r="DJ213" s="72"/>
      <c r="DK213" s="70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  <c r="EA213" s="72">
        <v>1</v>
      </c>
      <c r="EB213" s="72"/>
      <c r="EC213" s="70"/>
      <c r="ED213" s="72"/>
      <c r="EE213" s="70"/>
      <c r="EF213" s="72"/>
      <c r="EG213" s="72"/>
      <c r="EH213" s="72"/>
      <c r="EI213" s="72"/>
      <c r="EJ213" s="72"/>
      <c r="EK213" s="72"/>
      <c r="EL213" s="72"/>
      <c r="EM213" s="72"/>
      <c r="EN213" s="72"/>
      <c r="EO213" s="72"/>
      <c r="EP213" s="72"/>
      <c r="EQ213" s="72"/>
      <c r="ER213" s="72"/>
      <c r="ES213" s="72"/>
      <c r="ET213" s="70"/>
      <c r="EU213" s="72"/>
      <c r="EV213" s="70"/>
      <c r="EW213" s="70"/>
      <c r="EX213" s="70"/>
      <c r="EY213" s="73"/>
      <c r="EZ213" s="73"/>
      <c r="FA213" s="73"/>
      <c r="FB213" s="74"/>
      <c r="FC213" s="75"/>
      <c r="FD213" s="75"/>
      <c r="FE213" s="75"/>
      <c r="FF213" s="75"/>
      <c r="FG213" s="75"/>
      <c r="FH213" s="75"/>
      <c r="FI213" s="75"/>
      <c r="FJ213" s="75"/>
      <c r="FK213" s="75"/>
      <c r="FL213" s="75"/>
      <c r="FM213" s="75"/>
      <c r="FN213" s="75"/>
      <c r="FO213" s="75"/>
      <c r="FP213" s="75"/>
      <c r="FQ213" s="75"/>
      <c r="FR213" s="74"/>
      <c r="FS213" s="74"/>
      <c r="FT213" s="74"/>
      <c r="FU213" s="74"/>
      <c r="FV213" s="74"/>
      <c r="FW213" s="74"/>
      <c r="FX213" s="76"/>
      <c r="FY213" s="76"/>
      <c r="FZ213" s="76"/>
      <c r="GA213" s="76"/>
      <c r="GB213" s="76"/>
      <c r="GC213" s="74"/>
      <c r="GD213" s="74"/>
      <c r="GE213" s="74"/>
      <c r="GF213" s="74"/>
      <c r="GG213" s="77"/>
      <c r="GH213" s="78"/>
      <c r="GI213" s="78"/>
      <c r="GJ213" s="74"/>
      <c r="GK213" s="79"/>
      <c r="GL213" s="105"/>
      <c r="GM213" s="105"/>
      <c r="GN213" s="70"/>
      <c r="GO213" s="70"/>
      <c r="GP213" s="70"/>
      <c r="GQ213" s="70"/>
      <c r="GR213" s="70"/>
      <c r="GS213" s="70"/>
      <c r="GT213" s="70"/>
      <c r="GU213" s="70"/>
      <c r="GV213" s="70"/>
      <c r="GW213" s="70"/>
      <c r="GX213" s="70"/>
      <c r="GY213" s="70"/>
      <c r="GZ213" s="70"/>
      <c r="HA213" s="70"/>
      <c r="HB213" s="70"/>
      <c r="HC213" s="70"/>
      <c r="HD213" s="70"/>
      <c r="HE213" s="70"/>
      <c r="HF213" s="70"/>
      <c r="HG213" s="70"/>
      <c r="HH213" s="70"/>
      <c r="HI213" s="70"/>
      <c r="HJ213" s="70"/>
      <c r="HK213" s="72"/>
      <c r="HL213" s="70"/>
      <c r="HM213" s="72"/>
      <c r="HN213" s="70"/>
      <c r="HO213" s="70"/>
      <c r="HP213" s="72"/>
      <c r="HQ213" s="106"/>
      <c r="HR213" s="70"/>
      <c r="HS213" s="70"/>
      <c r="HT213" s="70"/>
      <c r="HU213" s="70"/>
      <c r="HV213" s="70"/>
      <c r="HW213" s="70"/>
      <c r="HX213" s="70"/>
      <c r="HY213" s="70"/>
      <c r="HZ213" s="70"/>
      <c r="IA213" s="70"/>
      <c r="IB213" s="72"/>
      <c r="IC213" s="70"/>
      <c r="ID213" s="72"/>
      <c r="IE213" s="70"/>
      <c r="IF213" s="70"/>
      <c r="IG213" s="72"/>
      <c r="IH213" s="72"/>
      <c r="II213" s="72"/>
      <c r="IJ213" s="70"/>
      <c r="IK213" s="70"/>
      <c r="IL213" s="70"/>
      <c r="IM213" s="70"/>
      <c r="IN213" s="72"/>
      <c r="IO213" s="72"/>
      <c r="IP213" s="70"/>
      <c r="IQ213" s="72"/>
      <c r="IR213" s="72"/>
      <c r="IS213" s="72"/>
      <c r="IT213" s="72"/>
      <c r="IU213" s="72"/>
      <c r="IV213" s="72"/>
      <c r="IW213" s="72"/>
      <c r="IX213" s="72"/>
      <c r="IY213" s="72"/>
      <c r="IZ213" s="72"/>
      <c r="JA213" s="72"/>
      <c r="JB213" s="72"/>
      <c r="JC213" s="72"/>
      <c r="JD213" s="72"/>
      <c r="JE213" s="72"/>
      <c r="JF213" s="72"/>
      <c r="JG213" s="72"/>
      <c r="JH213" s="72"/>
      <c r="JI213" s="72"/>
      <c r="JJ213" s="72"/>
      <c r="JK213" s="72"/>
      <c r="JL213" s="70"/>
      <c r="JM213" s="70"/>
      <c r="JN213" s="70"/>
      <c r="JO213" s="72"/>
      <c r="JP213" s="72"/>
      <c r="JQ213" s="70"/>
      <c r="JR213" s="72"/>
      <c r="JS213" s="70"/>
      <c r="JT213" s="72"/>
      <c r="JU213" s="72"/>
      <c r="JV213" s="70"/>
      <c r="JW213" s="72"/>
      <c r="JX213" s="72"/>
      <c r="JY213" s="72"/>
      <c r="JZ213" s="72"/>
      <c r="KA213" s="72"/>
      <c r="KB213" s="72"/>
      <c r="KC213" s="72"/>
      <c r="KD213" s="72"/>
      <c r="KE213" s="72"/>
      <c r="KF213" s="72"/>
      <c r="KG213" s="72"/>
      <c r="KH213" s="72"/>
      <c r="KI213" s="72"/>
      <c r="KJ213" s="72"/>
      <c r="KK213" s="72"/>
      <c r="KL213" s="72">
        <v>1</v>
      </c>
      <c r="KM213" s="72"/>
      <c r="KN213" s="70"/>
      <c r="KO213" s="72"/>
      <c r="KP213" s="70"/>
      <c r="KQ213" s="72"/>
      <c r="KR213" s="72"/>
      <c r="KS213" s="72"/>
      <c r="KT213" s="72"/>
      <c r="KU213" s="72"/>
      <c r="KV213" s="72"/>
      <c r="KW213" s="72"/>
      <c r="KX213" s="72"/>
      <c r="KY213" s="72"/>
      <c r="KZ213" s="72"/>
      <c r="LA213" s="72"/>
      <c r="LB213" s="72"/>
      <c r="LC213" s="72"/>
      <c r="LD213" s="72"/>
      <c r="LE213" s="70"/>
      <c r="LF213" s="72"/>
      <c r="LG213" s="70"/>
      <c r="LH213" s="70"/>
      <c r="LI213" s="70"/>
      <c r="LJ213" s="73"/>
      <c r="LK213" s="73"/>
      <c r="LL213" s="73"/>
      <c r="LM213" s="74"/>
      <c r="LN213" s="75"/>
      <c r="LO213" s="75"/>
      <c r="LP213" s="75"/>
      <c r="LQ213" s="75"/>
      <c r="LR213" s="75"/>
      <c r="LS213" s="75"/>
      <c r="LT213" s="75"/>
      <c r="LU213" s="75"/>
      <c r="LV213" s="75"/>
      <c r="LW213" s="75"/>
      <c r="LX213" s="75"/>
      <c r="LY213" s="75"/>
      <c r="LZ213" s="75"/>
      <c r="MA213" s="75"/>
      <c r="MB213" s="75"/>
      <c r="MC213" s="74"/>
      <c r="MD213" s="74"/>
      <c r="ME213" s="74"/>
      <c r="MF213" s="74"/>
      <c r="MG213" s="74"/>
      <c r="MH213" s="74"/>
      <c r="MI213" s="76"/>
      <c r="MJ213" s="76"/>
      <c r="MK213" s="76"/>
      <c r="ML213" s="76"/>
      <c r="MM213" s="76"/>
      <c r="MN213" s="74"/>
      <c r="MO213" s="74"/>
      <c r="MP213" s="74"/>
      <c r="MQ213" s="74"/>
      <c r="MR213" s="70"/>
      <c r="MS213" s="70"/>
      <c r="MT213" s="70"/>
      <c r="MU213" s="70"/>
      <c r="MV213" s="70"/>
      <c r="MW213" s="70"/>
      <c r="MX213" s="70"/>
      <c r="MY213" s="70"/>
      <c r="MZ213" s="70"/>
      <c r="NA213" s="70"/>
      <c r="NB213" s="70"/>
      <c r="NC213" s="70"/>
      <c r="ND213" s="70"/>
      <c r="NE213" s="70"/>
      <c r="NF213" s="70"/>
      <c r="NG213" s="70"/>
      <c r="NH213" s="70"/>
      <c r="NI213" s="70"/>
      <c r="NJ213" s="70"/>
      <c r="NK213" s="70"/>
      <c r="NL213" s="70"/>
      <c r="NM213" s="70"/>
      <c r="NN213" s="70"/>
      <c r="NO213" s="70"/>
      <c r="NP213" s="70"/>
      <c r="NQ213" s="70"/>
      <c r="NR213" s="70"/>
      <c r="NS213" s="70"/>
      <c r="NT213" s="70"/>
      <c r="NU213" s="70"/>
      <c r="NV213" s="70"/>
      <c r="NW213" s="70"/>
      <c r="NX213" s="70"/>
      <c r="NY213" s="70"/>
      <c r="NZ213" s="70"/>
      <c r="OA213" s="70"/>
      <c r="OB213" s="70"/>
      <c r="OC213" s="70"/>
      <c r="OD213" s="70"/>
      <c r="OE213" s="70"/>
      <c r="OF213" s="70"/>
      <c r="OG213" s="81"/>
      <c r="OH213" s="70"/>
      <c r="OI213" s="70"/>
      <c r="OJ213" s="70"/>
      <c r="OK213" s="70"/>
      <c r="OL213" s="70"/>
      <c r="OM213" s="70"/>
      <c r="ON213" s="70"/>
      <c r="OO213" s="70"/>
      <c r="OP213" s="70"/>
      <c r="OQ213" s="70"/>
      <c r="OR213" s="70"/>
      <c r="OS213" s="70"/>
      <c r="OT213" s="70"/>
      <c r="OU213" s="70"/>
    </row>
    <row r="214" spans="1:411" s="67" customFormat="1" ht="12.75">
      <c r="A214" s="67">
        <v>205</v>
      </c>
      <c r="B214" s="555" t="s">
        <v>800</v>
      </c>
      <c r="C214" s="559" t="s">
        <v>601</v>
      </c>
      <c r="D214" s="511">
        <v>3412.12</v>
      </c>
      <c r="E214" s="571"/>
      <c r="F214" s="634"/>
      <c r="G214" s="634">
        <v>3412.12</v>
      </c>
      <c r="H214" s="919">
        <v>3412.12</v>
      </c>
      <c r="I214" s="633">
        <f t="shared" si="8"/>
        <v>3412.12</v>
      </c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2"/>
      <c r="AK214" s="70"/>
      <c r="AL214" s="72"/>
      <c r="AM214" s="70"/>
      <c r="AN214" s="70"/>
      <c r="AO214" s="72"/>
      <c r="AP214" s="70"/>
      <c r="AQ214" s="70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70"/>
      <c r="BF214" s="70"/>
      <c r="BG214" s="70"/>
      <c r="BH214" s="70"/>
      <c r="BI214" s="70"/>
      <c r="BJ214" s="70"/>
      <c r="BK214" s="72"/>
      <c r="BL214" s="72"/>
      <c r="BM214" s="70"/>
      <c r="BN214" s="70"/>
      <c r="BO214" s="72"/>
      <c r="BP214" s="72"/>
      <c r="BQ214" s="70"/>
      <c r="BR214" s="70"/>
      <c r="BS214" s="70"/>
      <c r="BT214" s="70"/>
      <c r="BU214" s="72"/>
      <c r="BV214" s="72"/>
      <c r="BW214" s="72"/>
      <c r="BX214" s="72"/>
      <c r="BY214" s="70"/>
      <c r="BZ214" s="70"/>
      <c r="CA214" s="70"/>
      <c r="CB214" s="70"/>
      <c r="CC214" s="72"/>
      <c r="CD214" s="72"/>
      <c r="CE214" s="70"/>
      <c r="CF214" s="72"/>
      <c r="CG214" s="72"/>
      <c r="CH214" s="72"/>
      <c r="CI214" s="72"/>
      <c r="CJ214" s="72"/>
      <c r="CK214" s="72"/>
      <c r="CL214" s="72"/>
      <c r="CM214" s="72"/>
      <c r="CN214" s="72"/>
      <c r="CO214" s="72"/>
      <c r="CP214" s="72"/>
      <c r="CQ214" s="72"/>
      <c r="CR214" s="72"/>
      <c r="CS214" s="72"/>
      <c r="CT214" s="72"/>
      <c r="CU214" s="72"/>
      <c r="CV214" s="72"/>
      <c r="CW214" s="72"/>
      <c r="CX214" s="72"/>
      <c r="CY214" s="72"/>
      <c r="CZ214" s="72"/>
      <c r="DA214" s="70"/>
      <c r="DB214" s="70"/>
      <c r="DC214" s="70"/>
      <c r="DD214" s="72"/>
      <c r="DE214" s="72"/>
      <c r="DF214" s="70"/>
      <c r="DG214" s="72"/>
      <c r="DH214" s="70"/>
      <c r="DI214" s="72"/>
      <c r="DJ214" s="72"/>
      <c r="DK214" s="70"/>
      <c r="DL214" s="72"/>
      <c r="DM214" s="72"/>
      <c r="DN214" s="72"/>
      <c r="DO214" s="72"/>
      <c r="DP214" s="72"/>
      <c r="DQ214" s="72"/>
      <c r="DR214" s="72"/>
      <c r="DS214" s="72"/>
      <c r="DT214" s="72"/>
      <c r="DU214" s="72"/>
      <c r="DV214" s="72"/>
      <c r="DW214" s="72"/>
      <c r="DX214" s="72"/>
      <c r="DY214" s="72"/>
      <c r="DZ214" s="72"/>
      <c r="EA214" s="72"/>
      <c r="EB214" s="72">
        <v>1</v>
      </c>
      <c r="EC214" s="70"/>
      <c r="ED214" s="72"/>
      <c r="EE214" s="70"/>
      <c r="EF214" s="72"/>
      <c r="EG214" s="72"/>
      <c r="EH214" s="72"/>
      <c r="EI214" s="72"/>
      <c r="EJ214" s="72"/>
      <c r="EK214" s="72"/>
      <c r="EL214" s="72"/>
      <c r="EM214" s="72"/>
      <c r="EN214" s="72"/>
      <c r="EO214" s="72"/>
      <c r="EP214" s="72"/>
      <c r="EQ214" s="72"/>
      <c r="ER214" s="72"/>
      <c r="ES214" s="72"/>
      <c r="ET214" s="70"/>
      <c r="EU214" s="72"/>
      <c r="EV214" s="70"/>
      <c r="EW214" s="70"/>
      <c r="EX214" s="70"/>
      <c r="EY214" s="73"/>
      <c r="EZ214" s="73"/>
      <c r="FA214" s="73"/>
      <c r="FB214" s="74"/>
      <c r="FC214" s="75"/>
      <c r="FD214" s="75"/>
      <c r="FE214" s="75"/>
      <c r="FF214" s="75"/>
      <c r="FG214" s="75"/>
      <c r="FH214" s="75"/>
      <c r="FI214" s="75"/>
      <c r="FJ214" s="75"/>
      <c r="FK214" s="75"/>
      <c r="FL214" s="75"/>
      <c r="FM214" s="75"/>
      <c r="FN214" s="75"/>
      <c r="FO214" s="75"/>
      <c r="FP214" s="75"/>
      <c r="FQ214" s="75"/>
      <c r="FR214" s="74"/>
      <c r="FS214" s="74"/>
      <c r="FT214" s="74"/>
      <c r="FU214" s="74"/>
      <c r="FV214" s="74"/>
      <c r="FW214" s="74"/>
      <c r="FX214" s="76"/>
      <c r="FY214" s="76"/>
      <c r="FZ214" s="76"/>
      <c r="GA214" s="76"/>
      <c r="GB214" s="76"/>
      <c r="GC214" s="74"/>
      <c r="GD214" s="74"/>
      <c r="GE214" s="74"/>
      <c r="GF214" s="74"/>
      <c r="GG214" s="77"/>
      <c r="GH214" s="78"/>
      <c r="GI214" s="78"/>
      <c r="GJ214" s="74"/>
      <c r="GK214" s="79"/>
      <c r="GL214" s="105"/>
      <c r="GM214" s="105"/>
      <c r="GN214" s="70"/>
      <c r="GO214" s="70"/>
      <c r="GP214" s="70"/>
      <c r="GQ214" s="70"/>
      <c r="GR214" s="70"/>
      <c r="GS214" s="70"/>
      <c r="GT214" s="70"/>
      <c r="GU214" s="70"/>
      <c r="GV214" s="70"/>
      <c r="GW214" s="70"/>
      <c r="GX214" s="70"/>
      <c r="GY214" s="70"/>
      <c r="GZ214" s="70"/>
      <c r="HA214" s="70"/>
      <c r="HB214" s="70"/>
      <c r="HC214" s="70"/>
      <c r="HD214" s="70"/>
      <c r="HE214" s="70"/>
      <c r="HF214" s="70"/>
      <c r="HG214" s="70"/>
      <c r="HH214" s="70"/>
      <c r="HI214" s="70"/>
      <c r="HJ214" s="70"/>
      <c r="HK214" s="72"/>
      <c r="HL214" s="70"/>
      <c r="HM214" s="72"/>
      <c r="HN214" s="70"/>
      <c r="HO214" s="70"/>
      <c r="HP214" s="72"/>
      <c r="HQ214" s="106"/>
      <c r="HR214" s="70"/>
      <c r="HS214" s="70"/>
      <c r="HT214" s="70"/>
      <c r="HU214" s="70"/>
      <c r="HV214" s="70"/>
      <c r="HW214" s="70"/>
      <c r="HX214" s="70"/>
      <c r="HY214" s="70"/>
      <c r="HZ214" s="70"/>
      <c r="IA214" s="70"/>
      <c r="IB214" s="72"/>
      <c r="IC214" s="70"/>
      <c r="ID214" s="72"/>
      <c r="IE214" s="70"/>
      <c r="IF214" s="70"/>
      <c r="IG214" s="72"/>
      <c r="IH214" s="72"/>
      <c r="II214" s="72"/>
      <c r="IJ214" s="70"/>
      <c r="IK214" s="70"/>
      <c r="IL214" s="70"/>
      <c r="IM214" s="70"/>
      <c r="IN214" s="72"/>
      <c r="IO214" s="72"/>
      <c r="IP214" s="70"/>
      <c r="IQ214" s="72"/>
      <c r="IR214" s="72"/>
      <c r="IS214" s="72"/>
      <c r="IT214" s="72"/>
      <c r="IU214" s="72"/>
      <c r="IV214" s="72"/>
      <c r="IW214" s="72"/>
      <c r="IX214" s="72"/>
      <c r="IY214" s="72"/>
      <c r="IZ214" s="72"/>
      <c r="JA214" s="72"/>
      <c r="JB214" s="72"/>
      <c r="JC214" s="72"/>
      <c r="JD214" s="72"/>
      <c r="JE214" s="72"/>
      <c r="JF214" s="72"/>
      <c r="JG214" s="72"/>
      <c r="JH214" s="72"/>
      <c r="JI214" s="72"/>
      <c r="JJ214" s="72"/>
      <c r="JK214" s="72"/>
      <c r="JL214" s="70"/>
      <c r="JM214" s="70"/>
      <c r="JN214" s="70"/>
      <c r="JO214" s="72"/>
      <c r="JP214" s="72"/>
      <c r="JQ214" s="70"/>
      <c r="JR214" s="72"/>
      <c r="JS214" s="70"/>
      <c r="JT214" s="72"/>
      <c r="JU214" s="72"/>
      <c r="JV214" s="70"/>
      <c r="JW214" s="72"/>
      <c r="JX214" s="72"/>
      <c r="JY214" s="72"/>
      <c r="JZ214" s="72"/>
      <c r="KA214" s="72"/>
      <c r="KB214" s="72"/>
      <c r="KC214" s="72"/>
      <c r="KD214" s="72"/>
      <c r="KE214" s="72"/>
      <c r="KF214" s="72"/>
      <c r="KG214" s="72"/>
      <c r="KH214" s="72"/>
      <c r="KI214" s="72"/>
      <c r="KJ214" s="72"/>
      <c r="KK214" s="72"/>
      <c r="KL214" s="72"/>
      <c r="KM214" s="72">
        <v>1</v>
      </c>
      <c r="KN214" s="70"/>
      <c r="KO214" s="72"/>
      <c r="KP214" s="70"/>
      <c r="KQ214" s="72"/>
      <c r="KR214" s="72"/>
      <c r="KS214" s="72"/>
      <c r="KT214" s="72"/>
      <c r="KU214" s="72"/>
      <c r="KV214" s="72"/>
      <c r="KW214" s="72"/>
      <c r="KX214" s="72"/>
      <c r="KY214" s="72"/>
      <c r="KZ214" s="72"/>
      <c r="LA214" s="72"/>
      <c r="LB214" s="72"/>
      <c r="LC214" s="72"/>
      <c r="LD214" s="72"/>
      <c r="LE214" s="70"/>
      <c r="LF214" s="72"/>
      <c r="LG214" s="70"/>
      <c r="LH214" s="70"/>
      <c r="LI214" s="70"/>
      <c r="LJ214" s="73"/>
      <c r="LK214" s="73"/>
      <c r="LL214" s="73"/>
      <c r="LM214" s="74"/>
      <c r="LN214" s="75"/>
      <c r="LO214" s="75"/>
      <c r="LP214" s="75"/>
      <c r="LQ214" s="75"/>
      <c r="LR214" s="75"/>
      <c r="LS214" s="75"/>
      <c r="LT214" s="75"/>
      <c r="LU214" s="75"/>
      <c r="LV214" s="75"/>
      <c r="LW214" s="75"/>
      <c r="LX214" s="75"/>
      <c r="LY214" s="75"/>
      <c r="LZ214" s="75"/>
      <c r="MA214" s="75"/>
      <c r="MB214" s="75"/>
      <c r="MC214" s="74"/>
      <c r="MD214" s="74"/>
      <c r="ME214" s="74"/>
      <c r="MF214" s="74"/>
      <c r="MG214" s="74"/>
      <c r="MH214" s="74"/>
      <c r="MI214" s="76"/>
      <c r="MJ214" s="76"/>
      <c r="MK214" s="76"/>
      <c r="ML214" s="76"/>
      <c r="MM214" s="76"/>
      <c r="MN214" s="74"/>
      <c r="MO214" s="74"/>
      <c r="MP214" s="74"/>
      <c r="MQ214" s="74"/>
      <c r="MR214" s="70"/>
      <c r="MS214" s="70"/>
      <c r="MT214" s="70"/>
      <c r="MU214" s="70"/>
      <c r="MV214" s="70"/>
      <c r="MW214" s="70"/>
      <c r="MX214" s="70"/>
      <c r="MY214" s="70"/>
      <c r="MZ214" s="70"/>
      <c r="NA214" s="70"/>
      <c r="NB214" s="70"/>
      <c r="NC214" s="70"/>
      <c r="ND214" s="70"/>
      <c r="NE214" s="70"/>
      <c r="NF214" s="70"/>
      <c r="NG214" s="70"/>
      <c r="NH214" s="70"/>
      <c r="NI214" s="70"/>
      <c r="NJ214" s="70"/>
      <c r="NK214" s="70"/>
      <c r="NL214" s="70"/>
      <c r="NM214" s="70"/>
      <c r="NN214" s="70"/>
      <c r="NO214" s="70"/>
      <c r="NP214" s="70"/>
      <c r="NQ214" s="70"/>
      <c r="NR214" s="70"/>
      <c r="NS214" s="70"/>
      <c r="NT214" s="70"/>
      <c r="NU214" s="70"/>
      <c r="NV214" s="70"/>
      <c r="NW214" s="70"/>
      <c r="NX214" s="70"/>
      <c r="NY214" s="70"/>
      <c r="NZ214" s="70"/>
      <c r="OA214" s="70"/>
      <c r="OB214" s="70"/>
      <c r="OC214" s="70"/>
      <c r="OD214" s="70"/>
      <c r="OE214" s="70"/>
      <c r="OF214" s="70"/>
      <c r="OG214" s="81"/>
      <c r="OH214" s="70"/>
      <c r="OI214" s="70"/>
      <c r="OJ214" s="70"/>
      <c r="OK214" s="70"/>
      <c r="OL214" s="70"/>
      <c r="OM214" s="70"/>
      <c r="ON214" s="70"/>
      <c r="OO214" s="70"/>
      <c r="OP214" s="70"/>
      <c r="OQ214" s="70"/>
      <c r="OR214" s="70"/>
      <c r="OS214" s="70"/>
      <c r="OT214" s="70"/>
      <c r="OU214" s="70"/>
    </row>
    <row r="215" spans="1:411" s="67" customFormat="1" ht="12.75">
      <c r="A215" s="67">
        <v>206</v>
      </c>
      <c r="B215" s="555" t="s">
        <v>801</v>
      </c>
      <c r="C215" s="559" t="s">
        <v>601</v>
      </c>
      <c r="D215" s="511">
        <v>3773.4</v>
      </c>
      <c r="E215" s="571"/>
      <c r="F215" s="634"/>
      <c r="G215" s="634">
        <v>3773.4</v>
      </c>
      <c r="H215" s="919">
        <v>3773.4</v>
      </c>
      <c r="I215" s="633">
        <f t="shared" si="8"/>
        <v>3773.4</v>
      </c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2"/>
      <c r="AK215" s="70"/>
      <c r="AL215" s="72"/>
      <c r="AM215" s="70"/>
      <c r="AN215" s="70"/>
      <c r="AO215" s="72"/>
      <c r="AP215" s="70"/>
      <c r="AQ215" s="70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70"/>
      <c r="BF215" s="70"/>
      <c r="BG215" s="70"/>
      <c r="BH215" s="70"/>
      <c r="BI215" s="70"/>
      <c r="BJ215" s="70"/>
      <c r="BK215" s="72"/>
      <c r="BL215" s="72"/>
      <c r="BM215" s="70"/>
      <c r="BN215" s="70"/>
      <c r="BO215" s="72"/>
      <c r="BP215" s="72"/>
      <c r="BQ215" s="70"/>
      <c r="BR215" s="70"/>
      <c r="BS215" s="70"/>
      <c r="BT215" s="70"/>
      <c r="BU215" s="72"/>
      <c r="BV215" s="72"/>
      <c r="BW215" s="72"/>
      <c r="BX215" s="72"/>
      <c r="BY215" s="70"/>
      <c r="BZ215" s="70"/>
      <c r="CA215" s="70"/>
      <c r="CB215" s="70"/>
      <c r="CC215" s="72"/>
      <c r="CD215" s="72"/>
      <c r="CE215" s="70"/>
      <c r="CF215" s="72"/>
      <c r="CG215" s="72"/>
      <c r="CH215" s="72"/>
      <c r="CI215" s="72"/>
      <c r="CJ215" s="72"/>
      <c r="CK215" s="72"/>
      <c r="CL215" s="72"/>
      <c r="CM215" s="72"/>
      <c r="CN215" s="72"/>
      <c r="CO215" s="72"/>
      <c r="CP215" s="72"/>
      <c r="CQ215" s="72"/>
      <c r="CR215" s="72"/>
      <c r="CS215" s="72"/>
      <c r="CT215" s="72"/>
      <c r="CU215" s="72"/>
      <c r="CV215" s="72"/>
      <c r="CW215" s="72"/>
      <c r="CX215" s="72"/>
      <c r="CY215" s="72"/>
      <c r="CZ215" s="72"/>
      <c r="DA215" s="70"/>
      <c r="DB215" s="70"/>
      <c r="DC215" s="70"/>
      <c r="DD215" s="72"/>
      <c r="DE215" s="72"/>
      <c r="DF215" s="70"/>
      <c r="DG215" s="72"/>
      <c r="DH215" s="70"/>
      <c r="DI215" s="72"/>
      <c r="DJ215" s="72"/>
      <c r="DK215" s="70"/>
      <c r="DL215" s="72"/>
      <c r="DM215" s="72"/>
      <c r="DN215" s="72"/>
      <c r="DO215" s="72"/>
      <c r="DP215" s="72"/>
      <c r="DQ215" s="72"/>
      <c r="DR215" s="72"/>
      <c r="DS215" s="72"/>
      <c r="DT215" s="72"/>
      <c r="DU215" s="72"/>
      <c r="DV215" s="72"/>
      <c r="DW215" s="72"/>
      <c r="DX215" s="72"/>
      <c r="DY215" s="72"/>
      <c r="DZ215" s="72"/>
      <c r="EA215" s="72"/>
      <c r="EB215" s="72"/>
      <c r="EC215" s="70">
        <v>1</v>
      </c>
      <c r="ED215" s="72"/>
      <c r="EE215" s="70"/>
      <c r="EF215" s="72"/>
      <c r="EG215" s="72"/>
      <c r="EH215" s="72"/>
      <c r="EI215" s="72"/>
      <c r="EJ215" s="72"/>
      <c r="EK215" s="72"/>
      <c r="EL215" s="72"/>
      <c r="EM215" s="72"/>
      <c r="EN215" s="72"/>
      <c r="EO215" s="72"/>
      <c r="EP215" s="72"/>
      <c r="EQ215" s="72"/>
      <c r="ER215" s="72"/>
      <c r="ES215" s="72"/>
      <c r="ET215" s="70"/>
      <c r="EU215" s="72"/>
      <c r="EV215" s="70"/>
      <c r="EW215" s="70"/>
      <c r="EX215" s="70"/>
      <c r="EY215" s="73"/>
      <c r="EZ215" s="73"/>
      <c r="FA215" s="73"/>
      <c r="FB215" s="74"/>
      <c r="FC215" s="75"/>
      <c r="FD215" s="75"/>
      <c r="FE215" s="75"/>
      <c r="FF215" s="75"/>
      <c r="FG215" s="75"/>
      <c r="FH215" s="75"/>
      <c r="FI215" s="75"/>
      <c r="FJ215" s="75"/>
      <c r="FK215" s="75"/>
      <c r="FL215" s="75"/>
      <c r="FM215" s="75"/>
      <c r="FN215" s="75"/>
      <c r="FO215" s="75"/>
      <c r="FP215" s="75"/>
      <c r="FQ215" s="75"/>
      <c r="FR215" s="74"/>
      <c r="FS215" s="74"/>
      <c r="FT215" s="74"/>
      <c r="FU215" s="74"/>
      <c r="FV215" s="74"/>
      <c r="FW215" s="74"/>
      <c r="FX215" s="76"/>
      <c r="FY215" s="76"/>
      <c r="FZ215" s="76"/>
      <c r="GA215" s="76"/>
      <c r="GB215" s="76"/>
      <c r="GC215" s="74"/>
      <c r="GD215" s="74"/>
      <c r="GE215" s="74"/>
      <c r="GF215" s="74"/>
      <c r="GG215" s="77"/>
      <c r="GH215" s="78"/>
      <c r="GI215" s="78"/>
      <c r="GJ215" s="74"/>
      <c r="GK215" s="79"/>
      <c r="GL215" s="105"/>
      <c r="GM215" s="105"/>
      <c r="GN215" s="70"/>
      <c r="GO215" s="70"/>
      <c r="GP215" s="70"/>
      <c r="GQ215" s="70"/>
      <c r="GR215" s="70"/>
      <c r="GS215" s="70"/>
      <c r="GT215" s="70"/>
      <c r="GU215" s="70"/>
      <c r="GV215" s="70"/>
      <c r="GW215" s="70"/>
      <c r="GX215" s="70"/>
      <c r="GY215" s="70"/>
      <c r="GZ215" s="70"/>
      <c r="HA215" s="70"/>
      <c r="HB215" s="70"/>
      <c r="HC215" s="70"/>
      <c r="HD215" s="70"/>
      <c r="HE215" s="70"/>
      <c r="HF215" s="70"/>
      <c r="HG215" s="70"/>
      <c r="HH215" s="70"/>
      <c r="HI215" s="70"/>
      <c r="HJ215" s="70"/>
      <c r="HK215" s="72"/>
      <c r="HL215" s="70"/>
      <c r="HM215" s="72"/>
      <c r="HN215" s="70"/>
      <c r="HO215" s="70"/>
      <c r="HP215" s="72"/>
      <c r="HQ215" s="106"/>
      <c r="HR215" s="70"/>
      <c r="HS215" s="70"/>
      <c r="HT215" s="70"/>
      <c r="HU215" s="70"/>
      <c r="HV215" s="70"/>
      <c r="HW215" s="70"/>
      <c r="HX215" s="70"/>
      <c r="HY215" s="70"/>
      <c r="HZ215" s="70"/>
      <c r="IA215" s="70"/>
      <c r="IB215" s="72"/>
      <c r="IC215" s="70"/>
      <c r="ID215" s="72"/>
      <c r="IE215" s="70"/>
      <c r="IF215" s="70"/>
      <c r="IG215" s="72"/>
      <c r="IH215" s="72"/>
      <c r="II215" s="72"/>
      <c r="IJ215" s="70"/>
      <c r="IK215" s="70"/>
      <c r="IL215" s="70"/>
      <c r="IM215" s="70"/>
      <c r="IN215" s="72"/>
      <c r="IO215" s="72"/>
      <c r="IP215" s="70"/>
      <c r="IQ215" s="72"/>
      <c r="IR215" s="72"/>
      <c r="IS215" s="72"/>
      <c r="IT215" s="72"/>
      <c r="IU215" s="72"/>
      <c r="IV215" s="72"/>
      <c r="IW215" s="72"/>
      <c r="IX215" s="72"/>
      <c r="IY215" s="72"/>
      <c r="IZ215" s="72"/>
      <c r="JA215" s="72"/>
      <c r="JB215" s="72"/>
      <c r="JC215" s="72"/>
      <c r="JD215" s="72"/>
      <c r="JE215" s="72"/>
      <c r="JF215" s="72"/>
      <c r="JG215" s="72"/>
      <c r="JH215" s="72"/>
      <c r="JI215" s="72"/>
      <c r="JJ215" s="72"/>
      <c r="JK215" s="72"/>
      <c r="JL215" s="70"/>
      <c r="JM215" s="70"/>
      <c r="JN215" s="70"/>
      <c r="JO215" s="72"/>
      <c r="JP215" s="72"/>
      <c r="JQ215" s="70"/>
      <c r="JR215" s="72"/>
      <c r="JS215" s="70"/>
      <c r="JT215" s="72"/>
      <c r="JU215" s="72"/>
      <c r="JV215" s="70"/>
      <c r="JW215" s="72"/>
      <c r="JX215" s="72"/>
      <c r="JY215" s="72"/>
      <c r="JZ215" s="72"/>
      <c r="KA215" s="72"/>
      <c r="KB215" s="72"/>
      <c r="KC215" s="72"/>
      <c r="KD215" s="72"/>
      <c r="KE215" s="72"/>
      <c r="KF215" s="72"/>
      <c r="KG215" s="72"/>
      <c r="KH215" s="72"/>
      <c r="KI215" s="72"/>
      <c r="KJ215" s="72"/>
      <c r="KK215" s="72"/>
      <c r="KL215" s="72"/>
      <c r="KM215" s="72"/>
      <c r="KN215" s="70">
        <v>1</v>
      </c>
      <c r="KO215" s="72"/>
      <c r="KP215" s="70"/>
      <c r="KQ215" s="72"/>
      <c r="KR215" s="72"/>
      <c r="KS215" s="72"/>
      <c r="KT215" s="72"/>
      <c r="KU215" s="72"/>
      <c r="KV215" s="72"/>
      <c r="KW215" s="72"/>
      <c r="KX215" s="72"/>
      <c r="KY215" s="72"/>
      <c r="KZ215" s="72"/>
      <c r="LA215" s="72"/>
      <c r="LB215" s="72"/>
      <c r="LC215" s="72"/>
      <c r="LD215" s="72"/>
      <c r="LE215" s="70"/>
      <c r="LF215" s="72"/>
      <c r="LG215" s="70"/>
      <c r="LH215" s="70"/>
      <c r="LI215" s="70"/>
      <c r="LJ215" s="73"/>
      <c r="LK215" s="73"/>
      <c r="LL215" s="73"/>
      <c r="LM215" s="74"/>
      <c r="LN215" s="75"/>
      <c r="LO215" s="75"/>
      <c r="LP215" s="75"/>
      <c r="LQ215" s="75"/>
      <c r="LR215" s="75"/>
      <c r="LS215" s="75"/>
      <c r="LT215" s="75"/>
      <c r="LU215" s="75"/>
      <c r="LV215" s="75"/>
      <c r="LW215" s="75"/>
      <c r="LX215" s="75"/>
      <c r="LY215" s="75"/>
      <c r="LZ215" s="75"/>
      <c r="MA215" s="75"/>
      <c r="MB215" s="75"/>
      <c r="MC215" s="74"/>
      <c r="MD215" s="74"/>
      <c r="ME215" s="74"/>
      <c r="MF215" s="74"/>
      <c r="MG215" s="74"/>
      <c r="MH215" s="74"/>
      <c r="MI215" s="76"/>
      <c r="MJ215" s="76"/>
      <c r="MK215" s="76"/>
      <c r="ML215" s="76"/>
      <c r="MM215" s="76"/>
      <c r="MN215" s="74"/>
      <c r="MO215" s="74"/>
      <c r="MP215" s="74"/>
      <c r="MQ215" s="74"/>
      <c r="MR215" s="70"/>
      <c r="MS215" s="70"/>
      <c r="MT215" s="70"/>
      <c r="MU215" s="70"/>
      <c r="MV215" s="70"/>
      <c r="MW215" s="70"/>
      <c r="MX215" s="70"/>
      <c r="MY215" s="70"/>
      <c r="MZ215" s="70"/>
      <c r="NA215" s="70"/>
      <c r="NB215" s="70"/>
      <c r="NC215" s="70"/>
      <c r="ND215" s="70"/>
      <c r="NE215" s="70"/>
      <c r="NF215" s="70"/>
      <c r="NG215" s="70"/>
      <c r="NH215" s="70"/>
      <c r="NI215" s="70"/>
      <c r="NJ215" s="70"/>
      <c r="NK215" s="70"/>
      <c r="NL215" s="70"/>
      <c r="NM215" s="70"/>
      <c r="NN215" s="70"/>
      <c r="NO215" s="70"/>
      <c r="NP215" s="70"/>
      <c r="NQ215" s="70"/>
      <c r="NR215" s="70"/>
      <c r="NS215" s="70"/>
      <c r="NT215" s="70"/>
      <c r="NU215" s="70"/>
      <c r="NV215" s="70"/>
      <c r="NW215" s="70"/>
      <c r="NX215" s="70"/>
      <c r="NY215" s="70"/>
      <c r="NZ215" s="70"/>
      <c r="OA215" s="70"/>
      <c r="OB215" s="70"/>
      <c r="OC215" s="70"/>
      <c r="OD215" s="70"/>
      <c r="OE215" s="70"/>
      <c r="OF215" s="70"/>
      <c r="OG215" s="81"/>
      <c r="OH215" s="70"/>
      <c r="OI215" s="70"/>
      <c r="OJ215" s="70"/>
      <c r="OK215" s="70"/>
      <c r="OL215" s="70"/>
      <c r="OM215" s="70"/>
      <c r="ON215" s="70"/>
      <c r="OO215" s="70"/>
      <c r="OP215" s="70"/>
      <c r="OQ215" s="70"/>
      <c r="OR215" s="70"/>
      <c r="OS215" s="70"/>
      <c r="OT215" s="70"/>
      <c r="OU215" s="70"/>
    </row>
    <row r="216" spans="1:411" s="67" customFormat="1" ht="12.75">
      <c r="A216" s="67">
        <v>207</v>
      </c>
      <c r="B216" s="555" t="s">
        <v>802</v>
      </c>
      <c r="C216" s="559" t="s">
        <v>601</v>
      </c>
      <c r="D216" s="511">
        <v>3913.9</v>
      </c>
      <c r="E216" s="571"/>
      <c r="F216" s="634"/>
      <c r="G216" s="634">
        <v>3913.9</v>
      </c>
      <c r="H216" s="919">
        <v>3913.9</v>
      </c>
      <c r="I216" s="633">
        <f t="shared" si="8"/>
        <v>3913.9</v>
      </c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2"/>
      <c r="AK216" s="70"/>
      <c r="AL216" s="72"/>
      <c r="AM216" s="70"/>
      <c r="AN216" s="70"/>
      <c r="AO216" s="72"/>
      <c r="AP216" s="70"/>
      <c r="AQ216" s="70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70"/>
      <c r="BF216" s="70"/>
      <c r="BG216" s="70"/>
      <c r="BH216" s="70"/>
      <c r="BI216" s="70"/>
      <c r="BJ216" s="70"/>
      <c r="BK216" s="72"/>
      <c r="BL216" s="72"/>
      <c r="BM216" s="70"/>
      <c r="BN216" s="70"/>
      <c r="BO216" s="72"/>
      <c r="BP216" s="72"/>
      <c r="BQ216" s="70"/>
      <c r="BR216" s="70"/>
      <c r="BS216" s="70"/>
      <c r="BT216" s="70"/>
      <c r="BU216" s="72"/>
      <c r="BV216" s="72"/>
      <c r="BW216" s="72"/>
      <c r="BX216" s="72"/>
      <c r="BY216" s="70"/>
      <c r="BZ216" s="70"/>
      <c r="CA216" s="70"/>
      <c r="CB216" s="70"/>
      <c r="CC216" s="72"/>
      <c r="CD216" s="72"/>
      <c r="CE216" s="70"/>
      <c r="CF216" s="72"/>
      <c r="CG216" s="72"/>
      <c r="CH216" s="72"/>
      <c r="CI216" s="72"/>
      <c r="CJ216" s="72"/>
      <c r="CK216" s="72"/>
      <c r="CL216" s="72"/>
      <c r="CM216" s="72"/>
      <c r="CN216" s="72"/>
      <c r="CO216" s="72"/>
      <c r="CP216" s="72"/>
      <c r="CQ216" s="72"/>
      <c r="CR216" s="72"/>
      <c r="CS216" s="72"/>
      <c r="CT216" s="72"/>
      <c r="CU216" s="72"/>
      <c r="CV216" s="72"/>
      <c r="CW216" s="72"/>
      <c r="CX216" s="72"/>
      <c r="CY216" s="72"/>
      <c r="CZ216" s="72"/>
      <c r="DA216" s="70"/>
      <c r="DB216" s="70"/>
      <c r="DC216" s="70"/>
      <c r="DD216" s="72"/>
      <c r="DE216" s="72"/>
      <c r="DF216" s="70"/>
      <c r="DG216" s="72"/>
      <c r="DH216" s="70"/>
      <c r="DI216" s="72"/>
      <c r="DJ216" s="72"/>
      <c r="DK216" s="70"/>
      <c r="DL216" s="72"/>
      <c r="DM216" s="72"/>
      <c r="DN216" s="72"/>
      <c r="DO216" s="72"/>
      <c r="DP216" s="72"/>
      <c r="DQ216" s="72"/>
      <c r="DR216" s="72"/>
      <c r="DS216" s="72"/>
      <c r="DT216" s="72"/>
      <c r="DU216" s="72"/>
      <c r="DV216" s="72"/>
      <c r="DW216" s="72"/>
      <c r="DX216" s="72"/>
      <c r="DY216" s="72"/>
      <c r="DZ216" s="72"/>
      <c r="EA216" s="72"/>
      <c r="EB216" s="72"/>
      <c r="EC216" s="70"/>
      <c r="ED216" s="72">
        <v>1</v>
      </c>
      <c r="EE216" s="70"/>
      <c r="EF216" s="72"/>
      <c r="EG216" s="72"/>
      <c r="EH216" s="72"/>
      <c r="EI216" s="72"/>
      <c r="EJ216" s="72"/>
      <c r="EK216" s="72"/>
      <c r="EL216" s="72"/>
      <c r="EM216" s="72"/>
      <c r="EN216" s="72"/>
      <c r="EO216" s="72"/>
      <c r="EP216" s="72"/>
      <c r="EQ216" s="72"/>
      <c r="ER216" s="72"/>
      <c r="ES216" s="72"/>
      <c r="ET216" s="70"/>
      <c r="EU216" s="72"/>
      <c r="EV216" s="70"/>
      <c r="EW216" s="70"/>
      <c r="EX216" s="70"/>
      <c r="EY216" s="73"/>
      <c r="EZ216" s="73"/>
      <c r="FA216" s="73"/>
      <c r="FB216" s="74"/>
      <c r="FC216" s="75"/>
      <c r="FD216" s="75"/>
      <c r="FE216" s="75"/>
      <c r="FF216" s="75"/>
      <c r="FG216" s="75"/>
      <c r="FH216" s="75"/>
      <c r="FI216" s="75"/>
      <c r="FJ216" s="75"/>
      <c r="FK216" s="75"/>
      <c r="FL216" s="75"/>
      <c r="FM216" s="75"/>
      <c r="FN216" s="75"/>
      <c r="FO216" s="75"/>
      <c r="FP216" s="75"/>
      <c r="FQ216" s="75"/>
      <c r="FR216" s="74"/>
      <c r="FS216" s="74"/>
      <c r="FT216" s="74"/>
      <c r="FU216" s="74"/>
      <c r="FV216" s="74"/>
      <c r="FW216" s="74"/>
      <c r="FX216" s="76"/>
      <c r="FY216" s="76"/>
      <c r="FZ216" s="76"/>
      <c r="GA216" s="76"/>
      <c r="GB216" s="76"/>
      <c r="GC216" s="74"/>
      <c r="GD216" s="74"/>
      <c r="GE216" s="74"/>
      <c r="GF216" s="74"/>
      <c r="GG216" s="77"/>
      <c r="GH216" s="78"/>
      <c r="GI216" s="78"/>
      <c r="GJ216" s="74"/>
      <c r="GK216" s="79"/>
      <c r="GL216" s="105"/>
      <c r="GM216" s="105"/>
      <c r="GN216" s="70"/>
      <c r="GO216" s="70"/>
      <c r="GP216" s="70"/>
      <c r="GQ216" s="70"/>
      <c r="GR216" s="70"/>
      <c r="GS216" s="70"/>
      <c r="GT216" s="70"/>
      <c r="GU216" s="70"/>
      <c r="GV216" s="70"/>
      <c r="GW216" s="70"/>
      <c r="GX216" s="70"/>
      <c r="GY216" s="70"/>
      <c r="GZ216" s="70"/>
      <c r="HA216" s="70"/>
      <c r="HB216" s="70"/>
      <c r="HC216" s="70"/>
      <c r="HD216" s="70"/>
      <c r="HE216" s="70"/>
      <c r="HF216" s="70"/>
      <c r="HG216" s="70"/>
      <c r="HH216" s="70"/>
      <c r="HI216" s="70"/>
      <c r="HJ216" s="70"/>
      <c r="HK216" s="72"/>
      <c r="HL216" s="70"/>
      <c r="HM216" s="72"/>
      <c r="HN216" s="70"/>
      <c r="HO216" s="70"/>
      <c r="HP216" s="72"/>
      <c r="HQ216" s="106"/>
      <c r="HR216" s="70"/>
      <c r="HS216" s="70"/>
      <c r="HT216" s="70"/>
      <c r="HU216" s="70"/>
      <c r="HV216" s="70"/>
      <c r="HW216" s="70"/>
      <c r="HX216" s="70"/>
      <c r="HY216" s="70"/>
      <c r="HZ216" s="70"/>
      <c r="IA216" s="70"/>
      <c r="IB216" s="72"/>
      <c r="IC216" s="70"/>
      <c r="ID216" s="72"/>
      <c r="IE216" s="70"/>
      <c r="IF216" s="70"/>
      <c r="IG216" s="72"/>
      <c r="IH216" s="72"/>
      <c r="II216" s="72"/>
      <c r="IJ216" s="70"/>
      <c r="IK216" s="70"/>
      <c r="IL216" s="70"/>
      <c r="IM216" s="70"/>
      <c r="IN216" s="72"/>
      <c r="IO216" s="72"/>
      <c r="IP216" s="70"/>
      <c r="IQ216" s="72"/>
      <c r="IR216" s="72"/>
      <c r="IS216" s="72"/>
      <c r="IT216" s="72"/>
      <c r="IU216" s="72"/>
      <c r="IV216" s="72"/>
      <c r="IW216" s="72"/>
      <c r="IX216" s="72"/>
      <c r="IY216" s="72"/>
      <c r="IZ216" s="72"/>
      <c r="JA216" s="72"/>
      <c r="JB216" s="72"/>
      <c r="JC216" s="72"/>
      <c r="JD216" s="72"/>
      <c r="JE216" s="72"/>
      <c r="JF216" s="72"/>
      <c r="JG216" s="72"/>
      <c r="JH216" s="72"/>
      <c r="JI216" s="72"/>
      <c r="JJ216" s="72"/>
      <c r="JK216" s="72"/>
      <c r="JL216" s="70"/>
      <c r="JM216" s="70"/>
      <c r="JN216" s="70"/>
      <c r="JO216" s="72"/>
      <c r="JP216" s="72"/>
      <c r="JQ216" s="70"/>
      <c r="JR216" s="72"/>
      <c r="JS216" s="70"/>
      <c r="JT216" s="72"/>
      <c r="JU216" s="72"/>
      <c r="JV216" s="70"/>
      <c r="JW216" s="72"/>
      <c r="JX216" s="72"/>
      <c r="JY216" s="72"/>
      <c r="JZ216" s="72"/>
      <c r="KA216" s="72"/>
      <c r="KB216" s="72"/>
      <c r="KC216" s="72"/>
      <c r="KD216" s="72"/>
      <c r="KE216" s="72"/>
      <c r="KF216" s="72"/>
      <c r="KG216" s="72"/>
      <c r="KH216" s="72"/>
      <c r="KI216" s="72"/>
      <c r="KJ216" s="72"/>
      <c r="KK216" s="72"/>
      <c r="KL216" s="72"/>
      <c r="KM216" s="72"/>
      <c r="KN216" s="70"/>
      <c r="KO216" s="72">
        <v>1</v>
      </c>
      <c r="KP216" s="70"/>
      <c r="KQ216" s="72"/>
      <c r="KR216" s="72"/>
      <c r="KS216" s="72"/>
      <c r="KT216" s="72"/>
      <c r="KU216" s="72"/>
      <c r="KV216" s="72"/>
      <c r="KW216" s="72"/>
      <c r="KX216" s="72"/>
      <c r="KY216" s="72"/>
      <c r="KZ216" s="72"/>
      <c r="LA216" s="72"/>
      <c r="LB216" s="72"/>
      <c r="LC216" s="72"/>
      <c r="LD216" s="72"/>
      <c r="LE216" s="70"/>
      <c r="LF216" s="72"/>
      <c r="LG216" s="70"/>
      <c r="LH216" s="70"/>
      <c r="LI216" s="70"/>
      <c r="LJ216" s="73"/>
      <c r="LK216" s="73"/>
      <c r="LL216" s="73"/>
      <c r="LM216" s="74"/>
      <c r="LN216" s="75"/>
      <c r="LO216" s="75"/>
      <c r="LP216" s="75"/>
      <c r="LQ216" s="75"/>
      <c r="LR216" s="75"/>
      <c r="LS216" s="75"/>
      <c r="LT216" s="75"/>
      <c r="LU216" s="75"/>
      <c r="LV216" s="75"/>
      <c r="LW216" s="75"/>
      <c r="LX216" s="75"/>
      <c r="LY216" s="75"/>
      <c r="LZ216" s="75"/>
      <c r="MA216" s="75"/>
      <c r="MB216" s="75"/>
      <c r="MC216" s="74"/>
      <c r="MD216" s="74"/>
      <c r="ME216" s="74"/>
      <c r="MF216" s="74"/>
      <c r="MG216" s="74"/>
      <c r="MH216" s="74"/>
      <c r="MI216" s="76"/>
      <c r="MJ216" s="76"/>
      <c r="MK216" s="76"/>
      <c r="ML216" s="76"/>
      <c r="MM216" s="76"/>
      <c r="MN216" s="74"/>
      <c r="MO216" s="74"/>
      <c r="MP216" s="74"/>
      <c r="MQ216" s="74"/>
      <c r="MR216" s="70"/>
      <c r="MS216" s="70"/>
      <c r="MT216" s="70"/>
      <c r="MU216" s="70"/>
      <c r="MV216" s="70"/>
      <c r="MW216" s="70"/>
      <c r="MX216" s="70"/>
      <c r="MY216" s="70"/>
      <c r="MZ216" s="70"/>
      <c r="NA216" s="70"/>
      <c r="NB216" s="70"/>
      <c r="NC216" s="70"/>
      <c r="ND216" s="70"/>
      <c r="NE216" s="70"/>
      <c r="NF216" s="70"/>
      <c r="NG216" s="70"/>
      <c r="NH216" s="70"/>
      <c r="NI216" s="70"/>
      <c r="NJ216" s="70"/>
      <c r="NK216" s="70"/>
      <c r="NL216" s="70"/>
      <c r="NM216" s="70"/>
      <c r="NN216" s="70"/>
      <c r="NO216" s="70"/>
      <c r="NP216" s="70"/>
      <c r="NQ216" s="70"/>
      <c r="NR216" s="70"/>
      <c r="NS216" s="70"/>
      <c r="NT216" s="70"/>
      <c r="NU216" s="70"/>
      <c r="NV216" s="70"/>
      <c r="NW216" s="70"/>
      <c r="NX216" s="70"/>
      <c r="NY216" s="70"/>
      <c r="NZ216" s="70"/>
      <c r="OA216" s="70"/>
      <c r="OB216" s="70"/>
      <c r="OC216" s="70"/>
      <c r="OD216" s="70"/>
      <c r="OE216" s="70"/>
      <c r="OF216" s="70"/>
      <c r="OG216" s="81"/>
      <c r="OH216" s="70"/>
      <c r="OI216" s="70"/>
      <c r="OJ216" s="70"/>
      <c r="OK216" s="70"/>
      <c r="OL216" s="70"/>
      <c r="OM216" s="70"/>
      <c r="ON216" s="70"/>
      <c r="OO216" s="70"/>
      <c r="OP216" s="70"/>
      <c r="OQ216" s="70"/>
      <c r="OR216" s="70"/>
      <c r="OS216" s="70"/>
      <c r="OT216" s="70"/>
      <c r="OU216" s="70"/>
    </row>
    <row r="217" spans="1:411" s="67" customFormat="1" ht="12.75">
      <c r="A217" s="67">
        <v>208</v>
      </c>
      <c r="B217" s="555" t="s">
        <v>803</v>
      </c>
      <c r="C217" s="559" t="s">
        <v>601</v>
      </c>
      <c r="D217" s="511">
        <v>4054.4</v>
      </c>
      <c r="E217" s="571"/>
      <c r="F217" s="634"/>
      <c r="G217" s="634">
        <v>4054.4</v>
      </c>
      <c r="H217" s="919">
        <v>4054.4</v>
      </c>
      <c r="I217" s="633">
        <f t="shared" si="8"/>
        <v>4054.4</v>
      </c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2"/>
      <c r="AK217" s="70"/>
      <c r="AL217" s="72"/>
      <c r="AM217" s="70"/>
      <c r="AN217" s="70"/>
      <c r="AO217" s="72"/>
      <c r="AP217" s="70"/>
      <c r="AQ217" s="70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70"/>
      <c r="BF217" s="70"/>
      <c r="BG217" s="70"/>
      <c r="BH217" s="70"/>
      <c r="BI217" s="70"/>
      <c r="BJ217" s="70"/>
      <c r="BK217" s="72"/>
      <c r="BL217" s="72"/>
      <c r="BM217" s="70"/>
      <c r="BN217" s="70"/>
      <c r="BO217" s="72"/>
      <c r="BP217" s="72"/>
      <c r="BQ217" s="70"/>
      <c r="BR217" s="70"/>
      <c r="BS217" s="70"/>
      <c r="BT217" s="70"/>
      <c r="BU217" s="72"/>
      <c r="BV217" s="72"/>
      <c r="BW217" s="72"/>
      <c r="BX217" s="72"/>
      <c r="BY217" s="70"/>
      <c r="BZ217" s="70"/>
      <c r="CA217" s="70"/>
      <c r="CB217" s="70"/>
      <c r="CC217" s="72"/>
      <c r="CD217" s="72"/>
      <c r="CE217" s="70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  <c r="DA217" s="70"/>
      <c r="DB217" s="70"/>
      <c r="DC217" s="70"/>
      <c r="DD217" s="72"/>
      <c r="DE217" s="72"/>
      <c r="DF217" s="70"/>
      <c r="DG217" s="72"/>
      <c r="DH217" s="70"/>
      <c r="DI217" s="72"/>
      <c r="DJ217" s="72"/>
      <c r="DK217" s="70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0"/>
      <c r="ED217" s="72"/>
      <c r="EE217" s="70">
        <v>1</v>
      </c>
      <c r="EF217" s="72"/>
      <c r="EG217" s="72"/>
      <c r="EH217" s="72"/>
      <c r="EI217" s="72"/>
      <c r="EJ217" s="72"/>
      <c r="EK217" s="72"/>
      <c r="EL217" s="72"/>
      <c r="EM217" s="72"/>
      <c r="EN217" s="72"/>
      <c r="EO217" s="72"/>
      <c r="EP217" s="72"/>
      <c r="EQ217" s="72"/>
      <c r="ER217" s="72"/>
      <c r="ES217" s="72"/>
      <c r="ET217" s="70"/>
      <c r="EU217" s="72"/>
      <c r="EV217" s="70"/>
      <c r="EW217" s="70"/>
      <c r="EX217" s="70"/>
      <c r="EY217" s="73"/>
      <c r="EZ217" s="73"/>
      <c r="FA217" s="73"/>
      <c r="FB217" s="74"/>
      <c r="FC217" s="75"/>
      <c r="FD217" s="75"/>
      <c r="FE217" s="75"/>
      <c r="FF217" s="75"/>
      <c r="FG217" s="75"/>
      <c r="FH217" s="75"/>
      <c r="FI217" s="75"/>
      <c r="FJ217" s="75"/>
      <c r="FK217" s="75"/>
      <c r="FL217" s="75"/>
      <c r="FM217" s="75"/>
      <c r="FN217" s="75"/>
      <c r="FO217" s="75"/>
      <c r="FP217" s="75"/>
      <c r="FQ217" s="75"/>
      <c r="FR217" s="74"/>
      <c r="FS217" s="74"/>
      <c r="FT217" s="74"/>
      <c r="FU217" s="74"/>
      <c r="FV217" s="74"/>
      <c r="FW217" s="74"/>
      <c r="FX217" s="76"/>
      <c r="FY217" s="76"/>
      <c r="FZ217" s="76"/>
      <c r="GA217" s="76"/>
      <c r="GB217" s="76"/>
      <c r="GC217" s="74"/>
      <c r="GD217" s="74"/>
      <c r="GE217" s="74"/>
      <c r="GF217" s="74"/>
      <c r="GG217" s="77"/>
      <c r="GH217" s="78"/>
      <c r="GI217" s="78"/>
      <c r="GJ217" s="74"/>
      <c r="GK217" s="79"/>
      <c r="GL217" s="105"/>
      <c r="GM217" s="105"/>
      <c r="GN217" s="70"/>
      <c r="GO217" s="70"/>
      <c r="GP217" s="70"/>
      <c r="GQ217" s="70"/>
      <c r="GR217" s="70"/>
      <c r="GS217" s="70"/>
      <c r="GT217" s="70"/>
      <c r="GU217" s="70"/>
      <c r="GV217" s="70"/>
      <c r="GW217" s="70"/>
      <c r="GX217" s="70"/>
      <c r="GY217" s="70"/>
      <c r="GZ217" s="70"/>
      <c r="HA217" s="70"/>
      <c r="HB217" s="70"/>
      <c r="HC217" s="70"/>
      <c r="HD217" s="70"/>
      <c r="HE217" s="70"/>
      <c r="HF217" s="70"/>
      <c r="HG217" s="70"/>
      <c r="HH217" s="70"/>
      <c r="HI217" s="70"/>
      <c r="HJ217" s="70"/>
      <c r="HK217" s="72"/>
      <c r="HL217" s="70"/>
      <c r="HM217" s="72"/>
      <c r="HN217" s="70"/>
      <c r="HO217" s="70"/>
      <c r="HP217" s="72"/>
      <c r="HQ217" s="106"/>
      <c r="HR217" s="70"/>
      <c r="HS217" s="70"/>
      <c r="HT217" s="70"/>
      <c r="HU217" s="70"/>
      <c r="HV217" s="70"/>
      <c r="HW217" s="70"/>
      <c r="HX217" s="70"/>
      <c r="HY217" s="70"/>
      <c r="HZ217" s="70"/>
      <c r="IA217" s="70"/>
      <c r="IB217" s="72"/>
      <c r="IC217" s="70"/>
      <c r="ID217" s="72"/>
      <c r="IE217" s="70"/>
      <c r="IF217" s="70"/>
      <c r="IG217" s="72"/>
      <c r="IH217" s="72"/>
      <c r="II217" s="72"/>
      <c r="IJ217" s="70"/>
      <c r="IK217" s="70"/>
      <c r="IL217" s="70"/>
      <c r="IM217" s="70"/>
      <c r="IN217" s="72"/>
      <c r="IO217" s="72"/>
      <c r="IP217" s="70"/>
      <c r="IQ217" s="72"/>
      <c r="IR217" s="72"/>
      <c r="IS217" s="72"/>
      <c r="IT217" s="72"/>
      <c r="IU217" s="72"/>
      <c r="IV217" s="72"/>
      <c r="IW217" s="72"/>
      <c r="IX217" s="72"/>
      <c r="IY217" s="72"/>
      <c r="IZ217" s="72"/>
      <c r="JA217" s="72"/>
      <c r="JB217" s="72"/>
      <c r="JC217" s="72"/>
      <c r="JD217" s="72"/>
      <c r="JE217" s="72"/>
      <c r="JF217" s="72"/>
      <c r="JG217" s="72"/>
      <c r="JH217" s="72"/>
      <c r="JI217" s="72"/>
      <c r="JJ217" s="72"/>
      <c r="JK217" s="72"/>
      <c r="JL217" s="70"/>
      <c r="JM217" s="70"/>
      <c r="JN217" s="70"/>
      <c r="JO217" s="72"/>
      <c r="JP217" s="72"/>
      <c r="JQ217" s="70"/>
      <c r="JR217" s="72"/>
      <c r="JS217" s="70"/>
      <c r="JT217" s="72"/>
      <c r="JU217" s="72"/>
      <c r="JV217" s="70"/>
      <c r="JW217" s="72"/>
      <c r="JX217" s="72"/>
      <c r="JY217" s="72"/>
      <c r="JZ217" s="72"/>
      <c r="KA217" s="72"/>
      <c r="KB217" s="72"/>
      <c r="KC217" s="72"/>
      <c r="KD217" s="72"/>
      <c r="KE217" s="72"/>
      <c r="KF217" s="72"/>
      <c r="KG217" s="72"/>
      <c r="KH217" s="72"/>
      <c r="KI217" s="72"/>
      <c r="KJ217" s="72"/>
      <c r="KK217" s="72"/>
      <c r="KL217" s="72"/>
      <c r="KM217" s="72"/>
      <c r="KN217" s="70"/>
      <c r="KO217" s="72"/>
      <c r="KP217" s="70">
        <v>1</v>
      </c>
      <c r="KQ217" s="72"/>
      <c r="KR217" s="72"/>
      <c r="KS217" s="72"/>
      <c r="KT217" s="72"/>
      <c r="KU217" s="72"/>
      <c r="KV217" s="72"/>
      <c r="KW217" s="72"/>
      <c r="KX217" s="72"/>
      <c r="KY217" s="72"/>
      <c r="KZ217" s="72"/>
      <c r="LA217" s="72"/>
      <c r="LB217" s="72"/>
      <c r="LC217" s="72"/>
      <c r="LD217" s="72"/>
      <c r="LE217" s="70"/>
      <c r="LF217" s="72"/>
      <c r="LG217" s="70"/>
      <c r="LH217" s="70"/>
      <c r="LI217" s="70"/>
      <c r="LJ217" s="73"/>
      <c r="LK217" s="73"/>
      <c r="LL217" s="73"/>
      <c r="LM217" s="74"/>
      <c r="LN217" s="75"/>
      <c r="LO217" s="75"/>
      <c r="LP217" s="75"/>
      <c r="LQ217" s="75"/>
      <c r="LR217" s="75"/>
      <c r="LS217" s="75"/>
      <c r="LT217" s="75"/>
      <c r="LU217" s="75"/>
      <c r="LV217" s="75"/>
      <c r="LW217" s="75"/>
      <c r="LX217" s="75"/>
      <c r="LY217" s="75"/>
      <c r="LZ217" s="75"/>
      <c r="MA217" s="75"/>
      <c r="MB217" s="75"/>
      <c r="MC217" s="74"/>
      <c r="MD217" s="74"/>
      <c r="ME217" s="74"/>
      <c r="MF217" s="74"/>
      <c r="MG217" s="74"/>
      <c r="MH217" s="74"/>
      <c r="MI217" s="76"/>
      <c r="MJ217" s="76"/>
      <c r="MK217" s="76"/>
      <c r="ML217" s="76"/>
      <c r="MM217" s="76"/>
      <c r="MN217" s="74"/>
      <c r="MO217" s="74"/>
      <c r="MP217" s="74"/>
      <c r="MQ217" s="74"/>
      <c r="MR217" s="70"/>
      <c r="MS217" s="70"/>
      <c r="MT217" s="70"/>
      <c r="MU217" s="70"/>
      <c r="MV217" s="70"/>
      <c r="MW217" s="70"/>
      <c r="MX217" s="70"/>
      <c r="MY217" s="70"/>
      <c r="MZ217" s="70"/>
      <c r="NA217" s="70"/>
      <c r="NB217" s="70"/>
      <c r="NC217" s="70"/>
      <c r="ND217" s="70"/>
      <c r="NE217" s="70"/>
      <c r="NF217" s="70"/>
      <c r="NG217" s="70"/>
      <c r="NH217" s="70"/>
      <c r="NI217" s="70"/>
      <c r="NJ217" s="70"/>
      <c r="NK217" s="70"/>
      <c r="NL217" s="70"/>
      <c r="NM217" s="70"/>
      <c r="NN217" s="70"/>
      <c r="NO217" s="70"/>
      <c r="NP217" s="70"/>
      <c r="NQ217" s="70"/>
      <c r="NR217" s="70"/>
      <c r="NS217" s="70"/>
      <c r="NT217" s="70"/>
      <c r="NU217" s="70"/>
      <c r="NV217" s="70"/>
      <c r="NW217" s="70"/>
      <c r="NX217" s="70"/>
      <c r="NY217" s="70"/>
      <c r="NZ217" s="70"/>
      <c r="OA217" s="70"/>
      <c r="OB217" s="70"/>
      <c r="OC217" s="70"/>
      <c r="OD217" s="70"/>
      <c r="OE217" s="70"/>
      <c r="OF217" s="70"/>
      <c r="OG217" s="81"/>
      <c r="OH217" s="70"/>
      <c r="OI217" s="70"/>
      <c r="OJ217" s="70"/>
      <c r="OK217" s="70"/>
      <c r="OL217" s="70"/>
      <c r="OM217" s="70"/>
      <c r="ON217" s="70"/>
      <c r="OO217" s="70"/>
      <c r="OP217" s="70"/>
      <c r="OQ217" s="70"/>
      <c r="OR217" s="70"/>
      <c r="OS217" s="70"/>
      <c r="OT217" s="70"/>
      <c r="OU217" s="70"/>
    </row>
    <row r="218" spans="1:411" s="67" customFormat="1" ht="12.75">
      <c r="A218" s="67">
        <v>209</v>
      </c>
      <c r="B218" s="555" t="s">
        <v>804</v>
      </c>
      <c r="C218" s="559" t="s">
        <v>601</v>
      </c>
      <c r="D218" s="511">
        <v>5098.1000000000004</v>
      </c>
      <c r="E218" s="571"/>
      <c r="F218" s="634"/>
      <c r="G218" s="634">
        <v>5098.1000000000004</v>
      </c>
      <c r="H218" s="919">
        <v>5098.1000000000004</v>
      </c>
      <c r="I218" s="633">
        <f t="shared" si="8"/>
        <v>5098.1000000000004</v>
      </c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2"/>
      <c r="AK218" s="70"/>
      <c r="AL218" s="72"/>
      <c r="AM218" s="70"/>
      <c r="AN218" s="70"/>
      <c r="AO218" s="72"/>
      <c r="AP218" s="70"/>
      <c r="AQ218" s="70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70"/>
      <c r="BF218" s="70"/>
      <c r="BG218" s="70"/>
      <c r="BH218" s="70"/>
      <c r="BI218" s="70"/>
      <c r="BJ218" s="70"/>
      <c r="BK218" s="72"/>
      <c r="BL218" s="72"/>
      <c r="BM218" s="70"/>
      <c r="BN218" s="70"/>
      <c r="BO218" s="72"/>
      <c r="BP218" s="72"/>
      <c r="BQ218" s="70"/>
      <c r="BR218" s="70"/>
      <c r="BS218" s="70"/>
      <c r="BT218" s="70"/>
      <c r="BU218" s="72"/>
      <c r="BV218" s="72"/>
      <c r="BW218" s="72"/>
      <c r="BX218" s="72"/>
      <c r="BY218" s="70"/>
      <c r="BZ218" s="70"/>
      <c r="CA218" s="70"/>
      <c r="CB218" s="70"/>
      <c r="CC218" s="72"/>
      <c r="CD218" s="72"/>
      <c r="CE218" s="70"/>
      <c r="CF218" s="72"/>
      <c r="CG218" s="72"/>
      <c r="CH218" s="72"/>
      <c r="CI218" s="72"/>
      <c r="CJ218" s="72"/>
      <c r="CK218" s="72"/>
      <c r="CL218" s="72"/>
      <c r="CM218" s="72"/>
      <c r="CN218" s="72"/>
      <c r="CO218" s="72"/>
      <c r="CP218" s="72"/>
      <c r="CQ218" s="72"/>
      <c r="CR218" s="72"/>
      <c r="CS218" s="72"/>
      <c r="CT218" s="72"/>
      <c r="CU218" s="72"/>
      <c r="CV218" s="72"/>
      <c r="CW218" s="72"/>
      <c r="CX218" s="72"/>
      <c r="CY218" s="72"/>
      <c r="CZ218" s="72"/>
      <c r="DA218" s="70"/>
      <c r="DB218" s="70"/>
      <c r="DC218" s="70"/>
      <c r="DD218" s="72"/>
      <c r="DE218" s="72"/>
      <c r="DF218" s="70"/>
      <c r="DG218" s="72"/>
      <c r="DH218" s="70"/>
      <c r="DI218" s="72"/>
      <c r="DJ218" s="72"/>
      <c r="DK218" s="70"/>
      <c r="DL218" s="72"/>
      <c r="DM218" s="72"/>
      <c r="DN218" s="72"/>
      <c r="DO218" s="72"/>
      <c r="DP218" s="72"/>
      <c r="DQ218" s="72"/>
      <c r="DR218" s="72"/>
      <c r="DS218" s="72"/>
      <c r="DT218" s="72"/>
      <c r="DU218" s="72"/>
      <c r="DV218" s="72"/>
      <c r="DW218" s="72"/>
      <c r="DX218" s="72"/>
      <c r="DY218" s="72"/>
      <c r="DZ218" s="72"/>
      <c r="EA218" s="72"/>
      <c r="EB218" s="72"/>
      <c r="EC218" s="70"/>
      <c r="ED218" s="72"/>
      <c r="EE218" s="70"/>
      <c r="EF218" s="72">
        <v>1</v>
      </c>
      <c r="EG218" s="72"/>
      <c r="EH218" s="72"/>
      <c r="EI218" s="72"/>
      <c r="EJ218" s="72"/>
      <c r="EK218" s="72"/>
      <c r="EL218" s="72"/>
      <c r="EM218" s="72"/>
      <c r="EN218" s="72"/>
      <c r="EO218" s="72"/>
      <c r="EP218" s="72"/>
      <c r="EQ218" s="72"/>
      <c r="ER218" s="72"/>
      <c r="ES218" s="72"/>
      <c r="ET218" s="70"/>
      <c r="EU218" s="72"/>
      <c r="EV218" s="70"/>
      <c r="EW218" s="70"/>
      <c r="EX218" s="70"/>
      <c r="EY218" s="73"/>
      <c r="EZ218" s="73"/>
      <c r="FA218" s="73"/>
      <c r="FB218" s="74"/>
      <c r="FC218" s="75"/>
      <c r="FD218" s="75"/>
      <c r="FE218" s="75"/>
      <c r="FF218" s="75"/>
      <c r="FG218" s="75"/>
      <c r="FH218" s="75"/>
      <c r="FI218" s="75"/>
      <c r="FJ218" s="75"/>
      <c r="FK218" s="75"/>
      <c r="FL218" s="75"/>
      <c r="FM218" s="75"/>
      <c r="FN218" s="75"/>
      <c r="FO218" s="75"/>
      <c r="FP218" s="75"/>
      <c r="FQ218" s="75"/>
      <c r="FR218" s="74"/>
      <c r="FS218" s="74"/>
      <c r="FT218" s="74"/>
      <c r="FU218" s="74"/>
      <c r="FV218" s="74"/>
      <c r="FW218" s="74"/>
      <c r="FX218" s="76"/>
      <c r="FY218" s="76"/>
      <c r="FZ218" s="76"/>
      <c r="GA218" s="76"/>
      <c r="GB218" s="76"/>
      <c r="GC218" s="74"/>
      <c r="GD218" s="74"/>
      <c r="GE218" s="74"/>
      <c r="GF218" s="74"/>
      <c r="GG218" s="77"/>
      <c r="GH218" s="78"/>
      <c r="GI218" s="78"/>
      <c r="GJ218" s="74"/>
      <c r="GK218" s="79"/>
      <c r="GL218" s="105"/>
      <c r="GM218" s="105"/>
      <c r="GN218" s="70"/>
      <c r="GO218" s="70"/>
      <c r="GP218" s="70"/>
      <c r="GQ218" s="70"/>
      <c r="GR218" s="70"/>
      <c r="GS218" s="70"/>
      <c r="GT218" s="70"/>
      <c r="GU218" s="70"/>
      <c r="GV218" s="70"/>
      <c r="GW218" s="70"/>
      <c r="GX218" s="70"/>
      <c r="GY218" s="70"/>
      <c r="GZ218" s="70"/>
      <c r="HA218" s="70"/>
      <c r="HB218" s="70"/>
      <c r="HC218" s="70"/>
      <c r="HD218" s="70"/>
      <c r="HE218" s="70"/>
      <c r="HF218" s="70"/>
      <c r="HG218" s="70"/>
      <c r="HH218" s="70"/>
      <c r="HI218" s="70"/>
      <c r="HJ218" s="70"/>
      <c r="HK218" s="72"/>
      <c r="HL218" s="70"/>
      <c r="HM218" s="72"/>
      <c r="HN218" s="70"/>
      <c r="HO218" s="70"/>
      <c r="HP218" s="72"/>
      <c r="HQ218" s="106"/>
      <c r="HR218" s="70"/>
      <c r="HS218" s="70"/>
      <c r="HT218" s="70"/>
      <c r="HU218" s="70"/>
      <c r="HV218" s="70"/>
      <c r="HW218" s="70"/>
      <c r="HX218" s="70"/>
      <c r="HY218" s="70"/>
      <c r="HZ218" s="70"/>
      <c r="IA218" s="70"/>
      <c r="IB218" s="72"/>
      <c r="IC218" s="70"/>
      <c r="ID218" s="72"/>
      <c r="IE218" s="70"/>
      <c r="IF218" s="70"/>
      <c r="IG218" s="72"/>
      <c r="IH218" s="72"/>
      <c r="II218" s="72"/>
      <c r="IJ218" s="70"/>
      <c r="IK218" s="70"/>
      <c r="IL218" s="70"/>
      <c r="IM218" s="70"/>
      <c r="IN218" s="72"/>
      <c r="IO218" s="72"/>
      <c r="IP218" s="70"/>
      <c r="IQ218" s="72"/>
      <c r="IR218" s="72"/>
      <c r="IS218" s="72"/>
      <c r="IT218" s="72"/>
      <c r="IU218" s="72"/>
      <c r="IV218" s="72"/>
      <c r="IW218" s="72"/>
      <c r="IX218" s="72"/>
      <c r="IY218" s="72"/>
      <c r="IZ218" s="72"/>
      <c r="JA218" s="72"/>
      <c r="JB218" s="72"/>
      <c r="JC218" s="72"/>
      <c r="JD218" s="72"/>
      <c r="JE218" s="72"/>
      <c r="JF218" s="72"/>
      <c r="JG218" s="72"/>
      <c r="JH218" s="72"/>
      <c r="JI218" s="72"/>
      <c r="JJ218" s="72"/>
      <c r="JK218" s="72"/>
      <c r="JL218" s="70"/>
      <c r="JM218" s="70"/>
      <c r="JN218" s="70"/>
      <c r="JO218" s="72"/>
      <c r="JP218" s="72"/>
      <c r="JQ218" s="70"/>
      <c r="JR218" s="72"/>
      <c r="JS218" s="70"/>
      <c r="JT218" s="72"/>
      <c r="JU218" s="72"/>
      <c r="JV218" s="70"/>
      <c r="JW218" s="72"/>
      <c r="JX218" s="72"/>
      <c r="JY218" s="72"/>
      <c r="JZ218" s="72"/>
      <c r="KA218" s="72"/>
      <c r="KB218" s="72"/>
      <c r="KC218" s="72"/>
      <c r="KD218" s="72"/>
      <c r="KE218" s="72"/>
      <c r="KF218" s="72"/>
      <c r="KG218" s="72"/>
      <c r="KH218" s="72"/>
      <c r="KI218" s="72"/>
      <c r="KJ218" s="72"/>
      <c r="KK218" s="72"/>
      <c r="KL218" s="72"/>
      <c r="KM218" s="72"/>
      <c r="KN218" s="70"/>
      <c r="KO218" s="72"/>
      <c r="KP218" s="70"/>
      <c r="KQ218" s="72">
        <v>1</v>
      </c>
      <c r="KR218" s="72"/>
      <c r="KS218" s="72"/>
      <c r="KT218" s="72"/>
      <c r="KU218" s="72"/>
      <c r="KV218" s="72"/>
      <c r="KW218" s="72"/>
      <c r="KX218" s="72"/>
      <c r="KY218" s="72"/>
      <c r="KZ218" s="72"/>
      <c r="LA218" s="72"/>
      <c r="LB218" s="72"/>
      <c r="LC218" s="72"/>
      <c r="LD218" s="72"/>
      <c r="LE218" s="70"/>
      <c r="LF218" s="72"/>
      <c r="LG218" s="70"/>
      <c r="LH218" s="70"/>
      <c r="LI218" s="70"/>
      <c r="LJ218" s="73"/>
      <c r="LK218" s="73"/>
      <c r="LL218" s="73"/>
      <c r="LM218" s="74"/>
      <c r="LN218" s="75"/>
      <c r="LO218" s="75"/>
      <c r="LP218" s="75"/>
      <c r="LQ218" s="75"/>
      <c r="LR218" s="75"/>
      <c r="LS218" s="75"/>
      <c r="LT218" s="75"/>
      <c r="LU218" s="75"/>
      <c r="LV218" s="75"/>
      <c r="LW218" s="75"/>
      <c r="LX218" s="75"/>
      <c r="LY218" s="75"/>
      <c r="LZ218" s="75"/>
      <c r="MA218" s="75"/>
      <c r="MB218" s="75"/>
      <c r="MC218" s="74"/>
      <c r="MD218" s="74"/>
      <c r="ME218" s="74"/>
      <c r="MF218" s="74"/>
      <c r="MG218" s="74"/>
      <c r="MH218" s="74"/>
      <c r="MI218" s="76"/>
      <c r="MJ218" s="76"/>
      <c r="MK218" s="76"/>
      <c r="ML218" s="76"/>
      <c r="MM218" s="76"/>
      <c r="MN218" s="74"/>
      <c r="MO218" s="74"/>
      <c r="MP218" s="74"/>
      <c r="MQ218" s="74"/>
      <c r="MR218" s="70"/>
      <c r="MS218" s="70"/>
      <c r="MT218" s="70"/>
      <c r="MU218" s="70"/>
      <c r="MV218" s="70"/>
      <c r="MW218" s="70"/>
      <c r="MX218" s="70"/>
      <c r="MY218" s="70"/>
      <c r="MZ218" s="70"/>
      <c r="NA218" s="70"/>
      <c r="NB218" s="70"/>
      <c r="NC218" s="70"/>
      <c r="ND218" s="70"/>
      <c r="NE218" s="70"/>
      <c r="NF218" s="70"/>
      <c r="NG218" s="70"/>
      <c r="NH218" s="70"/>
      <c r="NI218" s="70"/>
      <c r="NJ218" s="70"/>
      <c r="NK218" s="70"/>
      <c r="NL218" s="70"/>
      <c r="NM218" s="70"/>
      <c r="NN218" s="70"/>
      <c r="NO218" s="70"/>
      <c r="NP218" s="70"/>
      <c r="NQ218" s="70"/>
      <c r="NR218" s="70"/>
      <c r="NS218" s="70"/>
      <c r="NT218" s="70"/>
      <c r="NU218" s="70"/>
      <c r="NV218" s="70"/>
      <c r="NW218" s="70"/>
      <c r="NX218" s="70"/>
      <c r="NY218" s="70"/>
      <c r="NZ218" s="70"/>
      <c r="OA218" s="70"/>
      <c r="OB218" s="70"/>
      <c r="OC218" s="70"/>
      <c r="OD218" s="70"/>
      <c r="OE218" s="70"/>
      <c r="OF218" s="70"/>
      <c r="OG218" s="81"/>
      <c r="OH218" s="70"/>
      <c r="OI218" s="70"/>
      <c r="OJ218" s="70"/>
      <c r="OK218" s="70"/>
      <c r="OL218" s="70"/>
      <c r="OM218" s="70"/>
      <c r="ON218" s="70"/>
      <c r="OO218" s="70"/>
      <c r="OP218" s="70"/>
      <c r="OQ218" s="70"/>
      <c r="OR218" s="70"/>
      <c r="OS218" s="70"/>
      <c r="OT218" s="70"/>
      <c r="OU218" s="70"/>
    </row>
    <row r="219" spans="1:411" s="67" customFormat="1" ht="12.75">
      <c r="A219" s="67">
        <v>210</v>
      </c>
      <c r="B219" s="555" t="s">
        <v>805</v>
      </c>
      <c r="C219" s="559" t="s">
        <v>601</v>
      </c>
      <c r="D219" s="511">
        <v>7787.65</v>
      </c>
      <c r="E219" s="571"/>
      <c r="F219" s="634"/>
      <c r="G219" s="634">
        <v>7787.65</v>
      </c>
      <c r="H219" s="919">
        <v>7787.65</v>
      </c>
      <c r="I219" s="633">
        <f t="shared" si="8"/>
        <v>7787.65</v>
      </c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2"/>
      <c r="AK219" s="70"/>
      <c r="AL219" s="72"/>
      <c r="AM219" s="70"/>
      <c r="AN219" s="70"/>
      <c r="AO219" s="72"/>
      <c r="AP219" s="70"/>
      <c r="AQ219" s="70"/>
      <c r="AR219" s="70"/>
      <c r="AS219" s="70"/>
      <c r="AT219" s="70"/>
      <c r="AU219" s="70"/>
      <c r="AV219" s="70"/>
      <c r="AW219" s="70"/>
      <c r="AX219" s="70"/>
      <c r="AY219" s="70"/>
      <c r="AZ219" s="70"/>
      <c r="BA219" s="70"/>
      <c r="BB219" s="70"/>
      <c r="BC219" s="70"/>
      <c r="BD219" s="70"/>
      <c r="BE219" s="70"/>
      <c r="BF219" s="70"/>
      <c r="BG219" s="70"/>
      <c r="BH219" s="70"/>
      <c r="BI219" s="70"/>
      <c r="BJ219" s="70"/>
      <c r="BK219" s="72"/>
      <c r="BL219" s="72"/>
      <c r="BM219" s="70"/>
      <c r="BN219" s="70"/>
      <c r="BO219" s="72"/>
      <c r="BP219" s="72"/>
      <c r="BQ219" s="70"/>
      <c r="BR219" s="70"/>
      <c r="BS219" s="70"/>
      <c r="BT219" s="70"/>
      <c r="BU219" s="72"/>
      <c r="BV219" s="72"/>
      <c r="BW219" s="72"/>
      <c r="BX219" s="72"/>
      <c r="BY219" s="70"/>
      <c r="BZ219" s="70"/>
      <c r="CA219" s="70"/>
      <c r="CB219" s="70"/>
      <c r="CC219" s="72"/>
      <c r="CD219" s="72"/>
      <c r="CE219" s="70"/>
      <c r="CF219" s="72"/>
      <c r="CG219" s="72"/>
      <c r="CH219" s="72"/>
      <c r="CI219" s="72"/>
      <c r="CJ219" s="72"/>
      <c r="CK219" s="72"/>
      <c r="CL219" s="72"/>
      <c r="CM219" s="72"/>
      <c r="CN219" s="72"/>
      <c r="CO219" s="72"/>
      <c r="CP219" s="72"/>
      <c r="CQ219" s="72"/>
      <c r="CR219" s="72"/>
      <c r="CS219" s="72"/>
      <c r="CT219" s="72"/>
      <c r="CU219" s="72"/>
      <c r="CV219" s="72"/>
      <c r="CW219" s="72"/>
      <c r="CX219" s="72"/>
      <c r="CY219" s="72"/>
      <c r="CZ219" s="72"/>
      <c r="DA219" s="70"/>
      <c r="DB219" s="70"/>
      <c r="DC219" s="70"/>
      <c r="DD219" s="72"/>
      <c r="DE219" s="72"/>
      <c r="DF219" s="70"/>
      <c r="DG219" s="72"/>
      <c r="DH219" s="70"/>
      <c r="DI219" s="72"/>
      <c r="DJ219" s="72"/>
      <c r="DK219" s="70"/>
      <c r="DL219" s="72"/>
      <c r="DM219" s="72"/>
      <c r="DN219" s="72"/>
      <c r="DO219" s="72"/>
      <c r="DP219" s="72"/>
      <c r="DQ219" s="72"/>
      <c r="DR219" s="72"/>
      <c r="DS219" s="72"/>
      <c r="DT219" s="72"/>
      <c r="DU219" s="72"/>
      <c r="DV219" s="72"/>
      <c r="DW219" s="72"/>
      <c r="DX219" s="72"/>
      <c r="DY219" s="72"/>
      <c r="DZ219" s="72"/>
      <c r="EA219" s="72"/>
      <c r="EB219" s="72"/>
      <c r="EC219" s="70"/>
      <c r="ED219" s="72"/>
      <c r="EE219" s="70"/>
      <c r="EF219" s="72"/>
      <c r="EG219" s="72">
        <v>1</v>
      </c>
      <c r="EH219" s="72"/>
      <c r="EI219" s="72"/>
      <c r="EJ219" s="72"/>
      <c r="EK219" s="72"/>
      <c r="EL219" s="72"/>
      <c r="EM219" s="72"/>
      <c r="EN219" s="72"/>
      <c r="EO219" s="72"/>
      <c r="EP219" s="72"/>
      <c r="EQ219" s="72"/>
      <c r="ER219" s="72"/>
      <c r="ES219" s="72"/>
      <c r="ET219" s="70"/>
      <c r="EU219" s="72"/>
      <c r="EV219" s="70"/>
      <c r="EW219" s="70"/>
      <c r="EX219" s="70"/>
      <c r="EY219" s="73"/>
      <c r="EZ219" s="73"/>
      <c r="FA219" s="73"/>
      <c r="FB219" s="74"/>
      <c r="FC219" s="75"/>
      <c r="FD219" s="75"/>
      <c r="FE219" s="75"/>
      <c r="FF219" s="75"/>
      <c r="FG219" s="75"/>
      <c r="FH219" s="75"/>
      <c r="FI219" s="75"/>
      <c r="FJ219" s="75"/>
      <c r="FK219" s="75"/>
      <c r="FL219" s="75"/>
      <c r="FM219" s="75"/>
      <c r="FN219" s="75"/>
      <c r="FO219" s="75"/>
      <c r="FP219" s="75"/>
      <c r="FQ219" s="75"/>
      <c r="FR219" s="74"/>
      <c r="FS219" s="74"/>
      <c r="FT219" s="74"/>
      <c r="FU219" s="74"/>
      <c r="FV219" s="74"/>
      <c r="FW219" s="74"/>
      <c r="FX219" s="76"/>
      <c r="FY219" s="76"/>
      <c r="FZ219" s="76"/>
      <c r="GA219" s="76"/>
      <c r="GB219" s="76"/>
      <c r="GC219" s="74"/>
      <c r="GD219" s="74"/>
      <c r="GE219" s="74"/>
      <c r="GF219" s="74"/>
      <c r="GG219" s="77"/>
      <c r="GH219" s="78"/>
      <c r="GI219" s="78"/>
      <c r="GJ219" s="74"/>
      <c r="GK219" s="79"/>
      <c r="GL219" s="105"/>
      <c r="GM219" s="105"/>
      <c r="GN219" s="70"/>
      <c r="GO219" s="70"/>
      <c r="GP219" s="70"/>
      <c r="GQ219" s="70"/>
      <c r="GR219" s="70"/>
      <c r="GS219" s="70"/>
      <c r="GT219" s="70"/>
      <c r="GU219" s="70"/>
      <c r="GV219" s="70"/>
      <c r="GW219" s="70"/>
      <c r="GX219" s="70"/>
      <c r="GY219" s="70"/>
      <c r="GZ219" s="70"/>
      <c r="HA219" s="70"/>
      <c r="HB219" s="70"/>
      <c r="HC219" s="70"/>
      <c r="HD219" s="70"/>
      <c r="HE219" s="70"/>
      <c r="HF219" s="70"/>
      <c r="HG219" s="70"/>
      <c r="HH219" s="70"/>
      <c r="HI219" s="70"/>
      <c r="HJ219" s="70"/>
      <c r="HK219" s="72"/>
      <c r="HL219" s="70"/>
      <c r="HM219" s="72"/>
      <c r="HN219" s="70"/>
      <c r="HO219" s="70"/>
      <c r="HP219" s="72"/>
      <c r="HQ219" s="106"/>
      <c r="HR219" s="70"/>
      <c r="HS219" s="70"/>
      <c r="HT219" s="70"/>
      <c r="HU219" s="70"/>
      <c r="HV219" s="70"/>
      <c r="HW219" s="70"/>
      <c r="HX219" s="70"/>
      <c r="HY219" s="70"/>
      <c r="HZ219" s="70"/>
      <c r="IA219" s="70"/>
      <c r="IB219" s="72"/>
      <c r="IC219" s="70"/>
      <c r="ID219" s="72"/>
      <c r="IE219" s="70"/>
      <c r="IF219" s="70"/>
      <c r="IG219" s="72"/>
      <c r="IH219" s="72"/>
      <c r="II219" s="72"/>
      <c r="IJ219" s="70"/>
      <c r="IK219" s="70"/>
      <c r="IL219" s="70"/>
      <c r="IM219" s="70"/>
      <c r="IN219" s="72"/>
      <c r="IO219" s="72"/>
      <c r="IP219" s="70"/>
      <c r="IQ219" s="72"/>
      <c r="IR219" s="72"/>
      <c r="IS219" s="72"/>
      <c r="IT219" s="72"/>
      <c r="IU219" s="72"/>
      <c r="IV219" s="72"/>
      <c r="IW219" s="72"/>
      <c r="IX219" s="72"/>
      <c r="IY219" s="72"/>
      <c r="IZ219" s="72"/>
      <c r="JA219" s="72"/>
      <c r="JB219" s="72"/>
      <c r="JC219" s="72"/>
      <c r="JD219" s="72"/>
      <c r="JE219" s="72"/>
      <c r="JF219" s="72"/>
      <c r="JG219" s="72"/>
      <c r="JH219" s="72"/>
      <c r="JI219" s="72"/>
      <c r="JJ219" s="72"/>
      <c r="JK219" s="72"/>
      <c r="JL219" s="70"/>
      <c r="JM219" s="70"/>
      <c r="JN219" s="70"/>
      <c r="JO219" s="72"/>
      <c r="JP219" s="72"/>
      <c r="JQ219" s="70"/>
      <c r="JR219" s="72"/>
      <c r="JS219" s="70"/>
      <c r="JT219" s="72"/>
      <c r="JU219" s="72"/>
      <c r="JV219" s="70"/>
      <c r="JW219" s="72"/>
      <c r="JX219" s="72"/>
      <c r="JY219" s="72"/>
      <c r="JZ219" s="72"/>
      <c r="KA219" s="72"/>
      <c r="KB219" s="72"/>
      <c r="KC219" s="72"/>
      <c r="KD219" s="72"/>
      <c r="KE219" s="72"/>
      <c r="KF219" s="72"/>
      <c r="KG219" s="72"/>
      <c r="KH219" s="72"/>
      <c r="KI219" s="72"/>
      <c r="KJ219" s="72"/>
      <c r="KK219" s="72"/>
      <c r="KL219" s="72"/>
      <c r="KM219" s="72"/>
      <c r="KN219" s="70"/>
      <c r="KO219" s="72"/>
      <c r="KP219" s="70"/>
      <c r="KQ219" s="72"/>
      <c r="KR219" s="72">
        <v>1</v>
      </c>
      <c r="KS219" s="72"/>
      <c r="KT219" s="72"/>
      <c r="KU219" s="72"/>
      <c r="KV219" s="72"/>
      <c r="KW219" s="72"/>
      <c r="KX219" s="72"/>
      <c r="KY219" s="72"/>
      <c r="KZ219" s="72"/>
      <c r="LA219" s="72"/>
      <c r="LB219" s="72"/>
      <c r="LC219" s="72"/>
      <c r="LD219" s="72"/>
      <c r="LE219" s="70"/>
      <c r="LF219" s="72"/>
      <c r="LG219" s="70"/>
      <c r="LH219" s="70"/>
      <c r="LI219" s="70"/>
      <c r="LJ219" s="73"/>
      <c r="LK219" s="73"/>
      <c r="LL219" s="73"/>
      <c r="LM219" s="74"/>
      <c r="LN219" s="75"/>
      <c r="LO219" s="75"/>
      <c r="LP219" s="75"/>
      <c r="LQ219" s="75"/>
      <c r="LR219" s="75"/>
      <c r="LS219" s="75"/>
      <c r="LT219" s="75"/>
      <c r="LU219" s="75"/>
      <c r="LV219" s="75"/>
      <c r="LW219" s="75"/>
      <c r="LX219" s="75"/>
      <c r="LY219" s="75"/>
      <c r="LZ219" s="75"/>
      <c r="MA219" s="75"/>
      <c r="MB219" s="75"/>
      <c r="MC219" s="74"/>
      <c r="MD219" s="74"/>
      <c r="ME219" s="74"/>
      <c r="MF219" s="74"/>
      <c r="MG219" s="74"/>
      <c r="MH219" s="74"/>
      <c r="MI219" s="76"/>
      <c r="MJ219" s="76"/>
      <c r="MK219" s="76"/>
      <c r="ML219" s="76"/>
      <c r="MM219" s="76"/>
      <c r="MN219" s="74"/>
      <c r="MO219" s="74"/>
      <c r="MP219" s="74"/>
      <c r="MQ219" s="74"/>
      <c r="MR219" s="70"/>
      <c r="MS219" s="70"/>
      <c r="MT219" s="70"/>
      <c r="MU219" s="70"/>
      <c r="MV219" s="70"/>
      <c r="MW219" s="70"/>
      <c r="MX219" s="70"/>
      <c r="MY219" s="70"/>
      <c r="MZ219" s="70"/>
      <c r="NA219" s="70"/>
      <c r="NB219" s="70"/>
      <c r="NC219" s="70"/>
      <c r="ND219" s="70"/>
      <c r="NE219" s="70"/>
      <c r="NF219" s="70"/>
      <c r="NG219" s="70"/>
      <c r="NH219" s="70"/>
      <c r="NI219" s="70"/>
      <c r="NJ219" s="70"/>
      <c r="NK219" s="70"/>
      <c r="NL219" s="70"/>
      <c r="NM219" s="70"/>
      <c r="NN219" s="70"/>
      <c r="NO219" s="70"/>
      <c r="NP219" s="70"/>
      <c r="NQ219" s="70"/>
      <c r="NR219" s="70"/>
      <c r="NS219" s="70"/>
      <c r="NT219" s="70"/>
      <c r="NU219" s="70"/>
      <c r="NV219" s="70"/>
      <c r="NW219" s="70"/>
      <c r="NX219" s="70"/>
      <c r="NY219" s="70"/>
      <c r="NZ219" s="70"/>
      <c r="OA219" s="70"/>
      <c r="OB219" s="70"/>
      <c r="OC219" s="70"/>
      <c r="OD219" s="70"/>
      <c r="OE219" s="70"/>
      <c r="OF219" s="70"/>
      <c r="OG219" s="81"/>
      <c r="OH219" s="70"/>
      <c r="OI219" s="70"/>
      <c r="OJ219" s="70"/>
      <c r="OK219" s="70"/>
      <c r="OL219" s="70"/>
      <c r="OM219" s="70"/>
      <c r="ON219" s="70"/>
      <c r="OO219" s="70"/>
      <c r="OP219" s="70"/>
      <c r="OQ219" s="70"/>
      <c r="OR219" s="70"/>
      <c r="OS219" s="70"/>
      <c r="OT219" s="70"/>
      <c r="OU219" s="70"/>
    </row>
    <row r="220" spans="1:411" s="67" customFormat="1" ht="12.75">
      <c r="A220" s="67">
        <v>211</v>
      </c>
      <c r="B220" s="555" t="s">
        <v>806</v>
      </c>
      <c r="C220" s="559" t="s">
        <v>601</v>
      </c>
      <c r="D220" s="511">
        <f>D221</f>
        <v>8831.36</v>
      </c>
      <c r="E220" s="571"/>
      <c r="F220" s="634"/>
      <c r="G220" s="634">
        <v>5610.76</v>
      </c>
      <c r="H220" s="919">
        <v>8831.36</v>
      </c>
      <c r="I220" s="633">
        <f t="shared" si="8"/>
        <v>8831.36</v>
      </c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2"/>
      <c r="AK220" s="70"/>
      <c r="AL220" s="72"/>
      <c r="AM220" s="70"/>
      <c r="AN220" s="70"/>
      <c r="AO220" s="72"/>
      <c r="AP220" s="70"/>
      <c r="AQ220" s="70"/>
      <c r="AR220" s="70"/>
      <c r="AS220" s="70"/>
      <c r="AT220" s="70"/>
      <c r="AU220" s="70"/>
      <c r="AV220" s="70"/>
      <c r="AW220" s="70"/>
      <c r="AX220" s="70"/>
      <c r="AY220" s="70"/>
      <c r="AZ220" s="70"/>
      <c r="BA220" s="70"/>
      <c r="BB220" s="70"/>
      <c r="BC220" s="70"/>
      <c r="BD220" s="70"/>
      <c r="BE220" s="70"/>
      <c r="BF220" s="70"/>
      <c r="BG220" s="70"/>
      <c r="BH220" s="70"/>
      <c r="BI220" s="70"/>
      <c r="BJ220" s="70"/>
      <c r="BK220" s="72"/>
      <c r="BL220" s="72"/>
      <c r="BM220" s="70"/>
      <c r="BN220" s="70"/>
      <c r="BO220" s="72"/>
      <c r="BP220" s="72"/>
      <c r="BQ220" s="70"/>
      <c r="BR220" s="70"/>
      <c r="BS220" s="70"/>
      <c r="BT220" s="70"/>
      <c r="BU220" s="72"/>
      <c r="BV220" s="72"/>
      <c r="BW220" s="72"/>
      <c r="BX220" s="72"/>
      <c r="BY220" s="70"/>
      <c r="BZ220" s="70"/>
      <c r="CA220" s="70"/>
      <c r="CB220" s="70"/>
      <c r="CC220" s="72"/>
      <c r="CD220" s="72"/>
      <c r="CE220" s="70"/>
      <c r="CF220" s="72"/>
      <c r="CG220" s="72"/>
      <c r="CH220" s="72"/>
      <c r="CI220" s="72"/>
      <c r="CJ220" s="72"/>
      <c r="CK220" s="72"/>
      <c r="CL220" s="72"/>
      <c r="CM220" s="72"/>
      <c r="CN220" s="72"/>
      <c r="CO220" s="72"/>
      <c r="CP220" s="72"/>
      <c r="CQ220" s="72"/>
      <c r="CR220" s="72"/>
      <c r="CS220" s="72"/>
      <c r="CT220" s="72"/>
      <c r="CU220" s="72"/>
      <c r="CV220" s="72"/>
      <c r="CW220" s="72"/>
      <c r="CX220" s="72"/>
      <c r="CY220" s="72"/>
      <c r="CZ220" s="72"/>
      <c r="DA220" s="70"/>
      <c r="DB220" s="70"/>
      <c r="DC220" s="70"/>
      <c r="DD220" s="72"/>
      <c r="DE220" s="72"/>
      <c r="DF220" s="70"/>
      <c r="DG220" s="72"/>
      <c r="DH220" s="70"/>
      <c r="DI220" s="72"/>
      <c r="DJ220" s="72"/>
      <c r="DK220" s="70"/>
      <c r="DL220" s="72"/>
      <c r="DM220" s="72"/>
      <c r="DN220" s="72"/>
      <c r="DO220" s="72"/>
      <c r="DP220" s="72"/>
      <c r="DQ220" s="72"/>
      <c r="DR220" s="72"/>
      <c r="DS220" s="72"/>
      <c r="DT220" s="72"/>
      <c r="DU220" s="72"/>
      <c r="DV220" s="72"/>
      <c r="DW220" s="72"/>
      <c r="DX220" s="72"/>
      <c r="DY220" s="72"/>
      <c r="DZ220" s="72"/>
      <c r="EA220" s="72"/>
      <c r="EB220" s="72"/>
      <c r="EC220" s="70"/>
      <c r="ED220" s="72"/>
      <c r="EE220" s="70"/>
      <c r="EF220" s="72"/>
      <c r="EG220" s="72"/>
      <c r="EH220" s="72">
        <v>1</v>
      </c>
      <c r="EI220" s="72"/>
      <c r="EJ220" s="72"/>
      <c r="EK220" s="72"/>
      <c r="EL220" s="72"/>
      <c r="EM220" s="72"/>
      <c r="EN220" s="72"/>
      <c r="EO220" s="72"/>
      <c r="EP220" s="72"/>
      <c r="EQ220" s="72"/>
      <c r="ER220" s="72"/>
      <c r="ES220" s="72"/>
      <c r="ET220" s="70"/>
      <c r="EU220" s="72"/>
      <c r="EV220" s="70"/>
      <c r="EW220" s="70"/>
      <c r="EX220" s="70"/>
      <c r="EY220" s="73"/>
      <c r="EZ220" s="73"/>
      <c r="FA220" s="73"/>
      <c r="FB220" s="74"/>
      <c r="FC220" s="75"/>
      <c r="FD220" s="75"/>
      <c r="FE220" s="75"/>
      <c r="FF220" s="75"/>
      <c r="FG220" s="75"/>
      <c r="FH220" s="75"/>
      <c r="FI220" s="75"/>
      <c r="FJ220" s="75"/>
      <c r="FK220" s="75"/>
      <c r="FL220" s="75"/>
      <c r="FM220" s="75"/>
      <c r="FN220" s="75"/>
      <c r="FO220" s="75"/>
      <c r="FP220" s="75"/>
      <c r="FQ220" s="75"/>
      <c r="FR220" s="74"/>
      <c r="FS220" s="74"/>
      <c r="FT220" s="74"/>
      <c r="FU220" s="74"/>
      <c r="FV220" s="74"/>
      <c r="FW220" s="74"/>
      <c r="FX220" s="76"/>
      <c r="FY220" s="76"/>
      <c r="FZ220" s="76"/>
      <c r="GA220" s="76"/>
      <c r="GB220" s="76"/>
      <c r="GC220" s="74"/>
      <c r="GD220" s="74"/>
      <c r="GE220" s="74"/>
      <c r="GF220" s="74"/>
      <c r="GG220" s="77"/>
      <c r="GH220" s="78"/>
      <c r="GI220" s="78"/>
      <c r="GJ220" s="74"/>
      <c r="GK220" s="79"/>
      <c r="GL220" s="105"/>
      <c r="GM220" s="105"/>
      <c r="GN220" s="70"/>
      <c r="GO220" s="70"/>
      <c r="GP220" s="70"/>
      <c r="GQ220" s="70"/>
      <c r="GR220" s="70"/>
      <c r="GS220" s="70"/>
      <c r="GT220" s="70"/>
      <c r="GU220" s="70"/>
      <c r="GV220" s="70"/>
      <c r="GW220" s="70"/>
      <c r="GX220" s="70"/>
      <c r="GY220" s="70"/>
      <c r="GZ220" s="70"/>
      <c r="HA220" s="70"/>
      <c r="HB220" s="70"/>
      <c r="HC220" s="70"/>
      <c r="HD220" s="70"/>
      <c r="HE220" s="70"/>
      <c r="HF220" s="70"/>
      <c r="HG220" s="70"/>
      <c r="HH220" s="70"/>
      <c r="HI220" s="70"/>
      <c r="HJ220" s="70"/>
      <c r="HK220" s="72"/>
      <c r="HL220" s="70"/>
      <c r="HM220" s="72"/>
      <c r="HN220" s="70"/>
      <c r="HO220" s="70"/>
      <c r="HP220" s="72"/>
      <c r="HQ220" s="106"/>
      <c r="HR220" s="70"/>
      <c r="HS220" s="70"/>
      <c r="HT220" s="70"/>
      <c r="HU220" s="70"/>
      <c r="HV220" s="70"/>
      <c r="HW220" s="70"/>
      <c r="HX220" s="70"/>
      <c r="HY220" s="70"/>
      <c r="HZ220" s="70"/>
      <c r="IA220" s="70"/>
      <c r="IB220" s="72"/>
      <c r="IC220" s="70"/>
      <c r="ID220" s="72"/>
      <c r="IE220" s="70"/>
      <c r="IF220" s="70"/>
      <c r="IG220" s="72"/>
      <c r="IH220" s="72"/>
      <c r="II220" s="72"/>
      <c r="IJ220" s="70"/>
      <c r="IK220" s="70"/>
      <c r="IL220" s="70"/>
      <c r="IM220" s="70"/>
      <c r="IN220" s="72"/>
      <c r="IO220" s="72"/>
      <c r="IP220" s="70"/>
      <c r="IQ220" s="72"/>
      <c r="IR220" s="72"/>
      <c r="IS220" s="72"/>
      <c r="IT220" s="72"/>
      <c r="IU220" s="72"/>
      <c r="IV220" s="72"/>
      <c r="IW220" s="72"/>
      <c r="IX220" s="72"/>
      <c r="IY220" s="72"/>
      <c r="IZ220" s="72"/>
      <c r="JA220" s="72"/>
      <c r="JB220" s="72"/>
      <c r="JC220" s="72"/>
      <c r="JD220" s="72"/>
      <c r="JE220" s="72"/>
      <c r="JF220" s="72"/>
      <c r="JG220" s="72"/>
      <c r="JH220" s="72"/>
      <c r="JI220" s="72"/>
      <c r="JJ220" s="72"/>
      <c r="JK220" s="72"/>
      <c r="JL220" s="70"/>
      <c r="JM220" s="70"/>
      <c r="JN220" s="70"/>
      <c r="JO220" s="72"/>
      <c r="JP220" s="72"/>
      <c r="JQ220" s="70"/>
      <c r="JR220" s="72"/>
      <c r="JS220" s="70"/>
      <c r="JT220" s="72"/>
      <c r="JU220" s="72"/>
      <c r="JV220" s="70"/>
      <c r="JW220" s="72"/>
      <c r="JX220" s="72"/>
      <c r="JY220" s="72"/>
      <c r="JZ220" s="72"/>
      <c r="KA220" s="72"/>
      <c r="KB220" s="72"/>
      <c r="KC220" s="72"/>
      <c r="KD220" s="72"/>
      <c r="KE220" s="72"/>
      <c r="KF220" s="72"/>
      <c r="KG220" s="72"/>
      <c r="KH220" s="72"/>
      <c r="KI220" s="72"/>
      <c r="KJ220" s="72"/>
      <c r="KK220" s="72"/>
      <c r="KL220" s="72"/>
      <c r="KM220" s="72"/>
      <c r="KN220" s="70"/>
      <c r="KO220" s="72"/>
      <c r="KP220" s="70"/>
      <c r="KQ220" s="72"/>
      <c r="KR220" s="72"/>
      <c r="KS220" s="72">
        <v>1</v>
      </c>
      <c r="KT220" s="72"/>
      <c r="KU220" s="72"/>
      <c r="KV220" s="72"/>
      <c r="KW220" s="72"/>
      <c r="KX220" s="72"/>
      <c r="KY220" s="72"/>
      <c r="KZ220" s="72"/>
      <c r="LA220" s="72"/>
      <c r="LB220" s="72"/>
      <c r="LC220" s="72"/>
      <c r="LD220" s="72"/>
      <c r="LE220" s="70"/>
      <c r="LF220" s="72"/>
      <c r="LG220" s="70"/>
      <c r="LH220" s="70"/>
      <c r="LI220" s="70"/>
      <c r="LJ220" s="73"/>
      <c r="LK220" s="73"/>
      <c r="LL220" s="73"/>
      <c r="LM220" s="74"/>
      <c r="LN220" s="75"/>
      <c r="LO220" s="75"/>
      <c r="LP220" s="75"/>
      <c r="LQ220" s="75"/>
      <c r="LR220" s="75"/>
      <c r="LS220" s="75"/>
      <c r="LT220" s="75"/>
      <c r="LU220" s="75"/>
      <c r="LV220" s="75"/>
      <c r="LW220" s="75"/>
      <c r="LX220" s="75"/>
      <c r="LY220" s="75"/>
      <c r="LZ220" s="75"/>
      <c r="MA220" s="75"/>
      <c r="MB220" s="75"/>
      <c r="MC220" s="74"/>
      <c r="MD220" s="74"/>
      <c r="ME220" s="74"/>
      <c r="MF220" s="74"/>
      <c r="MG220" s="74"/>
      <c r="MH220" s="74"/>
      <c r="MI220" s="76"/>
      <c r="MJ220" s="76"/>
      <c r="MK220" s="76"/>
      <c r="ML220" s="76"/>
      <c r="MM220" s="76"/>
      <c r="MN220" s="74"/>
      <c r="MO220" s="74"/>
      <c r="MP220" s="74"/>
      <c r="MQ220" s="74"/>
      <c r="MR220" s="70"/>
      <c r="MS220" s="70"/>
      <c r="MT220" s="70"/>
      <c r="MU220" s="70"/>
      <c r="MV220" s="70"/>
      <c r="MW220" s="70"/>
      <c r="MX220" s="70"/>
      <c r="MY220" s="70"/>
      <c r="MZ220" s="70"/>
      <c r="NA220" s="70"/>
      <c r="NB220" s="70"/>
      <c r="NC220" s="70"/>
      <c r="ND220" s="70"/>
      <c r="NE220" s="70"/>
      <c r="NF220" s="70"/>
      <c r="NG220" s="70"/>
      <c r="NH220" s="70"/>
      <c r="NI220" s="70"/>
      <c r="NJ220" s="70"/>
      <c r="NK220" s="70"/>
      <c r="NL220" s="70"/>
      <c r="NM220" s="70"/>
      <c r="NN220" s="70"/>
      <c r="NO220" s="70"/>
      <c r="NP220" s="70"/>
      <c r="NQ220" s="70"/>
      <c r="NR220" s="70"/>
      <c r="NS220" s="70"/>
      <c r="NT220" s="70"/>
      <c r="NU220" s="70"/>
      <c r="NV220" s="70"/>
      <c r="NW220" s="70"/>
      <c r="NX220" s="70"/>
      <c r="NY220" s="70"/>
      <c r="NZ220" s="70"/>
      <c r="OA220" s="70"/>
      <c r="OB220" s="70"/>
      <c r="OC220" s="70"/>
      <c r="OD220" s="70"/>
      <c r="OE220" s="70"/>
      <c r="OF220" s="70"/>
      <c r="OG220" s="81"/>
      <c r="OH220" s="70"/>
      <c r="OI220" s="70"/>
      <c r="OJ220" s="70"/>
      <c r="OK220" s="70"/>
      <c r="OL220" s="70"/>
      <c r="OM220" s="70"/>
      <c r="ON220" s="70"/>
      <c r="OO220" s="70"/>
      <c r="OP220" s="70"/>
      <c r="OQ220" s="70"/>
      <c r="OR220" s="70"/>
      <c r="OS220" s="70"/>
      <c r="OT220" s="70"/>
      <c r="OU220" s="70"/>
    </row>
    <row r="221" spans="1:411" s="67" customFormat="1" ht="12.75">
      <c r="A221" s="67">
        <v>212</v>
      </c>
      <c r="B221" s="555" t="s">
        <v>807</v>
      </c>
      <c r="C221" s="559" t="s">
        <v>601</v>
      </c>
      <c r="D221" s="511">
        <v>8831.36</v>
      </c>
      <c r="E221" s="571"/>
      <c r="F221" s="634"/>
      <c r="G221" s="634">
        <v>8831.36</v>
      </c>
      <c r="H221" s="919">
        <v>8831.36</v>
      </c>
      <c r="I221" s="633">
        <f t="shared" si="8"/>
        <v>8831.36</v>
      </c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2"/>
      <c r="AK221" s="70"/>
      <c r="AL221" s="72"/>
      <c r="AM221" s="70"/>
      <c r="AN221" s="70"/>
      <c r="AO221" s="72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70"/>
      <c r="BF221" s="70"/>
      <c r="BG221" s="70"/>
      <c r="BH221" s="70"/>
      <c r="BI221" s="70"/>
      <c r="BJ221" s="70"/>
      <c r="BK221" s="72"/>
      <c r="BL221" s="72"/>
      <c r="BM221" s="70"/>
      <c r="BN221" s="70"/>
      <c r="BO221" s="72"/>
      <c r="BP221" s="72"/>
      <c r="BQ221" s="70"/>
      <c r="BR221" s="70"/>
      <c r="BS221" s="70"/>
      <c r="BT221" s="70"/>
      <c r="BU221" s="72"/>
      <c r="BV221" s="72"/>
      <c r="BW221" s="72"/>
      <c r="BX221" s="72"/>
      <c r="BY221" s="70"/>
      <c r="BZ221" s="70"/>
      <c r="CA221" s="70"/>
      <c r="CB221" s="70"/>
      <c r="CC221" s="72"/>
      <c r="CD221" s="72"/>
      <c r="CE221" s="70"/>
      <c r="CF221" s="72"/>
      <c r="CG221" s="72"/>
      <c r="CH221" s="72"/>
      <c r="CI221" s="72"/>
      <c r="CJ221" s="72"/>
      <c r="CK221" s="72"/>
      <c r="CL221" s="72"/>
      <c r="CM221" s="72"/>
      <c r="CN221" s="72"/>
      <c r="CO221" s="72"/>
      <c r="CP221" s="72"/>
      <c r="CQ221" s="72"/>
      <c r="CR221" s="72"/>
      <c r="CS221" s="72"/>
      <c r="CT221" s="72"/>
      <c r="CU221" s="72"/>
      <c r="CV221" s="72"/>
      <c r="CW221" s="72"/>
      <c r="CX221" s="72"/>
      <c r="CY221" s="72"/>
      <c r="CZ221" s="72"/>
      <c r="DA221" s="70"/>
      <c r="DB221" s="70"/>
      <c r="DC221" s="70"/>
      <c r="DD221" s="72"/>
      <c r="DE221" s="72"/>
      <c r="DF221" s="70"/>
      <c r="DG221" s="72"/>
      <c r="DH221" s="70"/>
      <c r="DI221" s="72"/>
      <c r="DJ221" s="72"/>
      <c r="DK221" s="70"/>
      <c r="DL221" s="72"/>
      <c r="DM221" s="72"/>
      <c r="DN221" s="72"/>
      <c r="DO221" s="72"/>
      <c r="DP221" s="72"/>
      <c r="DQ221" s="72"/>
      <c r="DR221" s="72"/>
      <c r="DS221" s="72"/>
      <c r="DT221" s="72"/>
      <c r="DU221" s="72"/>
      <c r="DV221" s="72"/>
      <c r="DW221" s="72"/>
      <c r="DX221" s="72"/>
      <c r="DY221" s="72"/>
      <c r="DZ221" s="72"/>
      <c r="EA221" s="72"/>
      <c r="EB221" s="72"/>
      <c r="EC221" s="70"/>
      <c r="ED221" s="72"/>
      <c r="EE221" s="70"/>
      <c r="EF221" s="72"/>
      <c r="EG221" s="72"/>
      <c r="EH221" s="72"/>
      <c r="EI221" s="72">
        <v>1</v>
      </c>
      <c r="EJ221" s="72"/>
      <c r="EK221" s="72"/>
      <c r="EL221" s="72"/>
      <c r="EM221" s="72"/>
      <c r="EN221" s="72"/>
      <c r="EO221" s="72"/>
      <c r="EP221" s="72"/>
      <c r="EQ221" s="72"/>
      <c r="ER221" s="72"/>
      <c r="ES221" s="72"/>
      <c r="ET221" s="70"/>
      <c r="EU221" s="72"/>
      <c r="EV221" s="70"/>
      <c r="EW221" s="70"/>
      <c r="EX221" s="70"/>
      <c r="EY221" s="73"/>
      <c r="EZ221" s="73"/>
      <c r="FA221" s="73"/>
      <c r="FB221" s="74"/>
      <c r="FC221" s="75"/>
      <c r="FD221" s="75"/>
      <c r="FE221" s="75"/>
      <c r="FF221" s="75"/>
      <c r="FG221" s="75"/>
      <c r="FH221" s="75"/>
      <c r="FI221" s="75"/>
      <c r="FJ221" s="75"/>
      <c r="FK221" s="75"/>
      <c r="FL221" s="75"/>
      <c r="FM221" s="75"/>
      <c r="FN221" s="75"/>
      <c r="FO221" s="75"/>
      <c r="FP221" s="75"/>
      <c r="FQ221" s="75"/>
      <c r="FR221" s="74"/>
      <c r="FS221" s="74"/>
      <c r="FT221" s="74"/>
      <c r="FU221" s="74"/>
      <c r="FV221" s="74"/>
      <c r="FW221" s="74"/>
      <c r="FX221" s="76"/>
      <c r="FY221" s="76"/>
      <c r="FZ221" s="76"/>
      <c r="GA221" s="76"/>
      <c r="GB221" s="76"/>
      <c r="GC221" s="74"/>
      <c r="GD221" s="74"/>
      <c r="GE221" s="74"/>
      <c r="GF221" s="74"/>
      <c r="GG221" s="77"/>
      <c r="GH221" s="78"/>
      <c r="GI221" s="78"/>
      <c r="GJ221" s="74"/>
      <c r="GK221" s="79"/>
      <c r="GL221" s="105"/>
      <c r="GM221" s="105"/>
      <c r="GN221" s="70"/>
      <c r="GO221" s="70"/>
      <c r="GP221" s="70"/>
      <c r="GQ221" s="70"/>
      <c r="GR221" s="70"/>
      <c r="GS221" s="70"/>
      <c r="GT221" s="70"/>
      <c r="GU221" s="70"/>
      <c r="GV221" s="70"/>
      <c r="GW221" s="70"/>
      <c r="GX221" s="70"/>
      <c r="GY221" s="70"/>
      <c r="GZ221" s="70"/>
      <c r="HA221" s="70"/>
      <c r="HB221" s="70"/>
      <c r="HC221" s="70"/>
      <c r="HD221" s="70"/>
      <c r="HE221" s="70"/>
      <c r="HF221" s="70"/>
      <c r="HG221" s="70"/>
      <c r="HH221" s="70"/>
      <c r="HI221" s="70"/>
      <c r="HJ221" s="70"/>
      <c r="HK221" s="72"/>
      <c r="HL221" s="70"/>
      <c r="HM221" s="72"/>
      <c r="HN221" s="70"/>
      <c r="HO221" s="70"/>
      <c r="HP221" s="72"/>
      <c r="HQ221" s="106"/>
      <c r="HR221" s="70"/>
      <c r="HS221" s="70"/>
      <c r="HT221" s="70"/>
      <c r="HU221" s="70"/>
      <c r="HV221" s="70"/>
      <c r="HW221" s="70"/>
      <c r="HX221" s="70"/>
      <c r="HY221" s="70"/>
      <c r="HZ221" s="70"/>
      <c r="IA221" s="70"/>
      <c r="IB221" s="72"/>
      <c r="IC221" s="70"/>
      <c r="ID221" s="72"/>
      <c r="IE221" s="70"/>
      <c r="IF221" s="70"/>
      <c r="IG221" s="72"/>
      <c r="IH221" s="72"/>
      <c r="II221" s="72"/>
      <c r="IJ221" s="70"/>
      <c r="IK221" s="70"/>
      <c r="IL221" s="70"/>
      <c r="IM221" s="70"/>
      <c r="IN221" s="72"/>
      <c r="IO221" s="72"/>
      <c r="IP221" s="70"/>
      <c r="IQ221" s="72"/>
      <c r="IR221" s="72"/>
      <c r="IS221" s="72"/>
      <c r="IT221" s="72"/>
      <c r="IU221" s="72"/>
      <c r="IV221" s="72"/>
      <c r="IW221" s="72"/>
      <c r="IX221" s="72"/>
      <c r="IY221" s="72"/>
      <c r="IZ221" s="72"/>
      <c r="JA221" s="72"/>
      <c r="JB221" s="72"/>
      <c r="JC221" s="72"/>
      <c r="JD221" s="72"/>
      <c r="JE221" s="72"/>
      <c r="JF221" s="72"/>
      <c r="JG221" s="72"/>
      <c r="JH221" s="72"/>
      <c r="JI221" s="72"/>
      <c r="JJ221" s="72"/>
      <c r="JK221" s="72"/>
      <c r="JL221" s="70"/>
      <c r="JM221" s="70"/>
      <c r="JN221" s="70"/>
      <c r="JO221" s="72"/>
      <c r="JP221" s="72"/>
      <c r="JQ221" s="70"/>
      <c r="JR221" s="72"/>
      <c r="JS221" s="70"/>
      <c r="JT221" s="72"/>
      <c r="JU221" s="72"/>
      <c r="JV221" s="70"/>
      <c r="JW221" s="72"/>
      <c r="JX221" s="72"/>
      <c r="JY221" s="72"/>
      <c r="JZ221" s="72"/>
      <c r="KA221" s="72"/>
      <c r="KB221" s="72"/>
      <c r="KC221" s="72"/>
      <c r="KD221" s="72"/>
      <c r="KE221" s="72"/>
      <c r="KF221" s="72"/>
      <c r="KG221" s="72"/>
      <c r="KH221" s="72"/>
      <c r="KI221" s="72"/>
      <c r="KJ221" s="72"/>
      <c r="KK221" s="72"/>
      <c r="KL221" s="72"/>
      <c r="KM221" s="72"/>
      <c r="KN221" s="70"/>
      <c r="KO221" s="72"/>
      <c r="KP221" s="70"/>
      <c r="KQ221" s="72"/>
      <c r="KR221" s="72"/>
      <c r="KS221" s="72"/>
      <c r="KT221" s="72">
        <v>1</v>
      </c>
      <c r="KU221" s="72"/>
      <c r="KV221" s="72"/>
      <c r="KW221" s="72"/>
      <c r="KX221" s="72"/>
      <c r="KY221" s="72"/>
      <c r="KZ221" s="72"/>
      <c r="LA221" s="72"/>
      <c r="LB221" s="72"/>
      <c r="LC221" s="72"/>
      <c r="LD221" s="72"/>
      <c r="LE221" s="70"/>
      <c r="LF221" s="72"/>
      <c r="LG221" s="70"/>
      <c r="LH221" s="70"/>
      <c r="LI221" s="70"/>
      <c r="LJ221" s="73"/>
      <c r="LK221" s="73"/>
      <c r="LL221" s="73"/>
      <c r="LM221" s="74"/>
      <c r="LN221" s="75"/>
      <c r="LO221" s="75"/>
      <c r="LP221" s="75"/>
      <c r="LQ221" s="75"/>
      <c r="LR221" s="75"/>
      <c r="LS221" s="75"/>
      <c r="LT221" s="75"/>
      <c r="LU221" s="75"/>
      <c r="LV221" s="75"/>
      <c r="LW221" s="75"/>
      <c r="LX221" s="75"/>
      <c r="LY221" s="75"/>
      <c r="LZ221" s="75"/>
      <c r="MA221" s="75"/>
      <c r="MB221" s="75"/>
      <c r="MC221" s="74"/>
      <c r="MD221" s="74"/>
      <c r="ME221" s="74"/>
      <c r="MF221" s="74"/>
      <c r="MG221" s="74"/>
      <c r="MH221" s="74"/>
      <c r="MI221" s="76"/>
      <c r="MJ221" s="76"/>
      <c r="MK221" s="76"/>
      <c r="ML221" s="76"/>
      <c r="MM221" s="76"/>
      <c r="MN221" s="74"/>
      <c r="MO221" s="74"/>
      <c r="MP221" s="74"/>
      <c r="MQ221" s="74"/>
      <c r="MR221" s="70"/>
      <c r="MS221" s="70"/>
      <c r="MT221" s="70"/>
      <c r="MU221" s="70"/>
      <c r="MV221" s="70"/>
      <c r="MW221" s="70"/>
      <c r="MX221" s="70"/>
      <c r="MY221" s="70"/>
      <c r="MZ221" s="70"/>
      <c r="NA221" s="70"/>
      <c r="NB221" s="70"/>
      <c r="NC221" s="70"/>
      <c r="ND221" s="70"/>
      <c r="NE221" s="70"/>
      <c r="NF221" s="70"/>
      <c r="NG221" s="70"/>
      <c r="NH221" s="70"/>
      <c r="NI221" s="70"/>
      <c r="NJ221" s="70"/>
      <c r="NK221" s="70"/>
      <c r="NL221" s="70"/>
      <c r="NM221" s="70"/>
      <c r="NN221" s="70"/>
      <c r="NO221" s="70"/>
      <c r="NP221" s="70"/>
      <c r="NQ221" s="70"/>
      <c r="NR221" s="70"/>
      <c r="NS221" s="70"/>
      <c r="NT221" s="70"/>
      <c r="NU221" s="70"/>
      <c r="NV221" s="70"/>
      <c r="NW221" s="70"/>
      <c r="NX221" s="70"/>
      <c r="NY221" s="70"/>
      <c r="NZ221" s="70"/>
      <c r="OA221" s="70"/>
      <c r="OB221" s="70"/>
      <c r="OC221" s="70"/>
      <c r="OD221" s="70"/>
      <c r="OE221" s="70"/>
      <c r="OF221" s="70"/>
      <c r="OG221" s="81"/>
      <c r="OH221" s="70"/>
      <c r="OI221" s="70"/>
      <c r="OJ221" s="70"/>
      <c r="OK221" s="70"/>
      <c r="OL221" s="70"/>
      <c r="OM221" s="70"/>
      <c r="ON221" s="70"/>
      <c r="OO221" s="70"/>
      <c r="OP221" s="70"/>
      <c r="OQ221" s="70"/>
      <c r="OR221" s="70"/>
      <c r="OS221" s="70"/>
      <c r="OT221" s="70"/>
      <c r="OU221" s="70"/>
    </row>
    <row r="222" spans="1:411" s="67" customFormat="1" ht="12.75">
      <c r="A222" s="67">
        <v>213</v>
      </c>
      <c r="B222" s="555" t="s">
        <v>808</v>
      </c>
      <c r="C222" s="559" t="s">
        <v>601</v>
      </c>
      <c r="D222" s="511">
        <v>3020.56</v>
      </c>
      <c r="E222" s="571"/>
      <c r="F222" s="634"/>
      <c r="G222" s="634">
        <v>3020.56</v>
      </c>
      <c r="H222" s="919">
        <v>3020.56</v>
      </c>
      <c r="I222" s="633">
        <f t="shared" si="8"/>
        <v>3020.56</v>
      </c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2"/>
      <c r="AK222" s="70"/>
      <c r="AL222" s="72"/>
      <c r="AM222" s="70"/>
      <c r="AN222" s="70"/>
      <c r="AO222" s="72"/>
      <c r="AP222" s="70"/>
      <c r="AQ222" s="70"/>
      <c r="AR222" s="70"/>
      <c r="AS222" s="70"/>
      <c r="AT222" s="70"/>
      <c r="AU222" s="70"/>
      <c r="AV222" s="70"/>
      <c r="AW222" s="70"/>
      <c r="AX222" s="70"/>
      <c r="AY222" s="70"/>
      <c r="AZ222" s="70"/>
      <c r="BA222" s="70"/>
      <c r="BB222" s="70"/>
      <c r="BC222" s="70"/>
      <c r="BD222" s="70"/>
      <c r="BE222" s="70"/>
      <c r="BF222" s="70"/>
      <c r="BG222" s="70"/>
      <c r="BH222" s="70"/>
      <c r="BI222" s="70"/>
      <c r="BJ222" s="70"/>
      <c r="BK222" s="72"/>
      <c r="BL222" s="72"/>
      <c r="BM222" s="70"/>
      <c r="BN222" s="70"/>
      <c r="BO222" s="72"/>
      <c r="BP222" s="72"/>
      <c r="BQ222" s="70"/>
      <c r="BR222" s="70"/>
      <c r="BS222" s="70"/>
      <c r="BT222" s="70"/>
      <c r="BU222" s="72"/>
      <c r="BV222" s="72"/>
      <c r="BW222" s="72"/>
      <c r="BX222" s="72"/>
      <c r="BY222" s="70"/>
      <c r="BZ222" s="70"/>
      <c r="CA222" s="70"/>
      <c r="CB222" s="70"/>
      <c r="CC222" s="72"/>
      <c r="CD222" s="72"/>
      <c r="CE222" s="70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/>
      <c r="CQ222" s="72"/>
      <c r="CR222" s="72"/>
      <c r="CS222" s="72"/>
      <c r="CT222" s="72"/>
      <c r="CU222" s="72"/>
      <c r="CV222" s="72"/>
      <c r="CW222" s="72"/>
      <c r="CX222" s="72"/>
      <c r="CY222" s="72"/>
      <c r="CZ222" s="72"/>
      <c r="DA222" s="70"/>
      <c r="DB222" s="70"/>
      <c r="DC222" s="70"/>
      <c r="DD222" s="72"/>
      <c r="DE222" s="72"/>
      <c r="DF222" s="70"/>
      <c r="DG222" s="72"/>
      <c r="DH222" s="70"/>
      <c r="DI222" s="72"/>
      <c r="DJ222" s="72"/>
      <c r="DK222" s="70"/>
      <c r="DL222" s="72"/>
      <c r="DM222" s="72"/>
      <c r="DN222" s="72"/>
      <c r="DO222" s="72"/>
      <c r="DP222" s="72"/>
      <c r="DQ222" s="72"/>
      <c r="DR222" s="72"/>
      <c r="DS222" s="72"/>
      <c r="DT222" s="72"/>
      <c r="DU222" s="72"/>
      <c r="DV222" s="72"/>
      <c r="DW222" s="72"/>
      <c r="DX222" s="72"/>
      <c r="DY222" s="72"/>
      <c r="DZ222" s="72"/>
      <c r="EA222" s="72"/>
      <c r="EB222" s="72"/>
      <c r="EC222" s="70"/>
      <c r="ED222" s="72"/>
      <c r="EE222" s="70"/>
      <c r="EF222" s="72"/>
      <c r="EG222" s="72"/>
      <c r="EH222" s="72"/>
      <c r="EI222" s="72"/>
      <c r="EJ222" s="72">
        <v>1</v>
      </c>
      <c r="EK222" s="72"/>
      <c r="EL222" s="72"/>
      <c r="EM222" s="72"/>
      <c r="EN222" s="72"/>
      <c r="EO222" s="72"/>
      <c r="EP222" s="72"/>
      <c r="EQ222" s="72"/>
      <c r="ER222" s="72"/>
      <c r="ES222" s="72"/>
      <c r="ET222" s="70"/>
      <c r="EU222" s="72"/>
      <c r="EV222" s="70"/>
      <c r="EW222" s="70"/>
      <c r="EX222" s="70"/>
      <c r="EY222" s="73"/>
      <c r="EZ222" s="73"/>
      <c r="FA222" s="73"/>
      <c r="FB222" s="74"/>
      <c r="FC222" s="75"/>
      <c r="FD222" s="75"/>
      <c r="FE222" s="75"/>
      <c r="FF222" s="75"/>
      <c r="FG222" s="75"/>
      <c r="FH222" s="75"/>
      <c r="FI222" s="75"/>
      <c r="FJ222" s="75"/>
      <c r="FK222" s="75"/>
      <c r="FL222" s="75"/>
      <c r="FM222" s="75"/>
      <c r="FN222" s="75"/>
      <c r="FO222" s="75"/>
      <c r="FP222" s="75"/>
      <c r="FQ222" s="75"/>
      <c r="FR222" s="74"/>
      <c r="FS222" s="74"/>
      <c r="FT222" s="74"/>
      <c r="FU222" s="74"/>
      <c r="FV222" s="74"/>
      <c r="FW222" s="74"/>
      <c r="FX222" s="76"/>
      <c r="FY222" s="76"/>
      <c r="FZ222" s="76"/>
      <c r="GA222" s="76"/>
      <c r="GB222" s="76"/>
      <c r="GC222" s="74"/>
      <c r="GD222" s="74"/>
      <c r="GE222" s="74"/>
      <c r="GF222" s="74"/>
      <c r="GG222" s="77"/>
      <c r="GH222" s="78"/>
      <c r="GI222" s="78"/>
      <c r="GJ222" s="74"/>
      <c r="GK222" s="79"/>
      <c r="GL222" s="105"/>
      <c r="GM222" s="105"/>
      <c r="GN222" s="70"/>
      <c r="GO222" s="70"/>
      <c r="GP222" s="70"/>
      <c r="GQ222" s="70"/>
      <c r="GR222" s="70"/>
      <c r="GS222" s="70"/>
      <c r="GT222" s="70"/>
      <c r="GU222" s="70"/>
      <c r="GV222" s="70"/>
      <c r="GW222" s="70"/>
      <c r="GX222" s="70"/>
      <c r="GY222" s="70"/>
      <c r="GZ222" s="70"/>
      <c r="HA222" s="70"/>
      <c r="HB222" s="70"/>
      <c r="HC222" s="70"/>
      <c r="HD222" s="70"/>
      <c r="HE222" s="70"/>
      <c r="HF222" s="70"/>
      <c r="HG222" s="70"/>
      <c r="HH222" s="70"/>
      <c r="HI222" s="70"/>
      <c r="HJ222" s="70"/>
      <c r="HK222" s="72"/>
      <c r="HL222" s="70"/>
      <c r="HM222" s="72"/>
      <c r="HN222" s="70"/>
      <c r="HO222" s="70"/>
      <c r="HP222" s="72"/>
      <c r="HQ222" s="106"/>
      <c r="HR222" s="70"/>
      <c r="HS222" s="70"/>
      <c r="HT222" s="70"/>
      <c r="HU222" s="70"/>
      <c r="HV222" s="70"/>
      <c r="HW222" s="70"/>
      <c r="HX222" s="70"/>
      <c r="HY222" s="70"/>
      <c r="HZ222" s="70"/>
      <c r="IA222" s="70"/>
      <c r="IB222" s="72"/>
      <c r="IC222" s="70"/>
      <c r="ID222" s="72"/>
      <c r="IE222" s="70"/>
      <c r="IF222" s="70"/>
      <c r="IG222" s="72"/>
      <c r="IH222" s="72"/>
      <c r="II222" s="72"/>
      <c r="IJ222" s="70"/>
      <c r="IK222" s="70"/>
      <c r="IL222" s="70"/>
      <c r="IM222" s="70"/>
      <c r="IN222" s="72"/>
      <c r="IO222" s="72"/>
      <c r="IP222" s="70"/>
      <c r="IQ222" s="72"/>
      <c r="IR222" s="72"/>
      <c r="IS222" s="72"/>
      <c r="IT222" s="72"/>
      <c r="IU222" s="72"/>
      <c r="IV222" s="72"/>
      <c r="IW222" s="72"/>
      <c r="IX222" s="72"/>
      <c r="IY222" s="72"/>
      <c r="IZ222" s="72"/>
      <c r="JA222" s="72"/>
      <c r="JB222" s="72"/>
      <c r="JC222" s="72"/>
      <c r="JD222" s="72"/>
      <c r="JE222" s="72"/>
      <c r="JF222" s="72"/>
      <c r="JG222" s="72"/>
      <c r="JH222" s="72"/>
      <c r="JI222" s="72"/>
      <c r="JJ222" s="72"/>
      <c r="JK222" s="72"/>
      <c r="JL222" s="70"/>
      <c r="JM222" s="70"/>
      <c r="JN222" s="70"/>
      <c r="JO222" s="72"/>
      <c r="JP222" s="72"/>
      <c r="JQ222" s="70"/>
      <c r="JR222" s="72"/>
      <c r="JS222" s="70"/>
      <c r="JT222" s="72"/>
      <c r="JU222" s="72"/>
      <c r="JV222" s="70"/>
      <c r="JW222" s="72"/>
      <c r="JX222" s="72"/>
      <c r="JY222" s="72"/>
      <c r="JZ222" s="72"/>
      <c r="KA222" s="72"/>
      <c r="KB222" s="72"/>
      <c r="KC222" s="72"/>
      <c r="KD222" s="72"/>
      <c r="KE222" s="72"/>
      <c r="KF222" s="72"/>
      <c r="KG222" s="72"/>
      <c r="KH222" s="72"/>
      <c r="KI222" s="72"/>
      <c r="KJ222" s="72"/>
      <c r="KK222" s="72"/>
      <c r="KL222" s="72"/>
      <c r="KM222" s="72"/>
      <c r="KN222" s="70"/>
      <c r="KO222" s="72"/>
      <c r="KP222" s="70"/>
      <c r="KQ222" s="72"/>
      <c r="KR222" s="72"/>
      <c r="KS222" s="72"/>
      <c r="KT222" s="72"/>
      <c r="KU222" s="72">
        <v>1</v>
      </c>
      <c r="KV222" s="72"/>
      <c r="KW222" s="72"/>
      <c r="KX222" s="72"/>
      <c r="KY222" s="72"/>
      <c r="KZ222" s="72"/>
      <c r="LA222" s="72"/>
      <c r="LB222" s="72"/>
      <c r="LC222" s="72"/>
      <c r="LD222" s="72"/>
      <c r="LE222" s="70"/>
      <c r="LF222" s="72"/>
      <c r="LG222" s="70"/>
      <c r="LH222" s="70"/>
      <c r="LI222" s="70"/>
      <c r="LJ222" s="73"/>
      <c r="LK222" s="73"/>
      <c r="LL222" s="73"/>
      <c r="LM222" s="74"/>
      <c r="LN222" s="75"/>
      <c r="LO222" s="75"/>
      <c r="LP222" s="75"/>
      <c r="LQ222" s="75"/>
      <c r="LR222" s="75"/>
      <c r="LS222" s="75"/>
      <c r="LT222" s="75"/>
      <c r="LU222" s="75"/>
      <c r="LV222" s="75"/>
      <c r="LW222" s="75"/>
      <c r="LX222" s="75"/>
      <c r="LY222" s="75"/>
      <c r="LZ222" s="75"/>
      <c r="MA222" s="75"/>
      <c r="MB222" s="75"/>
      <c r="MC222" s="74"/>
      <c r="MD222" s="74"/>
      <c r="ME222" s="74"/>
      <c r="MF222" s="74"/>
      <c r="MG222" s="74"/>
      <c r="MH222" s="74"/>
      <c r="MI222" s="76"/>
      <c r="MJ222" s="76"/>
      <c r="MK222" s="76"/>
      <c r="ML222" s="76"/>
      <c r="MM222" s="76"/>
      <c r="MN222" s="74"/>
      <c r="MO222" s="74"/>
      <c r="MP222" s="74"/>
      <c r="MQ222" s="74"/>
      <c r="MR222" s="70"/>
      <c r="MS222" s="70"/>
      <c r="MT222" s="70"/>
      <c r="MU222" s="70"/>
      <c r="MV222" s="70"/>
      <c r="MW222" s="70"/>
      <c r="MX222" s="70"/>
      <c r="MY222" s="70"/>
      <c r="MZ222" s="70"/>
      <c r="NA222" s="70"/>
      <c r="NB222" s="70"/>
      <c r="NC222" s="70"/>
      <c r="ND222" s="70"/>
      <c r="NE222" s="70"/>
      <c r="NF222" s="70"/>
      <c r="NG222" s="70"/>
      <c r="NH222" s="70"/>
      <c r="NI222" s="70"/>
      <c r="NJ222" s="70"/>
      <c r="NK222" s="70"/>
      <c r="NL222" s="70"/>
      <c r="NM222" s="70"/>
      <c r="NN222" s="70"/>
      <c r="NO222" s="70"/>
      <c r="NP222" s="70"/>
      <c r="NQ222" s="70"/>
      <c r="NR222" s="70"/>
      <c r="NS222" s="70"/>
      <c r="NT222" s="70"/>
      <c r="NU222" s="70"/>
      <c r="NV222" s="70"/>
      <c r="NW222" s="70"/>
      <c r="NX222" s="70"/>
      <c r="NY222" s="70"/>
      <c r="NZ222" s="70"/>
      <c r="OA222" s="70"/>
      <c r="OB222" s="70"/>
      <c r="OC222" s="70"/>
      <c r="OD222" s="70"/>
      <c r="OE222" s="70"/>
      <c r="OF222" s="70"/>
      <c r="OG222" s="81"/>
      <c r="OH222" s="70"/>
      <c r="OI222" s="70"/>
      <c r="OJ222" s="70"/>
      <c r="OK222" s="70"/>
      <c r="OL222" s="70"/>
      <c r="OM222" s="70"/>
      <c r="ON222" s="70"/>
      <c r="OO222" s="70"/>
      <c r="OP222" s="70"/>
      <c r="OQ222" s="70"/>
      <c r="OR222" s="70"/>
      <c r="OS222" s="70"/>
      <c r="OT222" s="70"/>
      <c r="OU222" s="70"/>
    </row>
    <row r="223" spans="1:411" s="67" customFormat="1" ht="12.75">
      <c r="A223" s="67">
        <v>214</v>
      </c>
      <c r="B223" s="555" t="s">
        <v>809</v>
      </c>
      <c r="C223" s="559" t="s">
        <v>601</v>
      </c>
      <c r="D223" s="511">
        <v>3082.31</v>
      </c>
      <c r="E223" s="571"/>
      <c r="F223" s="634"/>
      <c r="G223" s="634">
        <v>3082.31</v>
      </c>
      <c r="H223" s="919">
        <v>3082.31</v>
      </c>
      <c r="I223" s="633">
        <f t="shared" si="8"/>
        <v>3082.31</v>
      </c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2"/>
      <c r="AK223" s="70"/>
      <c r="AL223" s="72"/>
      <c r="AM223" s="70"/>
      <c r="AN223" s="70"/>
      <c r="AO223" s="72"/>
      <c r="AP223" s="70"/>
      <c r="AQ223" s="70"/>
      <c r="AR223" s="70"/>
      <c r="AS223" s="70"/>
      <c r="AT223" s="70"/>
      <c r="AU223" s="70"/>
      <c r="AV223" s="70"/>
      <c r="AW223" s="70"/>
      <c r="AX223" s="70"/>
      <c r="AY223" s="70"/>
      <c r="AZ223" s="70"/>
      <c r="BA223" s="70"/>
      <c r="BB223" s="70"/>
      <c r="BC223" s="70"/>
      <c r="BD223" s="70"/>
      <c r="BE223" s="70"/>
      <c r="BF223" s="70"/>
      <c r="BG223" s="70"/>
      <c r="BH223" s="70"/>
      <c r="BI223" s="70"/>
      <c r="BJ223" s="70"/>
      <c r="BK223" s="72"/>
      <c r="BL223" s="72"/>
      <c r="BM223" s="70"/>
      <c r="BN223" s="70"/>
      <c r="BO223" s="72"/>
      <c r="BP223" s="72"/>
      <c r="BQ223" s="70"/>
      <c r="BR223" s="70"/>
      <c r="BS223" s="70"/>
      <c r="BT223" s="70"/>
      <c r="BU223" s="72"/>
      <c r="BV223" s="72"/>
      <c r="BW223" s="72"/>
      <c r="BX223" s="72"/>
      <c r="BY223" s="70"/>
      <c r="BZ223" s="70"/>
      <c r="CA223" s="70"/>
      <c r="CB223" s="70"/>
      <c r="CC223" s="72"/>
      <c r="CD223" s="72"/>
      <c r="CE223" s="70"/>
      <c r="CF223" s="72"/>
      <c r="CG223" s="72"/>
      <c r="CH223" s="72"/>
      <c r="CI223" s="72"/>
      <c r="CJ223" s="72"/>
      <c r="CK223" s="72"/>
      <c r="CL223" s="72"/>
      <c r="CM223" s="72"/>
      <c r="CN223" s="72"/>
      <c r="CO223" s="72"/>
      <c r="CP223" s="72"/>
      <c r="CQ223" s="72"/>
      <c r="CR223" s="72"/>
      <c r="CS223" s="72"/>
      <c r="CT223" s="72"/>
      <c r="CU223" s="72"/>
      <c r="CV223" s="72"/>
      <c r="CW223" s="72"/>
      <c r="CX223" s="72"/>
      <c r="CY223" s="72"/>
      <c r="CZ223" s="72"/>
      <c r="DA223" s="70"/>
      <c r="DB223" s="70"/>
      <c r="DC223" s="70"/>
      <c r="DD223" s="72"/>
      <c r="DE223" s="72"/>
      <c r="DF223" s="70"/>
      <c r="DG223" s="72"/>
      <c r="DH223" s="70"/>
      <c r="DI223" s="72"/>
      <c r="DJ223" s="72"/>
      <c r="DK223" s="70"/>
      <c r="DL223" s="72"/>
      <c r="DM223" s="72"/>
      <c r="DN223" s="72"/>
      <c r="DO223" s="72"/>
      <c r="DP223" s="72"/>
      <c r="DQ223" s="72"/>
      <c r="DR223" s="72"/>
      <c r="DS223" s="72"/>
      <c r="DT223" s="72"/>
      <c r="DU223" s="72"/>
      <c r="DV223" s="72"/>
      <c r="DW223" s="72"/>
      <c r="DX223" s="72"/>
      <c r="DY223" s="72"/>
      <c r="DZ223" s="72"/>
      <c r="EA223" s="72"/>
      <c r="EB223" s="72"/>
      <c r="EC223" s="70"/>
      <c r="ED223" s="72"/>
      <c r="EE223" s="70"/>
      <c r="EF223" s="72"/>
      <c r="EG223" s="72"/>
      <c r="EH223" s="72"/>
      <c r="EI223" s="72"/>
      <c r="EJ223" s="72"/>
      <c r="EK223" s="72">
        <v>1</v>
      </c>
      <c r="EL223" s="72"/>
      <c r="EM223" s="72"/>
      <c r="EN223" s="72"/>
      <c r="EO223" s="72"/>
      <c r="EP223" s="72"/>
      <c r="EQ223" s="72"/>
      <c r="ER223" s="72"/>
      <c r="ES223" s="72"/>
      <c r="ET223" s="70"/>
      <c r="EU223" s="72"/>
      <c r="EV223" s="70"/>
      <c r="EW223" s="70"/>
      <c r="EX223" s="70"/>
      <c r="EY223" s="73"/>
      <c r="EZ223" s="73"/>
      <c r="FA223" s="73"/>
      <c r="FB223" s="74"/>
      <c r="FC223" s="75"/>
      <c r="FD223" s="75"/>
      <c r="FE223" s="75"/>
      <c r="FF223" s="75"/>
      <c r="FG223" s="75"/>
      <c r="FH223" s="75"/>
      <c r="FI223" s="75"/>
      <c r="FJ223" s="75"/>
      <c r="FK223" s="75"/>
      <c r="FL223" s="75"/>
      <c r="FM223" s="75"/>
      <c r="FN223" s="75"/>
      <c r="FO223" s="75"/>
      <c r="FP223" s="75"/>
      <c r="FQ223" s="75"/>
      <c r="FR223" s="74"/>
      <c r="FS223" s="74"/>
      <c r="FT223" s="74"/>
      <c r="FU223" s="74"/>
      <c r="FV223" s="74"/>
      <c r="FW223" s="74"/>
      <c r="FX223" s="76"/>
      <c r="FY223" s="76"/>
      <c r="FZ223" s="76"/>
      <c r="GA223" s="76"/>
      <c r="GB223" s="76"/>
      <c r="GC223" s="74"/>
      <c r="GD223" s="74"/>
      <c r="GE223" s="74"/>
      <c r="GF223" s="74"/>
      <c r="GG223" s="77"/>
      <c r="GH223" s="78"/>
      <c r="GI223" s="78"/>
      <c r="GJ223" s="74"/>
      <c r="GK223" s="79"/>
      <c r="GL223" s="105"/>
      <c r="GM223" s="105"/>
      <c r="GN223" s="70"/>
      <c r="GO223" s="70"/>
      <c r="GP223" s="70"/>
      <c r="GQ223" s="70"/>
      <c r="GR223" s="70"/>
      <c r="GS223" s="70"/>
      <c r="GT223" s="70"/>
      <c r="GU223" s="70"/>
      <c r="GV223" s="70"/>
      <c r="GW223" s="70"/>
      <c r="GX223" s="70"/>
      <c r="GY223" s="70"/>
      <c r="GZ223" s="70"/>
      <c r="HA223" s="70"/>
      <c r="HB223" s="70"/>
      <c r="HC223" s="70"/>
      <c r="HD223" s="70"/>
      <c r="HE223" s="70"/>
      <c r="HF223" s="70"/>
      <c r="HG223" s="70"/>
      <c r="HH223" s="70"/>
      <c r="HI223" s="70"/>
      <c r="HJ223" s="70"/>
      <c r="HK223" s="72"/>
      <c r="HL223" s="70"/>
      <c r="HM223" s="72"/>
      <c r="HN223" s="70"/>
      <c r="HO223" s="70"/>
      <c r="HP223" s="72"/>
      <c r="HQ223" s="106"/>
      <c r="HR223" s="70"/>
      <c r="HS223" s="70"/>
      <c r="HT223" s="70"/>
      <c r="HU223" s="70"/>
      <c r="HV223" s="70"/>
      <c r="HW223" s="70"/>
      <c r="HX223" s="70"/>
      <c r="HY223" s="70"/>
      <c r="HZ223" s="70"/>
      <c r="IA223" s="70"/>
      <c r="IB223" s="72"/>
      <c r="IC223" s="70"/>
      <c r="ID223" s="72"/>
      <c r="IE223" s="70"/>
      <c r="IF223" s="70"/>
      <c r="IG223" s="72"/>
      <c r="IH223" s="72"/>
      <c r="II223" s="72"/>
      <c r="IJ223" s="70"/>
      <c r="IK223" s="70"/>
      <c r="IL223" s="70"/>
      <c r="IM223" s="70"/>
      <c r="IN223" s="72"/>
      <c r="IO223" s="72"/>
      <c r="IP223" s="70"/>
      <c r="IQ223" s="72"/>
      <c r="IR223" s="72"/>
      <c r="IS223" s="72"/>
      <c r="IT223" s="72"/>
      <c r="IU223" s="72"/>
      <c r="IV223" s="72"/>
      <c r="IW223" s="72"/>
      <c r="IX223" s="72"/>
      <c r="IY223" s="72"/>
      <c r="IZ223" s="72"/>
      <c r="JA223" s="72"/>
      <c r="JB223" s="72"/>
      <c r="JC223" s="72"/>
      <c r="JD223" s="72"/>
      <c r="JE223" s="72"/>
      <c r="JF223" s="72"/>
      <c r="JG223" s="72"/>
      <c r="JH223" s="72"/>
      <c r="JI223" s="72"/>
      <c r="JJ223" s="72"/>
      <c r="JK223" s="72"/>
      <c r="JL223" s="70"/>
      <c r="JM223" s="70"/>
      <c r="JN223" s="70"/>
      <c r="JO223" s="72"/>
      <c r="JP223" s="72"/>
      <c r="JQ223" s="70"/>
      <c r="JR223" s="72"/>
      <c r="JS223" s="70"/>
      <c r="JT223" s="72"/>
      <c r="JU223" s="72"/>
      <c r="JV223" s="70"/>
      <c r="JW223" s="72"/>
      <c r="JX223" s="72"/>
      <c r="JY223" s="72"/>
      <c r="JZ223" s="72"/>
      <c r="KA223" s="72"/>
      <c r="KB223" s="72"/>
      <c r="KC223" s="72"/>
      <c r="KD223" s="72"/>
      <c r="KE223" s="72"/>
      <c r="KF223" s="72"/>
      <c r="KG223" s="72"/>
      <c r="KH223" s="72"/>
      <c r="KI223" s="72"/>
      <c r="KJ223" s="72"/>
      <c r="KK223" s="72"/>
      <c r="KL223" s="72"/>
      <c r="KM223" s="72"/>
      <c r="KN223" s="70"/>
      <c r="KO223" s="72"/>
      <c r="KP223" s="70"/>
      <c r="KQ223" s="72"/>
      <c r="KR223" s="72"/>
      <c r="KS223" s="72"/>
      <c r="KT223" s="72"/>
      <c r="KU223" s="72"/>
      <c r="KV223" s="72">
        <v>1</v>
      </c>
      <c r="KW223" s="72"/>
      <c r="KX223" s="72"/>
      <c r="KY223" s="72"/>
      <c r="KZ223" s="72"/>
      <c r="LA223" s="72"/>
      <c r="LB223" s="72"/>
      <c r="LC223" s="72"/>
      <c r="LD223" s="72"/>
      <c r="LE223" s="70"/>
      <c r="LF223" s="72"/>
      <c r="LG223" s="70"/>
      <c r="LH223" s="70"/>
      <c r="LI223" s="70"/>
      <c r="LJ223" s="73"/>
      <c r="LK223" s="73"/>
      <c r="LL223" s="73"/>
      <c r="LM223" s="74"/>
      <c r="LN223" s="75"/>
      <c r="LO223" s="75"/>
      <c r="LP223" s="75"/>
      <c r="LQ223" s="75"/>
      <c r="LR223" s="75"/>
      <c r="LS223" s="75"/>
      <c r="LT223" s="75"/>
      <c r="LU223" s="75"/>
      <c r="LV223" s="75"/>
      <c r="LW223" s="75"/>
      <c r="LX223" s="75"/>
      <c r="LY223" s="75"/>
      <c r="LZ223" s="75"/>
      <c r="MA223" s="75"/>
      <c r="MB223" s="75"/>
      <c r="MC223" s="74"/>
      <c r="MD223" s="74"/>
      <c r="ME223" s="74"/>
      <c r="MF223" s="74"/>
      <c r="MG223" s="74"/>
      <c r="MH223" s="74"/>
      <c r="MI223" s="76"/>
      <c r="MJ223" s="76"/>
      <c r="MK223" s="76"/>
      <c r="ML223" s="76"/>
      <c r="MM223" s="76"/>
      <c r="MN223" s="74"/>
      <c r="MO223" s="74"/>
      <c r="MP223" s="74"/>
      <c r="MQ223" s="74"/>
      <c r="MR223" s="70"/>
      <c r="MS223" s="70"/>
      <c r="MT223" s="70"/>
      <c r="MU223" s="70"/>
      <c r="MV223" s="70"/>
      <c r="MW223" s="70"/>
      <c r="MX223" s="70"/>
      <c r="MY223" s="70"/>
      <c r="MZ223" s="70"/>
      <c r="NA223" s="70"/>
      <c r="NB223" s="70"/>
      <c r="NC223" s="70"/>
      <c r="ND223" s="70"/>
      <c r="NE223" s="70"/>
      <c r="NF223" s="70"/>
      <c r="NG223" s="70"/>
      <c r="NH223" s="70"/>
      <c r="NI223" s="70"/>
      <c r="NJ223" s="70"/>
      <c r="NK223" s="70"/>
      <c r="NL223" s="70"/>
      <c r="NM223" s="70"/>
      <c r="NN223" s="70"/>
      <c r="NO223" s="70"/>
      <c r="NP223" s="70"/>
      <c r="NQ223" s="70"/>
      <c r="NR223" s="70"/>
      <c r="NS223" s="70"/>
      <c r="NT223" s="70"/>
      <c r="NU223" s="70"/>
      <c r="NV223" s="70"/>
      <c r="NW223" s="70"/>
      <c r="NX223" s="70"/>
      <c r="NY223" s="70"/>
      <c r="NZ223" s="70"/>
      <c r="OA223" s="70"/>
      <c r="OB223" s="70"/>
      <c r="OC223" s="70"/>
      <c r="OD223" s="70"/>
      <c r="OE223" s="70"/>
      <c r="OF223" s="70"/>
      <c r="OG223" s="81"/>
      <c r="OH223" s="70"/>
      <c r="OI223" s="70"/>
      <c r="OJ223" s="70"/>
      <c r="OK223" s="70"/>
      <c r="OL223" s="70"/>
      <c r="OM223" s="70"/>
      <c r="ON223" s="70"/>
      <c r="OO223" s="70"/>
      <c r="OP223" s="70"/>
      <c r="OQ223" s="70"/>
      <c r="OR223" s="70"/>
      <c r="OS223" s="70"/>
      <c r="OT223" s="70"/>
      <c r="OU223" s="70"/>
    </row>
    <row r="224" spans="1:411" s="67" customFormat="1" ht="12.75">
      <c r="A224" s="67">
        <v>215</v>
      </c>
      <c r="B224" s="555" t="s">
        <v>810</v>
      </c>
      <c r="C224" s="559" t="s">
        <v>601</v>
      </c>
      <c r="D224" s="513">
        <v>4739.24</v>
      </c>
      <c r="E224" s="571"/>
      <c r="F224" s="634"/>
      <c r="G224" s="634">
        <v>4739.24</v>
      </c>
      <c r="H224" s="919">
        <v>4739.24</v>
      </c>
      <c r="I224" s="633">
        <f t="shared" si="8"/>
        <v>4739.24</v>
      </c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2"/>
      <c r="AK224" s="70"/>
      <c r="AL224" s="72"/>
      <c r="AM224" s="70"/>
      <c r="AN224" s="70"/>
      <c r="AO224" s="72"/>
      <c r="AP224" s="70"/>
      <c r="AQ224" s="70"/>
      <c r="AR224" s="70"/>
      <c r="AS224" s="7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  <c r="BD224" s="70"/>
      <c r="BE224" s="70"/>
      <c r="BF224" s="70"/>
      <c r="BG224" s="70"/>
      <c r="BH224" s="70"/>
      <c r="BI224" s="70"/>
      <c r="BJ224" s="70"/>
      <c r="BK224" s="72"/>
      <c r="BL224" s="72"/>
      <c r="BM224" s="70"/>
      <c r="BN224" s="70"/>
      <c r="BO224" s="72"/>
      <c r="BP224" s="72"/>
      <c r="BQ224" s="70"/>
      <c r="BR224" s="70"/>
      <c r="BS224" s="70"/>
      <c r="BT224" s="70"/>
      <c r="BU224" s="72"/>
      <c r="BV224" s="72"/>
      <c r="BW224" s="72"/>
      <c r="BX224" s="72"/>
      <c r="BY224" s="70"/>
      <c r="BZ224" s="70"/>
      <c r="CA224" s="70"/>
      <c r="CB224" s="70"/>
      <c r="CC224" s="72"/>
      <c r="CD224" s="72"/>
      <c r="CE224" s="70"/>
      <c r="CF224" s="72"/>
      <c r="CG224" s="72"/>
      <c r="CH224" s="72"/>
      <c r="CI224" s="72"/>
      <c r="CJ224" s="72"/>
      <c r="CK224" s="72"/>
      <c r="CL224" s="72"/>
      <c r="CM224" s="72"/>
      <c r="CN224" s="72"/>
      <c r="CO224" s="72"/>
      <c r="CP224" s="72"/>
      <c r="CQ224" s="72"/>
      <c r="CR224" s="72"/>
      <c r="CS224" s="72"/>
      <c r="CT224" s="72"/>
      <c r="CU224" s="72"/>
      <c r="CV224" s="72"/>
      <c r="CW224" s="72"/>
      <c r="CX224" s="72"/>
      <c r="CY224" s="72"/>
      <c r="CZ224" s="72"/>
      <c r="DA224" s="70"/>
      <c r="DB224" s="70"/>
      <c r="DC224" s="70"/>
      <c r="DD224" s="72"/>
      <c r="DE224" s="72"/>
      <c r="DF224" s="70"/>
      <c r="DG224" s="72"/>
      <c r="DH224" s="70"/>
      <c r="DI224" s="72"/>
      <c r="DJ224" s="72"/>
      <c r="DK224" s="70"/>
      <c r="DL224" s="72"/>
      <c r="DM224" s="72"/>
      <c r="DN224" s="72"/>
      <c r="DO224" s="72"/>
      <c r="DP224" s="72"/>
      <c r="DQ224" s="72"/>
      <c r="DR224" s="72"/>
      <c r="DS224" s="72"/>
      <c r="DT224" s="72"/>
      <c r="DU224" s="72"/>
      <c r="DV224" s="72"/>
      <c r="DW224" s="72"/>
      <c r="DX224" s="72"/>
      <c r="DY224" s="72"/>
      <c r="DZ224" s="72"/>
      <c r="EA224" s="72"/>
      <c r="EB224" s="72"/>
      <c r="EC224" s="70"/>
      <c r="ED224" s="72"/>
      <c r="EE224" s="70"/>
      <c r="EF224" s="72"/>
      <c r="EG224" s="72"/>
      <c r="EH224" s="72"/>
      <c r="EI224" s="72"/>
      <c r="EJ224" s="72"/>
      <c r="EK224" s="72"/>
      <c r="EL224" s="72">
        <v>1</v>
      </c>
      <c r="EM224" s="72"/>
      <c r="EN224" s="72"/>
      <c r="EO224" s="72"/>
      <c r="EP224" s="72"/>
      <c r="EQ224" s="72"/>
      <c r="ER224" s="72"/>
      <c r="ES224" s="72"/>
      <c r="ET224" s="70"/>
      <c r="EU224" s="72"/>
      <c r="EV224" s="70"/>
      <c r="EW224" s="70"/>
      <c r="EX224" s="70"/>
      <c r="EY224" s="73"/>
      <c r="EZ224" s="73"/>
      <c r="FA224" s="73"/>
      <c r="FB224" s="74"/>
      <c r="FC224" s="75"/>
      <c r="FD224" s="75"/>
      <c r="FE224" s="75"/>
      <c r="FF224" s="75"/>
      <c r="FG224" s="75"/>
      <c r="FH224" s="75"/>
      <c r="FI224" s="75"/>
      <c r="FJ224" s="75"/>
      <c r="FK224" s="75"/>
      <c r="FL224" s="75"/>
      <c r="FM224" s="75"/>
      <c r="FN224" s="75"/>
      <c r="FO224" s="75"/>
      <c r="FP224" s="75"/>
      <c r="FQ224" s="75"/>
      <c r="FR224" s="74"/>
      <c r="FS224" s="74"/>
      <c r="FT224" s="74"/>
      <c r="FU224" s="74"/>
      <c r="FV224" s="74"/>
      <c r="FW224" s="74"/>
      <c r="FX224" s="76"/>
      <c r="FY224" s="76"/>
      <c r="FZ224" s="76"/>
      <c r="GA224" s="76"/>
      <c r="GB224" s="76"/>
      <c r="GC224" s="74"/>
      <c r="GD224" s="74"/>
      <c r="GE224" s="74"/>
      <c r="GF224" s="74"/>
      <c r="GG224" s="77"/>
      <c r="GH224" s="78"/>
      <c r="GI224" s="78"/>
      <c r="GJ224" s="74"/>
      <c r="GK224" s="79"/>
      <c r="GL224" s="105"/>
      <c r="GM224" s="105"/>
      <c r="GN224" s="70"/>
      <c r="GO224" s="70"/>
      <c r="GP224" s="70"/>
      <c r="GQ224" s="70"/>
      <c r="GR224" s="70"/>
      <c r="GS224" s="70"/>
      <c r="GT224" s="70"/>
      <c r="GU224" s="70"/>
      <c r="GV224" s="70"/>
      <c r="GW224" s="70"/>
      <c r="GX224" s="70"/>
      <c r="GY224" s="70"/>
      <c r="GZ224" s="70"/>
      <c r="HA224" s="70"/>
      <c r="HB224" s="70"/>
      <c r="HC224" s="70"/>
      <c r="HD224" s="70"/>
      <c r="HE224" s="70"/>
      <c r="HF224" s="70"/>
      <c r="HG224" s="70"/>
      <c r="HH224" s="70"/>
      <c r="HI224" s="70"/>
      <c r="HJ224" s="70"/>
      <c r="HK224" s="72"/>
      <c r="HL224" s="70"/>
      <c r="HM224" s="72"/>
      <c r="HN224" s="70"/>
      <c r="HO224" s="70"/>
      <c r="HP224" s="72"/>
      <c r="HQ224" s="106"/>
      <c r="HR224" s="70"/>
      <c r="HS224" s="70"/>
      <c r="HT224" s="70"/>
      <c r="HU224" s="70"/>
      <c r="HV224" s="70"/>
      <c r="HW224" s="70"/>
      <c r="HX224" s="70"/>
      <c r="HY224" s="70"/>
      <c r="HZ224" s="70"/>
      <c r="IA224" s="70"/>
      <c r="IB224" s="72"/>
      <c r="IC224" s="70"/>
      <c r="ID224" s="72"/>
      <c r="IE224" s="70"/>
      <c r="IF224" s="70"/>
      <c r="IG224" s="72"/>
      <c r="IH224" s="72"/>
      <c r="II224" s="72"/>
      <c r="IJ224" s="70"/>
      <c r="IK224" s="70"/>
      <c r="IL224" s="70"/>
      <c r="IM224" s="70"/>
      <c r="IN224" s="72"/>
      <c r="IO224" s="72"/>
      <c r="IP224" s="70"/>
      <c r="IQ224" s="72"/>
      <c r="IR224" s="72"/>
      <c r="IS224" s="72"/>
      <c r="IT224" s="72"/>
      <c r="IU224" s="72"/>
      <c r="IV224" s="72"/>
      <c r="IW224" s="72"/>
      <c r="IX224" s="72"/>
      <c r="IY224" s="72"/>
      <c r="IZ224" s="72"/>
      <c r="JA224" s="72"/>
      <c r="JB224" s="72"/>
      <c r="JC224" s="72"/>
      <c r="JD224" s="72"/>
      <c r="JE224" s="72"/>
      <c r="JF224" s="72"/>
      <c r="JG224" s="72"/>
      <c r="JH224" s="72"/>
      <c r="JI224" s="72"/>
      <c r="JJ224" s="72"/>
      <c r="JK224" s="72"/>
      <c r="JL224" s="70"/>
      <c r="JM224" s="70"/>
      <c r="JN224" s="70"/>
      <c r="JO224" s="72"/>
      <c r="JP224" s="72"/>
      <c r="JQ224" s="70"/>
      <c r="JR224" s="72"/>
      <c r="JS224" s="70"/>
      <c r="JT224" s="72"/>
      <c r="JU224" s="72"/>
      <c r="JV224" s="70"/>
      <c r="JW224" s="72"/>
      <c r="JX224" s="72"/>
      <c r="JY224" s="72"/>
      <c r="JZ224" s="72"/>
      <c r="KA224" s="72"/>
      <c r="KB224" s="72"/>
      <c r="KC224" s="72"/>
      <c r="KD224" s="72"/>
      <c r="KE224" s="72"/>
      <c r="KF224" s="72"/>
      <c r="KG224" s="72"/>
      <c r="KH224" s="72"/>
      <c r="KI224" s="72"/>
      <c r="KJ224" s="72"/>
      <c r="KK224" s="72"/>
      <c r="KL224" s="72"/>
      <c r="KM224" s="72"/>
      <c r="KN224" s="70"/>
      <c r="KO224" s="72"/>
      <c r="KP224" s="70"/>
      <c r="KQ224" s="72"/>
      <c r="KR224" s="72"/>
      <c r="KS224" s="72"/>
      <c r="KT224" s="72"/>
      <c r="KU224" s="72"/>
      <c r="KV224" s="72"/>
      <c r="KW224" s="72">
        <v>1</v>
      </c>
      <c r="KX224" s="72"/>
      <c r="KY224" s="72"/>
      <c r="KZ224" s="72"/>
      <c r="LA224" s="72"/>
      <c r="LB224" s="72"/>
      <c r="LC224" s="72"/>
      <c r="LD224" s="72"/>
      <c r="LE224" s="70"/>
      <c r="LF224" s="72"/>
      <c r="LG224" s="70"/>
      <c r="LH224" s="70"/>
      <c r="LI224" s="70"/>
      <c r="LJ224" s="73"/>
      <c r="LK224" s="73"/>
      <c r="LL224" s="73"/>
      <c r="LM224" s="74"/>
      <c r="LN224" s="75"/>
      <c r="LO224" s="75"/>
      <c r="LP224" s="75"/>
      <c r="LQ224" s="75"/>
      <c r="LR224" s="75"/>
      <c r="LS224" s="75"/>
      <c r="LT224" s="75"/>
      <c r="LU224" s="75"/>
      <c r="LV224" s="75"/>
      <c r="LW224" s="75"/>
      <c r="LX224" s="75"/>
      <c r="LY224" s="75"/>
      <c r="LZ224" s="75"/>
      <c r="MA224" s="75"/>
      <c r="MB224" s="75"/>
      <c r="MC224" s="74"/>
      <c r="MD224" s="74"/>
      <c r="ME224" s="74"/>
      <c r="MF224" s="74"/>
      <c r="MG224" s="74"/>
      <c r="MH224" s="74"/>
      <c r="MI224" s="76"/>
      <c r="MJ224" s="76"/>
      <c r="MK224" s="76"/>
      <c r="ML224" s="76"/>
      <c r="MM224" s="76"/>
      <c r="MN224" s="74"/>
      <c r="MO224" s="74"/>
      <c r="MP224" s="74"/>
      <c r="MQ224" s="74"/>
      <c r="MR224" s="70"/>
      <c r="MS224" s="70"/>
      <c r="MT224" s="70"/>
      <c r="MU224" s="70"/>
      <c r="MV224" s="70"/>
      <c r="MW224" s="70"/>
      <c r="MX224" s="70"/>
      <c r="MY224" s="70"/>
      <c r="MZ224" s="70"/>
      <c r="NA224" s="70"/>
      <c r="NB224" s="70"/>
      <c r="NC224" s="70"/>
      <c r="ND224" s="70"/>
      <c r="NE224" s="70"/>
      <c r="NF224" s="70"/>
      <c r="NG224" s="70"/>
      <c r="NH224" s="70"/>
      <c r="NI224" s="70"/>
      <c r="NJ224" s="70"/>
      <c r="NK224" s="70"/>
      <c r="NL224" s="70"/>
      <c r="NM224" s="70"/>
      <c r="NN224" s="70"/>
      <c r="NO224" s="70"/>
      <c r="NP224" s="70"/>
      <c r="NQ224" s="70"/>
      <c r="NR224" s="70"/>
      <c r="NS224" s="70"/>
      <c r="NT224" s="70"/>
      <c r="NU224" s="70"/>
      <c r="NV224" s="70"/>
      <c r="NW224" s="70"/>
      <c r="NX224" s="70"/>
      <c r="NY224" s="70"/>
      <c r="NZ224" s="70"/>
      <c r="OA224" s="70"/>
      <c r="OB224" s="70"/>
      <c r="OC224" s="70"/>
      <c r="OD224" s="70"/>
      <c r="OE224" s="70"/>
      <c r="OF224" s="70"/>
      <c r="OG224" s="81"/>
      <c r="OH224" s="70"/>
      <c r="OI224" s="70"/>
      <c r="OJ224" s="70"/>
      <c r="OK224" s="70"/>
      <c r="OL224" s="70"/>
      <c r="OM224" s="70"/>
      <c r="ON224" s="70"/>
      <c r="OO224" s="70"/>
      <c r="OP224" s="70"/>
      <c r="OQ224" s="70"/>
      <c r="OR224" s="70"/>
      <c r="OS224" s="70"/>
      <c r="OT224" s="70"/>
      <c r="OU224" s="70"/>
    </row>
    <row r="225" spans="1:411" s="67" customFormat="1" ht="12.75">
      <c r="A225" s="67">
        <v>216</v>
      </c>
      <c r="B225" s="555" t="s">
        <v>811</v>
      </c>
      <c r="C225" s="559" t="s">
        <v>601</v>
      </c>
      <c r="D225" s="513">
        <v>4739.24</v>
      </c>
      <c r="E225" s="571"/>
      <c r="F225" s="634"/>
      <c r="G225" s="634">
        <v>4739.24</v>
      </c>
      <c r="H225" s="919">
        <v>4739.24</v>
      </c>
      <c r="I225" s="633">
        <f t="shared" si="8"/>
        <v>4739.24</v>
      </c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2"/>
      <c r="AK225" s="70"/>
      <c r="AL225" s="72"/>
      <c r="AM225" s="70"/>
      <c r="AN225" s="70"/>
      <c r="AO225" s="72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  <c r="BD225" s="70"/>
      <c r="BE225" s="70"/>
      <c r="BF225" s="70"/>
      <c r="BG225" s="70"/>
      <c r="BH225" s="70"/>
      <c r="BI225" s="70"/>
      <c r="BJ225" s="70"/>
      <c r="BK225" s="72"/>
      <c r="BL225" s="72"/>
      <c r="BM225" s="70"/>
      <c r="BN225" s="70"/>
      <c r="BO225" s="72"/>
      <c r="BP225" s="72"/>
      <c r="BQ225" s="70"/>
      <c r="BR225" s="70"/>
      <c r="BS225" s="70"/>
      <c r="BT225" s="70"/>
      <c r="BU225" s="72"/>
      <c r="BV225" s="72"/>
      <c r="BW225" s="72"/>
      <c r="BX225" s="72"/>
      <c r="BY225" s="70"/>
      <c r="BZ225" s="70"/>
      <c r="CA225" s="70"/>
      <c r="CB225" s="70"/>
      <c r="CC225" s="72"/>
      <c r="CD225" s="72"/>
      <c r="CE225" s="70"/>
      <c r="CF225" s="72"/>
      <c r="CG225" s="72"/>
      <c r="CH225" s="72"/>
      <c r="CI225" s="72"/>
      <c r="CJ225" s="72"/>
      <c r="CK225" s="72"/>
      <c r="CL225" s="72"/>
      <c r="CM225" s="72"/>
      <c r="CN225" s="72"/>
      <c r="CO225" s="72"/>
      <c r="CP225" s="72"/>
      <c r="CQ225" s="72"/>
      <c r="CR225" s="72"/>
      <c r="CS225" s="72"/>
      <c r="CT225" s="72"/>
      <c r="CU225" s="72"/>
      <c r="CV225" s="72"/>
      <c r="CW225" s="72"/>
      <c r="CX225" s="72"/>
      <c r="CY225" s="72"/>
      <c r="CZ225" s="72"/>
      <c r="DA225" s="70"/>
      <c r="DB225" s="70"/>
      <c r="DC225" s="70"/>
      <c r="DD225" s="72"/>
      <c r="DE225" s="72"/>
      <c r="DF225" s="70"/>
      <c r="DG225" s="72"/>
      <c r="DH225" s="70"/>
      <c r="DI225" s="72"/>
      <c r="DJ225" s="72"/>
      <c r="DK225" s="70"/>
      <c r="DL225" s="72"/>
      <c r="DM225" s="72"/>
      <c r="DN225" s="72"/>
      <c r="DO225" s="72"/>
      <c r="DP225" s="72"/>
      <c r="DQ225" s="72"/>
      <c r="DR225" s="72"/>
      <c r="DS225" s="72"/>
      <c r="DT225" s="72"/>
      <c r="DU225" s="72"/>
      <c r="DV225" s="72"/>
      <c r="DW225" s="72"/>
      <c r="DX225" s="72"/>
      <c r="DY225" s="72"/>
      <c r="DZ225" s="72"/>
      <c r="EA225" s="72"/>
      <c r="EB225" s="72"/>
      <c r="EC225" s="70"/>
      <c r="ED225" s="72"/>
      <c r="EE225" s="70"/>
      <c r="EF225" s="72"/>
      <c r="EG225" s="72"/>
      <c r="EH225" s="72"/>
      <c r="EI225" s="72"/>
      <c r="EJ225" s="72"/>
      <c r="EK225" s="72"/>
      <c r="EL225" s="72"/>
      <c r="EM225" s="72">
        <v>1</v>
      </c>
      <c r="EN225" s="72"/>
      <c r="EO225" s="72"/>
      <c r="EP225" s="72"/>
      <c r="EQ225" s="72"/>
      <c r="ER225" s="72"/>
      <c r="ES225" s="72"/>
      <c r="ET225" s="70"/>
      <c r="EU225" s="72"/>
      <c r="EV225" s="70"/>
      <c r="EW225" s="70"/>
      <c r="EX225" s="70"/>
      <c r="EY225" s="73"/>
      <c r="EZ225" s="73"/>
      <c r="FA225" s="73"/>
      <c r="FB225" s="74"/>
      <c r="FC225" s="75"/>
      <c r="FD225" s="75"/>
      <c r="FE225" s="75"/>
      <c r="FF225" s="75"/>
      <c r="FG225" s="75"/>
      <c r="FH225" s="75"/>
      <c r="FI225" s="75"/>
      <c r="FJ225" s="75"/>
      <c r="FK225" s="75"/>
      <c r="FL225" s="75"/>
      <c r="FM225" s="75"/>
      <c r="FN225" s="75"/>
      <c r="FO225" s="75"/>
      <c r="FP225" s="75"/>
      <c r="FQ225" s="75"/>
      <c r="FR225" s="74"/>
      <c r="FS225" s="74"/>
      <c r="FT225" s="74"/>
      <c r="FU225" s="74"/>
      <c r="FV225" s="74"/>
      <c r="FW225" s="74"/>
      <c r="FX225" s="76"/>
      <c r="FY225" s="76"/>
      <c r="FZ225" s="76"/>
      <c r="GA225" s="76"/>
      <c r="GB225" s="76"/>
      <c r="GC225" s="74"/>
      <c r="GD225" s="74"/>
      <c r="GE225" s="74"/>
      <c r="GF225" s="74"/>
      <c r="GG225" s="77"/>
      <c r="GH225" s="78"/>
      <c r="GI225" s="78"/>
      <c r="GJ225" s="74"/>
      <c r="GK225" s="79"/>
      <c r="GL225" s="105"/>
      <c r="GM225" s="105"/>
      <c r="GN225" s="70"/>
      <c r="GO225" s="70"/>
      <c r="GP225" s="70"/>
      <c r="GQ225" s="70"/>
      <c r="GR225" s="70"/>
      <c r="GS225" s="70"/>
      <c r="GT225" s="70"/>
      <c r="GU225" s="70"/>
      <c r="GV225" s="70"/>
      <c r="GW225" s="70"/>
      <c r="GX225" s="70"/>
      <c r="GY225" s="70"/>
      <c r="GZ225" s="70"/>
      <c r="HA225" s="70"/>
      <c r="HB225" s="70"/>
      <c r="HC225" s="70"/>
      <c r="HD225" s="70"/>
      <c r="HE225" s="70"/>
      <c r="HF225" s="70"/>
      <c r="HG225" s="70"/>
      <c r="HH225" s="70"/>
      <c r="HI225" s="70"/>
      <c r="HJ225" s="70"/>
      <c r="HK225" s="72"/>
      <c r="HL225" s="70"/>
      <c r="HM225" s="72"/>
      <c r="HN225" s="70"/>
      <c r="HO225" s="70"/>
      <c r="HP225" s="72"/>
      <c r="HQ225" s="106"/>
      <c r="HR225" s="70"/>
      <c r="HS225" s="70"/>
      <c r="HT225" s="70"/>
      <c r="HU225" s="70"/>
      <c r="HV225" s="70"/>
      <c r="HW225" s="70"/>
      <c r="HX225" s="70"/>
      <c r="HY225" s="70"/>
      <c r="HZ225" s="70"/>
      <c r="IA225" s="70"/>
      <c r="IB225" s="72"/>
      <c r="IC225" s="70"/>
      <c r="ID225" s="72"/>
      <c r="IE225" s="70"/>
      <c r="IF225" s="70"/>
      <c r="IG225" s="72"/>
      <c r="IH225" s="72"/>
      <c r="II225" s="72"/>
      <c r="IJ225" s="70"/>
      <c r="IK225" s="70"/>
      <c r="IL225" s="70"/>
      <c r="IM225" s="70"/>
      <c r="IN225" s="72"/>
      <c r="IO225" s="72"/>
      <c r="IP225" s="70"/>
      <c r="IQ225" s="72"/>
      <c r="IR225" s="72"/>
      <c r="IS225" s="72"/>
      <c r="IT225" s="72"/>
      <c r="IU225" s="72"/>
      <c r="IV225" s="72"/>
      <c r="IW225" s="72"/>
      <c r="IX225" s="72"/>
      <c r="IY225" s="72"/>
      <c r="IZ225" s="72"/>
      <c r="JA225" s="72"/>
      <c r="JB225" s="72"/>
      <c r="JC225" s="72"/>
      <c r="JD225" s="72"/>
      <c r="JE225" s="72"/>
      <c r="JF225" s="72"/>
      <c r="JG225" s="72"/>
      <c r="JH225" s="72"/>
      <c r="JI225" s="72"/>
      <c r="JJ225" s="72"/>
      <c r="JK225" s="72"/>
      <c r="JL225" s="70"/>
      <c r="JM225" s="70"/>
      <c r="JN225" s="70"/>
      <c r="JO225" s="72"/>
      <c r="JP225" s="72"/>
      <c r="JQ225" s="70"/>
      <c r="JR225" s="72"/>
      <c r="JS225" s="70"/>
      <c r="JT225" s="72"/>
      <c r="JU225" s="72"/>
      <c r="JV225" s="70"/>
      <c r="JW225" s="72"/>
      <c r="JX225" s="72"/>
      <c r="JY225" s="72"/>
      <c r="JZ225" s="72"/>
      <c r="KA225" s="72"/>
      <c r="KB225" s="72"/>
      <c r="KC225" s="72"/>
      <c r="KD225" s="72"/>
      <c r="KE225" s="72"/>
      <c r="KF225" s="72"/>
      <c r="KG225" s="72"/>
      <c r="KH225" s="72"/>
      <c r="KI225" s="72"/>
      <c r="KJ225" s="72"/>
      <c r="KK225" s="72"/>
      <c r="KL225" s="72"/>
      <c r="KM225" s="72"/>
      <c r="KN225" s="70"/>
      <c r="KO225" s="72"/>
      <c r="KP225" s="70"/>
      <c r="KQ225" s="72"/>
      <c r="KR225" s="72"/>
      <c r="KS225" s="72"/>
      <c r="KT225" s="72"/>
      <c r="KU225" s="72"/>
      <c r="KV225" s="72"/>
      <c r="KW225" s="72"/>
      <c r="KX225" s="72">
        <v>1</v>
      </c>
      <c r="KY225" s="72"/>
      <c r="KZ225" s="72"/>
      <c r="LA225" s="72"/>
      <c r="LB225" s="72"/>
      <c r="LC225" s="72"/>
      <c r="LD225" s="72"/>
      <c r="LE225" s="70"/>
      <c r="LF225" s="72"/>
      <c r="LG225" s="70"/>
      <c r="LH225" s="70"/>
      <c r="LI225" s="70"/>
      <c r="LJ225" s="73"/>
      <c r="LK225" s="73"/>
      <c r="LL225" s="73"/>
      <c r="LM225" s="74"/>
      <c r="LN225" s="75"/>
      <c r="LO225" s="75"/>
      <c r="LP225" s="75"/>
      <c r="LQ225" s="75"/>
      <c r="LR225" s="75"/>
      <c r="LS225" s="75"/>
      <c r="LT225" s="75"/>
      <c r="LU225" s="75"/>
      <c r="LV225" s="75"/>
      <c r="LW225" s="75"/>
      <c r="LX225" s="75"/>
      <c r="LY225" s="75"/>
      <c r="LZ225" s="75"/>
      <c r="MA225" s="75"/>
      <c r="MB225" s="75"/>
      <c r="MC225" s="74"/>
      <c r="MD225" s="74"/>
      <c r="ME225" s="74"/>
      <c r="MF225" s="74"/>
      <c r="MG225" s="74"/>
      <c r="MH225" s="74"/>
      <c r="MI225" s="76"/>
      <c r="MJ225" s="76"/>
      <c r="MK225" s="76"/>
      <c r="ML225" s="76"/>
      <c r="MM225" s="76"/>
      <c r="MN225" s="74"/>
      <c r="MO225" s="74"/>
      <c r="MP225" s="74"/>
      <c r="MQ225" s="74"/>
      <c r="MR225" s="70"/>
      <c r="MS225" s="70"/>
      <c r="MT225" s="70"/>
      <c r="MU225" s="70"/>
      <c r="MV225" s="70"/>
      <c r="MW225" s="70"/>
      <c r="MX225" s="70"/>
      <c r="MY225" s="70"/>
      <c r="MZ225" s="70"/>
      <c r="NA225" s="70"/>
      <c r="NB225" s="70"/>
      <c r="NC225" s="70"/>
      <c r="ND225" s="70"/>
      <c r="NE225" s="70"/>
      <c r="NF225" s="70"/>
      <c r="NG225" s="70"/>
      <c r="NH225" s="70"/>
      <c r="NI225" s="70"/>
      <c r="NJ225" s="70"/>
      <c r="NK225" s="70"/>
      <c r="NL225" s="70"/>
      <c r="NM225" s="70"/>
      <c r="NN225" s="70"/>
      <c r="NO225" s="70"/>
      <c r="NP225" s="70"/>
      <c r="NQ225" s="70"/>
      <c r="NR225" s="70"/>
      <c r="NS225" s="70"/>
      <c r="NT225" s="70"/>
      <c r="NU225" s="70"/>
      <c r="NV225" s="70"/>
      <c r="NW225" s="70"/>
      <c r="NX225" s="70"/>
      <c r="NY225" s="70"/>
      <c r="NZ225" s="70"/>
      <c r="OA225" s="70"/>
      <c r="OB225" s="70"/>
      <c r="OC225" s="70"/>
      <c r="OD225" s="70"/>
      <c r="OE225" s="70"/>
      <c r="OF225" s="70"/>
      <c r="OG225" s="81"/>
      <c r="OH225" s="70"/>
      <c r="OI225" s="70"/>
      <c r="OJ225" s="70"/>
      <c r="OK225" s="70"/>
      <c r="OL225" s="70"/>
      <c r="OM225" s="70"/>
      <c r="ON225" s="70"/>
      <c r="OO225" s="70"/>
      <c r="OP225" s="70"/>
      <c r="OQ225" s="70"/>
      <c r="OR225" s="70"/>
      <c r="OS225" s="70"/>
      <c r="OT225" s="70"/>
      <c r="OU225" s="70"/>
    </row>
    <row r="226" spans="1:411" s="67" customFormat="1" ht="12.75">
      <c r="A226" s="67">
        <v>217</v>
      </c>
      <c r="B226" s="555" t="s">
        <v>812</v>
      </c>
      <c r="C226" s="559" t="s">
        <v>601</v>
      </c>
      <c r="D226" s="513">
        <v>4739.24</v>
      </c>
      <c r="E226" s="571"/>
      <c r="F226" s="634"/>
      <c r="G226" s="634">
        <v>4739.24</v>
      </c>
      <c r="H226" s="919">
        <v>4739.24</v>
      </c>
      <c r="I226" s="633">
        <f t="shared" si="8"/>
        <v>4739.24</v>
      </c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2"/>
      <c r="AK226" s="70"/>
      <c r="AL226" s="72"/>
      <c r="AM226" s="70"/>
      <c r="AN226" s="70"/>
      <c r="AO226" s="72"/>
      <c r="AP226" s="70"/>
      <c r="AQ226" s="70"/>
      <c r="AR226" s="70"/>
      <c r="AS226" s="70"/>
      <c r="AT226" s="70"/>
      <c r="AU226" s="70"/>
      <c r="AV226" s="70"/>
      <c r="AW226" s="70"/>
      <c r="AX226" s="70"/>
      <c r="AY226" s="70"/>
      <c r="AZ226" s="70"/>
      <c r="BA226" s="70"/>
      <c r="BB226" s="70"/>
      <c r="BC226" s="70"/>
      <c r="BD226" s="70"/>
      <c r="BE226" s="70"/>
      <c r="BF226" s="70"/>
      <c r="BG226" s="70"/>
      <c r="BH226" s="70"/>
      <c r="BI226" s="70"/>
      <c r="BJ226" s="70"/>
      <c r="BK226" s="72"/>
      <c r="BL226" s="72"/>
      <c r="BM226" s="70"/>
      <c r="BN226" s="70"/>
      <c r="BO226" s="72"/>
      <c r="BP226" s="72"/>
      <c r="BQ226" s="70"/>
      <c r="BR226" s="70"/>
      <c r="BS226" s="70"/>
      <c r="BT226" s="70"/>
      <c r="BU226" s="72"/>
      <c r="BV226" s="72"/>
      <c r="BW226" s="72"/>
      <c r="BX226" s="72"/>
      <c r="BY226" s="70"/>
      <c r="BZ226" s="70"/>
      <c r="CA226" s="70"/>
      <c r="CB226" s="70"/>
      <c r="CC226" s="72"/>
      <c r="CD226" s="72"/>
      <c r="CE226" s="70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/>
      <c r="CQ226" s="72"/>
      <c r="CR226" s="72"/>
      <c r="CS226" s="72"/>
      <c r="CT226" s="72"/>
      <c r="CU226" s="72"/>
      <c r="CV226" s="72"/>
      <c r="CW226" s="72"/>
      <c r="CX226" s="72"/>
      <c r="CY226" s="72"/>
      <c r="CZ226" s="72"/>
      <c r="DA226" s="70"/>
      <c r="DB226" s="70"/>
      <c r="DC226" s="70"/>
      <c r="DD226" s="72"/>
      <c r="DE226" s="72"/>
      <c r="DF226" s="70"/>
      <c r="DG226" s="72"/>
      <c r="DH226" s="70"/>
      <c r="DI226" s="72"/>
      <c r="DJ226" s="72"/>
      <c r="DK226" s="70"/>
      <c r="DL226" s="72"/>
      <c r="DM226" s="72"/>
      <c r="DN226" s="72"/>
      <c r="DO226" s="72"/>
      <c r="DP226" s="72"/>
      <c r="DQ226" s="72"/>
      <c r="DR226" s="72"/>
      <c r="DS226" s="72"/>
      <c r="DT226" s="72"/>
      <c r="DU226" s="72"/>
      <c r="DV226" s="72"/>
      <c r="DW226" s="72"/>
      <c r="DX226" s="72"/>
      <c r="DY226" s="72"/>
      <c r="DZ226" s="72"/>
      <c r="EA226" s="72"/>
      <c r="EB226" s="72"/>
      <c r="EC226" s="70"/>
      <c r="ED226" s="72"/>
      <c r="EE226" s="70"/>
      <c r="EF226" s="72"/>
      <c r="EG226" s="72"/>
      <c r="EH226" s="72"/>
      <c r="EI226" s="72"/>
      <c r="EJ226" s="72"/>
      <c r="EK226" s="72"/>
      <c r="EL226" s="72"/>
      <c r="EM226" s="72"/>
      <c r="EN226" s="72">
        <v>1</v>
      </c>
      <c r="EO226" s="72"/>
      <c r="EP226" s="72"/>
      <c r="EQ226" s="72"/>
      <c r="ER226" s="72"/>
      <c r="ES226" s="72"/>
      <c r="ET226" s="70"/>
      <c r="EU226" s="72"/>
      <c r="EV226" s="70"/>
      <c r="EW226" s="70"/>
      <c r="EX226" s="70"/>
      <c r="EY226" s="73"/>
      <c r="EZ226" s="73"/>
      <c r="FA226" s="73"/>
      <c r="FB226" s="74"/>
      <c r="FC226" s="75"/>
      <c r="FD226" s="75"/>
      <c r="FE226" s="75"/>
      <c r="FF226" s="75"/>
      <c r="FG226" s="75"/>
      <c r="FH226" s="75"/>
      <c r="FI226" s="75"/>
      <c r="FJ226" s="75"/>
      <c r="FK226" s="75"/>
      <c r="FL226" s="75"/>
      <c r="FM226" s="75"/>
      <c r="FN226" s="75"/>
      <c r="FO226" s="75"/>
      <c r="FP226" s="75"/>
      <c r="FQ226" s="75"/>
      <c r="FR226" s="74"/>
      <c r="FS226" s="74"/>
      <c r="FT226" s="74"/>
      <c r="FU226" s="74"/>
      <c r="FV226" s="74"/>
      <c r="FW226" s="74"/>
      <c r="FX226" s="76"/>
      <c r="FY226" s="76"/>
      <c r="FZ226" s="76"/>
      <c r="GA226" s="76"/>
      <c r="GB226" s="76"/>
      <c r="GC226" s="74"/>
      <c r="GD226" s="74"/>
      <c r="GE226" s="74"/>
      <c r="GF226" s="74"/>
      <c r="GG226" s="77"/>
      <c r="GH226" s="78"/>
      <c r="GI226" s="78"/>
      <c r="GJ226" s="74"/>
      <c r="GK226" s="79"/>
      <c r="GL226" s="105"/>
      <c r="GM226" s="105"/>
      <c r="GN226" s="70"/>
      <c r="GO226" s="70"/>
      <c r="GP226" s="70"/>
      <c r="GQ226" s="70"/>
      <c r="GR226" s="70"/>
      <c r="GS226" s="70"/>
      <c r="GT226" s="70"/>
      <c r="GU226" s="70"/>
      <c r="GV226" s="70"/>
      <c r="GW226" s="70"/>
      <c r="GX226" s="70"/>
      <c r="GY226" s="70"/>
      <c r="GZ226" s="70"/>
      <c r="HA226" s="70"/>
      <c r="HB226" s="70"/>
      <c r="HC226" s="70"/>
      <c r="HD226" s="70"/>
      <c r="HE226" s="70"/>
      <c r="HF226" s="70"/>
      <c r="HG226" s="70"/>
      <c r="HH226" s="70"/>
      <c r="HI226" s="70"/>
      <c r="HJ226" s="70"/>
      <c r="HK226" s="72"/>
      <c r="HL226" s="70"/>
      <c r="HM226" s="72"/>
      <c r="HN226" s="70"/>
      <c r="HO226" s="70"/>
      <c r="HP226" s="72"/>
      <c r="HQ226" s="106"/>
      <c r="HR226" s="70"/>
      <c r="HS226" s="70"/>
      <c r="HT226" s="70"/>
      <c r="HU226" s="70"/>
      <c r="HV226" s="70"/>
      <c r="HW226" s="70"/>
      <c r="HX226" s="70"/>
      <c r="HY226" s="70"/>
      <c r="HZ226" s="70"/>
      <c r="IA226" s="70"/>
      <c r="IB226" s="72"/>
      <c r="IC226" s="70"/>
      <c r="ID226" s="72"/>
      <c r="IE226" s="70"/>
      <c r="IF226" s="70"/>
      <c r="IG226" s="72"/>
      <c r="IH226" s="72"/>
      <c r="II226" s="72"/>
      <c r="IJ226" s="70"/>
      <c r="IK226" s="70"/>
      <c r="IL226" s="70"/>
      <c r="IM226" s="70"/>
      <c r="IN226" s="72"/>
      <c r="IO226" s="72"/>
      <c r="IP226" s="70"/>
      <c r="IQ226" s="72"/>
      <c r="IR226" s="72"/>
      <c r="IS226" s="72"/>
      <c r="IT226" s="72"/>
      <c r="IU226" s="72"/>
      <c r="IV226" s="72"/>
      <c r="IW226" s="72"/>
      <c r="IX226" s="72"/>
      <c r="IY226" s="72"/>
      <c r="IZ226" s="72"/>
      <c r="JA226" s="72"/>
      <c r="JB226" s="72"/>
      <c r="JC226" s="72"/>
      <c r="JD226" s="72"/>
      <c r="JE226" s="72"/>
      <c r="JF226" s="72"/>
      <c r="JG226" s="72"/>
      <c r="JH226" s="72"/>
      <c r="JI226" s="72"/>
      <c r="JJ226" s="72"/>
      <c r="JK226" s="72"/>
      <c r="JL226" s="70"/>
      <c r="JM226" s="70"/>
      <c r="JN226" s="70"/>
      <c r="JO226" s="72"/>
      <c r="JP226" s="72"/>
      <c r="JQ226" s="70"/>
      <c r="JR226" s="72"/>
      <c r="JS226" s="70"/>
      <c r="JT226" s="72"/>
      <c r="JU226" s="72"/>
      <c r="JV226" s="70"/>
      <c r="JW226" s="72"/>
      <c r="JX226" s="72"/>
      <c r="JY226" s="72"/>
      <c r="JZ226" s="72"/>
      <c r="KA226" s="72"/>
      <c r="KB226" s="72"/>
      <c r="KC226" s="72"/>
      <c r="KD226" s="72"/>
      <c r="KE226" s="72"/>
      <c r="KF226" s="72"/>
      <c r="KG226" s="72"/>
      <c r="KH226" s="72"/>
      <c r="KI226" s="72"/>
      <c r="KJ226" s="72"/>
      <c r="KK226" s="72"/>
      <c r="KL226" s="72"/>
      <c r="KM226" s="72"/>
      <c r="KN226" s="70"/>
      <c r="KO226" s="72"/>
      <c r="KP226" s="70"/>
      <c r="KQ226" s="72"/>
      <c r="KR226" s="72"/>
      <c r="KS226" s="72"/>
      <c r="KT226" s="72"/>
      <c r="KU226" s="72"/>
      <c r="KV226" s="72"/>
      <c r="KW226" s="72"/>
      <c r="KX226" s="72"/>
      <c r="KY226" s="72">
        <v>1</v>
      </c>
      <c r="KZ226" s="72"/>
      <c r="LA226" s="72"/>
      <c r="LB226" s="72"/>
      <c r="LC226" s="72"/>
      <c r="LD226" s="72"/>
      <c r="LE226" s="70"/>
      <c r="LF226" s="72"/>
      <c r="LG226" s="70"/>
      <c r="LH226" s="70"/>
      <c r="LI226" s="70"/>
      <c r="LJ226" s="73"/>
      <c r="LK226" s="73"/>
      <c r="LL226" s="73"/>
      <c r="LM226" s="74"/>
      <c r="LN226" s="75"/>
      <c r="LO226" s="75"/>
      <c r="LP226" s="75"/>
      <c r="LQ226" s="75"/>
      <c r="LR226" s="75"/>
      <c r="LS226" s="75"/>
      <c r="LT226" s="75"/>
      <c r="LU226" s="75"/>
      <c r="LV226" s="75"/>
      <c r="LW226" s="75"/>
      <c r="LX226" s="75"/>
      <c r="LY226" s="75"/>
      <c r="LZ226" s="75"/>
      <c r="MA226" s="75"/>
      <c r="MB226" s="75"/>
      <c r="MC226" s="74"/>
      <c r="MD226" s="74"/>
      <c r="ME226" s="74"/>
      <c r="MF226" s="74"/>
      <c r="MG226" s="74"/>
      <c r="MH226" s="74"/>
      <c r="MI226" s="76"/>
      <c r="MJ226" s="76"/>
      <c r="MK226" s="76"/>
      <c r="ML226" s="76"/>
      <c r="MM226" s="76"/>
      <c r="MN226" s="74"/>
      <c r="MO226" s="74"/>
      <c r="MP226" s="74"/>
      <c r="MQ226" s="74"/>
      <c r="MR226" s="70"/>
      <c r="MS226" s="70"/>
      <c r="MT226" s="70"/>
      <c r="MU226" s="70"/>
      <c r="MV226" s="70"/>
      <c r="MW226" s="70"/>
      <c r="MX226" s="70"/>
      <c r="MY226" s="70"/>
      <c r="MZ226" s="70"/>
      <c r="NA226" s="70"/>
      <c r="NB226" s="70"/>
      <c r="NC226" s="70"/>
      <c r="ND226" s="70"/>
      <c r="NE226" s="70"/>
      <c r="NF226" s="70"/>
      <c r="NG226" s="70"/>
      <c r="NH226" s="70"/>
      <c r="NI226" s="70"/>
      <c r="NJ226" s="70"/>
      <c r="NK226" s="70"/>
      <c r="NL226" s="70"/>
      <c r="NM226" s="70"/>
      <c r="NN226" s="70"/>
      <c r="NO226" s="70"/>
      <c r="NP226" s="70"/>
      <c r="NQ226" s="70"/>
      <c r="NR226" s="70"/>
      <c r="NS226" s="70"/>
      <c r="NT226" s="70"/>
      <c r="NU226" s="70"/>
      <c r="NV226" s="70"/>
      <c r="NW226" s="70"/>
      <c r="NX226" s="70"/>
      <c r="NY226" s="70"/>
      <c r="NZ226" s="70"/>
      <c r="OA226" s="70"/>
      <c r="OB226" s="70"/>
      <c r="OC226" s="70"/>
      <c r="OD226" s="70"/>
      <c r="OE226" s="70"/>
      <c r="OF226" s="70"/>
      <c r="OG226" s="81"/>
      <c r="OH226" s="70"/>
      <c r="OI226" s="70"/>
      <c r="OJ226" s="70"/>
      <c r="OK226" s="70"/>
      <c r="OL226" s="70"/>
      <c r="OM226" s="70"/>
      <c r="ON226" s="70"/>
      <c r="OO226" s="70"/>
      <c r="OP226" s="70"/>
      <c r="OQ226" s="70"/>
      <c r="OR226" s="70"/>
      <c r="OS226" s="70"/>
      <c r="OT226" s="70"/>
      <c r="OU226" s="70"/>
    </row>
    <row r="227" spans="1:411" s="67" customFormat="1" ht="12.75">
      <c r="A227" s="67">
        <v>218</v>
      </c>
      <c r="B227" s="555" t="s">
        <v>813</v>
      </c>
      <c r="C227" s="559" t="s">
        <v>601</v>
      </c>
      <c r="D227" s="513">
        <v>5505.78</v>
      </c>
      <c r="E227" s="571"/>
      <c r="F227" s="634"/>
      <c r="G227" s="634">
        <v>5505.78</v>
      </c>
      <c r="H227" s="919">
        <v>5505.78</v>
      </c>
      <c r="I227" s="633">
        <f t="shared" si="8"/>
        <v>5505.78</v>
      </c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  <c r="AJ227" s="72"/>
      <c r="AK227" s="70"/>
      <c r="AL227" s="72"/>
      <c r="AM227" s="70"/>
      <c r="AN227" s="70"/>
      <c r="AO227" s="72"/>
      <c r="AP227" s="70"/>
      <c r="AQ227" s="70"/>
      <c r="AR227" s="70"/>
      <c r="AS227" s="70"/>
      <c r="AT227" s="70"/>
      <c r="AU227" s="70"/>
      <c r="AV227" s="70"/>
      <c r="AW227" s="70"/>
      <c r="AX227" s="70"/>
      <c r="AY227" s="70"/>
      <c r="AZ227" s="70"/>
      <c r="BA227" s="70"/>
      <c r="BB227" s="70"/>
      <c r="BC227" s="70"/>
      <c r="BD227" s="70"/>
      <c r="BE227" s="70"/>
      <c r="BF227" s="70"/>
      <c r="BG227" s="70"/>
      <c r="BH227" s="70"/>
      <c r="BI227" s="70"/>
      <c r="BJ227" s="70"/>
      <c r="BK227" s="72"/>
      <c r="BL227" s="72"/>
      <c r="BM227" s="70"/>
      <c r="BN227" s="70"/>
      <c r="BO227" s="72"/>
      <c r="BP227" s="72"/>
      <c r="BQ227" s="70"/>
      <c r="BR227" s="70"/>
      <c r="BS227" s="70"/>
      <c r="BT227" s="70"/>
      <c r="BU227" s="72"/>
      <c r="BV227" s="72"/>
      <c r="BW227" s="72"/>
      <c r="BX227" s="72"/>
      <c r="BY227" s="70"/>
      <c r="BZ227" s="70"/>
      <c r="CA227" s="70"/>
      <c r="CB227" s="70"/>
      <c r="CC227" s="72"/>
      <c r="CD227" s="72"/>
      <c r="CE227" s="70"/>
      <c r="CF227" s="72"/>
      <c r="CG227" s="72"/>
      <c r="CH227" s="72"/>
      <c r="CI227" s="72"/>
      <c r="CJ227" s="72"/>
      <c r="CK227" s="72"/>
      <c r="CL227" s="72"/>
      <c r="CM227" s="72"/>
      <c r="CN227" s="72"/>
      <c r="CO227" s="72"/>
      <c r="CP227" s="72"/>
      <c r="CQ227" s="72"/>
      <c r="CR227" s="72"/>
      <c r="CS227" s="72"/>
      <c r="CT227" s="72"/>
      <c r="CU227" s="72"/>
      <c r="CV227" s="72"/>
      <c r="CW227" s="72"/>
      <c r="CX227" s="72"/>
      <c r="CY227" s="72"/>
      <c r="CZ227" s="72"/>
      <c r="DA227" s="70"/>
      <c r="DB227" s="70"/>
      <c r="DC227" s="70"/>
      <c r="DD227" s="72"/>
      <c r="DE227" s="72"/>
      <c r="DF227" s="70"/>
      <c r="DG227" s="72"/>
      <c r="DH227" s="70"/>
      <c r="DI227" s="72"/>
      <c r="DJ227" s="72"/>
      <c r="DK227" s="70"/>
      <c r="DL227" s="72"/>
      <c r="DM227" s="72"/>
      <c r="DN227" s="72"/>
      <c r="DO227" s="72"/>
      <c r="DP227" s="72"/>
      <c r="DQ227" s="72"/>
      <c r="DR227" s="72"/>
      <c r="DS227" s="72"/>
      <c r="DT227" s="72"/>
      <c r="DU227" s="72"/>
      <c r="DV227" s="72"/>
      <c r="DW227" s="72"/>
      <c r="DX227" s="72"/>
      <c r="DY227" s="72"/>
      <c r="DZ227" s="72"/>
      <c r="EA227" s="72"/>
      <c r="EB227" s="72"/>
      <c r="EC227" s="70"/>
      <c r="ED227" s="72"/>
      <c r="EE227" s="70"/>
      <c r="EF227" s="72"/>
      <c r="EG227" s="72"/>
      <c r="EH227" s="72"/>
      <c r="EI227" s="72"/>
      <c r="EJ227" s="72"/>
      <c r="EK227" s="72"/>
      <c r="EL227" s="72"/>
      <c r="EM227" s="72"/>
      <c r="EN227" s="72"/>
      <c r="EO227" s="72">
        <v>1</v>
      </c>
      <c r="EP227" s="72"/>
      <c r="EQ227" s="72"/>
      <c r="ER227" s="72"/>
      <c r="ES227" s="72"/>
      <c r="ET227" s="70"/>
      <c r="EU227" s="72"/>
      <c r="EV227" s="70"/>
      <c r="EW227" s="70"/>
      <c r="EX227" s="70"/>
      <c r="EY227" s="73"/>
      <c r="EZ227" s="73"/>
      <c r="FA227" s="73"/>
      <c r="FB227" s="74"/>
      <c r="FC227" s="75"/>
      <c r="FD227" s="75"/>
      <c r="FE227" s="75"/>
      <c r="FF227" s="75"/>
      <c r="FG227" s="75"/>
      <c r="FH227" s="75"/>
      <c r="FI227" s="75"/>
      <c r="FJ227" s="75"/>
      <c r="FK227" s="75"/>
      <c r="FL227" s="75"/>
      <c r="FM227" s="75"/>
      <c r="FN227" s="75"/>
      <c r="FO227" s="75"/>
      <c r="FP227" s="75"/>
      <c r="FQ227" s="75"/>
      <c r="FR227" s="74"/>
      <c r="FS227" s="74"/>
      <c r="FT227" s="74"/>
      <c r="FU227" s="74"/>
      <c r="FV227" s="74"/>
      <c r="FW227" s="74"/>
      <c r="FX227" s="76"/>
      <c r="FY227" s="76"/>
      <c r="FZ227" s="76"/>
      <c r="GA227" s="76"/>
      <c r="GB227" s="76"/>
      <c r="GC227" s="74"/>
      <c r="GD227" s="74"/>
      <c r="GE227" s="74"/>
      <c r="GF227" s="74"/>
      <c r="GG227" s="77"/>
      <c r="GH227" s="78"/>
      <c r="GI227" s="78"/>
      <c r="GJ227" s="74"/>
      <c r="GK227" s="79"/>
      <c r="GL227" s="105"/>
      <c r="GM227" s="105"/>
      <c r="GN227" s="70"/>
      <c r="GO227" s="70"/>
      <c r="GP227" s="70"/>
      <c r="GQ227" s="70"/>
      <c r="GR227" s="70"/>
      <c r="GS227" s="70"/>
      <c r="GT227" s="70"/>
      <c r="GU227" s="70"/>
      <c r="GV227" s="70"/>
      <c r="GW227" s="70"/>
      <c r="GX227" s="70"/>
      <c r="GY227" s="70"/>
      <c r="GZ227" s="70"/>
      <c r="HA227" s="70"/>
      <c r="HB227" s="70"/>
      <c r="HC227" s="70"/>
      <c r="HD227" s="70"/>
      <c r="HE227" s="70"/>
      <c r="HF227" s="70"/>
      <c r="HG227" s="70"/>
      <c r="HH227" s="70"/>
      <c r="HI227" s="70"/>
      <c r="HJ227" s="70"/>
      <c r="HK227" s="72"/>
      <c r="HL227" s="70"/>
      <c r="HM227" s="72"/>
      <c r="HN227" s="70"/>
      <c r="HO227" s="70"/>
      <c r="HP227" s="72"/>
      <c r="HQ227" s="106"/>
      <c r="HR227" s="70"/>
      <c r="HS227" s="70"/>
      <c r="HT227" s="70"/>
      <c r="HU227" s="70"/>
      <c r="HV227" s="70"/>
      <c r="HW227" s="70"/>
      <c r="HX227" s="70"/>
      <c r="HY227" s="70"/>
      <c r="HZ227" s="70"/>
      <c r="IA227" s="70"/>
      <c r="IB227" s="72"/>
      <c r="IC227" s="70"/>
      <c r="ID227" s="72"/>
      <c r="IE227" s="70"/>
      <c r="IF227" s="70"/>
      <c r="IG227" s="72"/>
      <c r="IH227" s="72"/>
      <c r="II227" s="72"/>
      <c r="IJ227" s="70"/>
      <c r="IK227" s="70"/>
      <c r="IL227" s="70"/>
      <c r="IM227" s="70"/>
      <c r="IN227" s="72"/>
      <c r="IO227" s="72"/>
      <c r="IP227" s="70"/>
      <c r="IQ227" s="72"/>
      <c r="IR227" s="72"/>
      <c r="IS227" s="72"/>
      <c r="IT227" s="72"/>
      <c r="IU227" s="72"/>
      <c r="IV227" s="72"/>
      <c r="IW227" s="72"/>
      <c r="IX227" s="72"/>
      <c r="IY227" s="72"/>
      <c r="IZ227" s="72"/>
      <c r="JA227" s="72"/>
      <c r="JB227" s="72"/>
      <c r="JC227" s="72"/>
      <c r="JD227" s="72"/>
      <c r="JE227" s="72"/>
      <c r="JF227" s="72"/>
      <c r="JG227" s="72"/>
      <c r="JH227" s="72"/>
      <c r="JI227" s="72"/>
      <c r="JJ227" s="72"/>
      <c r="JK227" s="72"/>
      <c r="JL227" s="70"/>
      <c r="JM227" s="70"/>
      <c r="JN227" s="70"/>
      <c r="JO227" s="72"/>
      <c r="JP227" s="72"/>
      <c r="JQ227" s="70"/>
      <c r="JR227" s="72"/>
      <c r="JS227" s="70"/>
      <c r="JT227" s="72"/>
      <c r="JU227" s="72"/>
      <c r="JV227" s="70"/>
      <c r="JW227" s="72"/>
      <c r="JX227" s="72"/>
      <c r="JY227" s="72"/>
      <c r="JZ227" s="72"/>
      <c r="KA227" s="72"/>
      <c r="KB227" s="72"/>
      <c r="KC227" s="72"/>
      <c r="KD227" s="72"/>
      <c r="KE227" s="72"/>
      <c r="KF227" s="72"/>
      <c r="KG227" s="72"/>
      <c r="KH227" s="72"/>
      <c r="KI227" s="72"/>
      <c r="KJ227" s="72"/>
      <c r="KK227" s="72"/>
      <c r="KL227" s="72"/>
      <c r="KM227" s="72"/>
      <c r="KN227" s="70"/>
      <c r="KO227" s="72"/>
      <c r="KP227" s="70"/>
      <c r="KQ227" s="72"/>
      <c r="KR227" s="72"/>
      <c r="KS227" s="72"/>
      <c r="KT227" s="72"/>
      <c r="KU227" s="72"/>
      <c r="KV227" s="72"/>
      <c r="KW227" s="72"/>
      <c r="KX227" s="72"/>
      <c r="KY227" s="72"/>
      <c r="KZ227" s="72">
        <v>1</v>
      </c>
      <c r="LA227" s="72"/>
      <c r="LB227" s="72"/>
      <c r="LC227" s="72"/>
      <c r="LD227" s="72"/>
      <c r="LE227" s="70"/>
      <c r="LF227" s="72"/>
      <c r="LG227" s="70"/>
      <c r="LH227" s="70"/>
      <c r="LI227" s="70"/>
      <c r="LJ227" s="73"/>
      <c r="LK227" s="73"/>
      <c r="LL227" s="73"/>
      <c r="LM227" s="74"/>
      <c r="LN227" s="75"/>
      <c r="LO227" s="75"/>
      <c r="LP227" s="75"/>
      <c r="LQ227" s="75"/>
      <c r="LR227" s="75"/>
      <c r="LS227" s="75"/>
      <c r="LT227" s="75"/>
      <c r="LU227" s="75"/>
      <c r="LV227" s="75"/>
      <c r="LW227" s="75"/>
      <c r="LX227" s="75"/>
      <c r="LY227" s="75"/>
      <c r="LZ227" s="75"/>
      <c r="MA227" s="75"/>
      <c r="MB227" s="75"/>
      <c r="MC227" s="74"/>
      <c r="MD227" s="74"/>
      <c r="ME227" s="74"/>
      <c r="MF227" s="74"/>
      <c r="MG227" s="74"/>
      <c r="MH227" s="74"/>
      <c r="MI227" s="76"/>
      <c r="MJ227" s="76"/>
      <c r="MK227" s="76"/>
      <c r="ML227" s="76"/>
      <c r="MM227" s="76"/>
      <c r="MN227" s="74"/>
      <c r="MO227" s="74"/>
      <c r="MP227" s="74"/>
      <c r="MQ227" s="74"/>
      <c r="MR227" s="70"/>
      <c r="MS227" s="70"/>
      <c r="MT227" s="70"/>
      <c r="MU227" s="70"/>
      <c r="MV227" s="70"/>
      <c r="MW227" s="70"/>
      <c r="MX227" s="70"/>
      <c r="MY227" s="70"/>
      <c r="MZ227" s="70"/>
      <c r="NA227" s="70"/>
      <c r="NB227" s="70"/>
      <c r="NC227" s="70"/>
      <c r="ND227" s="70"/>
      <c r="NE227" s="70"/>
      <c r="NF227" s="70"/>
      <c r="NG227" s="70"/>
      <c r="NH227" s="70"/>
      <c r="NI227" s="70"/>
      <c r="NJ227" s="70"/>
      <c r="NK227" s="70"/>
      <c r="NL227" s="70"/>
      <c r="NM227" s="70"/>
      <c r="NN227" s="70"/>
      <c r="NO227" s="70"/>
      <c r="NP227" s="70"/>
      <c r="NQ227" s="70"/>
      <c r="NR227" s="70"/>
      <c r="NS227" s="70"/>
      <c r="NT227" s="70"/>
      <c r="NU227" s="70"/>
      <c r="NV227" s="70"/>
      <c r="NW227" s="70"/>
      <c r="NX227" s="70"/>
      <c r="NY227" s="70"/>
      <c r="NZ227" s="70"/>
      <c r="OA227" s="70"/>
      <c r="OB227" s="70"/>
      <c r="OC227" s="70"/>
      <c r="OD227" s="70"/>
      <c r="OE227" s="70"/>
      <c r="OF227" s="70"/>
      <c r="OG227" s="81"/>
      <c r="OH227" s="70"/>
      <c r="OI227" s="70"/>
      <c r="OJ227" s="70"/>
      <c r="OK227" s="70"/>
      <c r="OL227" s="70"/>
      <c r="OM227" s="70"/>
      <c r="ON227" s="70"/>
      <c r="OO227" s="70"/>
      <c r="OP227" s="70"/>
      <c r="OQ227" s="70"/>
      <c r="OR227" s="70"/>
      <c r="OS227" s="70"/>
      <c r="OT227" s="70"/>
      <c r="OU227" s="70"/>
    </row>
    <row r="228" spans="1:411" s="67" customFormat="1" ht="12.75">
      <c r="A228" s="67">
        <v>219</v>
      </c>
      <c r="B228" s="555" t="s">
        <v>814</v>
      </c>
      <c r="C228" s="559" t="s">
        <v>601</v>
      </c>
      <c r="D228" s="513">
        <v>5505.78</v>
      </c>
      <c r="E228" s="571"/>
      <c r="F228" s="634"/>
      <c r="G228" s="634">
        <v>5505.78</v>
      </c>
      <c r="H228" s="919">
        <v>5505.78</v>
      </c>
      <c r="I228" s="633">
        <f t="shared" si="8"/>
        <v>5505.78</v>
      </c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2"/>
      <c r="AK228" s="70"/>
      <c r="AL228" s="72"/>
      <c r="AM228" s="70"/>
      <c r="AN228" s="70"/>
      <c r="AO228" s="72"/>
      <c r="AP228" s="70"/>
      <c r="AQ228" s="70"/>
      <c r="AR228" s="70"/>
      <c r="AS228" s="70"/>
      <c r="AT228" s="70"/>
      <c r="AU228" s="70"/>
      <c r="AV228" s="70"/>
      <c r="AW228" s="70"/>
      <c r="AX228" s="70"/>
      <c r="AY228" s="70"/>
      <c r="AZ228" s="70"/>
      <c r="BA228" s="70"/>
      <c r="BB228" s="70"/>
      <c r="BC228" s="70"/>
      <c r="BD228" s="70"/>
      <c r="BE228" s="70"/>
      <c r="BF228" s="70"/>
      <c r="BG228" s="70"/>
      <c r="BH228" s="70"/>
      <c r="BI228" s="70"/>
      <c r="BJ228" s="70"/>
      <c r="BK228" s="72"/>
      <c r="BL228" s="72"/>
      <c r="BM228" s="70"/>
      <c r="BN228" s="70"/>
      <c r="BO228" s="72"/>
      <c r="BP228" s="72"/>
      <c r="BQ228" s="70"/>
      <c r="BR228" s="70"/>
      <c r="BS228" s="70"/>
      <c r="BT228" s="70"/>
      <c r="BU228" s="72"/>
      <c r="BV228" s="72"/>
      <c r="BW228" s="72"/>
      <c r="BX228" s="72"/>
      <c r="BY228" s="70"/>
      <c r="BZ228" s="70"/>
      <c r="CA228" s="70"/>
      <c r="CB228" s="70"/>
      <c r="CC228" s="72"/>
      <c r="CD228" s="72"/>
      <c r="CE228" s="70"/>
      <c r="CF228" s="72"/>
      <c r="CG228" s="72"/>
      <c r="CH228" s="72"/>
      <c r="CI228" s="72"/>
      <c r="CJ228" s="72"/>
      <c r="CK228" s="72"/>
      <c r="CL228" s="72"/>
      <c r="CM228" s="72"/>
      <c r="CN228" s="72"/>
      <c r="CO228" s="72"/>
      <c r="CP228" s="72"/>
      <c r="CQ228" s="72"/>
      <c r="CR228" s="72"/>
      <c r="CS228" s="72"/>
      <c r="CT228" s="72"/>
      <c r="CU228" s="72"/>
      <c r="CV228" s="72"/>
      <c r="CW228" s="72"/>
      <c r="CX228" s="72"/>
      <c r="CY228" s="72"/>
      <c r="CZ228" s="72"/>
      <c r="DA228" s="70"/>
      <c r="DB228" s="70"/>
      <c r="DC228" s="70"/>
      <c r="DD228" s="72"/>
      <c r="DE228" s="72"/>
      <c r="DF228" s="70"/>
      <c r="DG228" s="72"/>
      <c r="DH228" s="70"/>
      <c r="DI228" s="72"/>
      <c r="DJ228" s="72"/>
      <c r="DK228" s="70"/>
      <c r="DL228" s="72"/>
      <c r="DM228" s="72"/>
      <c r="DN228" s="72"/>
      <c r="DO228" s="72"/>
      <c r="DP228" s="72"/>
      <c r="DQ228" s="72"/>
      <c r="DR228" s="72"/>
      <c r="DS228" s="72"/>
      <c r="DT228" s="72"/>
      <c r="DU228" s="72"/>
      <c r="DV228" s="72"/>
      <c r="DW228" s="72"/>
      <c r="DX228" s="72"/>
      <c r="DY228" s="72"/>
      <c r="DZ228" s="72"/>
      <c r="EA228" s="72"/>
      <c r="EB228" s="72"/>
      <c r="EC228" s="70"/>
      <c r="ED228" s="72"/>
      <c r="EE228" s="70"/>
      <c r="EF228" s="72"/>
      <c r="EG228" s="72"/>
      <c r="EH228" s="72"/>
      <c r="EI228" s="72"/>
      <c r="EJ228" s="72"/>
      <c r="EK228" s="72"/>
      <c r="EL228" s="72"/>
      <c r="EM228" s="72"/>
      <c r="EN228" s="72"/>
      <c r="EO228" s="72"/>
      <c r="EP228" s="72">
        <v>1</v>
      </c>
      <c r="EQ228" s="72"/>
      <c r="ER228" s="72"/>
      <c r="ES228" s="72"/>
      <c r="ET228" s="70"/>
      <c r="EU228" s="72"/>
      <c r="EV228" s="70"/>
      <c r="EW228" s="70"/>
      <c r="EX228" s="70"/>
      <c r="EY228" s="73"/>
      <c r="EZ228" s="73"/>
      <c r="FA228" s="73"/>
      <c r="FB228" s="74"/>
      <c r="FC228" s="75"/>
      <c r="FD228" s="75"/>
      <c r="FE228" s="75"/>
      <c r="FF228" s="75"/>
      <c r="FG228" s="75"/>
      <c r="FH228" s="75"/>
      <c r="FI228" s="75"/>
      <c r="FJ228" s="75"/>
      <c r="FK228" s="75"/>
      <c r="FL228" s="75"/>
      <c r="FM228" s="75"/>
      <c r="FN228" s="75"/>
      <c r="FO228" s="75"/>
      <c r="FP228" s="75"/>
      <c r="FQ228" s="75"/>
      <c r="FR228" s="74"/>
      <c r="FS228" s="74"/>
      <c r="FT228" s="74"/>
      <c r="FU228" s="74"/>
      <c r="FV228" s="74"/>
      <c r="FW228" s="74"/>
      <c r="FX228" s="76"/>
      <c r="FY228" s="76"/>
      <c r="FZ228" s="76"/>
      <c r="GA228" s="76"/>
      <c r="GB228" s="76"/>
      <c r="GC228" s="74"/>
      <c r="GD228" s="74"/>
      <c r="GE228" s="74"/>
      <c r="GF228" s="74"/>
      <c r="GG228" s="77"/>
      <c r="GH228" s="78"/>
      <c r="GI228" s="78"/>
      <c r="GJ228" s="74"/>
      <c r="GK228" s="79"/>
      <c r="GL228" s="105"/>
      <c r="GM228" s="105"/>
      <c r="GN228" s="70"/>
      <c r="GO228" s="70"/>
      <c r="GP228" s="70"/>
      <c r="GQ228" s="70"/>
      <c r="GR228" s="70"/>
      <c r="GS228" s="70"/>
      <c r="GT228" s="70"/>
      <c r="GU228" s="70"/>
      <c r="GV228" s="70"/>
      <c r="GW228" s="70"/>
      <c r="GX228" s="70"/>
      <c r="GY228" s="70"/>
      <c r="GZ228" s="70"/>
      <c r="HA228" s="70"/>
      <c r="HB228" s="70"/>
      <c r="HC228" s="70"/>
      <c r="HD228" s="70"/>
      <c r="HE228" s="70"/>
      <c r="HF228" s="70"/>
      <c r="HG228" s="70"/>
      <c r="HH228" s="70"/>
      <c r="HI228" s="70"/>
      <c r="HJ228" s="70"/>
      <c r="HK228" s="72"/>
      <c r="HL228" s="70"/>
      <c r="HM228" s="72"/>
      <c r="HN228" s="70"/>
      <c r="HO228" s="70"/>
      <c r="HP228" s="72"/>
      <c r="HQ228" s="106"/>
      <c r="HR228" s="70"/>
      <c r="HS228" s="70"/>
      <c r="HT228" s="70"/>
      <c r="HU228" s="70"/>
      <c r="HV228" s="70"/>
      <c r="HW228" s="70"/>
      <c r="HX228" s="70"/>
      <c r="HY228" s="70"/>
      <c r="HZ228" s="70"/>
      <c r="IA228" s="70"/>
      <c r="IB228" s="72"/>
      <c r="IC228" s="70"/>
      <c r="ID228" s="72"/>
      <c r="IE228" s="70"/>
      <c r="IF228" s="70"/>
      <c r="IG228" s="72"/>
      <c r="IH228" s="72"/>
      <c r="II228" s="72"/>
      <c r="IJ228" s="70"/>
      <c r="IK228" s="70"/>
      <c r="IL228" s="70"/>
      <c r="IM228" s="70"/>
      <c r="IN228" s="72"/>
      <c r="IO228" s="72"/>
      <c r="IP228" s="70"/>
      <c r="IQ228" s="72"/>
      <c r="IR228" s="72"/>
      <c r="IS228" s="72"/>
      <c r="IT228" s="72"/>
      <c r="IU228" s="72"/>
      <c r="IV228" s="72"/>
      <c r="IW228" s="72"/>
      <c r="IX228" s="72"/>
      <c r="IY228" s="72"/>
      <c r="IZ228" s="72"/>
      <c r="JA228" s="72"/>
      <c r="JB228" s="72"/>
      <c r="JC228" s="72"/>
      <c r="JD228" s="72"/>
      <c r="JE228" s="72"/>
      <c r="JF228" s="72"/>
      <c r="JG228" s="72"/>
      <c r="JH228" s="72"/>
      <c r="JI228" s="72"/>
      <c r="JJ228" s="72"/>
      <c r="JK228" s="72"/>
      <c r="JL228" s="70"/>
      <c r="JM228" s="70"/>
      <c r="JN228" s="70"/>
      <c r="JO228" s="72"/>
      <c r="JP228" s="72"/>
      <c r="JQ228" s="70"/>
      <c r="JR228" s="72"/>
      <c r="JS228" s="70"/>
      <c r="JT228" s="72"/>
      <c r="JU228" s="72"/>
      <c r="JV228" s="70"/>
      <c r="JW228" s="72"/>
      <c r="JX228" s="72"/>
      <c r="JY228" s="72"/>
      <c r="JZ228" s="72"/>
      <c r="KA228" s="72"/>
      <c r="KB228" s="72"/>
      <c r="KC228" s="72"/>
      <c r="KD228" s="72"/>
      <c r="KE228" s="72"/>
      <c r="KF228" s="72"/>
      <c r="KG228" s="72"/>
      <c r="KH228" s="72"/>
      <c r="KI228" s="72"/>
      <c r="KJ228" s="72"/>
      <c r="KK228" s="72"/>
      <c r="KL228" s="72"/>
      <c r="KM228" s="72"/>
      <c r="KN228" s="70"/>
      <c r="KO228" s="72"/>
      <c r="KP228" s="70"/>
      <c r="KQ228" s="72"/>
      <c r="KR228" s="72"/>
      <c r="KS228" s="72"/>
      <c r="KT228" s="72"/>
      <c r="KU228" s="72"/>
      <c r="KV228" s="72"/>
      <c r="KW228" s="72"/>
      <c r="KX228" s="72"/>
      <c r="KY228" s="72"/>
      <c r="KZ228" s="72"/>
      <c r="LA228" s="72">
        <v>1</v>
      </c>
      <c r="LB228" s="72"/>
      <c r="LC228" s="72"/>
      <c r="LD228" s="72"/>
      <c r="LE228" s="70"/>
      <c r="LF228" s="72"/>
      <c r="LG228" s="70"/>
      <c r="LH228" s="70"/>
      <c r="LI228" s="70"/>
      <c r="LJ228" s="73"/>
      <c r="LK228" s="73"/>
      <c r="LL228" s="73"/>
      <c r="LM228" s="74"/>
      <c r="LN228" s="75"/>
      <c r="LO228" s="75"/>
      <c r="LP228" s="75"/>
      <c r="LQ228" s="75"/>
      <c r="LR228" s="75"/>
      <c r="LS228" s="75"/>
      <c r="LT228" s="75"/>
      <c r="LU228" s="75"/>
      <c r="LV228" s="75"/>
      <c r="LW228" s="75"/>
      <c r="LX228" s="75"/>
      <c r="LY228" s="75"/>
      <c r="LZ228" s="75"/>
      <c r="MA228" s="75"/>
      <c r="MB228" s="75"/>
      <c r="MC228" s="74"/>
      <c r="MD228" s="74"/>
      <c r="ME228" s="74"/>
      <c r="MF228" s="74"/>
      <c r="MG228" s="74"/>
      <c r="MH228" s="74"/>
      <c r="MI228" s="76"/>
      <c r="MJ228" s="76"/>
      <c r="MK228" s="76"/>
      <c r="ML228" s="76"/>
      <c r="MM228" s="76"/>
      <c r="MN228" s="74"/>
      <c r="MO228" s="74"/>
      <c r="MP228" s="74"/>
      <c r="MQ228" s="74"/>
      <c r="MR228" s="70"/>
      <c r="MS228" s="70"/>
      <c r="MT228" s="70"/>
      <c r="MU228" s="70"/>
      <c r="MV228" s="70"/>
      <c r="MW228" s="70"/>
      <c r="MX228" s="70"/>
      <c r="MY228" s="70"/>
      <c r="MZ228" s="70"/>
      <c r="NA228" s="70"/>
      <c r="NB228" s="70"/>
      <c r="NC228" s="70"/>
      <c r="ND228" s="70"/>
      <c r="NE228" s="70"/>
      <c r="NF228" s="70"/>
      <c r="NG228" s="70"/>
      <c r="NH228" s="70"/>
      <c r="NI228" s="70"/>
      <c r="NJ228" s="70"/>
      <c r="NK228" s="70"/>
      <c r="NL228" s="70"/>
      <c r="NM228" s="70"/>
      <c r="NN228" s="70"/>
      <c r="NO228" s="70"/>
      <c r="NP228" s="70"/>
      <c r="NQ228" s="70"/>
      <c r="NR228" s="70"/>
      <c r="NS228" s="70"/>
      <c r="NT228" s="70"/>
      <c r="NU228" s="70"/>
      <c r="NV228" s="70"/>
      <c r="NW228" s="70"/>
      <c r="NX228" s="70"/>
      <c r="NY228" s="70"/>
      <c r="NZ228" s="70"/>
      <c r="OA228" s="70"/>
      <c r="OB228" s="70"/>
      <c r="OC228" s="70"/>
      <c r="OD228" s="70"/>
      <c r="OE228" s="70"/>
      <c r="OF228" s="70"/>
      <c r="OG228" s="81"/>
      <c r="OH228" s="70"/>
      <c r="OI228" s="70"/>
      <c r="OJ228" s="70"/>
      <c r="OK228" s="70"/>
      <c r="OL228" s="70"/>
      <c r="OM228" s="70"/>
      <c r="ON228" s="70"/>
      <c r="OO228" s="70"/>
      <c r="OP228" s="70"/>
      <c r="OQ228" s="70"/>
      <c r="OR228" s="70"/>
      <c r="OS228" s="70"/>
      <c r="OT228" s="70"/>
      <c r="OU228" s="70"/>
    </row>
    <row r="229" spans="1:411" s="67" customFormat="1" ht="12.75">
      <c r="A229" s="67">
        <v>220</v>
      </c>
      <c r="B229" s="555" t="s">
        <v>815</v>
      </c>
      <c r="C229" s="559" t="s">
        <v>601</v>
      </c>
      <c r="D229" s="513">
        <v>7787.65</v>
      </c>
      <c r="E229" s="571"/>
      <c r="F229" s="634"/>
      <c r="G229" s="634">
        <v>7787.65</v>
      </c>
      <c r="H229" s="919">
        <v>7787.65</v>
      </c>
      <c r="I229" s="633">
        <f t="shared" si="8"/>
        <v>7787.65</v>
      </c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2"/>
      <c r="AK229" s="70"/>
      <c r="AL229" s="72"/>
      <c r="AM229" s="70"/>
      <c r="AN229" s="70"/>
      <c r="AO229" s="72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2"/>
      <c r="BL229" s="72"/>
      <c r="BM229" s="70"/>
      <c r="BN229" s="70"/>
      <c r="BO229" s="72"/>
      <c r="BP229" s="72"/>
      <c r="BQ229" s="70"/>
      <c r="BR229" s="70"/>
      <c r="BS229" s="70"/>
      <c r="BT229" s="70"/>
      <c r="BU229" s="72"/>
      <c r="BV229" s="72"/>
      <c r="BW229" s="72"/>
      <c r="BX229" s="72"/>
      <c r="BY229" s="70"/>
      <c r="BZ229" s="70"/>
      <c r="CA229" s="70"/>
      <c r="CB229" s="70"/>
      <c r="CC229" s="72"/>
      <c r="CD229" s="72"/>
      <c r="CE229" s="70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  <c r="DA229" s="70"/>
      <c r="DB229" s="70"/>
      <c r="DC229" s="70"/>
      <c r="DD229" s="72"/>
      <c r="DE229" s="72"/>
      <c r="DF229" s="70"/>
      <c r="DG229" s="72"/>
      <c r="DH229" s="70"/>
      <c r="DI229" s="72"/>
      <c r="DJ229" s="72"/>
      <c r="DK229" s="70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/>
      <c r="DX229" s="72"/>
      <c r="DY229" s="72"/>
      <c r="DZ229" s="72"/>
      <c r="EA229" s="72"/>
      <c r="EB229" s="72"/>
      <c r="EC229" s="70"/>
      <c r="ED229" s="72"/>
      <c r="EE229" s="70"/>
      <c r="EF229" s="72"/>
      <c r="EG229" s="72"/>
      <c r="EH229" s="72"/>
      <c r="EI229" s="72"/>
      <c r="EJ229" s="72"/>
      <c r="EK229" s="72"/>
      <c r="EL229" s="72"/>
      <c r="EM229" s="72"/>
      <c r="EN229" s="72"/>
      <c r="EO229" s="72"/>
      <c r="EP229" s="72"/>
      <c r="EQ229" s="72">
        <v>1</v>
      </c>
      <c r="ER229" s="72"/>
      <c r="ES229" s="72"/>
      <c r="ET229" s="70"/>
      <c r="EU229" s="72"/>
      <c r="EV229" s="70"/>
      <c r="EW229" s="70"/>
      <c r="EX229" s="70"/>
      <c r="EY229" s="73"/>
      <c r="EZ229" s="73"/>
      <c r="FA229" s="73"/>
      <c r="FB229" s="74"/>
      <c r="FC229" s="75"/>
      <c r="FD229" s="75"/>
      <c r="FE229" s="75"/>
      <c r="FF229" s="75"/>
      <c r="FG229" s="75"/>
      <c r="FH229" s="75"/>
      <c r="FI229" s="75"/>
      <c r="FJ229" s="75"/>
      <c r="FK229" s="75"/>
      <c r="FL229" s="75"/>
      <c r="FM229" s="75"/>
      <c r="FN229" s="75"/>
      <c r="FO229" s="75"/>
      <c r="FP229" s="75"/>
      <c r="FQ229" s="75"/>
      <c r="FR229" s="74"/>
      <c r="FS229" s="74"/>
      <c r="FT229" s="74"/>
      <c r="FU229" s="74"/>
      <c r="FV229" s="74"/>
      <c r="FW229" s="74"/>
      <c r="FX229" s="76"/>
      <c r="FY229" s="76"/>
      <c r="FZ229" s="76"/>
      <c r="GA229" s="76"/>
      <c r="GB229" s="76"/>
      <c r="GC229" s="74"/>
      <c r="GD229" s="74"/>
      <c r="GE229" s="74"/>
      <c r="GF229" s="74"/>
      <c r="GG229" s="77"/>
      <c r="GH229" s="78"/>
      <c r="GI229" s="78"/>
      <c r="GJ229" s="74"/>
      <c r="GK229" s="79"/>
      <c r="GL229" s="105"/>
      <c r="GM229" s="105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  <c r="HH229" s="70"/>
      <c r="HI229" s="70"/>
      <c r="HJ229" s="70"/>
      <c r="HK229" s="72"/>
      <c r="HL229" s="70"/>
      <c r="HM229" s="72"/>
      <c r="HN229" s="70"/>
      <c r="HO229" s="70"/>
      <c r="HP229" s="72"/>
      <c r="HQ229" s="106"/>
      <c r="HR229" s="70"/>
      <c r="HS229" s="70"/>
      <c r="HT229" s="70"/>
      <c r="HU229" s="70"/>
      <c r="HV229" s="70"/>
      <c r="HW229" s="70"/>
      <c r="HX229" s="70"/>
      <c r="HY229" s="70"/>
      <c r="HZ229" s="70"/>
      <c r="IA229" s="70"/>
      <c r="IB229" s="72"/>
      <c r="IC229" s="70"/>
      <c r="ID229" s="72"/>
      <c r="IE229" s="70"/>
      <c r="IF229" s="70"/>
      <c r="IG229" s="72"/>
      <c r="IH229" s="72"/>
      <c r="II229" s="72"/>
      <c r="IJ229" s="70"/>
      <c r="IK229" s="70"/>
      <c r="IL229" s="70"/>
      <c r="IM229" s="70"/>
      <c r="IN229" s="72"/>
      <c r="IO229" s="72"/>
      <c r="IP229" s="70"/>
      <c r="IQ229" s="72"/>
      <c r="IR229" s="72"/>
      <c r="IS229" s="72"/>
      <c r="IT229" s="72"/>
      <c r="IU229" s="72"/>
      <c r="IV229" s="72"/>
      <c r="IW229" s="72"/>
      <c r="IX229" s="72"/>
      <c r="IY229" s="72"/>
      <c r="IZ229" s="72"/>
      <c r="JA229" s="72"/>
      <c r="JB229" s="72"/>
      <c r="JC229" s="72"/>
      <c r="JD229" s="72"/>
      <c r="JE229" s="72"/>
      <c r="JF229" s="72"/>
      <c r="JG229" s="72"/>
      <c r="JH229" s="72"/>
      <c r="JI229" s="72"/>
      <c r="JJ229" s="72"/>
      <c r="JK229" s="72"/>
      <c r="JL229" s="70"/>
      <c r="JM229" s="70"/>
      <c r="JN229" s="70"/>
      <c r="JO229" s="72"/>
      <c r="JP229" s="72"/>
      <c r="JQ229" s="70"/>
      <c r="JR229" s="72"/>
      <c r="JS229" s="70"/>
      <c r="JT229" s="72"/>
      <c r="JU229" s="72"/>
      <c r="JV229" s="70"/>
      <c r="JW229" s="72"/>
      <c r="JX229" s="72"/>
      <c r="JY229" s="72"/>
      <c r="JZ229" s="72"/>
      <c r="KA229" s="72"/>
      <c r="KB229" s="72"/>
      <c r="KC229" s="72"/>
      <c r="KD229" s="72"/>
      <c r="KE229" s="72"/>
      <c r="KF229" s="72"/>
      <c r="KG229" s="72"/>
      <c r="KH229" s="72"/>
      <c r="KI229" s="72"/>
      <c r="KJ229" s="72"/>
      <c r="KK229" s="72"/>
      <c r="KL229" s="72"/>
      <c r="KM229" s="72"/>
      <c r="KN229" s="70"/>
      <c r="KO229" s="72"/>
      <c r="KP229" s="70"/>
      <c r="KQ229" s="72"/>
      <c r="KR229" s="72"/>
      <c r="KS229" s="72"/>
      <c r="KT229" s="72"/>
      <c r="KU229" s="72"/>
      <c r="KV229" s="72"/>
      <c r="KW229" s="72"/>
      <c r="KX229" s="72"/>
      <c r="KY229" s="72"/>
      <c r="KZ229" s="72"/>
      <c r="LA229" s="72"/>
      <c r="LB229" s="72">
        <v>1</v>
      </c>
      <c r="LC229" s="72"/>
      <c r="LD229" s="72"/>
      <c r="LE229" s="70"/>
      <c r="LF229" s="72"/>
      <c r="LG229" s="70"/>
      <c r="LH229" s="70"/>
      <c r="LI229" s="70"/>
      <c r="LJ229" s="73"/>
      <c r="LK229" s="73"/>
      <c r="LL229" s="73"/>
      <c r="LM229" s="74"/>
      <c r="LN229" s="75"/>
      <c r="LO229" s="75"/>
      <c r="LP229" s="75"/>
      <c r="LQ229" s="75"/>
      <c r="LR229" s="75"/>
      <c r="LS229" s="75"/>
      <c r="LT229" s="75"/>
      <c r="LU229" s="75"/>
      <c r="LV229" s="75"/>
      <c r="LW229" s="75"/>
      <c r="LX229" s="75"/>
      <c r="LY229" s="75"/>
      <c r="LZ229" s="75"/>
      <c r="MA229" s="75"/>
      <c r="MB229" s="75"/>
      <c r="MC229" s="74"/>
      <c r="MD229" s="74"/>
      <c r="ME229" s="74"/>
      <c r="MF229" s="74"/>
      <c r="MG229" s="74"/>
      <c r="MH229" s="74"/>
      <c r="MI229" s="76"/>
      <c r="MJ229" s="76"/>
      <c r="MK229" s="76"/>
      <c r="ML229" s="76"/>
      <c r="MM229" s="76"/>
      <c r="MN229" s="74"/>
      <c r="MO229" s="74"/>
      <c r="MP229" s="74"/>
      <c r="MQ229" s="74"/>
      <c r="MR229" s="70"/>
      <c r="MS229" s="70"/>
      <c r="MT229" s="70"/>
      <c r="MU229" s="70"/>
      <c r="MV229" s="70"/>
      <c r="MW229" s="70"/>
      <c r="MX229" s="70"/>
      <c r="MY229" s="70"/>
      <c r="MZ229" s="70"/>
      <c r="NA229" s="70"/>
      <c r="NB229" s="70"/>
      <c r="NC229" s="70"/>
      <c r="ND229" s="70"/>
      <c r="NE229" s="70"/>
      <c r="NF229" s="70"/>
      <c r="NG229" s="70"/>
      <c r="NH229" s="70"/>
      <c r="NI229" s="70"/>
      <c r="NJ229" s="70"/>
      <c r="NK229" s="70"/>
      <c r="NL229" s="70"/>
      <c r="NM229" s="70"/>
      <c r="NN229" s="70"/>
      <c r="NO229" s="70"/>
      <c r="NP229" s="70"/>
      <c r="NQ229" s="70"/>
      <c r="NR229" s="70"/>
      <c r="NS229" s="70"/>
      <c r="NT229" s="70"/>
      <c r="NU229" s="70"/>
      <c r="NV229" s="70"/>
      <c r="NW229" s="70"/>
      <c r="NX229" s="70"/>
      <c r="NY229" s="70"/>
      <c r="NZ229" s="70"/>
      <c r="OA229" s="70"/>
      <c r="OB229" s="70"/>
      <c r="OC229" s="70"/>
      <c r="OD229" s="70"/>
      <c r="OE229" s="70"/>
      <c r="OF229" s="70"/>
      <c r="OG229" s="81"/>
      <c r="OH229" s="70"/>
      <c r="OI229" s="70"/>
      <c r="OJ229" s="70"/>
      <c r="OK229" s="70"/>
      <c r="OL229" s="70"/>
      <c r="OM229" s="70"/>
      <c r="ON229" s="70"/>
      <c r="OO229" s="70"/>
      <c r="OP229" s="70"/>
      <c r="OQ229" s="70"/>
      <c r="OR229" s="70"/>
      <c r="OS229" s="70"/>
      <c r="OT229" s="70"/>
      <c r="OU229" s="70"/>
    </row>
    <row r="230" spans="1:411" s="67" customFormat="1" ht="12.75">
      <c r="A230" s="67">
        <v>221</v>
      </c>
      <c r="B230" s="555" t="s">
        <v>816</v>
      </c>
      <c r="C230" s="559" t="s">
        <v>601</v>
      </c>
      <c r="D230" s="513">
        <f>D229</f>
        <v>7787.65</v>
      </c>
      <c r="E230" s="571"/>
      <c r="F230" s="634"/>
      <c r="G230" s="634">
        <v>5610.76</v>
      </c>
      <c r="H230" s="919">
        <v>7787.65</v>
      </c>
      <c r="I230" s="633">
        <f t="shared" si="8"/>
        <v>7787.65</v>
      </c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2"/>
      <c r="AK230" s="70"/>
      <c r="AL230" s="72"/>
      <c r="AM230" s="70"/>
      <c r="AN230" s="70"/>
      <c r="AO230" s="72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2"/>
      <c r="BL230" s="72"/>
      <c r="BM230" s="70"/>
      <c r="BN230" s="70"/>
      <c r="BO230" s="72"/>
      <c r="BP230" s="72"/>
      <c r="BQ230" s="70"/>
      <c r="BR230" s="70"/>
      <c r="BS230" s="70"/>
      <c r="BT230" s="70"/>
      <c r="BU230" s="72"/>
      <c r="BV230" s="72"/>
      <c r="BW230" s="72"/>
      <c r="BX230" s="72"/>
      <c r="BY230" s="70"/>
      <c r="BZ230" s="70"/>
      <c r="CA230" s="70"/>
      <c r="CB230" s="70"/>
      <c r="CC230" s="72"/>
      <c r="CD230" s="72"/>
      <c r="CE230" s="70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0"/>
      <c r="DB230" s="70"/>
      <c r="DC230" s="70"/>
      <c r="DD230" s="72"/>
      <c r="DE230" s="72"/>
      <c r="DF230" s="70"/>
      <c r="DG230" s="72"/>
      <c r="DH230" s="70"/>
      <c r="DI230" s="72"/>
      <c r="DJ230" s="72"/>
      <c r="DK230" s="70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0"/>
      <c r="ED230" s="72"/>
      <c r="EE230" s="70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>
        <v>1</v>
      </c>
      <c r="ES230" s="72"/>
      <c r="ET230" s="70"/>
      <c r="EU230" s="72"/>
      <c r="EV230" s="70"/>
      <c r="EW230" s="70"/>
      <c r="EX230" s="70"/>
      <c r="EY230" s="73"/>
      <c r="EZ230" s="73"/>
      <c r="FA230" s="73"/>
      <c r="FB230" s="74"/>
      <c r="FC230" s="75"/>
      <c r="FD230" s="75"/>
      <c r="FE230" s="75"/>
      <c r="FF230" s="75"/>
      <c r="FG230" s="75"/>
      <c r="FH230" s="75"/>
      <c r="FI230" s="75"/>
      <c r="FJ230" s="75"/>
      <c r="FK230" s="75"/>
      <c r="FL230" s="75"/>
      <c r="FM230" s="75"/>
      <c r="FN230" s="75"/>
      <c r="FO230" s="75"/>
      <c r="FP230" s="75"/>
      <c r="FQ230" s="75"/>
      <c r="FR230" s="74"/>
      <c r="FS230" s="74"/>
      <c r="FT230" s="74"/>
      <c r="FU230" s="74"/>
      <c r="FV230" s="74"/>
      <c r="FW230" s="74"/>
      <c r="FX230" s="76"/>
      <c r="FY230" s="76"/>
      <c r="FZ230" s="76"/>
      <c r="GA230" s="76"/>
      <c r="GB230" s="76"/>
      <c r="GC230" s="74"/>
      <c r="GD230" s="74"/>
      <c r="GE230" s="74"/>
      <c r="GF230" s="74"/>
      <c r="GG230" s="77"/>
      <c r="GH230" s="78"/>
      <c r="GI230" s="78"/>
      <c r="GJ230" s="74"/>
      <c r="GK230" s="79"/>
      <c r="GL230" s="105"/>
      <c r="GM230" s="105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  <c r="HH230" s="70"/>
      <c r="HI230" s="70"/>
      <c r="HJ230" s="70"/>
      <c r="HK230" s="72"/>
      <c r="HL230" s="70"/>
      <c r="HM230" s="72"/>
      <c r="HN230" s="70"/>
      <c r="HO230" s="70"/>
      <c r="HP230" s="72"/>
      <c r="HQ230" s="106"/>
      <c r="HR230" s="70"/>
      <c r="HS230" s="70"/>
      <c r="HT230" s="70"/>
      <c r="HU230" s="70"/>
      <c r="HV230" s="70"/>
      <c r="HW230" s="70"/>
      <c r="HX230" s="70"/>
      <c r="HY230" s="70"/>
      <c r="HZ230" s="70"/>
      <c r="IA230" s="70"/>
      <c r="IB230" s="72"/>
      <c r="IC230" s="70"/>
      <c r="ID230" s="72"/>
      <c r="IE230" s="70"/>
      <c r="IF230" s="70"/>
      <c r="IG230" s="72"/>
      <c r="IH230" s="72"/>
      <c r="II230" s="72"/>
      <c r="IJ230" s="70"/>
      <c r="IK230" s="70"/>
      <c r="IL230" s="70"/>
      <c r="IM230" s="70"/>
      <c r="IN230" s="72"/>
      <c r="IO230" s="72"/>
      <c r="IP230" s="70"/>
      <c r="IQ230" s="72"/>
      <c r="IR230" s="72"/>
      <c r="IS230" s="72"/>
      <c r="IT230" s="72"/>
      <c r="IU230" s="72"/>
      <c r="IV230" s="72"/>
      <c r="IW230" s="72"/>
      <c r="IX230" s="72"/>
      <c r="IY230" s="72"/>
      <c r="IZ230" s="72"/>
      <c r="JA230" s="72"/>
      <c r="JB230" s="72"/>
      <c r="JC230" s="72"/>
      <c r="JD230" s="72"/>
      <c r="JE230" s="72"/>
      <c r="JF230" s="72"/>
      <c r="JG230" s="72"/>
      <c r="JH230" s="72"/>
      <c r="JI230" s="72"/>
      <c r="JJ230" s="72"/>
      <c r="JK230" s="72"/>
      <c r="JL230" s="70"/>
      <c r="JM230" s="70"/>
      <c r="JN230" s="70"/>
      <c r="JO230" s="72"/>
      <c r="JP230" s="72"/>
      <c r="JQ230" s="70"/>
      <c r="JR230" s="72"/>
      <c r="JS230" s="70"/>
      <c r="JT230" s="72"/>
      <c r="JU230" s="72"/>
      <c r="JV230" s="70"/>
      <c r="JW230" s="72"/>
      <c r="JX230" s="72"/>
      <c r="JY230" s="72"/>
      <c r="JZ230" s="72"/>
      <c r="KA230" s="72"/>
      <c r="KB230" s="72"/>
      <c r="KC230" s="72"/>
      <c r="KD230" s="72"/>
      <c r="KE230" s="72"/>
      <c r="KF230" s="72"/>
      <c r="KG230" s="72"/>
      <c r="KH230" s="72"/>
      <c r="KI230" s="72"/>
      <c r="KJ230" s="72"/>
      <c r="KK230" s="72"/>
      <c r="KL230" s="72"/>
      <c r="KM230" s="72"/>
      <c r="KN230" s="70"/>
      <c r="KO230" s="72"/>
      <c r="KP230" s="70"/>
      <c r="KQ230" s="72"/>
      <c r="KR230" s="72"/>
      <c r="KS230" s="72"/>
      <c r="KT230" s="72"/>
      <c r="KU230" s="72"/>
      <c r="KV230" s="72"/>
      <c r="KW230" s="72"/>
      <c r="KX230" s="72"/>
      <c r="KY230" s="72"/>
      <c r="KZ230" s="72"/>
      <c r="LA230" s="72"/>
      <c r="LB230" s="72"/>
      <c r="LC230" s="72">
        <v>1</v>
      </c>
      <c r="LD230" s="72"/>
      <c r="LE230" s="70"/>
      <c r="LF230" s="72"/>
      <c r="LG230" s="70"/>
      <c r="LH230" s="70"/>
      <c r="LI230" s="70"/>
      <c r="LJ230" s="73"/>
      <c r="LK230" s="73"/>
      <c r="LL230" s="73"/>
      <c r="LM230" s="74"/>
      <c r="LN230" s="75"/>
      <c r="LO230" s="75"/>
      <c r="LP230" s="75"/>
      <c r="LQ230" s="75"/>
      <c r="LR230" s="75"/>
      <c r="LS230" s="75"/>
      <c r="LT230" s="75"/>
      <c r="LU230" s="75"/>
      <c r="LV230" s="75"/>
      <c r="LW230" s="75"/>
      <c r="LX230" s="75"/>
      <c r="LY230" s="75"/>
      <c r="LZ230" s="75"/>
      <c r="MA230" s="75"/>
      <c r="MB230" s="75"/>
      <c r="MC230" s="74"/>
      <c r="MD230" s="74"/>
      <c r="ME230" s="74"/>
      <c r="MF230" s="74"/>
      <c r="MG230" s="74"/>
      <c r="MH230" s="74"/>
      <c r="MI230" s="76"/>
      <c r="MJ230" s="76"/>
      <c r="MK230" s="76"/>
      <c r="ML230" s="76"/>
      <c r="MM230" s="76"/>
      <c r="MN230" s="74"/>
      <c r="MO230" s="74"/>
      <c r="MP230" s="74"/>
      <c r="MQ230" s="74"/>
      <c r="MR230" s="70"/>
      <c r="MS230" s="70"/>
      <c r="MT230" s="70"/>
      <c r="MU230" s="70"/>
      <c r="MV230" s="70"/>
      <c r="MW230" s="70"/>
      <c r="MX230" s="70"/>
      <c r="MY230" s="70"/>
      <c r="MZ230" s="70"/>
      <c r="NA230" s="70"/>
      <c r="NB230" s="70"/>
      <c r="NC230" s="70"/>
      <c r="ND230" s="70"/>
      <c r="NE230" s="70"/>
      <c r="NF230" s="70"/>
      <c r="NG230" s="70"/>
      <c r="NH230" s="70"/>
      <c r="NI230" s="70"/>
      <c r="NJ230" s="70"/>
      <c r="NK230" s="70"/>
      <c r="NL230" s="70"/>
      <c r="NM230" s="70"/>
      <c r="NN230" s="70"/>
      <c r="NO230" s="70"/>
      <c r="NP230" s="70"/>
      <c r="NQ230" s="70"/>
      <c r="NR230" s="70"/>
      <c r="NS230" s="70"/>
      <c r="NT230" s="70"/>
      <c r="NU230" s="70"/>
      <c r="NV230" s="70"/>
      <c r="NW230" s="70"/>
      <c r="NX230" s="70"/>
      <c r="NY230" s="70"/>
      <c r="NZ230" s="70"/>
      <c r="OA230" s="70"/>
      <c r="OB230" s="70"/>
      <c r="OC230" s="70"/>
      <c r="OD230" s="70"/>
      <c r="OE230" s="70"/>
      <c r="OF230" s="70"/>
      <c r="OG230" s="81"/>
      <c r="OH230" s="70"/>
      <c r="OI230" s="70"/>
      <c r="OJ230" s="70"/>
      <c r="OK230" s="70"/>
      <c r="OL230" s="70"/>
      <c r="OM230" s="70"/>
      <c r="ON230" s="70"/>
      <c r="OO230" s="70"/>
      <c r="OP230" s="70"/>
      <c r="OQ230" s="70"/>
      <c r="OR230" s="70"/>
      <c r="OS230" s="70"/>
      <c r="OT230" s="70"/>
      <c r="OU230" s="70"/>
    </row>
    <row r="231" spans="1:411" s="67" customFormat="1" ht="12.75">
      <c r="A231" s="67">
        <v>222</v>
      </c>
      <c r="B231" s="555" t="s">
        <v>817</v>
      </c>
      <c r="C231" s="559" t="s">
        <v>601</v>
      </c>
      <c r="D231" s="511">
        <v>8871.5</v>
      </c>
      <c r="E231" s="571"/>
      <c r="F231" s="634"/>
      <c r="G231" s="634">
        <v>8871.5</v>
      </c>
      <c r="H231" s="919">
        <v>8871.5</v>
      </c>
      <c r="I231" s="633">
        <f t="shared" si="8"/>
        <v>8871.5</v>
      </c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  <c r="AJ231" s="72"/>
      <c r="AK231" s="70"/>
      <c r="AL231" s="72"/>
      <c r="AM231" s="70"/>
      <c r="AN231" s="70"/>
      <c r="AO231" s="72"/>
      <c r="AP231" s="70"/>
      <c r="AQ231" s="70"/>
      <c r="AR231" s="70"/>
      <c r="AS231" s="70"/>
      <c r="AT231" s="70"/>
      <c r="AU231" s="70"/>
      <c r="AV231" s="70"/>
      <c r="AW231" s="70"/>
      <c r="AX231" s="70"/>
      <c r="AY231" s="70"/>
      <c r="AZ231" s="70"/>
      <c r="BA231" s="70"/>
      <c r="BB231" s="70"/>
      <c r="BC231" s="70"/>
      <c r="BD231" s="70"/>
      <c r="BE231" s="70"/>
      <c r="BF231" s="70"/>
      <c r="BG231" s="70"/>
      <c r="BH231" s="70"/>
      <c r="BI231" s="70"/>
      <c r="BJ231" s="70"/>
      <c r="BK231" s="72"/>
      <c r="BL231" s="72"/>
      <c r="BM231" s="70"/>
      <c r="BN231" s="70"/>
      <c r="BO231" s="72"/>
      <c r="BP231" s="72"/>
      <c r="BQ231" s="70"/>
      <c r="BR231" s="70"/>
      <c r="BS231" s="70"/>
      <c r="BT231" s="70"/>
      <c r="BU231" s="72"/>
      <c r="BV231" s="72"/>
      <c r="BW231" s="72"/>
      <c r="BX231" s="72"/>
      <c r="BY231" s="70"/>
      <c r="BZ231" s="70"/>
      <c r="CA231" s="70"/>
      <c r="CB231" s="70"/>
      <c r="CC231" s="72"/>
      <c r="CD231" s="72"/>
      <c r="CE231" s="70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/>
      <c r="CQ231" s="72"/>
      <c r="CR231" s="72"/>
      <c r="CS231" s="72"/>
      <c r="CT231" s="72"/>
      <c r="CU231" s="72"/>
      <c r="CV231" s="72"/>
      <c r="CW231" s="72"/>
      <c r="CX231" s="72"/>
      <c r="CY231" s="72"/>
      <c r="CZ231" s="72"/>
      <c r="DA231" s="70"/>
      <c r="DB231" s="70"/>
      <c r="DC231" s="70"/>
      <c r="DD231" s="72"/>
      <c r="DE231" s="72"/>
      <c r="DF231" s="70"/>
      <c r="DG231" s="72"/>
      <c r="DH231" s="70"/>
      <c r="DI231" s="72"/>
      <c r="DJ231" s="72"/>
      <c r="DK231" s="70"/>
      <c r="DL231" s="72"/>
      <c r="DM231" s="72"/>
      <c r="DN231" s="72"/>
      <c r="DO231" s="72"/>
      <c r="DP231" s="72"/>
      <c r="DQ231" s="72"/>
      <c r="DR231" s="72"/>
      <c r="DS231" s="72"/>
      <c r="DT231" s="72"/>
      <c r="DU231" s="72"/>
      <c r="DV231" s="72"/>
      <c r="DW231" s="72"/>
      <c r="DX231" s="72"/>
      <c r="DY231" s="72"/>
      <c r="DZ231" s="72"/>
      <c r="EA231" s="72"/>
      <c r="EB231" s="72"/>
      <c r="EC231" s="70"/>
      <c r="ED231" s="72"/>
      <c r="EE231" s="70"/>
      <c r="EF231" s="72"/>
      <c r="EG231" s="72"/>
      <c r="EH231" s="72"/>
      <c r="EI231" s="72"/>
      <c r="EJ231" s="72"/>
      <c r="EK231" s="72"/>
      <c r="EL231" s="72"/>
      <c r="EM231" s="72"/>
      <c r="EN231" s="72"/>
      <c r="EO231" s="72"/>
      <c r="EP231" s="72"/>
      <c r="EQ231" s="72"/>
      <c r="ER231" s="72"/>
      <c r="ES231" s="72">
        <v>1</v>
      </c>
      <c r="ET231" s="70"/>
      <c r="EU231" s="72"/>
      <c r="EV231" s="70"/>
      <c r="EW231" s="70"/>
      <c r="EX231" s="70"/>
      <c r="EY231" s="73"/>
      <c r="EZ231" s="73"/>
      <c r="FA231" s="73"/>
      <c r="FB231" s="74"/>
      <c r="FC231" s="75"/>
      <c r="FD231" s="75"/>
      <c r="FE231" s="75"/>
      <c r="FF231" s="75"/>
      <c r="FG231" s="75"/>
      <c r="FH231" s="75"/>
      <c r="FI231" s="75"/>
      <c r="FJ231" s="75"/>
      <c r="FK231" s="75"/>
      <c r="FL231" s="75"/>
      <c r="FM231" s="75"/>
      <c r="FN231" s="75"/>
      <c r="FO231" s="75"/>
      <c r="FP231" s="75"/>
      <c r="FQ231" s="75"/>
      <c r="FR231" s="74"/>
      <c r="FS231" s="74"/>
      <c r="FT231" s="74"/>
      <c r="FU231" s="74"/>
      <c r="FV231" s="74"/>
      <c r="FW231" s="74"/>
      <c r="FX231" s="76"/>
      <c r="FY231" s="76"/>
      <c r="FZ231" s="76"/>
      <c r="GA231" s="76"/>
      <c r="GB231" s="76"/>
      <c r="GC231" s="74"/>
      <c r="GD231" s="74"/>
      <c r="GE231" s="74"/>
      <c r="GF231" s="74"/>
      <c r="GG231" s="77"/>
      <c r="GH231" s="78"/>
      <c r="GI231" s="78"/>
      <c r="GJ231" s="74"/>
      <c r="GK231" s="79"/>
      <c r="GL231" s="105"/>
      <c r="GM231" s="105"/>
      <c r="GN231" s="70"/>
      <c r="GO231" s="70"/>
      <c r="GP231" s="70"/>
      <c r="GQ231" s="70"/>
      <c r="GR231" s="70"/>
      <c r="GS231" s="70"/>
      <c r="GT231" s="70"/>
      <c r="GU231" s="70"/>
      <c r="GV231" s="70"/>
      <c r="GW231" s="70"/>
      <c r="GX231" s="70"/>
      <c r="GY231" s="70"/>
      <c r="GZ231" s="70"/>
      <c r="HA231" s="70"/>
      <c r="HB231" s="70"/>
      <c r="HC231" s="70"/>
      <c r="HD231" s="70"/>
      <c r="HE231" s="70"/>
      <c r="HF231" s="70"/>
      <c r="HG231" s="70"/>
      <c r="HH231" s="70"/>
      <c r="HI231" s="70"/>
      <c r="HJ231" s="70"/>
      <c r="HK231" s="72"/>
      <c r="HL231" s="70"/>
      <c r="HM231" s="72"/>
      <c r="HN231" s="70"/>
      <c r="HO231" s="70"/>
      <c r="HP231" s="72"/>
      <c r="HQ231" s="106"/>
      <c r="HR231" s="70"/>
      <c r="HS231" s="70"/>
      <c r="HT231" s="70"/>
      <c r="HU231" s="70"/>
      <c r="HV231" s="70"/>
      <c r="HW231" s="70"/>
      <c r="HX231" s="70"/>
      <c r="HY231" s="70"/>
      <c r="HZ231" s="70"/>
      <c r="IA231" s="70"/>
      <c r="IB231" s="72"/>
      <c r="IC231" s="70"/>
      <c r="ID231" s="72"/>
      <c r="IE231" s="70"/>
      <c r="IF231" s="70"/>
      <c r="IG231" s="72"/>
      <c r="IH231" s="72"/>
      <c r="II231" s="72"/>
      <c r="IJ231" s="70"/>
      <c r="IK231" s="70"/>
      <c r="IL231" s="70"/>
      <c r="IM231" s="70"/>
      <c r="IN231" s="72"/>
      <c r="IO231" s="72"/>
      <c r="IP231" s="70"/>
      <c r="IQ231" s="72"/>
      <c r="IR231" s="72"/>
      <c r="IS231" s="72"/>
      <c r="IT231" s="72"/>
      <c r="IU231" s="72"/>
      <c r="IV231" s="72"/>
      <c r="IW231" s="72"/>
      <c r="IX231" s="72"/>
      <c r="IY231" s="72"/>
      <c r="IZ231" s="72"/>
      <c r="JA231" s="72"/>
      <c r="JB231" s="72"/>
      <c r="JC231" s="72"/>
      <c r="JD231" s="72"/>
      <c r="JE231" s="72"/>
      <c r="JF231" s="72"/>
      <c r="JG231" s="72"/>
      <c r="JH231" s="72"/>
      <c r="JI231" s="72"/>
      <c r="JJ231" s="72"/>
      <c r="JK231" s="72"/>
      <c r="JL231" s="70"/>
      <c r="JM231" s="70"/>
      <c r="JN231" s="70"/>
      <c r="JO231" s="72"/>
      <c r="JP231" s="72"/>
      <c r="JQ231" s="70"/>
      <c r="JR231" s="72"/>
      <c r="JS231" s="70"/>
      <c r="JT231" s="72"/>
      <c r="JU231" s="72"/>
      <c r="JV231" s="70"/>
      <c r="JW231" s="72"/>
      <c r="JX231" s="72"/>
      <c r="JY231" s="72"/>
      <c r="JZ231" s="72"/>
      <c r="KA231" s="72"/>
      <c r="KB231" s="72"/>
      <c r="KC231" s="72"/>
      <c r="KD231" s="72"/>
      <c r="KE231" s="72"/>
      <c r="KF231" s="72"/>
      <c r="KG231" s="72"/>
      <c r="KH231" s="72"/>
      <c r="KI231" s="72"/>
      <c r="KJ231" s="72"/>
      <c r="KK231" s="72"/>
      <c r="KL231" s="72"/>
      <c r="KM231" s="72"/>
      <c r="KN231" s="70"/>
      <c r="KO231" s="72"/>
      <c r="KP231" s="70"/>
      <c r="KQ231" s="72"/>
      <c r="KR231" s="72"/>
      <c r="KS231" s="72"/>
      <c r="KT231" s="72"/>
      <c r="KU231" s="72"/>
      <c r="KV231" s="72"/>
      <c r="KW231" s="72"/>
      <c r="KX231" s="72"/>
      <c r="KY231" s="72"/>
      <c r="KZ231" s="72"/>
      <c r="LA231" s="72"/>
      <c r="LB231" s="72"/>
      <c r="LC231" s="72"/>
      <c r="LD231" s="72">
        <v>1</v>
      </c>
      <c r="LE231" s="70"/>
      <c r="LF231" s="72"/>
      <c r="LG231" s="70"/>
      <c r="LH231" s="70"/>
      <c r="LI231" s="70"/>
      <c r="LJ231" s="73"/>
      <c r="LK231" s="73"/>
      <c r="LL231" s="73"/>
      <c r="LM231" s="74"/>
      <c r="LN231" s="75"/>
      <c r="LO231" s="75"/>
      <c r="LP231" s="75"/>
      <c r="LQ231" s="75"/>
      <c r="LR231" s="75"/>
      <c r="LS231" s="75"/>
      <c r="LT231" s="75"/>
      <c r="LU231" s="75"/>
      <c r="LV231" s="75"/>
      <c r="LW231" s="75"/>
      <c r="LX231" s="75"/>
      <c r="LY231" s="75"/>
      <c r="LZ231" s="75"/>
      <c r="MA231" s="75"/>
      <c r="MB231" s="75"/>
      <c r="MC231" s="74"/>
      <c r="MD231" s="74"/>
      <c r="ME231" s="74"/>
      <c r="MF231" s="74"/>
      <c r="MG231" s="74"/>
      <c r="MH231" s="74"/>
      <c r="MI231" s="76"/>
      <c r="MJ231" s="76"/>
      <c r="MK231" s="76"/>
      <c r="ML231" s="76"/>
      <c r="MM231" s="76"/>
      <c r="MN231" s="74"/>
      <c r="MO231" s="74"/>
      <c r="MP231" s="74"/>
      <c r="MQ231" s="74"/>
      <c r="MR231" s="70"/>
      <c r="MS231" s="70"/>
      <c r="MT231" s="70"/>
      <c r="MU231" s="70"/>
      <c r="MV231" s="70"/>
      <c r="MW231" s="70"/>
      <c r="MX231" s="70"/>
      <c r="MY231" s="70"/>
      <c r="MZ231" s="70"/>
      <c r="NA231" s="70"/>
      <c r="NB231" s="70"/>
      <c r="NC231" s="70"/>
      <c r="ND231" s="70"/>
      <c r="NE231" s="70"/>
      <c r="NF231" s="70"/>
      <c r="NG231" s="70"/>
      <c r="NH231" s="70"/>
      <c r="NI231" s="70"/>
      <c r="NJ231" s="70"/>
      <c r="NK231" s="70"/>
      <c r="NL231" s="70"/>
      <c r="NM231" s="70"/>
      <c r="NN231" s="70"/>
      <c r="NO231" s="70"/>
      <c r="NP231" s="70"/>
      <c r="NQ231" s="70"/>
      <c r="NR231" s="70"/>
      <c r="NS231" s="70"/>
      <c r="NT231" s="70"/>
      <c r="NU231" s="70"/>
      <c r="NV231" s="70"/>
      <c r="NW231" s="70"/>
      <c r="NX231" s="70"/>
      <c r="NY231" s="70"/>
      <c r="NZ231" s="70"/>
      <c r="OA231" s="70"/>
      <c r="OB231" s="70"/>
      <c r="OC231" s="70"/>
      <c r="OD231" s="70"/>
      <c r="OE231" s="70"/>
      <c r="OF231" s="70"/>
      <c r="OG231" s="81"/>
      <c r="OH231" s="70"/>
      <c r="OI231" s="70"/>
      <c r="OJ231" s="70"/>
      <c r="OK231" s="70"/>
      <c r="OL231" s="70"/>
      <c r="OM231" s="70"/>
      <c r="ON231" s="70"/>
      <c r="OO231" s="70"/>
      <c r="OP231" s="70"/>
      <c r="OQ231" s="70"/>
      <c r="OR231" s="70"/>
      <c r="OS231" s="70"/>
      <c r="OT231" s="70"/>
      <c r="OU231" s="70"/>
    </row>
    <row r="232" spans="1:411" s="67" customFormat="1">
      <c r="A232" s="67">
        <v>223</v>
      </c>
      <c r="B232" s="555" t="s">
        <v>818</v>
      </c>
      <c r="C232" s="559" t="s">
        <v>601</v>
      </c>
      <c r="D232" s="511">
        <f>3500/1.2</f>
        <v>2916.666666666667</v>
      </c>
      <c r="E232" s="743" t="s">
        <v>2465</v>
      </c>
      <c r="F232" s="634"/>
      <c r="G232" s="634">
        <v>2916.67</v>
      </c>
      <c r="H232" s="919">
        <v>2900</v>
      </c>
      <c r="I232" s="633">
        <f t="shared" si="8"/>
        <v>2916.666666666667</v>
      </c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2"/>
      <c r="AK232" s="70"/>
      <c r="AL232" s="72"/>
      <c r="AM232" s="70"/>
      <c r="AN232" s="70"/>
      <c r="AO232" s="72"/>
      <c r="AP232" s="70"/>
      <c r="AQ232" s="70"/>
      <c r="AR232" s="70"/>
      <c r="AS232" s="70"/>
      <c r="AT232" s="70"/>
      <c r="AU232" s="70"/>
      <c r="AV232" s="70"/>
      <c r="AW232" s="70"/>
      <c r="AX232" s="70"/>
      <c r="AY232" s="70"/>
      <c r="AZ232" s="70"/>
      <c r="BA232" s="70"/>
      <c r="BB232" s="70"/>
      <c r="BC232" s="70"/>
      <c r="BD232" s="70"/>
      <c r="BE232" s="70"/>
      <c r="BF232" s="70"/>
      <c r="BG232" s="70"/>
      <c r="BH232" s="70"/>
      <c r="BI232" s="70"/>
      <c r="BJ232" s="70"/>
      <c r="BK232" s="72"/>
      <c r="BL232" s="72"/>
      <c r="BM232" s="70"/>
      <c r="BN232" s="70"/>
      <c r="BO232" s="72"/>
      <c r="BP232" s="72"/>
      <c r="BQ232" s="70"/>
      <c r="BR232" s="70"/>
      <c r="BS232" s="70"/>
      <c r="BT232" s="70"/>
      <c r="BU232" s="72"/>
      <c r="BV232" s="72"/>
      <c r="BW232" s="72"/>
      <c r="BX232" s="72"/>
      <c r="BY232" s="70"/>
      <c r="BZ232" s="70"/>
      <c r="CA232" s="70"/>
      <c r="CB232" s="70"/>
      <c r="CC232" s="72"/>
      <c r="CD232" s="72"/>
      <c r="CE232" s="70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  <c r="DA232" s="70"/>
      <c r="DB232" s="70"/>
      <c r="DC232" s="70"/>
      <c r="DD232" s="72"/>
      <c r="DE232" s="72"/>
      <c r="DF232" s="70"/>
      <c r="DG232" s="72"/>
      <c r="DH232" s="70"/>
      <c r="DI232" s="72"/>
      <c r="DJ232" s="72"/>
      <c r="DK232" s="70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/>
      <c r="DX232" s="72"/>
      <c r="DY232" s="72"/>
      <c r="DZ232" s="72"/>
      <c r="EA232" s="72"/>
      <c r="EB232" s="72"/>
      <c r="EC232" s="70"/>
      <c r="ED232" s="72"/>
      <c r="EE232" s="70"/>
      <c r="EF232" s="72"/>
      <c r="EG232" s="72"/>
      <c r="EH232" s="72"/>
      <c r="EI232" s="72"/>
      <c r="EJ232" s="72"/>
      <c r="EK232" s="72"/>
      <c r="EL232" s="72"/>
      <c r="EM232" s="72"/>
      <c r="EN232" s="72"/>
      <c r="EO232" s="72"/>
      <c r="EP232" s="72"/>
      <c r="EQ232" s="72"/>
      <c r="ER232" s="72"/>
      <c r="ES232" s="72"/>
      <c r="ET232" s="70">
        <v>1</v>
      </c>
      <c r="EU232" s="72"/>
      <c r="EV232" s="70"/>
      <c r="EW232" s="70"/>
      <c r="EX232" s="70"/>
      <c r="EY232" s="73"/>
      <c r="EZ232" s="73"/>
      <c r="FA232" s="73"/>
      <c r="FB232" s="74"/>
      <c r="FC232" s="75"/>
      <c r="FD232" s="75"/>
      <c r="FE232" s="75"/>
      <c r="FF232" s="75"/>
      <c r="FG232" s="75"/>
      <c r="FH232" s="75"/>
      <c r="FI232" s="75"/>
      <c r="FJ232" s="75"/>
      <c r="FK232" s="75"/>
      <c r="FL232" s="75"/>
      <c r="FM232" s="75"/>
      <c r="FN232" s="75"/>
      <c r="FO232" s="75"/>
      <c r="FP232" s="75"/>
      <c r="FQ232" s="75"/>
      <c r="FR232" s="74"/>
      <c r="FS232" s="74"/>
      <c r="FT232" s="74"/>
      <c r="FU232" s="74"/>
      <c r="FV232" s="74"/>
      <c r="FW232" s="74"/>
      <c r="FX232" s="76"/>
      <c r="FY232" s="76"/>
      <c r="FZ232" s="76"/>
      <c r="GA232" s="76"/>
      <c r="GB232" s="76"/>
      <c r="GC232" s="74"/>
      <c r="GD232" s="74"/>
      <c r="GE232" s="74"/>
      <c r="GF232" s="74"/>
      <c r="GG232" s="77"/>
      <c r="GH232" s="78"/>
      <c r="GI232" s="78"/>
      <c r="GJ232" s="74"/>
      <c r="GK232" s="79"/>
      <c r="GL232" s="105"/>
      <c r="GM232" s="105"/>
      <c r="GN232" s="70"/>
      <c r="GO232" s="70"/>
      <c r="GP232" s="70"/>
      <c r="GQ232" s="70"/>
      <c r="GR232" s="70"/>
      <c r="GS232" s="70"/>
      <c r="GT232" s="70"/>
      <c r="GU232" s="70"/>
      <c r="GV232" s="70"/>
      <c r="GW232" s="70"/>
      <c r="GX232" s="70"/>
      <c r="GY232" s="70"/>
      <c r="GZ232" s="70"/>
      <c r="HA232" s="70"/>
      <c r="HB232" s="70"/>
      <c r="HC232" s="70"/>
      <c r="HD232" s="70"/>
      <c r="HE232" s="70"/>
      <c r="HF232" s="70"/>
      <c r="HG232" s="70"/>
      <c r="HH232" s="70"/>
      <c r="HI232" s="70"/>
      <c r="HJ232" s="70"/>
      <c r="HK232" s="72"/>
      <c r="HL232" s="70"/>
      <c r="HM232" s="72"/>
      <c r="HN232" s="70"/>
      <c r="HO232" s="70"/>
      <c r="HP232" s="72"/>
      <c r="HQ232" s="106"/>
      <c r="HR232" s="70"/>
      <c r="HS232" s="70"/>
      <c r="HT232" s="70"/>
      <c r="HU232" s="70"/>
      <c r="HV232" s="70"/>
      <c r="HW232" s="70"/>
      <c r="HX232" s="70"/>
      <c r="HY232" s="70"/>
      <c r="HZ232" s="70"/>
      <c r="IA232" s="70"/>
      <c r="IB232" s="72"/>
      <c r="IC232" s="70"/>
      <c r="ID232" s="72"/>
      <c r="IE232" s="70"/>
      <c r="IF232" s="70"/>
      <c r="IG232" s="72"/>
      <c r="IH232" s="72"/>
      <c r="II232" s="72"/>
      <c r="IJ232" s="70"/>
      <c r="IK232" s="70"/>
      <c r="IL232" s="70"/>
      <c r="IM232" s="70"/>
      <c r="IN232" s="72"/>
      <c r="IO232" s="72"/>
      <c r="IP232" s="70"/>
      <c r="IQ232" s="72"/>
      <c r="IR232" s="72"/>
      <c r="IS232" s="72"/>
      <c r="IT232" s="72"/>
      <c r="IU232" s="72"/>
      <c r="IV232" s="72"/>
      <c r="IW232" s="72"/>
      <c r="IX232" s="72"/>
      <c r="IY232" s="72"/>
      <c r="IZ232" s="72"/>
      <c r="JA232" s="72"/>
      <c r="JB232" s="72"/>
      <c r="JC232" s="72"/>
      <c r="JD232" s="72"/>
      <c r="JE232" s="72"/>
      <c r="JF232" s="72"/>
      <c r="JG232" s="72"/>
      <c r="JH232" s="72"/>
      <c r="JI232" s="72"/>
      <c r="JJ232" s="72"/>
      <c r="JK232" s="72"/>
      <c r="JL232" s="70"/>
      <c r="JM232" s="70"/>
      <c r="JN232" s="70"/>
      <c r="JO232" s="72"/>
      <c r="JP232" s="72"/>
      <c r="JQ232" s="70"/>
      <c r="JR232" s="72"/>
      <c r="JS232" s="70"/>
      <c r="JT232" s="72"/>
      <c r="JU232" s="72"/>
      <c r="JV232" s="70"/>
      <c r="JW232" s="72"/>
      <c r="JX232" s="72"/>
      <c r="JY232" s="72"/>
      <c r="JZ232" s="72"/>
      <c r="KA232" s="72"/>
      <c r="KB232" s="72"/>
      <c r="KC232" s="72"/>
      <c r="KD232" s="72"/>
      <c r="KE232" s="72"/>
      <c r="KF232" s="72"/>
      <c r="KG232" s="72"/>
      <c r="KH232" s="72"/>
      <c r="KI232" s="72"/>
      <c r="KJ232" s="72"/>
      <c r="KK232" s="72"/>
      <c r="KL232" s="72"/>
      <c r="KM232" s="72"/>
      <c r="KN232" s="70"/>
      <c r="KO232" s="72"/>
      <c r="KP232" s="70"/>
      <c r="KQ232" s="72"/>
      <c r="KR232" s="72"/>
      <c r="KS232" s="72"/>
      <c r="KT232" s="72"/>
      <c r="KU232" s="72"/>
      <c r="KV232" s="72"/>
      <c r="KW232" s="72"/>
      <c r="KX232" s="72"/>
      <c r="KY232" s="72"/>
      <c r="KZ232" s="72"/>
      <c r="LA232" s="72"/>
      <c r="LB232" s="72"/>
      <c r="LC232" s="72"/>
      <c r="LD232" s="72"/>
      <c r="LE232" s="70">
        <v>1</v>
      </c>
      <c r="LF232" s="72"/>
      <c r="LG232" s="70"/>
      <c r="LH232" s="70"/>
      <c r="LI232" s="70"/>
      <c r="LJ232" s="73"/>
      <c r="LK232" s="73"/>
      <c r="LL232" s="73"/>
      <c r="LM232" s="74"/>
      <c r="LN232" s="75"/>
      <c r="LO232" s="75"/>
      <c r="LP232" s="75"/>
      <c r="LQ232" s="75"/>
      <c r="LR232" s="75"/>
      <c r="LS232" s="75"/>
      <c r="LT232" s="75"/>
      <c r="LU232" s="75"/>
      <c r="LV232" s="75"/>
      <c r="LW232" s="75"/>
      <c r="LX232" s="75"/>
      <c r="LY232" s="75"/>
      <c r="LZ232" s="75"/>
      <c r="MA232" s="75"/>
      <c r="MB232" s="75"/>
      <c r="MC232" s="74"/>
      <c r="MD232" s="74"/>
      <c r="ME232" s="74"/>
      <c r="MF232" s="74"/>
      <c r="MG232" s="74"/>
      <c r="MH232" s="74"/>
      <c r="MI232" s="76"/>
      <c r="MJ232" s="76"/>
      <c r="MK232" s="76"/>
      <c r="ML232" s="76"/>
      <c r="MM232" s="76"/>
      <c r="MN232" s="74"/>
      <c r="MO232" s="74"/>
      <c r="MP232" s="74"/>
      <c r="MQ232" s="74"/>
      <c r="MR232" s="70"/>
      <c r="MS232" s="70"/>
      <c r="MT232" s="70"/>
      <c r="MU232" s="70"/>
      <c r="MV232" s="70"/>
      <c r="MW232" s="70"/>
      <c r="MX232" s="70"/>
      <c r="MY232" s="70"/>
      <c r="MZ232" s="70"/>
      <c r="NA232" s="70"/>
      <c r="NB232" s="70"/>
      <c r="NC232" s="70"/>
      <c r="ND232" s="70"/>
      <c r="NE232" s="70"/>
      <c r="NF232" s="70"/>
      <c r="NG232" s="70"/>
      <c r="NH232" s="70"/>
      <c r="NI232" s="70"/>
      <c r="NJ232" s="70"/>
      <c r="NK232" s="70"/>
      <c r="NL232" s="70"/>
      <c r="NM232" s="70"/>
      <c r="NN232" s="70"/>
      <c r="NO232" s="70"/>
      <c r="NP232" s="70"/>
      <c r="NQ232" s="70"/>
      <c r="NR232" s="70"/>
      <c r="NS232" s="70"/>
      <c r="NT232" s="70"/>
      <c r="NU232" s="70"/>
      <c r="NV232" s="70"/>
      <c r="NW232" s="70"/>
      <c r="NX232" s="70"/>
      <c r="NY232" s="70"/>
      <c r="NZ232" s="70"/>
      <c r="OA232" s="70"/>
      <c r="OB232" s="70"/>
      <c r="OC232" s="70"/>
      <c r="OD232" s="70"/>
      <c r="OE232" s="70"/>
      <c r="OF232" s="70"/>
      <c r="OG232" s="81"/>
      <c r="OH232" s="70"/>
      <c r="OI232" s="70"/>
      <c r="OJ232" s="70"/>
      <c r="OK232" s="70"/>
      <c r="OL232" s="70"/>
      <c r="OM232" s="70"/>
      <c r="ON232" s="70"/>
      <c r="OO232" s="70"/>
      <c r="OP232" s="70"/>
      <c r="OQ232" s="70"/>
      <c r="OR232" s="70"/>
      <c r="OS232" s="70"/>
      <c r="OT232" s="70"/>
      <c r="OU232" s="70"/>
    </row>
    <row r="233" spans="1:411" s="67" customFormat="1">
      <c r="A233" s="67">
        <v>224</v>
      </c>
      <c r="B233" s="555" t="s">
        <v>819</v>
      </c>
      <c r="C233" s="559" t="s">
        <v>601</v>
      </c>
      <c r="D233" s="511">
        <f>2800/1.2</f>
        <v>2333.3333333333335</v>
      </c>
      <c r="E233" s="920" t="s">
        <v>2466</v>
      </c>
      <c r="F233" s="634"/>
      <c r="G233" s="634">
        <v>2901.67</v>
      </c>
      <c r="H233" s="919">
        <v>2900</v>
      </c>
      <c r="I233" s="633">
        <f t="shared" si="8"/>
        <v>2333.3333333333335</v>
      </c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  <c r="AB233" s="70"/>
      <c r="AC233" s="70"/>
      <c r="AD233" s="70"/>
      <c r="AE233" s="70"/>
      <c r="AF233" s="70"/>
      <c r="AG233" s="70"/>
      <c r="AH233" s="70"/>
      <c r="AI233" s="70"/>
      <c r="AJ233" s="72"/>
      <c r="AK233" s="70"/>
      <c r="AL233" s="72"/>
      <c r="AM233" s="70"/>
      <c r="AN233" s="70"/>
      <c r="AO233" s="72"/>
      <c r="AP233" s="70"/>
      <c r="AQ233" s="70"/>
      <c r="AR233" s="70"/>
      <c r="AS233" s="70"/>
      <c r="AT233" s="70"/>
      <c r="AU233" s="70"/>
      <c r="AV233" s="70"/>
      <c r="AW233" s="70"/>
      <c r="AX233" s="70"/>
      <c r="AY233" s="70"/>
      <c r="AZ233" s="70"/>
      <c r="BA233" s="70"/>
      <c r="BB233" s="70"/>
      <c r="BC233" s="70"/>
      <c r="BD233" s="70"/>
      <c r="BE233" s="70"/>
      <c r="BF233" s="70"/>
      <c r="BG233" s="70"/>
      <c r="BH233" s="70"/>
      <c r="BI233" s="70"/>
      <c r="BJ233" s="70"/>
      <c r="BK233" s="72"/>
      <c r="BL233" s="72"/>
      <c r="BM233" s="70"/>
      <c r="BN233" s="70"/>
      <c r="BO233" s="72"/>
      <c r="BP233" s="72"/>
      <c r="BQ233" s="70"/>
      <c r="BR233" s="70"/>
      <c r="BS233" s="70"/>
      <c r="BT233" s="70"/>
      <c r="BU233" s="72"/>
      <c r="BV233" s="72"/>
      <c r="BW233" s="72"/>
      <c r="BX233" s="72"/>
      <c r="BY233" s="70"/>
      <c r="BZ233" s="70"/>
      <c r="CA233" s="70"/>
      <c r="CB233" s="70"/>
      <c r="CC233" s="72"/>
      <c r="CD233" s="72"/>
      <c r="CE233" s="70"/>
      <c r="CF233" s="72"/>
      <c r="CG233" s="72"/>
      <c r="CH233" s="72"/>
      <c r="CI233" s="72"/>
      <c r="CJ233" s="72"/>
      <c r="CK233" s="72"/>
      <c r="CL233" s="72"/>
      <c r="CM233" s="72"/>
      <c r="CN233" s="72"/>
      <c r="CO233" s="72"/>
      <c r="CP233" s="72"/>
      <c r="CQ233" s="72"/>
      <c r="CR233" s="72"/>
      <c r="CS233" s="72"/>
      <c r="CT233" s="72"/>
      <c r="CU233" s="72"/>
      <c r="CV233" s="72"/>
      <c r="CW233" s="72"/>
      <c r="CX233" s="72"/>
      <c r="CY233" s="72"/>
      <c r="CZ233" s="72"/>
      <c r="DA233" s="70"/>
      <c r="DB233" s="70"/>
      <c r="DC233" s="70"/>
      <c r="DD233" s="72"/>
      <c r="DE233" s="72"/>
      <c r="DF233" s="70"/>
      <c r="DG233" s="72"/>
      <c r="DH233" s="70"/>
      <c r="DI233" s="72"/>
      <c r="DJ233" s="72"/>
      <c r="DK233" s="70"/>
      <c r="DL233" s="72"/>
      <c r="DM233" s="72"/>
      <c r="DN233" s="72"/>
      <c r="DO233" s="72"/>
      <c r="DP233" s="72"/>
      <c r="DQ233" s="72"/>
      <c r="DR233" s="72"/>
      <c r="DS233" s="72"/>
      <c r="DT233" s="72"/>
      <c r="DU233" s="72"/>
      <c r="DV233" s="72"/>
      <c r="DW233" s="72"/>
      <c r="DX233" s="72"/>
      <c r="DY233" s="72"/>
      <c r="DZ233" s="72"/>
      <c r="EA233" s="72"/>
      <c r="EB233" s="72"/>
      <c r="EC233" s="70"/>
      <c r="ED233" s="72"/>
      <c r="EE233" s="70"/>
      <c r="EF233" s="72"/>
      <c r="EG233" s="72"/>
      <c r="EH233" s="72"/>
      <c r="EI233" s="72"/>
      <c r="EJ233" s="72"/>
      <c r="EK233" s="72"/>
      <c r="EL233" s="72"/>
      <c r="EM233" s="72"/>
      <c r="EN233" s="72"/>
      <c r="EO233" s="72"/>
      <c r="EP233" s="72"/>
      <c r="EQ233" s="72"/>
      <c r="ER233" s="72"/>
      <c r="ES233" s="72"/>
      <c r="ET233" s="70"/>
      <c r="EU233" s="72">
        <v>1</v>
      </c>
      <c r="EV233" s="70"/>
      <c r="EW233" s="70"/>
      <c r="EX233" s="70"/>
      <c r="EY233" s="73"/>
      <c r="EZ233" s="73"/>
      <c r="FA233" s="73"/>
      <c r="FB233" s="74"/>
      <c r="FC233" s="75"/>
      <c r="FD233" s="75"/>
      <c r="FE233" s="75"/>
      <c r="FF233" s="75"/>
      <c r="FG233" s="75"/>
      <c r="FH233" s="75"/>
      <c r="FI233" s="75"/>
      <c r="FJ233" s="75"/>
      <c r="FK233" s="75"/>
      <c r="FL233" s="75"/>
      <c r="FM233" s="75"/>
      <c r="FN233" s="75"/>
      <c r="FO233" s="75"/>
      <c r="FP233" s="75"/>
      <c r="FQ233" s="75"/>
      <c r="FR233" s="74"/>
      <c r="FS233" s="74"/>
      <c r="FT233" s="74"/>
      <c r="FU233" s="74"/>
      <c r="FV233" s="74"/>
      <c r="FW233" s="74"/>
      <c r="FX233" s="76"/>
      <c r="FY233" s="76"/>
      <c r="FZ233" s="76"/>
      <c r="GA233" s="76"/>
      <c r="GB233" s="76"/>
      <c r="GC233" s="74"/>
      <c r="GD233" s="74"/>
      <c r="GE233" s="74"/>
      <c r="GF233" s="74"/>
      <c r="GG233" s="77"/>
      <c r="GH233" s="78"/>
      <c r="GI233" s="78"/>
      <c r="GJ233" s="74"/>
      <c r="GK233" s="79"/>
      <c r="GL233" s="105"/>
      <c r="GM233" s="105"/>
      <c r="GN233" s="70"/>
      <c r="GO233" s="70"/>
      <c r="GP233" s="70"/>
      <c r="GQ233" s="70"/>
      <c r="GR233" s="70"/>
      <c r="GS233" s="70"/>
      <c r="GT233" s="70"/>
      <c r="GU233" s="70"/>
      <c r="GV233" s="70"/>
      <c r="GW233" s="70"/>
      <c r="GX233" s="70"/>
      <c r="GY233" s="70"/>
      <c r="GZ233" s="70"/>
      <c r="HA233" s="70"/>
      <c r="HB233" s="70"/>
      <c r="HC233" s="70"/>
      <c r="HD233" s="70"/>
      <c r="HE233" s="70"/>
      <c r="HF233" s="70"/>
      <c r="HG233" s="70"/>
      <c r="HH233" s="70"/>
      <c r="HI233" s="70"/>
      <c r="HJ233" s="70"/>
      <c r="HK233" s="72"/>
      <c r="HL233" s="70"/>
      <c r="HM233" s="72"/>
      <c r="HN233" s="70"/>
      <c r="HO233" s="70"/>
      <c r="HP233" s="72"/>
      <c r="HQ233" s="106"/>
      <c r="HR233" s="70"/>
      <c r="HS233" s="70"/>
      <c r="HT233" s="70"/>
      <c r="HU233" s="70"/>
      <c r="HV233" s="70"/>
      <c r="HW233" s="70"/>
      <c r="HX233" s="70"/>
      <c r="HY233" s="70"/>
      <c r="HZ233" s="70"/>
      <c r="IA233" s="70"/>
      <c r="IB233" s="72"/>
      <c r="IC233" s="70"/>
      <c r="ID233" s="72"/>
      <c r="IE233" s="70"/>
      <c r="IF233" s="70"/>
      <c r="IG233" s="72"/>
      <c r="IH233" s="72"/>
      <c r="II233" s="72"/>
      <c r="IJ233" s="70"/>
      <c r="IK233" s="70"/>
      <c r="IL233" s="70"/>
      <c r="IM233" s="70"/>
      <c r="IN233" s="72"/>
      <c r="IO233" s="72"/>
      <c r="IP233" s="70"/>
      <c r="IQ233" s="72"/>
      <c r="IR233" s="72"/>
      <c r="IS233" s="72"/>
      <c r="IT233" s="72"/>
      <c r="IU233" s="72"/>
      <c r="IV233" s="72"/>
      <c r="IW233" s="72"/>
      <c r="IX233" s="72"/>
      <c r="IY233" s="72"/>
      <c r="IZ233" s="72"/>
      <c r="JA233" s="72"/>
      <c r="JB233" s="72"/>
      <c r="JC233" s="72"/>
      <c r="JD233" s="72"/>
      <c r="JE233" s="72"/>
      <c r="JF233" s="72"/>
      <c r="JG233" s="72"/>
      <c r="JH233" s="72"/>
      <c r="JI233" s="72"/>
      <c r="JJ233" s="72"/>
      <c r="JK233" s="72"/>
      <c r="JL233" s="70"/>
      <c r="JM233" s="70"/>
      <c r="JN233" s="70"/>
      <c r="JO233" s="72"/>
      <c r="JP233" s="72"/>
      <c r="JQ233" s="70"/>
      <c r="JR233" s="72"/>
      <c r="JS233" s="70"/>
      <c r="JT233" s="72"/>
      <c r="JU233" s="72"/>
      <c r="JV233" s="70"/>
      <c r="JW233" s="72"/>
      <c r="JX233" s="72"/>
      <c r="JY233" s="72"/>
      <c r="JZ233" s="72"/>
      <c r="KA233" s="72"/>
      <c r="KB233" s="72"/>
      <c r="KC233" s="72"/>
      <c r="KD233" s="72"/>
      <c r="KE233" s="72"/>
      <c r="KF233" s="72"/>
      <c r="KG233" s="72"/>
      <c r="KH233" s="72"/>
      <c r="KI233" s="72"/>
      <c r="KJ233" s="72"/>
      <c r="KK233" s="72"/>
      <c r="KL233" s="72"/>
      <c r="KM233" s="72"/>
      <c r="KN233" s="70"/>
      <c r="KO233" s="72"/>
      <c r="KP233" s="70"/>
      <c r="KQ233" s="72"/>
      <c r="KR233" s="72"/>
      <c r="KS233" s="72"/>
      <c r="KT233" s="72"/>
      <c r="KU233" s="72"/>
      <c r="KV233" s="72"/>
      <c r="KW233" s="72"/>
      <c r="KX233" s="72"/>
      <c r="KY233" s="72"/>
      <c r="KZ233" s="72"/>
      <c r="LA233" s="72"/>
      <c r="LB233" s="72"/>
      <c r="LC233" s="72"/>
      <c r="LD233" s="72"/>
      <c r="LE233" s="70"/>
      <c r="LF233" s="72">
        <v>1</v>
      </c>
      <c r="LG233" s="70"/>
      <c r="LH233" s="70"/>
      <c r="LI233" s="70"/>
      <c r="LJ233" s="73"/>
      <c r="LK233" s="73"/>
      <c r="LL233" s="73"/>
      <c r="LM233" s="74"/>
      <c r="LN233" s="75"/>
      <c r="LO233" s="75"/>
      <c r="LP233" s="75"/>
      <c r="LQ233" s="75"/>
      <c r="LR233" s="75"/>
      <c r="LS233" s="75"/>
      <c r="LT233" s="75"/>
      <c r="LU233" s="75"/>
      <c r="LV233" s="75"/>
      <c r="LW233" s="75"/>
      <c r="LX233" s="75"/>
      <c r="LY233" s="75"/>
      <c r="LZ233" s="75"/>
      <c r="MA233" s="75"/>
      <c r="MB233" s="75"/>
      <c r="MC233" s="74"/>
      <c r="MD233" s="74"/>
      <c r="ME233" s="74"/>
      <c r="MF233" s="74"/>
      <c r="MG233" s="74"/>
      <c r="MH233" s="74"/>
      <c r="MI233" s="76"/>
      <c r="MJ233" s="76"/>
      <c r="MK233" s="76"/>
      <c r="ML233" s="76"/>
      <c r="MM233" s="76"/>
      <c r="MN233" s="74"/>
      <c r="MO233" s="74"/>
      <c r="MP233" s="74"/>
      <c r="MQ233" s="74"/>
      <c r="MR233" s="70"/>
      <c r="MS233" s="70"/>
      <c r="MT233" s="70"/>
      <c r="MU233" s="70"/>
      <c r="MV233" s="70"/>
      <c r="MW233" s="70"/>
      <c r="MX233" s="70"/>
      <c r="MY233" s="70"/>
      <c r="MZ233" s="70"/>
      <c r="NA233" s="70"/>
      <c r="NB233" s="70"/>
      <c r="NC233" s="70"/>
      <c r="ND233" s="70"/>
      <c r="NE233" s="70"/>
      <c r="NF233" s="70"/>
      <c r="NG233" s="70"/>
      <c r="NH233" s="70"/>
      <c r="NI233" s="70"/>
      <c r="NJ233" s="70"/>
      <c r="NK233" s="70"/>
      <c r="NL233" s="70"/>
      <c r="NM233" s="70"/>
      <c r="NN233" s="70"/>
      <c r="NO233" s="70"/>
      <c r="NP233" s="70"/>
      <c r="NQ233" s="70"/>
      <c r="NR233" s="70"/>
      <c r="NS233" s="70"/>
      <c r="NT233" s="70"/>
      <c r="NU233" s="70"/>
      <c r="NV233" s="70"/>
      <c r="NW233" s="70"/>
      <c r="NX233" s="70"/>
      <c r="NY233" s="70"/>
      <c r="NZ233" s="70"/>
      <c r="OA233" s="70"/>
      <c r="OB233" s="70"/>
      <c r="OC233" s="70"/>
      <c r="OD233" s="70"/>
      <c r="OE233" s="70"/>
      <c r="OF233" s="70"/>
      <c r="OG233" s="81"/>
      <c r="OH233" s="70"/>
      <c r="OI233" s="70"/>
      <c r="OJ233" s="70"/>
      <c r="OK233" s="70"/>
      <c r="OL233" s="70"/>
      <c r="OM233" s="70"/>
      <c r="ON233" s="70"/>
      <c r="OO233" s="70"/>
      <c r="OP233" s="70"/>
      <c r="OQ233" s="70"/>
      <c r="OR233" s="70"/>
      <c r="OS233" s="70"/>
      <c r="OT233" s="70"/>
      <c r="OU233" s="70"/>
    </row>
    <row r="234" spans="1:411" s="67" customFormat="1">
      <c r="A234" s="67">
        <v>225</v>
      </c>
      <c r="B234" s="555" t="s">
        <v>820</v>
      </c>
      <c r="C234" s="559" t="s">
        <v>601</v>
      </c>
      <c r="D234" s="511">
        <f>2800/1.2</f>
        <v>2333.3333333333335</v>
      </c>
      <c r="E234" s="743" t="s">
        <v>2466</v>
      </c>
      <c r="F234" s="634"/>
      <c r="G234" s="634">
        <v>2901.67</v>
      </c>
      <c r="H234" s="919">
        <v>2900</v>
      </c>
      <c r="I234" s="633">
        <f t="shared" si="8"/>
        <v>2333.3333333333335</v>
      </c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2"/>
      <c r="AK234" s="70"/>
      <c r="AL234" s="72"/>
      <c r="AM234" s="70"/>
      <c r="AN234" s="70"/>
      <c r="AO234" s="72"/>
      <c r="AP234" s="70"/>
      <c r="AQ234" s="70"/>
      <c r="AR234" s="70"/>
      <c r="AS234" s="70"/>
      <c r="AT234" s="70"/>
      <c r="AU234" s="70"/>
      <c r="AV234" s="70"/>
      <c r="AW234" s="70"/>
      <c r="AX234" s="70"/>
      <c r="AY234" s="70"/>
      <c r="AZ234" s="70"/>
      <c r="BA234" s="70"/>
      <c r="BB234" s="70"/>
      <c r="BC234" s="70"/>
      <c r="BD234" s="70"/>
      <c r="BE234" s="70"/>
      <c r="BF234" s="70"/>
      <c r="BG234" s="70"/>
      <c r="BH234" s="70"/>
      <c r="BI234" s="70"/>
      <c r="BJ234" s="70"/>
      <c r="BK234" s="72"/>
      <c r="BL234" s="72"/>
      <c r="BM234" s="70"/>
      <c r="BN234" s="70"/>
      <c r="BO234" s="72"/>
      <c r="BP234" s="72"/>
      <c r="BQ234" s="70"/>
      <c r="BR234" s="70"/>
      <c r="BS234" s="70"/>
      <c r="BT234" s="70"/>
      <c r="BU234" s="72"/>
      <c r="BV234" s="72"/>
      <c r="BW234" s="72"/>
      <c r="BX234" s="72"/>
      <c r="BY234" s="70"/>
      <c r="BZ234" s="70"/>
      <c r="CA234" s="70"/>
      <c r="CB234" s="70"/>
      <c r="CC234" s="72"/>
      <c r="CD234" s="72"/>
      <c r="CE234" s="70"/>
      <c r="CF234" s="72"/>
      <c r="CG234" s="72"/>
      <c r="CH234" s="72"/>
      <c r="CI234" s="72"/>
      <c r="CJ234" s="72"/>
      <c r="CK234" s="72"/>
      <c r="CL234" s="72"/>
      <c r="CM234" s="72"/>
      <c r="CN234" s="72"/>
      <c r="CO234" s="72"/>
      <c r="CP234" s="72"/>
      <c r="CQ234" s="72"/>
      <c r="CR234" s="72"/>
      <c r="CS234" s="72"/>
      <c r="CT234" s="72"/>
      <c r="CU234" s="72"/>
      <c r="CV234" s="72"/>
      <c r="CW234" s="72"/>
      <c r="CX234" s="72"/>
      <c r="CY234" s="72"/>
      <c r="CZ234" s="72"/>
      <c r="DA234" s="70"/>
      <c r="DB234" s="70"/>
      <c r="DC234" s="70"/>
      <c r="DD234" s="72"/>
      <c r="DE234" s="72"/>
      <c r="DF234" s="70"/>
      <c r="DG234" s="72"/>
      <c r="DH234" s="70"/>
      <c r="DI234" s="72"/>
      <c r="DJ234" s="72"/>
      <c r="DK234" s="70"/>
      <c r="DL234" s="72"/>
      <c r="DM234" s="72"/>
      <c r="DN234" s="72"/>
      <c r="DO234" s="72"/>
      <c r="DP234" s="72"/>
      <c r="DQ234" s="72"/>
      <c r="DR234" s="72"/>
      <c r="DS234" s="72"/>
      <c r="DT234" s="72"/>
      <c r="DU234" s="72"/>
      <c r="DV234" s="72"/>
      <c r="DW234" s="72"/>
      <c r="DX234" s="72"/>
      <c r="DY234" s="72"/>
      <c r="DZ234" s="72"/>
      <c r="EA234" s="72"/>
      <c r="EB234" s="72"/>
      <c r="EC234" s="70"/>
      <c r="ED234" s="72"/>
      <c r="EE234" s="70"/>
      <c r="EF234" s="72"/>
      <c r="EG234" s="72"/>
      <c r="EH234" s="72"/>
      <c r="EI234" s="72"/>
      <c r="EJ234" s="72"/>
      <c r="EK234" s="72"/>
      <c r="EL234" s="72"/>
      <c r="EM234" s="72"/>
      <c r="EN234" s="72"/>
      <c r="EO234" s="72"/>
      <c r="EP234" s="72"/>
      <c r="EQ234" s="72"/>
      <c r="ER234" s="72"/>
      <c r="ES234" s="72"/>
      <c r="ET234" s="70"/>
      <c r="EU234" s="72"/>
      <c r="EV234" s="70">
        <v>1</v>
      </c>
      <c r="EW234" s="70"/>
      <c r="EX234" s="70"/>
      <c r="EY234" s="73"/>
      <c r="EZ234" s="73"/>
      <c r="FA234" s="73"/>
      <c r="FB234" s="74"/>
      <c r="FC234" s="75"/>
      <c r="FD234" s="75"/>
      <c r="FE234" s="75"/>
      <c r="FF234" s="75"/>
      <c r="FG234" s="75"/>
      <c r="FH234" s="75"/>
      <c r="FI234" s="75"/>
      <c r="FJ234" s="75"/>
      <c r="FK234" s="75"/>
      <c r="FL234" s="75"/>
      <c r="FM234" s="75"/>
      <c r="FN234" s="75"/>
      <c r="FO234" s="75"/>
      <c r="FP234" s="75"/>
      <c r="FQ234" s="75"/>
      <c r="FR234" s="74"/>
      <c r="FS234" s="74"/>
      <c r="FT234" s="74"/>
      <c r="FU234" s="74"/>
      <c r="FV234" s="74"/>
      <c r="FW234" s="74"/>
      <c r="FX234" s="76"/>
      <c r="FY234" s="76"/>
      <c r="FZ234" s="76"/>
      <c r="GA234" s="76"/>
      <c r="GB234" s="76"/>
      <c r="GC234" s="74"/>
      <c r="GD234" s="74"/>
      <c r="GE234" s="74"/>
      <c r="GF234" s="74"/>
      <c r="GG234" s="77"/>
      <c r="GH234" s="78"/>
      <c r="GI234" s="78"/>
      <c r="GJ234" s="74"/>
      <c r="GK234" s="79"/>
      <c r="GL234" s="105"/>
      <c r="GM234" s="105"/>
      <c r="GN234" s="70"/>
      <c r="GO234" s="70"/>
      <c r="GP234" s="70"/>
      <c r="GQ234" s="70"/>
      <c r="GR234" s="70"/>
      <c r="GS234" s="70"/>
      <c r="GT234" s="70"/>
      <c r="GU234" s="70"/>
      <c r="GV234" s="70"/>
      <c r="GW234" s="70"/>
      <c r="GX234" s="70"/>
      <c r="GY234" s="70"/>
      <c r="GZ234" s="70"/>
      <c r="HA234" s="70"/>
      <c r="HB234" s="70"/>
      <c r="HC234" s="70"/>
      <c r="HD234" s="70"/>
      <c r="HE234" s="70"/>
      <c r="HF234" s="70"/>
      <c r="HG234" s="70"/>
      <c r="HH234" s="70"/>
      <c r="HI234" s="70"/>
      <c r="HJ234" s="70"/>
      <c r="HK234" s="72"/>
      <c r="HL234" s="70"/>
      <c r="HM234" s="72"/>
      <c r="HN234" s="70"/>
      <c r="HO234" s="70"/>
      <c r="HP234" s="72"/>
      <c r="HQ234" s="106"/>
      <c r="HR234" s="70"/>
      <c r="HS234" s="70"/>
      <c r="HT234" s="70"/>
      <c r="HU234" s="70"/>
      <c r="HV234" s="70"/>
      <c r="HW234" s="70"/>
      <c r="HX234" s="70"/>
      <c r="HY234" s="70"/>
      <c r="HZ234" s="70"/>
      <c r="IA234" s="70"/>
      <c r="IB234" s="72"/>
      <c r="IC234" s="70"/>
      <c r="ID234" s="72"/>
      <c r="IE234" s="70"/>
      <c r="IF234" s="70"/>
      <c r="IG234" s="72"/>
      <c r="IH234" s="72"/>
      <c r="II234" s="72"/>
      <c r="IJ234" s="70"/>
      <c r="IK234" s="70"/>
      <c r="IL234" s="70"/>
      <c r="IM234" s="70"/>
      <c r="IN234" s="72"/>
      <c r="IO234" s="72"/>
      <c r="IP234" s="70"/>
      <c r="IQ234" s="72"/>
      <c r="IR234" s="72"/>
      <c r="IS234" s="72"/>
      <c r="IT234" s="72"/>
      <c r="IU234" s="72"/>
      <c r="IV234" s="72"/>
      <c r="IW234" s="72"/>
      <c r="IX234" s="72"/>
      <c r="IY234" s="72"/>
      <c r="IZ234" s="72"/>
      <c r="JA234" s="72"/>
      <c r="JB234" s="72"/>
      <c r="JC234" s="72"/>
      <c r="JD234" s="72"/>
      <c r="JE234" s="72"/>
      <c r="JF234" s="72"/>
      <c r="JG234" s="72"/>
      <c r="JH234" s="72"/>
      <c r="JI234" s="72"/>
      <c r="JJ234" s="72"/>
      <c r="JK234" s="72"/>
      <c r="JL234" s="70"/>
      <c r="JM234" s="70"/>
      <c r="JN234" s="70"/>
      <c r="JO234" s="72"/>
      <c r="JP234" s="72"/>
      <c r="JQ234" s="70"/>
      <c r="JR234" s="72"/>
      <c r="JS234" s="70"/>
      <c r="JT234" s="72"/>
      <c r="JU234" s="72"/>
      <c r="JV234" s="70"/>
      <c r="JW234" s="72"/>
      <c r="JX234" s="72"/>
      <c r="JY234" s="72"/>
      <c r="JZ234" s="72"/>
      <c r="KA234" s="72"/>
      <c r="KB234" s="72"/>
      <c r="KC234" s="72"/>
      <c r="KD234" s="72"/>
      <c r="KE234" s="72"/>
      <c r="KF234" s="72"/>
      <c r="KG234" s="72"/>
      <c r="KH234" s="72"/>
      <c r="KI234" s="72"/>
      <c r="KJ234" s="72"/>
      <c r="KK234" s="72"/>
      <c r="KL234" s="72"/>
      <c r="KM234" s="72"/>
      <c r="KN234" s="70"/>
      <c r="KO234" s="72"/>
      <c r="KP234" s="70"/>
      <c r="KQ234" s="72"/>
      <c r="KR234" s="72"/>
      <c r="KS234" s="72"/>
      <c r="KT234" s="72"/>
      <c r="KU234" s="72"/>
      <c r="KV234" s="72"/>
      <c r="KW234" s="72"/>
      <c r="KX234" s="72"/>
      <c r="KY234" s="72"/>
      <c r="KZ234" s="72"/>
      <c r="LA234" s="72"/>
      <c r="LB234" s="72"/>
      <c r="LC234" s="72"/>
      <c r="LD234" s="72"/>
      <c r="LE234" s="70"/>
      <c r="LF234" s="72"/>
      <c r="LG234" s="70">
        <v>1</v>
      </c>
      <c r="LH234" s="70"/>
      <c r="LI234" s="70"/>
      <c r="LJ234" s="73"/>
      <c r="LK234" s="73"/>
      <c r="LL234" s="73"/>
      <c r="LM234" s="74"/>
      <c r="LN234" s="75"/>
      <c r="LO234" s="75"/>
      <c r="LP234" s="75"/>
      <c r="LQ234" s="75"/>
      <c r="LR234" s="75"/>
      <c r="LS234" s="75"/>
      <c r="LT234" s="75"/>
      <c r="LU234" s="75"/>
      <c r="LV234" s="75"/>
      <c r="LW234" s="75"/>
      <c r="LX234" s="75"/>
      <c r="LY234" s="75"/>
      <c r="LZ234" s="75"/>
      <c r="MA234" s="75"/>
      <c r="MB234" s="75"/>
      <c r="MC234" s="74"/>
      <c r="MD234" s="74"/>
      <c r="ME234" s="74"/>
      <c r="MF234" s="74"/>
      <c r="MG234" s="74"/>
      <c r="MH234" s="74"/>
      <c r="MI234" s="76"/>
      <c r="MJ234" s="76"/>
      <c r="MK234" s="76"/>
      <c r="ML234" s="76"/>
      <c r="MM234" s="76"/>
      <c r="MN234" s="74"/>
      <c r="MO234" s="74"/>
      <c r="MP234" s="74"/>
      <c r="MQ234" s="74"/>
      <c r="MR234" s="70"/>
      <c r="MS234" s="70"/>
      <c r="MT234" s="70"/>
      <c r="MU234" s="70"/>
      <c r="MV234" s="70"/>
      <c r="MW234" s="70"/>
      <c r="MX234" s="70"/>
      <c r="MY234" s="70"/>
      <c r="MZ234" s="70"/>
      <c r="NA234" s="70"/>
      <c r="NB234" s="70"/>
      <c r="NC234" s="70"/>
      <c r="ND234" s="70"/>
      <c r="NE234" s="70"/>
      <c r="NF234" s="70"/>
      <c r="NG234" s="70"/>
      <c r="NH234" s="70"/>
      <c r="NI234" s="70"/>
      <c r="NJ234" s="70"/>
      <c r="NK234" s="70"/>
      <c r="NL234" s="70"/>
      <c r="NM234" s="70"/>
      <c r="NN234" s="70"/>
      <c r="NO234" s="70"/>
      <c r="NP234" s="70"/>
      <c r="NQ234" s="70"/>
      <c r="NR234" s="70"/>
      <c r="NS234" s="70"/>
      <c r="NT234" s="70"/>
      <c r="NU234" s="70"/>
      <c r="NV234" s="70"/>
      <c r="NW234" s="70"/>
      <c r="NX234" s="70"/>
      <c r="NY234" s="70"/>
      <c r="NZ234" s="70"/>
      <c r="OA234" s="70"/>
      <c r="OB234" s="70"/>
      <c r="OC234" s="70"/>
      <c r="OD234" s="70"/>
      <c r="OE234" s="70"/>
      <c r="OF234" s="70"/>
      <c r="OG234" s="81"/>
      <c r="OH234" s="70"/>
      <c r="OI234" s="70"/>
      <c r="OJ234" s="70"/>
      <c r="OK234" s="70"/>
      <c r="OL234" s="70"/>
      <c r="OM234" s="70"/>
      <c r="ON234" s="70"/>
      <c r="OO234" s="70"/>
      <c r="OP234" s="70"/>
      <c r="OQ234" s="70"/>
      <c r="OR234" s="70"/>
      <c r="OS234" s="70"/>
      <c r="OT234" s="70"/>
      <c r="OU234" s="70"/>
    </row>
    <row r="235" spans="1:411" s="67" customFormat="1" ht="12.75">
      <c r="A235" s="67">
        <v>226</v>
      </c>
      <c r="B235" s="555" t="s">
        <v>821</v>
      </c>
      <c r="C235" s="559" t="s">
        <v>601</v>
      </c>
      <c r="D235" s="511">
        <v>3407.5</v>
      </c>
      <c r="E235" s="571"/>
      <c r="F235" s="634"/>
      <c r="G235" s="634">
        <v>3407.5</v>
      </c>
      <c r="H235" s="919">
        <v>3407.5</v>
      </c>
      <c r="I235" s="633">
        <f t="shared" si="8"/>
        <v>3407.5</v>
      </c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2"/>
      <c r="AK235" s="70"/>
      <c r="AL235" s="72"/>
      <c r="AM235" s="70"/>
      <c r="AN235" s="70"/>
      <c r="AO235" s="72"/>
      <c r="AP235" s="70"/>
      <c r="AQ235" s="70"/>
      <c r="AR235" s="70"/>
      <c r="AS235" s="70"/>
      <c r="AT235" s="70"/>
      <c r="AU235" s="70"/>
      <c r="AV235" s="70"/>
      <c r="AW235" s="70"/>
      <c r="AX235" s="70"/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2"/>
      <c r="BL235" s="72"/>
      <c r="BM235" s="70"/>
      <c r="BN235" s="70"/>
      <c r="BO235" s="72"/>
      <c r="BP235" s="72"/>
      <c r="BQ235" s="70"/>
      <c r="BR235" s="70"/>
      <c r="BS235" s="70"/>
      <c r="BT235" s="70"/>
      <c r="BU235" s="72"/>
      <c r="BV235" s="72"/>
      <c r="BW235" s="72"/>
      <c r="BX235" s="72"/>
      <c r="BY235" s="70"/>
      <c r="BZ235" s="70"/>
      <c r="CA235" s="70"/>
      <c r="CB235" s="70"/>
      <c r="CC235" s="72"/>
      <c r="CD235" s="72"/>
      <c r="CE235" s="70"/>
      <c r="CF235" s="72"/>
      <c r="CG235" s="72"/>
      <c r="CH235" s="72"/>
      <c r="CI235" s="72"/>
      <c r="CJ235" s="72"/>
      <c r="CK235" s="72"/>
      <c r="CL235" s="72"/>
      <c r="CM235" s="72"/>
      <c r="CN235" s="72"/>
      <c r="CO235" s="72"/>
      <c r="CP235" s="72"/>
      <c r="CQ235" s="72"/>
      <c r="CR235" s="72"/>
      <c r="CS235" s="72"/>
      <c r="CT235" s="72"/>
      <c r="CU235" s="72"/>
      <c r="CV235" s="72"/>
      <c r="CW235" s="72"/>
      <c r="CX235" s="72"/>
      <c r="CY235" s="72"/>
      <c r="CZ235" s="72"/>
      <c r="DA235" s="70"/>
      <c r="DB235" s="70"/>
      <c r="DC235" s="70"/>
      <c r="DD235" s="72"/>
      <c r="DE235" s="72"/>
      <c r="DF235" s="70"/>
      <c r="DG235" s="72"/>
      <c r="DH235" s="70"/>
      <c r="DI235" s="72"/>
      <c r="DJ235" s="72"/>
      <c r="DK235" s="70"/>
      <c r="DL235" s="72"/>
      <c r="DM235" s="72"/>
      <c r="DN235" s="72"/>
      <c r="DO235" s="72"/>
      <c r="DP235" s="72"/>
      <c r="DQ235" s="72"/>
      <c r="DR235" s="72"/>
      <c r="DS235" s="72"/>
      <c r="DT235" s="72"/>
      <c r="DU235" s="72"/>
      <c r="DV235" s="72"/>
      <c r="DW235" s="72"/>
      <c r="DX235" s="72"/>
      <c r="DY235" s="72"/>
      <c r="DZ235" s="72"/>
      <c r="EA235" s="72"/>
      <c r="EB235" s="72"/>
      <c r="EC235" s="70"/>
      <c r="ED235" s="72"/>
      <c r="EE235" s="70"/>
      <c r="EF235" s="72"/>
      <c r="EG235" s="72"/>
      <c r="EH235" s="72"/>
      <c r="EI235" s="72"/>
      <c r="EJ235" s="72"/>
      <c r="EK235" s="72"/>
      <c r="EL235" s="72"/>
      <c r="EM235" s="72"/>
      <c r="EN235" s="72"/>
      <c r="EO235" s="72"/>
      <c r="EP235" s="72"/>
      <c r="EQ235" s="72"/>
      <c r="ER235" s="72"/>
      <c r="ES235" s="72"/>
      <c r="ET235" s="70"/>
      <c r="EU235" s="72"/>
      <c r="EV235" s="70"/>
      <c r="EW235" s="70">
        <v>1</v>
      </c>
      <c r="EX235" s="70"/>
      <c r="EY235" s="73"/>
      <c r="EZ235" s="73"/>
      <c r="FA235" s="73"/>
      <c r="FB235" s="74"/>
      <c r="FC235" s="75"/>
      <c r="FD235" s="75"/>
      <c r="FE235" s="75"/>
      <c r="FF235" s="75"/>
      <c r="FG235" s="75"/>
      <c r="FH235" s="75"/>
      <c r="FI235" s="75"/>
      <c r="FJ235" s="75"/>
      <c r="FK235" s="75"/>
      <c r="FL235" s="75"/>
      <c r="FM235" s="75"/>
      <c r="FN235" s="75"/>
      <c r="FO235" s="75"/>
      <c r="FP235" s="75"/>
      <c r="FQ235" s="75"/>
      <c r="FR235" s="74"/>
      <c r="FS235" s="74"/>
      <c r="FT235" s="74"/>
      <c r="FU235" s="74"/>
      <c r="FV235" s="74"/>
      <c r="FW235" s="74"/>
      <c r="FX235" s="76"/>
      <c r="FY235" s="76"/>
      <c r="FZ235" s="76"/>
      <c r="GA235" s="76"/>
      <c r="GB235" s="76"/>
      <c r="GC235" s="74"/>
      <c r="GD235" s="74"/>
      <c r="GE235" s="74"/>
      <c r="GF235" s="74"/>
      <c r="GG235" s="77"/>
      <c r="GH235" s="78"/>
      <c r="GI235" s="78"/>
      <c r="GJ235" s="74"/>
      <c r="GK235" s="79"/>
      <c r="GL235" s="105"/>
      <c r="GM235" s="105"/>
      <c r="GN235" s="70"/>
      <c r="GO235" s="70"/>
      <c r="GP235" s="70"/>
      <c r="GQ235" s="70"/>
      <c r="GR235" s="70"/>
      <c r="GS235" s="70"/>
      <c r="GT235" s="70"/>
      <c r="GU235" s="70"/>
      <c r="GV235" s="70"/>
      <c r="GW235" s="70"/>
      <c r="GX235" s="70"/>
      <c r="GY235" s="70"/>
      <c r="GZ235" s="70"/>
      <c r="HA235" s="70"/>
      <c r="HB235" s="70"/>
      <c r="HC235" s="70"/>
      <c r="HD235" s="70"/>
      <c r="HE235" s="70"/>
      <c r="HF235" s="70"/>
      <c r="HG235" s="70"/>
      <c r="HH235" s="70"/>
      <c r="HI235" s="70"/>
      <c r="HJ235" s="70"/>
      <c r="HK235" s="72"/>
      <c r="HL235" s="70"/>
      <c r="HM235" s="72"/>
      <c r="HN235" s="70"/>
      <c r="HO235" s="70"/>
      <c r="HP235" s="72"/>
      <c r="HQ235" s="106"/>
      <c r="HR235" s="70"/>
      <c r="HS235" s="70"/>
      <c r="HT235" s="70"/>
      <c r="HU235" s="70"/>
      <c r="HV235" s="70"/>
      <c r="HW235" s="70"/>
      <c r="HX235" s="70"/>
      <c r="HY235" s="70"/>
      <c r="HZ235" s="70"/>
      <c r="IA235" s="70"/>
      <c r="IB235" s="72"/>
      <c r="IC235" s="70"/>
      <c r="ID235" s="72"/>
      <c r="IE235" s="70"/>
      <c r="IF235" s="70"/>
      <c r="IG235" s="72"/>
      <c r="IH235" s="72"/>
      <c r="II235" s="72"/>
      <c r="IJ235" s="70"/>
      <c r="IK235" s="70"/>
      <c r="IL235" s="70"/>
      <c r="IM235" s="70"/>
      <c r="IN235" s="72"/>
      <c r="IO235" s="72"/>
      <c r="IP235" s="70"/>
      <c r="IQ235" s="72"/>
      <c r="IR235" s="72"/>
      <c r="IS235" s="72"/>
      <c r="IT235" s="72"/>
      <c r="IU235" s="72"/>
      <c r="IV235" s="72"/>
      <c r="IW235" s="72"/>
      <c r="IX235" s="72"/>
      <c r="IY235" s="72"/>
      <c r="IZ235" s="72"/>
      <c r="JA235" s="72"/>
      <c r="JB235" s="72"/>
      <c r="JC235" s="72"/>
      <c r="JD235" s="72"/>
      <c r="JE235" s="72"/>
      <c r="JF235" s="72"/>
      <c r="JG235" s="72"/>
      <c r="JH235" s="72"/>
      <c r="JI235" s="72"/>
      <c r="JJ235" s="72"/>
      <c r="JK235" s="72"/>
      <c r="JL235" s="70"/>
      <c r="JM235" s="70"/>
      <c r="JN235" s="70"/>
      <c r="JO235" s="72"/>
      <c r="JP235" s="72"/>
      <c r="JQ235" s="70"/>
      <c r="JR235" s="72"/>
      <c r="JS235" s="70"/>
      <c r="JT235" s="72"/>
      <c r="JU235" s="72"/>
      <c r="JV235" s="70"/>
      <c r="JW235" s="72"/>
      <c r="JX235" s="72"/>
      <c r="JY235" s="72"/>
      <c r="JZ235" s="72"/>
      <c r="KA235" s="72"/>
      <c r="KB235" s="72"/>
      <c r="KC235" s="72"/>
      <c r="KD235" s="72"/>
      <c r="KE235" s="72"/>
      <c r="KF235" s="72"/>
      <c r="KG235" s="72"/>
      <c r="KH235" s="72"/>
      <c r="KI235" s="72"/>
      <c r="KJ235" s="72"/>
      <c r="KK235" s="72"/>
      <c r="KL235" s="72"/>
      <c r="KM235" s="72"/>
      <c r="KN235" s="70"/>
      <c r="KO235" s="72"/>
      <c r="KP235" s="70"/>
      <c r="KQ235" s="72"/>
      <c r="KR235" s="72"/>
      <c r="KS235" s="72"/>
      <c r="KT235" s="72"/>
      <c r="KU235" s="72"/>
      <c r="KV235" s="72"/>
      <c r="KW235" s="72"/>
      <c r="KX235" s="72"/>
      <c r="KY235" s="72"/>
      <c r="KZ235" s="72"/>
      <c r="LA235" s="72"/>
      <c r="LB235" s="72"/>
      <c r="LC235" s="72"/>
      <c r="LD235" s="72"/>
      <c r="LE235" s="70"/>
      <c r="LF235" s="72"/>
      <c r="LG235" s="70"/>
      <c r="LH235" s="70">
        <v>1</v>
      </c>
      <c r="LI235" s="70"/>
      <c r="LJ235" s="73"/>
      <c r="LK235" s="73"/>
      <c r="LL235" s="73"/>
      <c r="LM235" s="74"/>
      <c r="LN235" s="75"/>
      <c r="LO235" s="75"/>
      <c r="LP235" s="75"/>
      <c r="LQ235" s="75"/>
      <c r="LR235" s="75"/>
      <c r="LS235" s="75"/>
      <c r="LT235" s="75"/>
      <c r="LU235" s="75"/>
      <c r="LV235" s="75"/>
      <c r="LW235" s="75"/>
      <c r="LX235" s="75"/>
      <c r="LY235" s="75"/>
      <c r="LZ235" s="75"/>
      <c r="MA235" s="75"/>
      <c r="MB235" s="75"/>
      <c r="MC235" s="74"/>
      <c r="MD235" s="74"/>
      <c r="ME235" s="74"/>
      <c r="MF235" s="74"/>
      <c r="MG235" s="74"/>
      <c r="MH235" s="74"/>
      <c r="MI235" s="76"/>
      <c r="MJ235" s="76"/>
      <c r="MK235" s="76"/>
      <c r="ML235" s="76"/>
      <c r="MM235" s="76"/>
      <c r="MN235" s="74"/>
      <c r="MO235" s="74"/>
      <c r="MP235" s="74"/>
      <c r="MQ235" s="74"/>
      <c r="MR235" s="70"/>
      <c r="MS235" s="70"/>
      <c r="MT235" s="70"/>
      <c r="MU235" s="70"/>
      <c r="MV235" s="70"/>
      <c r="MW235" s="70"/>
      <c r="MX235" s="70"/>
      <c r="MY235" s="70"/>
      <c r="MZ235" s="70"/>
      <c r="NA235" s="70"/>
      <c r="NB235" s="70"/>
      <c r="NC235" s="70"/>
      <c r="ND235" s="70"/>
      <c r="NE235" s="70"/>
      <c r="NF235" s="70"/>
      <c r="NG235" s="70"/>
      <c r="NH235" s="70"/>
      <c r="NI235" s="70"/>
      <c r="NJ235" s="70"/>
      <c r="NK235" s="70"/>
      <c r="NL235" s="70"/>
      <c r="NM235" s="70"/>
      <c r="NN235" s="70"/>
      <c r="NO235" s="70"/>
      <c r="NP235" s="70"/>
      <c r="NQ235" s="70"/>
      <c r="NR235" s="70"/>
      <c r="NS235" s="70"/>
      <c r="NT235" s="70"/>
      <c r="NU235" s="70"/>
      <c r="NV235" s="70"/>
      <c r="NW235" s="70"/>
      <c r="NX235" s="70"/>
      <c r="NY235" s="70"/>
      <c r="NZ235" s="70"/>
      <c r="OA235" s="70"/>
      <c r="OB235" s="70"/>
      <c r="OC235" s="70"/>
      <c r="OD235" s="70"/>
      <c r="OE235" s="70"/>
      <c r="OF235" s="70"/>
      <c r="OG235" s="81"/>
      <c r="OH235" s="70"/>
      <c r="OI235" s="70"/>
      <c r="OJ235" s="70"/>
      <c r="OK235" s="70"/>
      <c r="OL235" s="70"/>
      <c r="OM235" s="70"/>
      <c r="ON235" s="70"/>
      <c r="OO235" s="70"/>
      <c r="OP235" s="70"/>
      <c r="OQ235" s="70"/>
      <c r="OR235" s="70"/>
      <c r="OS235" s="70"/>
      <c r="OT235" s="70"/>
      <c r="OU235" s="70"/>
    </row>
    <row r="236" spans="1:411" s="67" customFormat="1" ht="12.75">
      <c r="A236" s="67">
        <v>227</v>
      </c>
      <c r="B236" s="555" t="s">
        <v>822</v>
      </c>
      <c r="C236" s="559" t="s">
        <v>601</v>
      </c>
      <c r="D236" s="511">
        <v>3407.5</v>
      </c>
      <c r="E236" s="571"/>
      <c r="F236" s="634"/>
      <c r="G236" s="634">
        <v>3407.5</v>
      </c>
      <c r="H236" s="919">
        <v>3407.5</v>
      </c>
      <c r="I236" s="633">
        <f t="shared" si="8"/>
        <v>3407.5</v>
      </c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2"/>
      <c r="AK236" s="70"/>
      <c r="AL236" s="72"/>
      <c r="AM236" s="70"/>
      <c r="AN236" s="70"/>
      <c r="AO236" s="72"/>
      <c r="AP236" s="70"/>
      <c r="AQ236" s="70"/>
      <c r="AR236" s="70"/>
      <c r="AS236" s="70"/>
      <c r="AT236" s="70"/>
      <c r="AU236" s="70"/>
      <c r="AV236" s="70"/>
      <c r="AW236" s="70"/>
      <c r="AX236" s="70"/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2"/>
      <c r="BL236" s="72"/>
      <c r="BM236" s="70"/>
      <c r="BN236" s="70"/>
      <c r="BO236" s="72"/>
      <c r="BP236" s="72"/>
      <c r="BQ236" s="70"/>
      <c r="BR236" s="70"/>
      <c r="BS236" s="70"/>
      <c r="BT236" s="70"/>
      <c r="BU236" s="72"/>
      <c r="BV236" s="72"/>
      <c r="BW236" s="72"/>
      <c r="BX236" s="72"/>
      <c r="BY236" s="70"/>
      <c r="BZ236" s="70"/>
      <c r="CA236" s="70"/>
      <c r="CB236" s="70"/>
      <c r="CC236" s="72"/>
      <c r="CD236" s="72"/>
      <c r="CE236" s="70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  <c r="DA236" s="70"/>
      <c r="DB236" s="70"/>
      <c r="DC236" s="70"/>
      <c r="DD236" s="72"/>
      <c r="DE236" s="72"/>
      <c r="DF236" s="70"/>
      <c r="DG236" s="72"/>
      <c r="DH236" s="70"/>
      <c r="DI236" s="72"/>
      <c r="DJ236" s="72"/>
      <c r="DK236" s="70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0"/>
      <c r="ED236" s="72"/>
      <c r="EE236" s="70"/>
      <c r="EF236" s="72"/>
      <c r="EG236" s="72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0"/>
      <c r="EU236" s="72"/>
      <c r="EV236" s="70"/>
      <c r="EW236" s="70"/>
      <c r="EX236" s="70">
        <v>1</v>
      </c>
      <c r="EY236" s="73"/>
      <c r="EZ236" s="73"/>
      <c r="FA236" s="73"/>
      <c r="FB236" s="74"/>
      <c r="FC236" s="75"/>
      <c r="FD236" s="75"/>
      <c r="FE236" s="75"/>
      <c r="FF236" s="75"/>
      <c r="FG236" s="75"/>
      <c r="FH236" s="75"/>
      <c r="FI236" s="75"/>
      <c r="FJ236" s="75"/>
      <c r="FK236" s="75"/>
      <c r="FL236" s="75"/>
      <c r="FM236" s="75"/>
      <c r="FN236" s="75"/>
      <c r="FO236" s="75"/>
      <c r="FP236" s="75"/>
      <c r="FQ236" s="75"/>
      <c r="FR236" s="74"/>
      <c r="FS236" s="74"/>
      <c r="FT236" s="74"/>
      <c r="FU236" s="74"/>
      <c r="FV236" s="74"/>
      <c r="FW236" s="74"/>
      <c r="FX236" s="76"/>
      <c r="FY236" s="76"/>
      <c r="FZ236" s="76"/>
      <c r="GA236" s="76"/>
      <c r="GB236" s="76"/>
      <c r="GC236" s="74"/>
      <c r="GD236" s="74"/>
      <c r="GE236" s="74"/>
      <c r="GF236" s="74"/>
      <c r="GG236" s="77"/>
      <c r="GH236" s="78"/>
      <c r="GI236" s="78"/>
      <c r="GJ236" s="74"/>
      <c r="GK236" s="79"/>
      <c r="GL236" s="105"/>
      <c r="GM236" s="105"/>
      <c r="GN236" s="70"/>
      <c r="GO236" s="70"/>
      <c r="GP236" s="70"/>
      <c r="GQ236" s="70"/>
      <c r="GR236" s="70"/>
      <c r="GS236" s="70"/>
      <c r="GT236" s="70"/>
      <c r="GU236" s="70"/>
      <c r="GV236" s="70"/>
      <c r="GW236" s="70"/>
      <c r="GX236" s="70"/>
      <c r="GY236" s="70"/>
      <c r="GZ236" s="70"/>
      <c r="HA236" s="70"/>
      <c r="HB236" s="70"/>
      <c r="HC236" s="70"/>
      <c r="HD236" s="70"/>
      <c r="HE236" s="70"/>
      <c r="HF236" s="70"/>
      <c r="HG236" s="70"/>
      <c r="HH236" s="70"/>
      <c r="HI236" s="70"/>
      <c r="HJ236" s="70"/>
      <c r="HK236" s="72"/>
      <c r="HL236" s="70"/>
      <c r="HM236" s="72"/>
      <c r="HN236" s="70"/>
      <c r="HO236" s="70"/>
      <c r="HP236" s="72"/>
      <c r="HQ236" s="106"/>
      <c r="HR236" s="70"/>
      <c r="HS236" s="70"/>
      <c r="HT236" s="70"/>
      <c r="HU236" s="70"/>
      <c r="HV236" s="70"/>
      <c r="HW236" s="70"/>
      <c r="HX236" s="70"/>
      <c r="HY236" s="70"/>
      <c r="HZ236" s="70"/>
      <c r="IA236" s="70"/>
      <c r="IB236" s="72"/>
      <c r="IC236" s="70"/>
      <c r="ID236" s="72"/>
      <c r="IE236" s="70"/>
      <c r="IF236" s="70"/>
      <c r="IG236" s="72"/>
      <c r="IH236" s="72"/>
      <c r="II236" s="72"/>
      <c r="IJ236" s="70"/>
      <c r="IK236" s="70"/>
      <c r="IL236" s="70"/>
      <c r="IM236" s="70"/>
      <c r="IN236" s="72"/>
      <c r="IO236" s="72"/>
      <c r="IP236" s="70"/>
      <c r="IQ236" s="72"/>
      <c r="IR236" s="72"/>
      <c r="IS236" s="72"/>
      <c r="IT236" s="72"/>
      <c r="IU236" s="72"/>
      <c r="IV236" s="72"/>
      <c r="IW236" s="72"/>
      <c r="IX236" s="72"/>
      <c r="IY236" s="72"/>
      <c r="IZ236" s="72"/>
      <c r="JA236" s="72"/>
      <c r="JB236" s="72"/>
      <c r="JC236" s="72"/>
      <c r="JD236" s="72"/>
      <c r="JE236" s="72"/>
      <c r="JF236" s="72"/>
      <c r="JG236" s="72"/>
      <c r="JH236" s="72"/>
      <c r="JI236" s="72"/>
      <c r="JJ236" s="72"/>
      <c r="JK236" s="72"/>
      <c r="JL236" s="70"/>
      <c r="JM236" s="70"/>
      <c r="JN236" s="70"/>
      <c r="JO236" s="72"/>
      <c r="JP236" s="72"/>
      <c r="JQ236" s="70"/>
      <c r="JR236" s="72"/>
      <c r="JS236" s="70"/>
      <c r="JT236" s="72"/>
      <c r="JU236" s="72"/>
      <c r="JV236" s="70"/>
      <c r="JW236" s="72"/>
      <c r="JX236" s="72"/>
      <c r="JY236" s="72"/>
      <c r="JZ236" s="72"/>
      <c r="KA236" s="72"/>
      <c r="KB236" s="72"/>
      <c r="KC236" s="72"/>
      <c r="KD236" s="72"/>
      <c r="KE236" s="72"/>
      <c r="KF236" s="72"/>
      <c r="KG236" s="72"/>
      <c r="KH236" s="72"/>
      <c r="KI236" s="72"/>
      <c r="KJ236" s="72"/>
      <c r="KK236" s="72"/>
      <c r="KL236" s="72"/>
      <c r="KM236" s="72"/>
      <c r="KN236" s="70"/>
      <c r="KO236" s="72"/>
      <c r="KP236" s="70"/>
      <c r="KQ236" s="72"/>
      <c r="KR236" s="72"/>
      <c r="KS236" s="72"/>
      <c r="KT236" s="72"/>
      <c r="KU236" s="72"/>
      <c r="KV236" s="72"/>
      <c r="KW236" s="72"/>
      <c r="KX236" s="72"/>
      <c r="KY236" s="72"/>
      <c r="KZ236" s="72"/>
      <c r="LA236" s="72"/>
      <c r="LB236" s="72"/>
      <c r="LC236" s="72"/>
      <c r="LD236" s="72"/>
      <c r="LE236" s="70"/>
      <c r="LF236" s="72"/>
      <c r="LG236" s="70"/>
      <c r="LH236" s="70"/>
      <c r="LI236" s="70">
        <v>1</v>
      </c>
      <c r="LJ236" s="73"/>
      <c r="LK236" s="73"/>
      <c r="LL236" s="73"/>
      <c r="LM236" s="74"/>
      <c r="LN236" s="75"/>
      <c r="LO236" s="75"/>
      <c r="LP236" s="75"/>
      <c r="LQ236" s="75"/>
      <c r="LR236" s="75"/>
      <c r="LS236" s="75"/>
      <c r="LT236" s="75"/>
      <c r="LU236" s="75"/>
      <c r="LV236" s="75"/>
      <c r="LW236" s="75"/>
      <c r="LX236" s="75"/>
      <c r="LY236" s="75"/>
      <c r="LZ236" s="75"/>
      <c r="MA236" s="75"/>
      <c r="MB236" s="75"/>
      <c r="MC236" s="74"/>
      <c r="MD236" s="74"/>
      <c r="ME236" s="74"/>
      <c r="MF236" s="74"/>
      <c r="MG236" s="74"/>
      <c r="MH236" s="74"/>
      <c r="MI236" s="76"/>
      <c r="MJ236" s="76"/>
      <c r="MK236" s="76"/>
      <c r="ML236" s="76"/>
      <c r="MM236" s="76"/>
      <c r="MN236" s="74"/>
      <c r="MO236" s="74"/>
      <c r="MP236" s="74"/>
      <c r="MQ236" s="74"/>
      <c r="MR236" s="70"/>
      <c r="MS236" s="70"/>
      <c r="MT236" s="70"/>
      <c r="MU236" s="70"/>
      <c r="MV236" s="70"/>
      <c r="MW236" s="70"/>
      <c r="MX236" s="70"/>
      <c r="MY236" s="70"/>
      <c r="MZ236" s="70"/>
      <c r="NA236" s="70"/>
      <c r="NB236" s="70"/>
      <c r="NC236" s="70"/>
      <c r="ND236" s="70"/>
      <c r="NE236" s="70"/>
      <c r="NF236" s="70"/>
      <c r="NG236" s="70"/>
      <c r="NH236" s="70"/>
      <c r="NI236" s="70"/>
      <c r="NJ236" s="70"/>
      <c r="NK236" s="70"/>
      <c r="NL236" s="70"/>
      <c r="NM236" s="70"/>
      <c r="NN236" s="70"/>
      <c r="NO236" s="70"/>
      <c r="NP236" s="70"/>
      <c r="NQ236" s="70"/>
      <c r="NR236" s="70"/>
      <c r="NS236" s="70"/>
      <c r="NT236" s="70"/>
      <c r="NU236" s="70"/>
      <c r="NV236" s="70"/>
      <c r="NW236" s="70"/>
      <c r="NX236" s="70"/>
      <c r="NY236" s="70"/>
      <c r="NZ236" s="70"/>
      <c r="OA236" s="70"/>
      <c r="OB236" s="70"/>
      <c r="OC236" s="70"/>
      <c r="OD236" s="70"/>
      <c r="OE236" s="70"/>
      <c r="OF236" s="70"/>
      <c r="OG236" s="81"/>
      <c r="OH236" s="70"/>
      <c r="OI236" s="70"/>
      <c r="OJ236" s="70"/>
      <c r="OK236" s="70"/>
      <c r="OL236" s="70"/>
      <c r="OM236" s="70"/>
      <c r="ON236" s="70"/>
      <c r="OO236" s="70"/>
      <c r="OP236" s="70"/>
      <c r="OQ236" s="70"/>
      <c r="OR236" s="70"/>
      <c r="OS236" s="70"/>
      <c r="OT236" s="70"/>
      <c r="OU236" s="70"/>
    </row>
    <row r="237" spans="1:411" s="67" customFormat="1">
      <c r="A237" s="67">
        <v>228</v>
      </c>
      <c r="B237" s="555" t="s">
        <v>823</v>
      </c>
      <c r="C237" s="559" t="s">
        <v>601</v>
      </c>
      <c r="D237" s="511">
        <f>4893/1.2</f>
        <v>4077.5</v>
      </c>
      <c r="E237" s="743" t="s">
        <v>2467</v>
      </c>
      <c r="F237" s="634"/>
      <c r="G237" s="634">
        <v>4986.5600000000004</v>
      </c>
      <c r="H237" s="919">
        <v>4893</v>
      </c>
      <c r="I237" s="633">
        <f t="shared" si="8"/>
        <v>4077.5</v>
      </c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  <c r="AB237" s="70"/>
      <c r="AC237" s="70"/>
      <c r="AD237" s="70"/>
      <c r="AE237" s="70"/>
      <c r="AF237" s="70"/>
      <c r="AG237" s="70"/>
      <c r="AH237" s="70"/>
      <c r="AI237" s="70"/>
      <c r="AJ237" s="72"/>
      <c r="AK237" s="70"/>
      <c r="AL237" s="72"/>
      <c r="AM237" s="70"/>
      <c r="AN237" s="70"/>
      <c r="AO237" s="72"/>
      <c r="AP237" s="70"/>
      <c r="AQ237" s="70"/>
      <c r="AR237" s="70"/>
      <c r="AS237" s="70"/>
      <c r="AT237" s="70"/>
      <c r="AU237" s="70"/>
      <c r="AV237" s="70"/>
      <c r="AW237" s="70"/>
      <c r="AX237" s="70"/>
      <c r="AY237" s="70"/>
      <c r="AZ237" s="70"/>
      <c r="BA237" s="70"/>
      <c r="BB237" s="70"/>
      <c r="BC237" s="70"/>
      <c r="BD237" s="70"/>
      <c r="BE237" s="70"/>
      <c r="BF237" s="70"/>
      <c r="BG237" s="70"/>
      <c r="BH237" s="70"/>
      <c r="BI237" s="70"/>
      <c r="BJ237" s="70"/>
      <c r="BK237" s="72"/>
      <c r="BL237" s="72"/>
      <c r="BM237" s="70"/>
      <c r="BN237" s="70"/>
      <c r="BO237" s="72"/>
      <c r="BP237" s="72"/>
      <c r="BQ237" s="70"/>
      <c r="BR237" s="70"/>
      <c r="BS237" s="70"/>
      <c r="BT237" s="70"/>
      <c r="BU237" s="72"/>
      <c r="BV237" s="72"/>
      <c r="BW237" s="72"/>
      <c r="BX237" s="72"/>
      <c r="BY237" s="70"/>
      <c r="BZ237" s="70"/>
      <c r="CA237" s="70"/>
      <c r="CB237" s="70"/>
      <c r="CC237" s="72"/>
      <c r="CD237" s="72"/>
      <c r="CE237" s="70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/>
      <c r="CQ237" s="72"/>
      <c r="CR237" s="72"/>
      <c r="CS237" s="72"/>
      <c r="CT237" s="72"/>
      <c r="CU237" s="72"/>
      <c r="CV237" s="72"/>
      <c r="CW237" s="72"/>
      <c r="CX237" s="72"/>
      <c r="CY237" s="72"/>
      <c r="CZ237" s="72"/>
      <c r="DA237" s="70"/>
      <c r="DB237" s="70"/>
      <c r="DC237" s="70"/>
      <c r="DD237" s="72"/>
      <c r="DE237" s="72"/>
      <c r="DF237" s="70"/>
      <c r="DG237" s="72"/>
      <c r="DH237" s="70"/>
      <c r="DI237" s="72"/>
      <c r="DJ237" s="72"/>
      <c r="DK237" s="70"/>
      <c r="DL237" s="72"/>
      <c r="DM237" s="72"/>
      <c r="DN237" s="72"/>
      <c r="DO237" s="72"/>
      <c r="DP237" s="72"/>
      <c r="DQ237" s="72"/>
      <c r="DR237" s="72"/>
      <c r="DS237" s="72"/>
      <c r="DT237" s="72"/>
      <c r="DU237" s="72"/>
      <c r="DV237" s="72"/>
      <c r="DW237" s="72"/>
      <c r="DX237" s="72"/>
      <c r="DY237" s="72"/>
      <c r="DZ237" s="72"/>
      <c r="EA237" s="72"/>
      <c r="EB237" s="72"/>
      <c r="EC237" s="70"/>
      <c r="ED237" s="72"/>
      <c r="EE237" s="70"/>
      <c r="EF237" s="72"/>
      <c r="EG237" s="72"/>
      <c r="EH237" s="72"/>
      <c r="EI237" s="72"/>
      <c r="EJ237" s="72"/>
      <c r="EK237" s="72"/>
      <c r="EL237" s="72"/>
      <c r="EM237" s="72"/>
      <c r="EN237" s="72"/>
      <c r="EO237" s="72"/>
      <c r="EP237" s="72"/>
      <c r="EQ237" s="72"/>
      <c r="ER237" s="72"/>
      <c r="ES237" s="72"/>
      <c r="ET237" s="70"/>
      <c r="EU237" s="72"/>
      <c r="EV237" s="70"/>
      <c r="EW237" s="70"/>
      <c r="EX237" s="70"/>
      <c r="EY237" s="73">
        <v>1</v>
      </c>
      <c r="EZ237" s="73"/>
      <c r="FA237" s="73"/>
      <c r="FB237" s="74"/>
      <c r="FC237" s="75"/>
      <c r="FD237" s="75"/>
      <c r="FE237" s="75"/>
      <c r="FF237" s="75"/>
      <c r="FG237" s="75"/>
      <c r="FH237" s="75"/>
      <c r="FI237" s="75"/>
      <c r="FJ237" s="75"/>
      <c r="FK237" s="75"/>
      <c r="FL237" s="75"/>
      <c r="FM237" s="75"/>
      <c r="FN237" s="75"/>
      <c r="FO237" s="75"/>
      <c r="FP237" s="75"/>
      <c r="FQ237" s="75"/>
      <c r="FR237" s="74"/>
      <c r="FS237" s="74"/>
      <c r="FT237" s="74"/>
      <c r="FU237" s="74"/>
      <c r="FV237" s="74"/>
      <c r="FW237" s="74"/>
      <c r="FX237" s="76"/>
      <c r="FY237" s="76"/>
      <c r="FZ237" s="76"/>
      <c r="GA237" s="76"/>
      <c r="GB237" s="76"/>
      <c r="GC237" s="74"/>
      <c r="GD237" s="74"/>
      <c r="GE237" s="74"/>
      <c r="GF237" s="74"/>
      <c r="GG237" s="77"/>
      <c r="GH237" s="78"/>
      <c r="GI237" s="78"/>
      <c r="GJ237" s="74"/>
      <c r="GK237" s="79"/>
      <c r="GL237" s="105"/>
      <c r="GM237" s="105"/>
      <c r="GN237" s="70"/>
      <c r="GO237" s="70"/>
      <c r="GP237" s="70"/>
      <c r="GQ237" s="70"/>
      <c r="GR237" s="70"/>
      <c r="GS237" s="70"/>
      <c r="GT237" s="70"/>
      <c r="GU237" s="70"/>
      <c r="GV237" s="70"/>
      <c r="GW237" s="70"/>
      <c r="GX237" s="70"/>
      <c r="GY237" s="70"/>
      <c r="GZ237" s="70"/>
      <c r="HA237" s="70"/>
      <c r="HB237" s="70"/>
      <c r="HC237" s="70"/>
      <c r="HD237" s="70"/>
      <c r="HE237" s="70"/>
      <c r="HF237" s="70"/>
      <c r="HG237" s="70"/>
      <c r="HH237" s="70"/>
      <c r="HI237" s="70"/>
      <c r="HJ237" s="70"/>
      <c r="HK237" s="72"/>
      <c r="HL237" s="70"/>
      <c r="HM237" s="72"/>
      <c r="HN237" s="70"/>
      <c r="HO237" s="70"/>
      <c r="HP237" s="72"/>
      <c r="HQ237" s="106"/>
      <c r="HR237" s="70"/>
      <c r="HS237" s="70"/>
      <c r="HT237" s="70"/>
      <c r="HU237" s="70"/>
      <c r="HV237" s="70"/>
      <c r="HW237" s="70"/>
      <c r="HX237" s="70"/>
      <c r="HY237" s="70"/>
      <c r="HZ237" s="70"/>
      <c r="IA237" s="70"/>
      <c r="IB237" s="72"/>
      <c r="IC237" s="70"/>
      <c r="ID237" s="72"/>
      <c r="IE237" s="70"/>
      <c r="IF237" s="70"/>
      <c r="IG237" s="72"/>
      <c r="IH237" s="72"/>
      <c r="II237" s="72"/>
      <c r="IJ237" s="70"/>
      <c r="IK237" s="70"/>
      <c r="IL237" s="70"/>
      <c r="IM237" s="70"/>
      <c r="IN237" s="72"/>
      <c r="IO237" s="72"/>
      <c r="IP237" s="70"/>
      <c r="IQ237" s="72"/>
      <c r="IR237" s="72"/>
      <c r="IS237" s="72"/>
      <c r="IT237" s="72"/>
      <c r="IU237" s="72"/>
      <c r="IV237" s="72"/>
      <c r="IW237" s="72"/>
      <c r="IX237" s="72"/>
      <c r="IY237" s="72"/>
      <c r="IZ237" s="72"/>
      <c r="JA237" s="72"/>
      <c r="JB237" s="72"/>
      <c r="JC237" s="72"/>
      <c r="JD237" s="72"/>
      <c r="JE237" s="72"/>
      <c r="JF237" s="72"/>
      <c r="JG237" s="72"/>
      <c r="JH237" s="72"/>
      <c r="JI237" s="72"/>
      <c r="JJ237" s="72"/>
      <c r="JK237" s="72"/>
      <c r="JL237" s="70"/>
      <c r="JM237" s="70"/>
      <c r="JN237" s="70"/>
      <c r="JO237" s="72"/>
      <c r="JP237" s="72"/>
      <c r="JQ237" s="70"/>
      <c r="JR237" s="72"/>
      <c r="JS237" s="70"/>
      <c r="JT237" s="72"/>
      <c r="JU237" s="72"/>
      <c r="JV237" s="70"/>
      <c r="JW237" s="72"/>
      <c r="JX237" s="72"/>
      <c r="JY237" s="72"/>
      <c r="JZ237" s="72"/>
      <c r="KA237" s="72"/>
      <c r="KB237" s="72"/>
      <c r="KC237" s="72"/>
      <c r="KD237" s="72"/>
      <c r="KE237" s="72"/>
      <c r="KF237" s="72"/>
      <c r="KG237" s="72"/>
      <c r="KH237" s="72"/>
      <c r="KI237" s="72"/>
      <c r="KJ237" s="72"/>
      <c r="KK237" s="72"/>
      <c r="KL237" s="72"/>
      <c r="KM237" s="72"/>
      <c r="KN237" s="70"/>
      <c r="KO237" s="72"/>
      <c r="KP237" s="70"/>
      <c r="KQ237" s="72"/>
      <c r="KR237" s="72"/>
      <c r="KS237" s="72"/>
      <c r="KT237" s="72"/>
      <c r="KU237" s="72"/>
      <c r="KV237" s="72"/>
      <c r="KW237" s="72"/>
      <c r="KX237" s="72"/>
      <c r="KY237" s="72"/>
      <c r="KZ237" s="72"/>
      <c r="LA237" s="72"/>
      <c r="LB237" s="72"/>
      <c r="LC237" s="72"/>
      <c r="LD237" s="72"/>
      <c r="LE237" s="70"/>
      <c r="LF237" s="72"/>
      <c r="LG237" s="70"/>
      <c r="LH237" s="70"/>
      <c r="LI237" s="70"/>
      <c r="LJ237" s="73">
        <v>1</v>
      </c>
      <c r="LK237" s="73"/>
      <c r="LL237" s="73"/>
      <c r="LM237" s="74"/>
      <c r="LN237" s="75"/>
      <c r="LO237" s="75"/>
      <c r="LP237" s="75"/>
      <c r="LQ237" s="75"/>
      <c r="LR237" s="75"/>
      <c r="LS237" s="75"/>
      <c r="LT237" s="75"/>
      <c r="LU237" s="75"/>
      <c r="LV237" s="75"/>
      <c r="LW237" s="75"/>
      <c r="LX237" s="75"/>
      <c r="LY237" s="75"/>
      <c r="LZ237" s="75"/>
      <c r="MA237" s="75"/>
      <c r="MB237" s="75"/>
      <c r="MC237" s="74"/>
      <c r="MD237" s="74"/>
      <c r="ME237" s="74"/>
      <c r="MF237" s="74"/>
      <c r="MG237" s="74"/>
      <c r="MH237" s="74"/>
      <c r="MI237" s="76"/>
      <c r="MJ237" s="76"/>
      <c r="MK237" s="76"/>
      <c r="ML237" s="76"/>
      <c r="MM237" s="76"/>
      <c r="MN237" s="74"/>
      <c r="MO237" s="74"/>
      <c r="MP237" s="74"/>
      <c r="MQ237" s="74"/>
      <c r="MR237" s="70"/>
      <c r="MS237" s="70"/>
      <c r="MT237" s="70"/>
      <c r="MU237" s="70"/>
      <c r="MV237" s="70"/>
      <c r="MW237" s="70"/>
      <c r="MX237" s="70"/>
      <c r="MY237" s="70"/>
      <c r="MZ237" s="70"/>
      <c r="NA237" s="70"/>
      <c r="NB237" s="70"/>
      <c r="NC237" s="70"/>
      <c r="ND237" s="70"/>
      <c r="NE237" s="70"/>
      <c r="NF237" s="70"/>
      <c r="NG237" s="70"/>
      <c r="NH237" s="70"/>
      <c r="NI237" s="70"/>
      <c r="NJ237" s="70"/>
      <c r="NK237" s="70"/>
      <c r="NL237" s="70"/>
      <c r="NM237" s="70"/>
      <c r="NN237" s="70"/>
      <c r="NO237" s="70"/>
      <c r="NP237" s="70"/>
      <c r="NQ237" s="70"/>
      <c r="NR237" s="70"/>
      <c r="NS237" s="70"/>
      <c r="NT237" s="70"/>
      <c r="NU237" s="70"/>
      <c r="NV237" s="70"/>
      <c r="NW237" s="70"/>
      <c r="NX237" s="70"/>
      <c r="NY237" s="70"/>
      <c r="NZ237" s="70"/>
      <c r="OA237" s="70"/>
      <c r="OB237" s="70"/>
      <c r="OC237" s="70"/>
      <c r="OD237" s="70"/>
      <c r="OE237" s="70"/>
      <c r="OF237" s="70"/>
      <c r="OG237" s="81"/>
      <c r="OH237" s="70"/>
      <c r="OI237" s="70"/>
      <c r="OJ237" s="70"/>
      <c r="OK237" s="70"/>
      <c r="OL237" s="70"/>
      <c r="OM237" s="70"/>
      <c r="ON237" s="70"/>
      <c r="OO237" s="70"/>
      <c r="OP237" s="70"/>
      <c r="OQ237" s="70"/>
      <c r="OR237" s="70"/>
      <c r="OS237" s="70"/>
      <c r="OT237" s="70"/>
      <c r="OU237" s="70"/>
    </row>
    <row r="238" spans="1:411" s="67" customFormat="1" ht="12.75">
      <c r="A238" s="67">
        <v>229</v>
      </c>
      <c r="B238" s="555" t="s">
        <v>824</v>
      </c>
      <c r="C238" s="559" t="s">
        <v>601</v>
      </c>
      <c r="D238" s="511">
        <v>5481.67</v>
      </c>
      <c r="E238" s="571"/>
      <c r="F238" s="634"/>
      <c r="G238" s="634">
        <v>5481.67</v>
      </c>
      <c r="H238" s="919">
        <v>5481.67</v>
      </c>
      <c r="I238" s="633">
        <f t="shared" si="8"/>
        <v>5481.67</v>
      </c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  <c r="AB238" s="70"/>
      <c r="AC238" s="70"/>
      <c r="AD238" s="70"/>
      <c r="AE238" s="70"/>
      <c r="AF238" s="70"/>
      <c r="AG238" s="70"/>
      <c r="AH238" s="70"/>
      <c r="AI238" s="70"/>
      <c r="AJ238" s="72"/>
      <c r="AK238" s="70"/>
      <c r="AL238" s="72"/>
      <c r="AM238" s="70"/>
      <c r="AN238" s="70"/>
      <c r="AO238" s="72"/>
      <c r="AP238" s="70"/>
      <c r="AQ238" s="70"/>
      <c r="AR238" s="70"/>
      <c r="AS238" s="70"/>
      <c r="AT238" s="70"/>
      <c r="AU238" s="70"/>
      <c r="AV238" s="70"/>
      <c r="AW238" s="70"/>
      <c r="AX238" s="70"/>
      <c r="AY238" s="70"/>
      <c r="AZ238" s="70"/>
      <c r="BA238" s="70"/>
      <c r="BB238" s="70"/>
      <c r="BC238" s="70"/>
      <c r="BD238" s="70"/>
      <c r="BE238" s="70"/>
      <c r="BF238" s="70"/>
      <c r="BG238" s="70"/>
      <c r="BH238" s="70"/>
      <c r="BI238" s="70"/>
      <c r="BJ238" s="70"/>
      <c r="BK238" s="72"/>
      <c r="BL238" s="72"/>
      <c r="BM238" s="70"/>
      <c r="BN238" s="70"/>
      <c r="BO238" s="72"/>
      <c r="BP238" s="72"/>
      <c r="BQ238" s="70"/>
      <c r="BR238" s="70"/>
      <c r="BS238" s="70"/>
      <c r="BT238" s="70"/>
      <c r="BU238" s="72"/>
      <c r="BV238" s="72"/>
      <c r="BW238" s="72"/>
      <c r="BX238" s="72"/>
      <c r="BY238" s="70"/>
      <c r="BZ238" s="70"/>
      <c r="CA238" s="70"/>
      <c r="CB238" s="70"/>
      <c r="CC238" s="72"/>
      <c r="CD238" s="72"/>
      <c r="CE238" s="70"/>
      <c r="CF238" s="72"/>
      <c r="CG238" s="72"/>
      <c r="CH238" s="72"/>
      <c r="CI238" s="72"/>
      <c r="CJ238" s="72"/>
      <c r="CK238" s="72"/>
      <c r="CL238" s="72"/>
      <c r="CM238" s="72"/>
      <c r="CN238" s="72"/>
      <c r="CO238" s="72"/>
      <c r="CP238" s="72"/>
      <c r="CQ238" s="72"/>
      <c r="CR238" s="72"/>
      <c r="CS238" s="72"/>
      <c r="CT238" s="72"/>
      <c r="CU238" s="72"/>
      <c r="CV238" s="72"/>
      <c r="CW238" s="72"/>
      <c r="CX238" s="72"/>
      <c r="CY238" s="72"/>
      <c r="CZ238" s="72"/>
      <c r="DA238" s="70"/>
      <c r="DB238" s="70"/>
      <c r="DC238" s="70"/>
      <c r="DD238" s="72"/>
      <c r="DE238" s="72"/>
      <c r="DF238" s="70"/>
      <c r="DG238" s="72"/>
      <c r="DH238" s="70"/>
      <c r="DI238" s="72"/>
      <c r="DJ238" s="72"/>
      <c r="DK238" s="70"/>
      <c r="DL238" s="72"/>
      <c r="DM238" s="72"/>
      <c r="DN238" s="72"/>
      <c r="DO238" s="72"/>
      <c r="DP238" s="72"/>
      <c r="DQ238" s="72"/>
      <c r="DR238" s="72"/>
      <c r="DS238" s="72"/>
      <c r="DT238" s="72"/>
      <c r="DU238" s="72"/>
      <c r="DV238" s="72"/>
      <c r="DW238" s="72"/>
      <c r="DX238" s="72"/>
      <c r="DY238" s="72"/>
      <c r="DZ238" s="72"/>
      <c r="EA238" s="72"/>
      <c r="EB238" s="72"/>
      <c r="EC238" s="70"/>
      <c r="ED238" s="72"/>
      <c r="EE238" s="70"/>
      <c r="EF238" s="72"/>
      <c r="EG238" s="72"/>
      <c r="EH238" s="72"/>
      <c r="EI238" s="72"/>
      <c r="EJ238" s="72"/>
      <c r="EK238" s="72"/>
      <c r="EL238" s="72"/>
      <c r="EM238" s="72"/>
      <c r="EN238" s="72"/>
      <c r="EO238" s="72"/>
      <c r="EP238" s="72"/>
      <c r="EQ238" s="72"/>
      <c r="ER238" s="72"/>
      <c r="ES238" s="72"/>
      <c r="ET238" s="70"/>
      <c r="EU238" s="72"/>
      <c r="EV238" s="70"/>
      <c r="EW238" s="70"/>
      <c r="EX238" s="70"/>
      <c r="EY238" s="73"/>
      <c r="EZ238" s="73">
        <v>1</v>
      </c>
      <c r="FA238" s="73"/>
      <c r="FB238" s="74"/>
      <c r="FC238" s="75"/>
      <c r="FD238" s="75"/>
      <c r="FE238" s="75"/>
      <c r="FF238" s="75"/>
      <c r="FG238" s="75"/>
      <c r="FH238" s="75"/>
      <c r="FI238" s="75"/>
      <c r="FJ238" s="75"/>
      <c r="FK238" s="75"/>
      <c r="FL238" s="75"/>
      <c r="FM238" s="75"/>
      <c r="FN238" s="75"/>
      <c r="FO238" s="75"/>
      <c r="FP238" s="75"/>
      <c r="FQ238" s="75"/>
      <c r="FR238" s="74"/>
      <c r="FS238" s="74"/>
      <c r="FT238" s="74"/>
      <c r="FU238" s="74"/>
      <c r="FV238" s="74"/>
      <c r="FW238" s="74"/>
      <c r="FX238" s="76"/>
      <c r="FY238" s="76"/>
      <c r="FZ238" s="76"/>
      <c r="GA238" s="76"/>
      <c r="GB238" s="76"/>
      <c r="GC238" s="74"/>
      <c r="GD238" s="74"/>
      <c r="GE238" s="74"/>
      <c r="GF238" s="74"/>
      <c r="GG238" s="77"/>
      <c r="GH238" s="78"/>
      <c r="GI238" s="78"/>
      <c r="GJ238" s="74"/>
      <c r="GK238" s="79"/>
      <c r="GL238" s="105"/>
      <c r="GM238" s="105"/>
      <c r="GN238" s="70"/>
      <c r="GO238" s="70"/>
      <c r="GP238" s="70"/>
      <c r="GQ238" s="70"/>
      <c r="GR238" s="70"/>
      <c r="GS238" s="70"/>
      <c r="GT238" s="70"/>
      <c r="GU238" s="70"/>
      <c r="GV238" s="70"/>
      <c r="GW238" s="70"/>
      <c r="GX238" s="70"/>
      <c r="GY238" s="70"/>
      <c r="GZ238" s="70"/>
      <c r="HA238" s="70"/>
      <c r="HB238" s="70"/>
      <c r="HC238" s="70"/>
      <c r="HD238" s="70"/>
      <c r="HE238" s="70"/>
      <c r="HF238" s="70"/>
      <c r="HG238" s="70"/>
      <c r="HH238" s="70"/>
      <c r="HI238" s="70"/>
      <c r="HJ238" s="70"/>
      <c r="HK238" s="72"/>
      <c r="HL238" s="70"/>
      <c r="HM238" s="72"/>
      <c r="HN238" s="70"/>
      <c r="HO238" s="70"/>
      <c r="HP238" s="72"/>
      <c r="HQ238" s="106"/>
      <c r="HR238" s="70"/>
      <c r="HS238" s="70"/>
      <c r="HT238" s="70"/>
      <c r="HU238" s="70"/>
      <c r="HV238" s="70"/>
      <c r="HW238" s="70"/>
      <c r="HX238" s="70"/>
      <c r="HY238" s="70"/>
      <c r="HZ238" s="70"/>
      <c r="IA238" s="70"/>
      <c r="IB238" s="72"/>
      <c r="IC238" s="70"/>
      <c r="ID238" s="72"/>
      <c r="IE238" s="70"/>
      <c r="IF238" s="70"/>
      <c r="IG238" s="72"/>
      <c r="IH238" s="72"/>
      <c r="II238" s="72"/>
      <c r="IJ238" s="70"/>
      <c r="IK238" s="70"/>
      <c r="IL238" s="70"/>
      <c r="IM238" s="70"/>
      <c r="IN238" s="72"/>
      <c r="IO238" s="72"/>
      <c r="IP238" s="70"/>
      <c r="IQ238" s="72"/>
      <c r="IR238" s="72"/>
      <c r="IS238" s="72"/>
      <c r="IT238" s="72"/>
      <c r="IU238" s="72"/>
      <c r="IV238" s="72"/>
      <c r="IW238" s="72"/>
      <c r="IX238" s="72"/>
      <c r="IY238" s="72"/>
      <c r="IZ238" s="72"/>
      <c r="JA238" s="72"/>
      <c r="JB238" s="72"/>
      <c r="JC238" s="72"/>
      <c r="JD238" s="72"/>
      <c r="JE238" s="72"/>
      <c r="JF238" s="72"/>
      <c r="JG238" s="72"/>
      <c r="JH238" s="72"/>
      <c r="JI238" s="72"/>
      <c r="JJ238" s="72"/>
      <c r="JK238" s="72"/>
      <c r="JL238" s="70"/>
      <c r="JM238" s="70"/>
      <c r="JN238" s="70"/>
      <c r="JO238" s="72"/>
      <c r="JP238" s="72"/>
      <c r="JQ238" s="70"/>
      <c r="JR238" s="72"/>
      <c r="JS238" s="70"/>
      <c r="JT238" s="72"/>
      <c r="JU238" s="72"/>
      <c r="JV238" s="70"/>
      <c r="JW238" s="72"/>
      <c r="JX238" s="72"/>
      <c r="JY238" s="72"/>
      <c r="JZ238" s="72"/>
      <c r="KA238" s="72"/>
      <c r="KB238" s="72"/>
      <c r="KC238" s="72"/>
      <c r="KD238" s="72"/>
      <c r="KE238" s="72"/>
      <c r="KF238" s="72"/>
      <c r="KG238" s="72"/>
      <c r="KH238" s="72"/>
      <c r="KI238" s="72"/>
      <c r="KJ238" s="72"/>
      <c r="KK238" s="72"/>
      <c r="KL238" s="72"/>
      <c r="KM238" s="72"/>
      <c r="KN238" s="70"/>
      <c r="KO238" s="72"/>
      <c r="KP238" s="70"/>
      <c r="KQ238" s="72"/>
      <c r="KR238" s="72"/>
      <c r="KS238" s="72"/>
      <c r="KT238" s="72"/>
      <c r="KU238" s="72"/>
      <c r="KV238" s="72"/>
      <c r="KW238" s="72"/>
      <c r="KX238" s="72"/>
      <c r="KY238" s="72"/>
      <c r="KZ238" s="72"/>
      <c r="LA238" s="72"/>
      <c r="LB238" s="72"/>
      <c r="LC238" s="72"/>
      <c r="LD238" s="72"/>
      <c r="LE238" s="70"/>
      <c r="LF238" s="72"/>
      <c r="LG238" s="70"/>
      <c r="LH238" s="70"/>
      <c r="LI238" s="70"/>
      <c r="LJ238" s="73"/>
      <c r="LK238" s="73">
        <v>1</v>
      </c>
      <c r="LL238" s="73"/>
      <c r="LM238" s="74"/>
      <c r="LN238" s="75"/>
      <c r="LO238" s="75"/>
      <c r="LP238" s="75"/>
      <c r="LQ238" s="75"/>
      <c r="LR238" s="75"/>
      <c r="LS238" s="75"/>
      <c r="LT238" s="75"/>
      <c r="LU238" s="75"/>
      <c r="LV238" s="75"/>
      <c r="LW238" s="75"/>
      <c r="LX238" s="75"/>
      <c r="LY238" s="75"/>
      <c r="LZ238" s="75"/>
      <c r="MA238" s="75"/>
      <c r="MB238" s="75"/>
      <c r="MC238" s="74"/>
      <c r="MD238" s="74"/>
      <c r="ME238" s="74"/>
      <c r="MF238" s="74"/>
      <c r="MG238" s="74"/>
      <c r="MH238" s="74"/>
      <c r="MI238" s="76"/>
      <c r="MJ238" s="76"/>
      <c r="MK238" s="76"/>
      <c r="ML238" s="76"/>
      <c r="MM238" s="76"/>
      <c r="MN238" s="74"/>
      <c r="MO238" s="74"/>
      <c r="MP238" s="74"/>
      <c r="MQ238" s="74"/>
      <c r="MR238" s="70"/>
      <c r="MS238" s="70"/>
      <c r="MT238" s="70"/>
      <c r="MU238" s="70"/>
      <c r="MV238" s="70"/>
      <c r="MW238" s="70"/>
      <c r="MX238" s="70"/>
      <c r="MY238" s="70"/>
      <c r="MZ238" s="70"/>
      <c r="NA238" s="70"/>
      <c r="NB238" s="70"/>
      <c r="NC238" s="70"/>
      <c r="ND238" s="70"/>
      <c r="NE238" s="70"/>
      <c r="NF238" s="70"/>
      <c r="NG238" s="70"/>
      <c r="NH238" s="70"/>
      <c r="NI238" s="70"/>
      <c r="NJ238" s="70"/>
      <c r="NK238" s="70"/>
      <c r="NL238" s="70"/>
      <c r="NM238" s="70"/>
      <c r="NN238" s="70"/>
      <c r="NO238" s="70"/>
      <c r="NP238" s="70"/>
      <c r="NQ238" s="70"/>
      <c r="NR238" s="70"/>
      <c r="NS238" s="70"/>
      <c r="NT238" s="70"/>
      <c r="NU238" s="70"/>
      <c r="NV238" s="70"/>
      <c r="NW238" s="70"/>
      <c r="NX238" s="70"/>
      <c r="NY238" s="70"/>
      <c r="NZ238" s="70"/>
      <c r="OA238" s="70"/>
      <c r="OB238" s="70"/>
      <c r="OC238" s="70"/>
      <c r="OD238" s="70"/>
      <c r="OE238" s="70"/>
      <c r="OF238" s="70"/>
      <c r="OG238" s="81"/>
      <c r="OH238" s="70"/>
      <c r="OI238" s="70"/>
      <c r="OJ238" s="70"/>
      <c r="OK238" s="70"/>
      <c r="OL238" s="70"/>
      <c r="OM238" s="70"/>
      <c r="ON238" s="70"/>
      <c r="OO238" s="70"/>
      <c r="OP238" s="70"/>
      <c r="OQ238" s="70"/>
      <c r="OR238" s="70"/>
      <c r="OS238" s="70"/>
      <c r="OT238" s="70"/>
      <c r="OU238" s="70"/>
    </row>
    <row r="239" spans="1:411" s="67" customFormat="1" ht="12.75">
      <c r="A239" s="67">
        <v>230</v>
      </c>
      <c r="B239" s="555" t="s">
        <v>825</v>
      </c>
      <c r="C239" s="559" t="s">
        <v>601</v>
      </c>
      <c r="D239" s="511">
        <v>13423</v>
      </c>
      <c r="E239" s="571" t="s">
        <v>2468</v>
      </c>
      <c r="F239" s="634"/>
      <c r="G239" s="634">
        <v>11681.25</v>
      </c>
      <c r="H239" s="919">
        <v>13423</v>
      </c>
      <c r="I239" s="633">
        <f t="shared" si="8"/>
        <v>13423</v>
      </c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2"/>
      <c r="AK239" s="70"/>
      <c r="AL239" s="72"/>
      <c r="AM239" s="70"/>
      <c r="AN239" s="70"/>
      <c r="AO239" s="72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  <c r="BC239" s="70"/>
      <c r="BD239" s="70"/>
      <c r="BE239" s="70"/>
      <c r="BF239" s="70"/>
      <c r="BG239" s="70"/>
      <c r="BH239" s="70"/>
      <c r="BI239" s="70"/>
      <c r="BJ239" s="70"/>
      <c r="BK239" s="72"/>
      <c r="BL239" s="72"/>
      <c r="BM239" s="70"/>
      <c r="BN239" s="70"/>
      <c r="BO239" s="72"/>
      <c r="BP239" s="72"/>
      <c r="BQ239" s="70"/>
      <c r="BR239" s="70"/>
      <c r="BS239" s="70"/>
      <c r="BT239" s="70"/>
      <c r="BU239" s="72"/>
      <c r="BV239" s="72"/>
      <c r="BW239" s="72"/>
      <c r="BX239" s="72"/>
      <c r="BY239" s="70"/>
      <c r="BZ239" s="70"/>
      <c r="CA239" s="70"/>
      <c r="CB239" s="70"/>
      <c r="CC239" s="72"/>
      <c r="CD239" s="72"/>
      <c r="CE239" s="70"/>
      <c r="CF239" s="72"/>
      <c r="CG239" s="72"/>
      <c r="CH239" s="72"/>
      <c r="CI239" s="72"/>
      <c r="CJ239" s="72"/>
      <c r="CK239" s="72"/>
      <c r="CL239" s="72"/>
      <c r="CM239" s="72"/>
      <c r="CN239" s="72"/>
      <c r="CO239" s="72"/>
      <c r="CP239" s="72"/>
      <c r="CQ239" s="72"/>
      <c r="CR239" s="72"/>
      <c r="CS239" s="72"/>
      <c r="CT239" s="72"/>
      <c r="CU239" s="72"/>
      <c r="CV239" s="72"/>
      <c r="CW239" s="72"/>
      <c r="CX239" s="72"/>
      <c r="CY239" s="72"/>
      <c r="CZ239" s="72"/>
      <c r="DA239" s="70"/>
      <c r="DB239" s="70"/>
      <c r="DC239" s="70"/>
      <c r="DD239" s="72"/>
      <c r="DE239" s="72"/>
      <c r="DF239" s="70"/>
      <c r="DG239" s="72"/>
      <c r="DH239" s="70"/>
      <c r="DI239" s="72"/>
      <c r="DJ239" s="72"/>
      <c r="DK239" s="70"/>
      <c r="DL239" s="72"/>
      <c r="DM239" s="72"/>
      <c r="DN239" s="72"/>
      <c r="DO239" s="72"/>
      <c r="DP239" s="72"/>
      <c r="DQ239" s="72"/>
      <c r="DR239" s="72"/>
      <c r="DS239" s="72"/>
      <c r="DT239" s="72"/>
      <c r="DU239" s="72"/>
      <c r="DV239" s="72"/>
      <c r="DW239" s="72"/>
      <c r="DX239" s="72"/>
      <c r="DY239" s="72"/>
      <c r="DZ239" s="72"/>
      <c r="EA239" s="72"/>
      <c r="EB239" s="72"/>
      <c r="EC239" s="70"/>
      <c r="ED239" s="72"/>
      <c r="EE239" s="70"/>
      <c r="EF239" s="72"/>
      <c r="EG239" s="72"/>
      <c r="EH239" s="72"/>
      <c r="EI239" s="72"/>
      <c r="EJ239" s="72"/>
      <c r="EK239" s="72"/>
      <c r="EL239" s="72"/>
      <c r="EM239" s="72"/>
      <c r="EN239" s="72"/>
      <c r="EO239" s="72"/>
      <c r="EP239" s="72"/>
      <c r="EQ239" s="72"/>
      <c r="ER239" s="72"/>
      <c r="ES239" s="72"/>
      <c r="ET239" s="70"/>
      <c r="EU239" s="72"/>
      <c r="EV239" s="70"/>
      <c r="EW239" s="70"/>
      <c r="EX239" s="70"/>
      <c r="EY239" s="73"/>
      <c r="EZ239" s="73"/>
      <c r="FA239" s="73">
        <v>1</v>
      </c>
      <c r="FB239" s="74"/>
      <c r="FC239" s="75"/>
      <c r="FD239" s="75"/>
      <c r="FE239" s="75"/>
      <c r="FF239" s="75"/>
      <c r="FG239" s="75"/>
      <c r="FH239" s="75"/>
      <c r="FI239" s="75"/>
      <c r="FJ239" s="75"/>
      <c r="FK239" s="75"/>
      <c r="FL239" s="75"/>
      <c r="FM239" s="75"/>
      <c r="FN239" s="75"/>
      <c r="FO239" s="75"/>
      <c r="FP239" s="75"/>
      <c r="FQ239" s="75"/>
      <c r="FR239" s="74"/>
      <c r="FS239" s="74"/>
      <c r="FT239" s="74"/>
      <c r="FU239" s="74"/>
      <c r="FV239" s="74"/>
      <c r="FW239" s="74"/>
      <c r="FX239" s="76"/>
      <c r="FY239" s="76"/>
      <c r="FZ239" s="76"/>
      <c r="GA239" s="76"/>
      <c r="GB239" s="76"/>
      <c r="GC239" s="74"/>
      <c r="GD239" s="74"/>
      <c r="GE239" s="74"/>
      <c r="GF239" s="74"/>
      <c r="GG239" s="77"/>
      <c r="GH239" s="78"/>
      <c r="GI239" s="78"/>
      <c r="GJ239" s="74"/>
      <c r="GK239" s="79"/>
      <c r="GL239" s="105"/>
      <c r="GM239" s="105"/>
      <c r="GN239" s="70"/>
      <c r="GO239" s="70"/>
      <c r="GP239" s="70"/>
      <c r="GQ239" s="70"/>
      <c r="GR239" s="70"/>
      <c r="GS239" s="70"/>
      <c r="GT239" s="70"/>
      <c r="GU239" s="70"/>
      <c r="GV239" s="70"/>
      <c r="GW239" s="70"/>
      <c r="GX239" s="70"/>
      <c r="GY239" s="70"/>
      <c r="GZ239" s="70"/>
      <c r="HA239" s="70"/>
      <c r="HB239" s="70"/>
      <c r="HC239" s="70"/>
      <c r="HD239" s="70"/>
      <c r="HE239" s="70"/>
      <c r="HF239" s="70"/>
      <c r="HG239" s="70"/>
      <c r="HH239" s="70"/>
      <c r="HI239" s="70"/>
      <c r="HJ239" s="70"/>
      <c r="HK239" s="72"/>
      <c r="HL239" s="70"/>
      <c r="HM239" s="72"/>
      <c r="HN239" s="70"/>
      <c r="HO239" s="70"/>
      <c r="HP239" s="72"/>
      <c r="HQ239" s="106"/>
      <c r="HR239" s="70"/>
      <c r="HS239" s="70"/>
      <c r="HT239" s="70"/>
      <c r="HU239" s="70"/>
      <c r="HV239" s="70"/>
      <c r="HW239" s="70"/>
      <c r="HX239" s="70"/>
      <c r="HY239" s="70"/>
      <c r="HZ239" s="70"/>
      <c r="IA239" s="70"/>
      <c r="IB239" s="72"/>
      <c r="IC239" s="70"/>
      <c r="ID239" s="72"/>
      <c r="IE239" s="70"/>
      <c r="IF239" s="70"/>
      <c r="IG239" s="72"/>
      <c r="IH239" s="72"/>
      <c r="II239" s="72"/>
      <c r="IJ239" s="70"/>
      <c r="IK239" s="70"/>
      <c r="IL239" s="70"/>
      <c r="IM239" s="70"/>
      <c r="IN239" s="72"/>
      <c r="IO239" s="72"/>
      <c r="IP239" s="70"/>
      <c r="IQ239" s="72"/>
      <c r="IR239" s="72"/>
      <c r="IS239" s="72"/>
      <c r="IT239" s="72"/>
      <c r="IU239" s="72"/>
      <c r="IV239" s="72"/>
      <c r="IW239" s="72"/>
      <c r="IX239" s="72"/>
      <c r="IY239" s="72"/>
      <c r="IZ239" s="72"/>
      <c r="JA239" s="72"/>
      <c r="JB239" s="72"/>
      <c r="JC239" s="72"/>
      <c r="JD239" s="72"/>
      <c r="JE239" s="72"/>
      <c r="JF239" s="72"/>
      <c r="JG239" s="72"/>
      <c r="JH239" s="72"/>
      <c r="JI239" s="72"/>
      <c r="JJ239" s="72"/>
      <c r="JK239" s="72"/>
      <c r="JL239" s="70"/>
      <c r="JM239" s="70"/>
      <c r="JN239" s="70"/>
      <c r="JO239" s="72"/>
      <c r="JP239" s="72"/>
      <c r="JQ239" s="70"/>
      <c r="JR239" s="72"/>
      <c r="JS239" s="70"/>
      <c r="JT239" s="72"/>
      <c r="JU239" s="72"/>
      <c r="JV239" s="70"/>
      <c r="JW239" s="72"/>
      <c r="JX239" s="72"/>
      <c r="JY239" s="72"/>
      <c r="JZ239" s="72"/>
      <c r="KA239" s="72"/>
      <c r="KB239" s="72"/>
      <c r="KC239" s="72"/>
      <c r="KD239" s="72"/>
      <c r="KE239" s="72"/>
      <c r="KF239" s="72"/>
      <c r="KG239" s="72"/>
      <c r="KH239" s="72"/>
      <c r="KI239" s="72"/>
      <c r="KJ239" s="72"/>
      <c r="KK239" s="72"/>
      <c r="KL239" s="72"/>
      <c r="KM239" s="72"/>
      <c r="KN239" s="70"/>
      <c r="KO239" s="72"/>
      <c r="KP239" s="70"/>
      <c r="KQ239" s="72"/>
      <c r="KR239" s="72"/>
      <c r="KS239" s="72"/>
      <c r="KT239" s="72"/>
      <c r="KU239" s="72"/>
      <c r="KV239" s="72"/>
      <c r="KW239" s="72"/>
      <c r="KX239" s="72"/>
      <c r="KY239" s="72"/>
      <c r="KZ239" s="72"/>
      <c r="LA239" s="72"/>
      <c r="LB239" s="72"/>
      <c r="LC239" s="72"/>
      <c r="LD239" s="72"/>
      <c r="LE239" s="70"/>
      <c r="LF239" s="72"/>
      <c r="LG239" s="70"/>
      <c r="LH239" s="70"/>
      <c r="LI239" s="70"/>
      <c r="LJ239" s="73"/>
      <c r="LK239" s="73"/>
      <c r="LL239" s="73">
        <v>1</v>
      </c>
      <c r="LM239" s="74"/>
      <c r="LN239" s="75"/>
      <c r="LO239" s="75"/>
      <c r="LP239" s="75"/>
      <c r="LQ239" s="75"/>
      <c r="LR239" s="75"/>
      <c r="LS239" s="75"/>
      <c r="LT239" s="75"/>
      <c r="LU239" s="75"/>
      <c r="LV239" s="75"/>
      <c r="LW239" s="75"/>
      <c r="LX239" s="75"/>
      <c r="LY239" s="75"/>
      <c r="LZ239" s="75"/>
      <c r="MA239" s="75"/>
      <c r="MB239" s="75"/>
      <c r="MC239" s="74"/>
      <c r="MD239" s="74"/>
      <c r="ME239" s="74"/>
      <c r="MF239" s="74"/>
      <c r="MG239" s="74"/>
      <c r="MH239" s="74"/>
      <c r="MI239" s="76"/>
      <c r="MJ239" s="76"/>
      <c r="MK239" s="76"/>
      <c r="ML239" s="76"/>
      <c r="MM239" s="76"/>
      <c r="MN239" s="74"/>
      <c r="MO239" s="74"/>
      <c r="MP239" s="74"/>
      <c r="MQ239" s="74"/>
      <c r="MR239" s="70"/>
      <c r="MS239" s="70"/>
      <c r="MT239" s="70"/>
      <c r="MU239" s="70"/>
      <c r="MV239" s="70"/>
      <c r="MW239" s="70"/>
      <c r="MX239" s="70"/>
      <c r="MY239" s="70"/>
      <c r="MZ239" s="70"/>
      <c r="NA239" s="70"/>
      <c r="NB239" s="70"/>
      <c r="NC239" s="70"/>
      <c r="ND239" s="70"/>
      <c r="NE239" s="70"/>
      <c r="NF239" s="70"/>
      <c r="NG239" s="70"/>
      <c r="NH239" s="70"/>
      <c r="NI239" s="70"/>
      <c r="NJ239" s="70"/>
      <c r="NK239" s="70"/>
      <c r="NL239" s="70"/>
      <c r="NM239" s="70"/>
      <c r="NN239" s="70"/>
      <c r="NO239" s="70"/>
      <c r="NP239" s="70"/>
      <c r="NQ239" s="70"/>
      <c r="NR239" s="70"/>
      <c r="NS239" s="70"/>
      <c r="NT239" s="70"/>
      <c r="NU239" s="70"/>
      <c r="NV239" s="70"/>
      <c r="NW239" s="70"/>
      <c r="NX239" s="70"/>
      <c r="NY239" s="70"/>
      <c r="NZ239" s="70"/>
      <c r="OA239" s="70"/>
      <c r="OB239" s="70"/>
      <c r="OC239" s="70"/>
      <c r="OD239" s="70"/>
      <c r="OE239" s="70"/>
      <c r="OF239" s="70"/>
      <c r="OG239" s="81"/>
      <c r="OH239" s="70"/>
      <c r="OI239" s="70"/>
      <c r="OJ239" s="70"/>
      <c r="OK239" s="70"/>
      <c r="OL239" s="70"/>
      <c r="OM239" s="70"/>
      <c r="ON239" s="70"/>
      <c r="OO239" s="70"/>
      <c r="OP239" s="70"/>
      <c r="OQ239" s="70"/>
      <c r="OR239" s="70"/>
      <c r="OS239" s="70"/>
      <c r="OT239" s="70"/>
      <c r="OU239" s="70"/>
    </row>
    <row r="240" spans="1:411" s="67" customFormat="1" ht="12.75">
      <c r="A240" s="67">
        <v>231</v>
      </c>
      <c r="B240" s="555" t="s">
        <v>826</v>
      </c>
      <c r="C240" s="559" t="s">
        <v>601</v>
      </c>
      <c r="D240" s="511">
        <v>14585.13</v>
      </c>
      <c r="E240" s="571"/>
      <c r="F240" s="634"/>
      <c r="G240" s="634">
        <v>11666.67</v>
      </c>
      <c r="H240" s="919">
        <v>14585.13</v>
      </c>
      <c r="I240" s="633">
        <f t="shared" si="8"/>
        <v>14585.13</v>
      </c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  <c r="AC240" s="70"/>
      <c r="AD240" s="70"/>
      <c r="AE240" s="70"/>
      <c r="AF240" s="70"/>
      <c r="AG240" s="70"/>
      <c r="AH240" s="70"/>
      <c r="AI240" s="70"/>
      <c r="AJ240" s="72"/>
      <c r="AK240" s="70"/>
      <c r="AL240" s="72"/>
      <c r="AM240" s="70"/>
      <c r="AN240" s="70"/>
      <c r="AO240" s="72"/>
      <c r="AP240" s="70"/>
      <c r="AQ240" s="70"/>
      <c r="AR240" s="70"/>
      <c r="AS240" s="70"/>
      <c r="AT240" s="70"/>
      <c r="AU240" s="70"/>
      <c r="AV240" s="70"/>
      <c r="AW240" s="70"/>
      <c r="AX240" s="70"/>
      <c r="AY240" s="70"/>
      <c r="AZ240" s="70"/>
      <c r="BA240" s="70"/>
      <c r="BB240" s="70"/>
      <c r="BC240" s="70"/>
      <c r="BD240" s="70"/>
      <c r="BE240" s="70"/>
      <c r="BF240" s="70"/>
      <c r="BG240" s="70"/>
      <c r="BH240" s="70"/>
      <c r="BI240" s="70"/>
      <c r="BJ240" s="70"/>
      <c r="BK240" s="72"/>
      <c r="BL240" s="72"/>
      <c r="BM240" s="70"/>
      <c r="BN240" s="70"/>
      <c r="BO240" s="72"/>
      <c r="BP240" s="72"/>
      <c r="BQ240" s="70"/>
      <c r="BR240" s="70"/>
      <c r="BS240" s="70"/>
      <c r="BT240" s="70"/>
      <c r="BU240" s="72"/>
      <c r="BV240" s="72"/>
      <c r="BW240" s="72"/>
      <c r="BX240" s="72"/>
      <c r="BY240" s="70"/>
      <c r="BZ240" s="70"/>
      <c r="CA240" s="70"/>
      <c r="CB240" s="70"/>
      <c r="CC240" s="72"/>
      <c r="CD240" s="72"/>
      <c r="CE240" s="70"/>
      <c r="CF240" s="72"/>
      <c r="CG240" s="72"/>
      <c r="CH240" s="72"/>
      <c r="CI240" s="72"/>
      <c r="CJ240" s="72"/>
      <c r="CK240" s="72"/>
      <c r="CL240" s="72"/>
      <c r="CM240" s="72"/>
      <c r="CN240" s="72"/>
      <c r="CO240" s="72"/>
      <c r="CP240" s="72"/>
      <c r="CQ240" s="72"/>
      <c r="CR240" s="72"/>
      <c r="CS240" s="72"/>
      <c r="CT240" s="72"/>
      <c r="CU240" s="72"/>
      <c r="CV240" s="72"/>
      <c r="CW240" s="72"/>
      <c r="CX240" s="72"/>
      <c r="CY240" s="72"/>
      <c r="CZ240" s="72"/>
      <c r="DA240" s="70"/>
      <c r="DB240" s="70"/>
      <c r="DC240" s="70"/>
      <c r="DD240" s="72"/>
      <c r="DE240" s="72"/>
      <c r="DF240" s="70"/>
      <c r="DG240" s="72"/>
      <c r="DH240" s="70"/>
      <c r="DI240" s="72"/>
      <c r="DJ240" s="72"/>
      <c r="DK240" s="70"/>
      <c r="DL240" s="72"/>
      <c r="DM240" s="72"/>
      <c r="DN240" s="72"/>
      <c r="DO240" s="72"/>
      <c r="DP240" s="72"/>
      <c r="DQ240" s="72"/>
      <c r="DR240" s="72"/>
      <c r="DS240" s="72"/>
      <c r="DT240" s="72"/>
      <c r="DU240" s="72"/>
      <c r="DV240" s="72"/>
      <c r="DW240" s="72"/>
      <c r="DX240" s="72"/>
      <c r="DY240" s="72"/>
      <c r="DZ240" s="72"/>
      <c r="EA240" s="72"/>
      <c r="EB240" s="72"/>
      <c r="EC240" s="70"/>
      <c r="ED240" s="72"/>
      <c r="EE240" s="70"/>
      <c r="EF240" s="72"/>
      <c r="EG240" s="72"/>
      <c r="EH240" s="72"/>
      <c r="EI240" s="72"/>
      <c r="EJ240" s="72"/>
      <c r="EK240" s="72"/>
      <c r="EL240" s="72"/>
      <c r="EM240" s="72"/>
      <c r="EN240" s="72"/>
      <c r="EO240" s="72"/>
      <c r="EP240" s="72"/>
      <c r="EQ240" s="72"/>
      <c r="ER240" s="72"/>
      <c r="ES240" s="72"/>
      <c r="ET240" s="70"/>
      <c r="EU240" s="72"/>
      <c r="EV240" s="70"/>
      <c r="EW240" s="70"/>
      <c r="EX240" s="70"/>
      <c r="EY240" s="73"/>
      <c r="EZ240" s="73"/>
      <c r="FA240" s="73"/>
      <c r="FB240" s="74">
        <v>1</v>
      </c>
      <c r="FC240" s="75"/>
      <c r="FD240" s="75"/>
      <c r="FE240" s="75"/>
      <c r="FF240" s="75"/>
      <c r="FG240" s="75"/>
      <c r="FH240" s="75"/>
      <c r="FI240" s="75"/>
      <c r="FJ240" s="75"/>
      <c r="FK240" s="75"/>
      <c r="FL240" s="75"/>
      <c r="FM240" s="75"/>
      <c r="FN240" s="75"/>
      <c r="FO240" s="75"/>
      <c r="FP240" s="75"/>
      <c r="FQ240" s="75"/>
      <c r="FR240" s="74"/>
      <c r="FS240" s="74"/>
      <c r="FT240" s="74"/>
      <c r="FU240" s="74"/>
      <c r="FV240" s="74"/>
      <c r="FW240" s="74"/>
      <c r="FX240" s="76"/>
      <c r="FY240" s="76"/>
      <c r="FZ240" s="76"/>
      <c r="GA240" s="76"/>
      <c r="GB240" s="76"/>
      <c r="GC240" s="74"/>
      <c r="GD240" s="74"/>
      <c r="GE240" s="74"/>
      <c r="GF240" s="74"/>
      <c r="GG240" s="77"/>
      <c r="GH240" s="78"/>
      <c r="GI240" s="78"/>
      <c r="GJ240" s="74"/>
      <c r="GK240" s="79"/>
      <c r="GL240" s="105"/>
      <c r="GM240" s="105"/>
      <c r="GN240" s="70"/>
      <c r="GO240" s="70"/>
      <c r="GP240" s="70"/>
      <c r="GQ240" s="70"/>
      <c r="GR240" s="70"/>
      <c r="GS240" s="70"/>
      <c r="GT240" s="70"/>
      <c r="GU240" s="70"/>
      <c r="GV240" s="70"/>
      <c r="GW240" s="70"/>
      <c r="GX240" s="70"/>
      <c r="GY240" s="70"/>
      <c r="GZ240" s="70"/>
      <c r="HA240" s="70"/>
      <c r="HB240" s="70"/>
      <c r="HC240" s="70"/>
      <c r="HD240" s="70"/>
      <c r="HE240" s="70"/>
      <c r="HF240" s="70"/>
      <c r="HG240" s="70"/>
      <c r="HH240" s="70"/>
      <c r="HI240" s="70"/>
      <c r="HJ240" s="70"/>
      <c r="HK240" s="72"/>
      <c r="HL240" s="70"/>
      <c r="HM240" s="72"/>
      <c r="HN240" s="70"/>
      <c r="HO240" s="70"/>
      <c r="HP240" s="72"/>
      <c r="HQ240" s="106"/>
      <c r="HR240" s="70"/>
      <c r="HS240" s="70"/>
      <c r="HT240" s="70"/>
      <c r="HU240" s="70"/>
      <c r="HV240" s="70"/>
      <c r="HW240" s="70"/>
      <c r="HX240" s="70"/>
      <c r="HY240" s="70"/>
      <c r="HZ240" s="70"/>
      <c r="IA240" s="70"/>
      <c r="IB240" s="72"/>
      <c r="IC240" s="70"/>
      <c r="ID240" s="72"/>
      <c r="IE240" s="70"/>
      <c r="IF240" s="70"/>
      <c r="IG240" s="72"/>
      <c r="IH240" s="72"/>
      <c r="II240" s="72"/>
      <c r="IJ240" s="70"/>
      <c r="IK240" s="70"/>
      <c r="IL240" s="70"/>
      <c r="IM240" s="70"/>
      <c r="IN240" s="72"/>
      <c r="IO240" s="72"/>
      <c r="IP240" s="70"/>
      <c r="IQ240" s="72"/>
      <c r="IR240" s="72"/>
      <c r="IS240" s="72"/>
      <c r="IT240" s="72"/>
      <c r="IU240" s="72"/>
      <c r="IV240" s="72"/>
      <c r="IW240" s="72"/>
      <c r="IX240" s="72"/>
      <c r="IY240" s="72"/>
      <c r="IZ240" s="72"/>
      <c r="JA240" s="72"/>
      <c r="JB240" s="72"/>
      <c r="JC240" s="72"/>
      <c r="JD240" s="72"/>
      <c r="JE240" s="72"/>
      <c r="JF240" s="72"/>
      <c r="JG240" s="72"/>
      <c r="JH240" s="72"/>
      <c r="JI240" s="72"/>
      <c r="JJ240" s="72"/>
      <c r="JK240" s="72"/>
      <c r="JL240" s="70"/>
      <c r="JM240" s="70"/>
      <c r="JN240" s="70"/>
      <c r="JO240" s="72"/>
      <c r="JP240" s="72"/>
      <c r="JQ240" s="70"/>
      <c r="JR240" s="72"/>
      <c r="JS240" s="70"/>
      <c r="JT240" s="72"/>
      <c r="JU240" s="72"/>
      <c r="JV240" s="70"/>
      <c r="JW240" s="72"/>
      <c r="JX240" s="72"/>
      <c r="JY240" s="72"/>
      <c r="JZ240" s="72"/>
      <c r="KA240" s="72"/>
      <c r="KB240" s="72"/>
      <c r="KC240" s="72"/>
      <c r="KD240" s="72"/>
      <c r="KE240" s="72"/>
      <c r="KF240" s="72"/>
      <c r="KG240" s="72"/>
      <c r="KH240" s="72"/>
      <c r="KI240" s="72"/>
      <c r="KJ240" s="72"/>
      <c r="KK240" s="72"/>
      <c r="KL240" s="72"/>
      <c r="KM240" s="72"/>
      <c r="KN240" s="70"/>
      <c r="KO240" s="72"/>
      <c r="KP240" s="70"/>
      <c r="KQ240" s="72"/>
      <c r="KR240" s="72"/>
      <c r="KS240" s="72"/>
      <c r="KT240" s="72"/>
      <c r="KU240" s="72"/>
      <c r="KV240" s="72"/>
      <c r="KW240" s="72"/>
      <c r="KX240" s="72"/>
      <c r="KY240" s="72"/>
      <c r="KZ240" s="72"/>
      <c r="LA240" s="72"/>
      <c r="LB240" s="72"/>
      <c r="LC240" s="72"/>
      <c r="LD240" s="72"/>
      <c r="LE240" s="70"/>
      <c r="LF240" s="72"/>
      <c r="LG240" s="70"/>
      <c r="LH240" s="70"/>
      <c r="LI240" s="70"/>
      <c r="LJ240" s="73"/>
      <c r="LK240" s="73"/>
      <c r="LL240" s="73"/>
      <c r="LM240" s="74">
        <v>1</v>
      </c>
      <c r="LN240" s="75"/>
      <c r="LO240" s="75"/>
      <c r="LP240" s="75"/>
      <c r="LQ240" s="75"/>
      <c r="LR240" s="75"/>
      <c r="LS240" s="75"/>
      <c r="LT240" s="75"/>
      <c r="LU240" s="75"/>
      <c r="LV240" s="75"/>
      <c r="LW240" s="75"/>
      <c r="LX240" s="75"/>
      <c r="LY240" s="75"/>
      <c r="LZ240" s="75"/>
      <c r="MA240" s="75"/>
      <c r="MB240" s="75"/>
      <c r="MC240" s="74"/>
      <c r="MD240" s="74"/>
      <c r="ME240" s="74"/>
      <c r="MF240" s="74"/>
      <c r="MG240" s="74"/>
      <c r="MH240" s="74"/>
      <c r="MI240" s="76"/>
      <c r="MJ240" s="76"/>
      <c r="MK240" s="76"/>
      <c r="ML240" s="76"/>
      <c r="MM240" s="76"/>
      <c r="MN240" s="74"/>
      <c r="MO240" s="74"/>
      <c r="MP240" s="74"/>
      <c r="MQ240" s="74"/>
      <c r="MR240" s="70"/>
      <c r="MS240" s="70"/>
      <c r="MT240" s="70"/>
      <c r="MU240" s="70"/>
      <c r="MV240" s="70"/>
      <c r="MW240" s="70"/>
      <c r="MX240" s="70"/>
      <c r="MY240" s="70"/>
      <c r="MZ240" s="70"/>
      <c r="NA240" s="70"/>
      <c r="NB240" s="70"/>
      <c r="NC240" s="70"/>
      <c r="ND240" s="70"/>
      <c r="NE240" s="70"/>
      <c r="NF240" s="70"/>
      <c r="NG240" s="70"/>
      <c r="NH240" s="70"/>
      <c r="NI240" s="70"/>
      <c r="NJ240" s="70"/>
      <c r="NK240" s="70"/>
      <c r="NL240" s="70"/>
      <c r="NM240" s="70"/>
      <c r="NN240" s="70"/>
      <c r="NO240" s="70"/>
      <c r="NP240" s="70"/>
      <c r="NQ240" s="70"/>
      <c r="NR240" s="70"/>
      <c r="NS240" s="70"/>
      <c r="NT240" s="70"/>
      <c r="NU240" s="70"/>
      <c r="NV240" s="70"/>
      <c r="NW240" s="70"/>
      <c r="NX240" s="70"/>
      <c r="NY240" s="70"/>
      <c r="NZ240" s="70"/>
      <c r="OA240" s="70"/>
      <c r="OB240" s="70"/>
      <c r="OC240" s="70"/>
      <c r="OD240" s="70"/>
      <c r="OE240" s="70"/>
      <c r="OF240" s="70"/>
      <c r="OG240" s="81"/>
      <c r="OH240" s="70"/>
      <c r="OI240" s="70"/>
      <c r="OJ240" s="70"/>
      <c r="OK240" s="70"/>
      <c r="OL240" s="70"/>
      <c r="OM240" s="70"/>
      <c r="ON240" s="70"/>
      <c r="OO240" s="70"/>
      <c r="OP240" s="70"/>
      <c r="OQ240" s="70"/>
      <c r="OR240" s="70"/>
      <c r="OS240" s="70"/>
      <c r="OT240" s="70"/>
      <c r="OU240" s="70"/>
    </row>
    <row r="241" spans="1:411" s="67" customFormat="1" ht="12.75">
      <c r="A241" s="67">
        <v>232</v>
      </c>
      <c r="B241" s="555" t="s">
        <v>827</v>
      </c>
      <c r="C241" s="559" t="s">
        <v>601</v>
      </c>
      <c r="D241" s="511">
        <v>3278.31</v>
      </c>
      <c r="E241" s="571"/>
      <c r="F241" s="634"/>
      <c r="G241" s="634">
        <v>3278.31</v>
      </c>
      <c r="H241" s="919">
        <v>3278.31</v>
      </c>
      <c r="I241" s="633">
        <f t="shared" ref="I241:I276" si="9">D241</f>
        <v>3278.31</v>
      </c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  <c r="AB241" s="70"/>
      <c r="AC241" s="70"/>
      <c r="AD241" s="70"/>
      <c r="AE241" s="70"/>
      <c r="AF241" s="70"/>
      <c r="AG241" s="70"/>
      <c r="AH241" s="70"/>
      <c r="AI241" s="70"/>
      <c r="AJ241" s="72"/>
      <c r="AK241" s="70"/>
      <c r="AL241" s="72"/>
      <c r="AM241" s="70"/>
      <c r="AN241" s="70"/>
      <c r="AO241" s="72"/>
      <c r="AP241" s="70"/>
      <c r="AQ241" s="70"/>
      <c r="AR241" s="70"/>
      <c r="AS241" s="70"/>
      <c r="AT241" s="70"/>
      <c r="AU241" s="70"/>
      <c r="AV241" s="70"/>
      <c r="AW241" s="70"/>
      <c r="AX241" s="70"/>
      <c r="AY241" s="70"/>
      <c r="AZ241" s="70"/>
      <c r="BA241" s="70"/>
      <c r="BB241" s="70"/>
      <c r="BC241" s="70"/>
      <c r="BD241" s="70"/>
      <c r="BE241" s="70"/>
      <c r="BF241" s="70"/>
      <c r="BG241" s="70"/>
      <c r="BH241" s="70"/>
      <c r="BI241" s="70"/>
      <c r="BJ241" s="70"/>
      <c r="BK241" s="72"/>
      <c r="BL241" s="72"/>
      <c r="BM241" s="70"/>
      <c r="BN241" s="70"/>
      <c r="BO241" s="72"/>
      <c r="BP241" s="72"/>
      <c r="BQ241" s="70"/>
      <c r="BR241" s="70"/>
      <c r="BS241" s="70"/>
      <c r="BT241" s="70"/>
      <c r="BU241" s="72"/>
      <c r="BV241" s="72"/>
      <c r="BW241" s="72"/>
      <c r="BX241" s="72"/>
      <c r="BY241" s="70"/>
      <c r="BZ241" s="70"/>
      <c r="CA241" s="70"/>
      <c r="CB241" s="70"/>
      <c r="CC241" s="72"/>
      <c r="CD241" s="72"/>
      <c r="CE241" s="70"/>
      <c r="CF241" s="72"/>
      <c r="CG241" s="72"/>
      <c r="CH241" s="72"/>
      <c r="CI241" s="72"/>
      <c r="CJ241" s="72"/>
      <c r="CK241" s="72"/>
      <c r="CL241" s="72"/>
      <c r="CM241" s="72"/>
      <c r="CN241" s="72"/>
      <c r="CO241" s="72"/>
      <c r="CP241" s="72"/>
      <c r="CQ241" s="72"/>
      <c r="CR241" s="72"/>
      <c r="CS241" s="72"/>
      <c r="CT241" s="72"/>
      <c r="CU241" s="72"/>
      <c r="CV241" s="72"/>
      <c r="CW241" s="72"/>
      <c r="CX241" s="72"/>
      <c r="CY241" s="72"/>
      <c r="CZ241" s="72"/>
      <c r="DA241" s="70"/>
      <c r="DB241" s="70"/>
      <c r="DC241" s="70"/>
      <c r="DD241" s="72"/>
      <c r="DE241" s="72"/>
      <c r="DF241" s="70"/>
      <c r="DG241" s="72"/>
      <c r="DH241" s="70"/>
      <c r="DI241" s="72"/>
      <c r="DJ241" s="72"/>
      <c r="DK241" s="70"/>
      <c r="DL241" s="72"/>
      <c r="DM241" s="72"/>
      <c r="DN241" s="72"/>
      <c r="DO241" s="72"/>
      <c r="DP241" s="72"/>
      <c r="DQ241" s="72"/>
      <c r="DR241" s="72"/>
      <c r="DS241" s="72"/>
      <c r="DT241" s="72"/>
      <c r="DU241" s="72"/>
      <c r="DV241" s="72"/>
      <c r="DW241" s="72"/>
      <c r="DX241" s="72"/>
      <c r="DY241" s="72"/>
      <c r="DZ241" s="72"/>
      <c r="EA241" s="72"/>
      <c r="EB241" s="72"/>
      <c r="EC241" s="70"/>
      <c r="ED241" s="72"/>
      <c r="EE241" s="70"/>
      <c r="EF241" s="72"/>
      <c r="EG241" s="72"/>
      <c r="EH241" s="72"/>
      <c r="EI241" s="72"/>
      <c r="EJ241" s="72"/>
      <c r="EK241" s="72"/>
      <c r="EL241" s="72"/>
      <c r="EM241" s="72"/>
      <c r="EN241" s="72"/>
      <c r="EO241" s="72"/>
      <c r="EP241" s="72"/>
      <c r="EQ241" s="72"/>
      <c r="ER241" s="72"/>
      <c r="ES241" s="72"/>
      <c r="ET241" s="70"/>
      <c r="EU241" s="72"/>
      <c r="EV241" s="70"/>
      <c r="EW241" s="70"/>
      <c r="EX241" s="70"/>
      <c r="EY241" s="73"/>
      <c r="EZ241" s="73"/>
      <c r="FA241" s="73"/>
      <c r="FB241" s="74"/>
      <c r="FC241" s="75">
        <v>1</v>
      </c>
      <c r="FD241" s="75"/>
      <c r="FE241" s="75"/>
      <c r="FF241" s="75"/>
      <c r="FG241" s="75"/>
      <c r="FH241" s="75"/>
      <c r="FI241" s="75"/>
      <c r="FJ241" s="75"/>
      <c r="FK241" s="75"/>
      <c r="FL241" s="75"/>
      <c r="FM241" s="75"/>
      <c r="FN241" s="75"/>
      <c r="FO241" s="75"/>
      <c r="FP241" s="75"/>
      <c r="FQ241" s="75"/>
      <c r="FR241" s="74"/>
      <c r="FS241" s="74"/>
      <c r="FT241" s="74"/>
      <c r="FU241" s="74"/>
      <c r="FV241" s="74"/>
      <c r="FW241" s="74"/>
      <c r="FX241" s="76"/>
      <c r="FY241" s="76"/>
      <c r="FZ241" s="76"/>
      <c r="GA241" s="76"/>
      <c r="GB241" s="76"/>
      <c r="GC241" s="74"/>
      <c r="GD241" s="74"/>
      <c r="GE241" s="74"/>
      <c r="GF241" s="74"/>
      <c r="GG241" s="77"/>
      <c r="GH241" s="78"/>
      <c r="GI241" s="78"/>
      <c r="GJ241" s="74"/>
      <c r="GK241" s="79"/>
      <c r="GL241" s="105"/>
      <c r="GM241" s="105"/>
      <c r="GN241" s="70"/>
      <c r="GO241" s="70"/>
      <c r="GP241" s="70"/>
      <c r="GQ241" s="70"/>
      <c r="GR241" s="70"/>
      <c r="GS241" s="70"/>
      <c r="GT241" s="70"/>
      <c r="GU241" s="70"/>
      <c r="GV241" s="70"/>
      <c r="GW241" s="70"/>
      <c r="GX241" s="70"/>
      <c r="GY241" s="70"/>
      <c r="GZ241" s="70"/>
      <c r="HA241" s="70"/>
      <c r="HB241" s="70"/>
      <c r="HC241" s="70"/>
      <c r="HD241" s="70"/>
      <c r="HE241" s="70"/>
      <c r="HF241" s="70"/>
      <c r="HG241" s="70"/>
      <c r="HH241" s="70"/>
      <c r="HI241" s="70"/>
      <c r="HJ241" s="70"/>
      <c r="HK241" s="72"/>
      <c r="HL241" s="70"/>
      <c r="HM241" s="72"/>
      <c r="HN241" s="70"/>
      <c r="HO241" s="70"/>
      <c r="HP241" s="72"/>
      <c r="HQ241" s="106"/>
      <c r="HR241" s="70"/>
      <c r="HS241" s="70"/>
      <c r="HT241" s="70"/>
      <c r="HU241" s="70"/>
      <c r="HV241" s="70"/>
      <c r="HW241" s="70"/>
      <c r="HX241" s="70"/>
      <c r="HY241" s="70"/>
      <c r="HZ241" s="70"/>
      <c r="IA241" s="70"/>
      <c r="IB241" s="72"/>
      <c r="IC241" s="70"/>
      <c r="ID241" s="72"/>
      <c r="IE241" s="70"/>
      <c r="IF241" s="70"/>
      <c r="IG241" s="72"/>
      <c r="IH241" s="72"/>
      <c r="II241" s="72"/>
      <c r="IJ241" s="70"/>
      <c r="IK241" s="70"/>
      <c r="IL241" s="70"/>
      <c r="IM241" s="70"/>
      <c r="IN241" s="72"/>
      <c r="IO241" s="72"/>
      <c r="IP241" s="70"/>
      <c r="IQ241" s="72"/>
      <c r="IR241" s="72"/>
      <c r="IS241" s="72"/>
      <c r="IT241" s="72"/>
      <c r="IU241" s="72"/>
      <c r="IV241" s="72"/>
      <c r="IW241" s="72"/>
      <c r="IX241" s="72"/>
      <c r="IY241" s="72"/>
      <c r="IZ241" s="72"/>
      <c r="JA241" s="72"/>
      <c r="JB241" s="72"/>
      <c r="JC241" s="72"/>
      <c r="JD241" s="72"/>
      <c r="JE241" s="72"/>
      <c r="JF241" s="72"/>
      <c r="JG241" s="72"/>
      <c r="JH241" s="72"/>
      <c r="JI241" s="72"/>
      <c r="JJ241" s="72"/>
      <c r="JK241" s="72"/>
      <c r="JL241" s="70"/>
      <c r="JM241" s="70"/>
      <c r="JN241" s="70"/>
      <c r="JO241" s="72"/>
      <c r="JP241" s="72"/>
      <c r="JQ241" s="70"/>
      <c r="JR241" s="72"/>
      <c r="JS241" s="70"/>
      <c r="JT241" s="72"/>
      <c r="JU241" s="72"/>
      <c r="JV241" s="70"/>
      <c r="JW241" s="72"/>
      <c r="JX241" s="72"/>
      <c r="JY241" s="72"/>
      <c r="JZ241" s="72"/>
      <c r="KA241" s="72"/>
      <c r="KB241" s="72"/>
      <c r="KC241" s="72"/>
      <c r="KD241" s="72"/>
      <c r="KE241" s="72"/>
      <c r="KF241" s="72"/>
      <c r="KG241" s="72"/>
      <c r="KH241" s="72"/>
      <c r="KI241" s="72"/>
      <c r="KJ241" s="72"/>
      <c r="KK241" s="72"/>
      <c r="KL241" s="72"/>
      <c r="KM241" s="72"/>
      <c r="KN241" s="70"/>
      <c r="KO241" s="72"/>
      <c r="KP241" s="70"/>
      <c r="KQ241" s="72"/>
      <c r="KR241" s="72"/>
      <c r="KS241" s="72"/>
      <c r="KT241" s="72"/>
      <c r="KU241" s="72"/>
      <c r="KV241" s="72"/>
      <c r="KW241" s="72"/>
      <c r="KX241" s="72"/>
      <c r="KY241" s="72"/>
      <c r="KZ241" s="72"/>
      <c r="LA241" s="72"/>
      <c r="LB241" s="72"/>
      <c r="LC241" s="72"/>
      <c r="LD241" s="72"/>
      <c r="LE241" s="70"/>
      <c r="LF241" s="72"/>
      <c r="LG241" s="70"/>
      <c r="LH241" s="70"/>
      <c r="LI241" s="70"/>
      <c r="LJ241" s="73"/>
      <c r="LK241" s="73"/>
      <c r="LL241" s="73"/>
      <c r="LM241" s="74"/>
      <c r="LN241" s="75">
        <v>1</v>
      </c>
      <c r="LO241" s="75"/>
      <c r="LP241" s="75"/>
      <c r="LQ241" s="75"/>
      <c r="LR241" s="75"/>
      <c r="LS241" s="75"/>
      <c r="LT241" s="75"/>
      <c r="LU241" s="75"/>
      <c r="LV241" s="75"/>
      <c r="LW241" s="75"/>
      <c r="LX241" s="75"/>
      <c r="LY241" s="75"/>
      <c r="LZ241" s="75"/>
      <c r="MA241" s="75"/>
      <c r="MB241" s="75"/>
      <c r="MC241" s="74"/>
      <c r="MD241" s="74"/>
      <c r="ME241" s="74"/>
      <c r="MF241" s="74"/>
      <c r="MG241" s="74"/>
      <c r="MH241" s="74"/>
      <c r="MI241" s="76"/>
      <c r="MJ241" s="76"/>
      <c r="MK241" s="76"/>
      <c r="ML241" s="76"/>
      <c r="MM241" s="76"/>
      <c r="MN241" s="74"/>
      <c r="MO241" s="74"/>
      <c r="MP241" s="74"/>
      <c r="MQ241" s="74"/>
      <c r="MR241" s="70"/>
      <c r="MS241" s="70"/>
      <c r="MT241" s="70"/>
      <c r="MU241" s="70"/>
      <c r="MV241" s="70"/>
      <c r="MW241" s="70"/>
      <c r="MX241" s="70"/>
      <c r="MY241" s="70"/>
      <c r="MZ241" s="70"/>
      <c r="NA241" s="70"/>
      <c r="NB241" s="70"/>
      <c r="NC241" s="70"/>
      <c r="ND241" s="70"/>
      <c r="NE241" s="70"/>
      <c r="NF241" s="70"/>
      <c r="NG241" s="70"/>
      <c r="NH241" s="70"/>
      <c r="NI241" s="70"/>
      <c r="NJ241" s="70"/>
      <c r="NK241" s="70"/>
      <c r="NL241" s="70"/>
      <c r="NM241" s="70"/>
      <c r="NN241" s="70"/>
      <c r="NO241" s="70"/>
      <c r="NP241" s="70"/>
      <c r="NQ241" s="70"/>
      <c r="NR241" s="70"/>
      <c r="NS241" s="70"/>
      <c r="NT241" s="70"/>
      <c r="NU241" s="70"/>
      <c r="NV241" s="70"/>
      <c r="NW241" s="70"/>
      <c r="NX241" s="70"/>
      <c r="NY241" s="70"/>
      <c r="NZ241" s="70"/>
      <c r="OA241" s="70"/>
      <c r="OB241" s="70"/>
      <c r="OC241" s="70"/>
      <c r="OD241" s="70"/>
      <c r="OE241" s="70"/>
      <c r="OF241" s="70"/>
      <c r="OG241" s="81"/>
      <c r="OH241" s="70"/>
      <c r="OI241" s="70"/>
      <c r="OJ241" s="70"/>
      <c r="OK241" s="70"/>
      <c r="OL241" s="70"/>
      <c r="OM241" s="70"/>
      <c r="ON241" s="70"/>
      <c r="OO241" s="70"/>
      <c r="OP241" s="70"/>
      <c r="OQ241" s="70"/>
      <c r="OR241" s="70"/>
      <c r="OS241" s="70"/>
      <c r="OT241" s="70"/>
      <c r="OU241" s="70"/>
    </row>
    <row r="242" spans="1:411" s="67" customFormat="1" ht="12.75">
      <c r="A242" s="67">
        <v>233</v>
      </c>
      <c r="B242" s="555" t="s">
        <v>828</v>
      </c>
      <c r="C242" s="559" t="s">
        <v>601</v>
      </c>
      <c r="D242" s="511">
        <v>3278.31</v>
      </c>
      <c r="E242" s="571"/>
      <c r="F242" s="634"/>
      <c r="G242" s="634">
        <v>3500</v>
      </c>
      <c r="H242" s="919">
        <v>3278.31</v>
      </c>
      <c r="I242" s="633">
        <f t="shared" si="9"/>
        <v>3278.31</v>
      </c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  <c r="AF242" s="70"/>
      <c r="AG242" s="70"/>
      <c r="AH242" s="70"/>
      <c r="AI242" s="70"/>
      <c r="AJ242" s="72"/>
      <c r="AK242" s="70"/>
      <c r="AL242" s="72"/>
      <c r="AM242" s="70"/>
      <c r="AN242" s="70"/>
      <c r="AO242" s="72"/>
      <c r="AP242" s="70"/>
      <c r="AQ242" s="70"/>
      <c r="AR242" s="70"/>
      <c r="AS242" s="70"/>
      <c r="AT242" s="70"/>
      <c r="AU242" s="70"/>
      <c r="AV242" s="70"/>
      <c r="AW242" s="70"/>
      <c r="AX242" s="70"/>
      <c r="AY242" s="70"/>
      <c r="AZ242" s="70"/>
      <c r="BA242" s="70"/>
      <c r="BB242" s="70"/>
      <c r="BC242" s="70"/>
      <c r="BD242" s="70"/>
      <c r="BE242" s="70"/>
      <c r="BF242" s="70"/>
      <c r="BG242" s="70"/>
      <c r="BH242" s="70"/>
      <c r="BI242" s="70"/>
      <c r="BJ242" s="70"/>
      <c r="BK242" s="72"/>
      <c r="BL242" s="72"/>
      <c r="BM242" s="70"/>
      <c r="BN242" s="70"/>
      <c r="BO242" s="72"/>
      <c r="BP242" s="72"/>
      <c r="BQ242" s="70"/>
      <c r="BR242" s="70"/>
      <c r="BS242" s="70"/>
      <c r="BT242" s="70"/>
      <c r="BU242" s="72"/>
      <c r="BV242" s="72"/>
      <c r="BW242" s="72"/>
      <c r="BX242" s="72"/>
      <c r="BY242" s="70"/>
      <c r="BZ242" s="70"/>
      <c r="CA242" s="70"/>
      <c r="CB242" s="70"/>
      <c r="CC242" s="72"/>
      <c r="CD242" s="72"/>
      <c r="CE242" s="70"/>
      <c r="CF242" s="72"/>
      <c r="CG242" s="72"/>
      <c r="CH242" s="72"/>
      <c r="CI242" s="72"/>
      <c r="CJ242" s="72"/>
      <c r="CK242" s="72"/>
      <c r="CL242" s="72"/>
      <c r="CM242" s="72"/>
      <c r="CN242" s="72"/>
      <c r="CO242" s="72"/>
      <c r="CP242" s="72"/>
      <c r="CQ242" s="72"/>
      <c r="CR242" s="72"/>
      <c r="CS242" s="72"/>
      <c r="CT242" s="72"/>
      <c r="CU242" s="72"/>
      <c r="CV242" s="72"/>
      <c r="CW242" s="72"/>
      <c r="CX242" s="72"/>
      <c r="CY242" s="72"/>
      <c r="CZ242" s="72"/>
      <c r="DA242" s="70"/>
      <c r="DB242" s="70"/>
      <c r="DC242" s="70"/>
      <c r="DD242" s="72"/>
      <c r="DE242" s="72"/>
      <c r="DF242" s="70"/>
      <c r="DG242" s="72"/>
      <c r="DH242" s="70"/>
      <c r="DI242" s="72"/>
      <c r="DJ242" s="72"/>
      <c r="DK242" s="70"/>
      <c r="DL242" s="72"/>
      <c r="DM242" s="72"/>
      <c r="DN242" s="72"/>
      <c r="DO242" s="72"/>
      <c r="DP242" s="72"/>
      <c r="DQ242" s="72"/>
      <c r="DR242" s="72"/>
      <c r="DS242" s="72"/>
      <c r="DT242" s="72"/>
      <c r="DU242" s="72"/>
      <c r="DV242" s="72"/>
      <c r="DW242" s="72"/>
      <c r="DX242" s="72"/>
      <c r="DY242" s="72"/>
      <c r="DZ242" s="72"/>
      <c r="EA242" s="72"/>
      <c r="EB242" s="72"/>
      <c r="EC242" s="70"/>
      <c r="ED242" s="72"/>
      <c r="EE242" s="70"/>
      <c r="EF242" s="72"/>
      <c r="EG242" s="72"/>
      <c r="EH242" s="72"/>
      <c r="EI242" s="72"/>
      <c r="EJ242" s="72"/>
      <c r="EK242" s="72"/>
      <c r="EL242" s="72"/>
      <c r="EM242" s="72"/>
      <c r="EN242" s="72"/>
      <c r="EO242" s="72"/>
      <c r="EP242" s="72"/>
      <c r="EQ242" s="72"/>
      <c r="ER242" s="72"/>
      <c r="ES242" s="72"/>
      <c r="ET242" s="70"/>
      <c r="EU242" s="72"/>
      <c r="EV242" s="70"/>
      <c r="EW242" s="70"/>
      <c r="EX242" s="70"/>
      <c r="EY242" s="73"/>
      <c r="EZ242" s="73"/>
      <c r="FA242" s="73"/>
      <c r="FB242" s="74"/>
      <c r="FC242" s="75"/>
      <c r="FD242" s="75">
        <v>1</v>
      </c>
      <c r="FE242" s="75"/>
      <c r="FF242" s="75"/>
      <c r="FG242" s="75"/>
      <c r="FH242" s="75"/>
      <c r="FI242" s="75"/>
      <c r="FJ242" s="75"/>
      <c r="FK242" s="75"/>
      <c r="FL242" s="75"/>
      <c r="FM242" s="75"/>
      <c r="FN242" s="75"/>
      <c r="FO242" s="75"/>
      <c r="FP242" s="75"/>
      <c r="FQ242" s="75"/>
      <c r="FR242" s="74"/>
      <c r="FS242" s="74"/>
      <c r="FT242" s="74"/>
      <c r="FU242" s="74"/>
      <c r="FV242" s="74"/>
      <c r="FW242" s="74"/>
      <c r="FX242" s="76"/>
      <c r="FY242" s="76"/>
      <c r="FZ242" s="76"/>
      <c r="GA242" s="76"/>
      <c r="GB242" s="76"/>
      <c r="GC242" s="74"/>
      <c r="GD242" s="74"/>
      <c r="GE242" s="74"/>
      <c r="GF242" s="74"/>
      <c r="GG242" s="77"/>
      <c r="GH242" s="78"/>
      <c r="GI242" s="78"/>
      <c r="GJ242" s="74"/>
      <c r="GK242" s="79"/>
      <c r="GL242" s="105"/>
      <c r="GM242" s="105"/>
      <c r="GN242" s="70"/>
      <c r="GO242" s="70"/>
      <c r="GP242" s="70"/>
      <c r="GQ242" s="70"/>
      <c r="GR242" s="70"/>
      <c r="GS242" s="70"/>
      <c r="GT242" s="70"/>
      <c r="GU242" s="70"/>
      <c r="GV242" s="70"/>
      <c r="GW242" s="70"/>
      <c r="GX242" s="70"/>
      <c r="GY242" s="70"/>
      <c r="GZ242" s="70"/>
      <c r="HA242" s="70"/>
      <c r="HB242" s="70"/>
      <c r="HC242" s="70"/>
      <c r="HD242" s="70"/>
      <c r="HE242" s="70"/>
      <c r="HF242" s="70"/>
      <c r="HG242" s="70"/>
      <c r="HH242" s="70"/>
      <c r="HI242" s="70"/>
      <c r="HJ242" s="70"/>
      <c r="HK242" s="72"/>
      <c r="HL242" s="70"/>
      <c r="HM242" s="72"/>
      <c r="HN242" s="70"/>
      <c r="HO242" s="70"/>
      <c r="HP242" s="72"/>
      <c r="HQ242" s="106"/>
      <c r="HR242" s="70"/>
      <c r="HS242" s="70"/>
      <c r="HT242" s="70"/>
      <c r="HU242" s="70"/>
      <c r="HV242" s="70"/>
      <c r="HW242" s="70"/>
      <c r="HX242" s="70"/>
      <c r="HY242" s="70"/>
      <c r="HZ242" s="70"/>
      <c r="IA242" s="70"/>
      <c r="IB242" s="72"/>
      <c r="IC242" s="70"/>
      <c r="ID242" s="72"/>
      <c r="IE242" s="70"/>
      <c r="IF242" s="70"/>
      <c r="IG242" s="72"/>
      <c r="IH242" s="72"/>
      <c r="II242" s="72"/>
      <c r="IJ242" s="70"/>
      <c r="IK242" s="70"/>
      <c r="IL242" s="70"/>
      <c r="IM242" s="70"/>
      <c r="IN242" s="72"/>
      <c r="IO242" s="72"/>
      <c r="IP242" s="70"/>
      <c r="IQ242" s="72"/>
      <c r="IR242" s="72"/>
      <c r="IS242" s="72"/>
      <c r="IT242" s="72"/>
      <c r="IU242" s="72"/>
      <c r="IV242" s="72"/>
      <c r="IW242" s="72"/>
      <c r="IX242" s="72"/>
      <c r="IY242" s="72"/>
      <c r="IZ242" s="72"/>
      <c r="JA242" s="72"/>
      <c r="JB242" s="72"/>
      <c r="JC242" s="72"/>
      <c r="JD242" s="72"/>
      <c r="JE242" s="72"/>
      <c r="JF242" s="72"/>
      <c r="JG242" s="72"/>
      <c r="JH242" s="72"/>
      <c r="JI242" s="72"/>
      <c r="JJ242" s="72"/>
      <c r="JK242" s="72"/>
      <c r="JL242" s="70"/>
      <c r="JM242" s="70"/>
      <c r="JN242" s="70"/>
      <c r="JO242" s="72"/>
      <c r="JP242" s="72"/>
      <c r="JQ242" s="70"/>
      <c r="JR242" s="72"/>
      <c r="JS242" s="70"/>
      <c r="JT242" s="72"/>
      <c r="JU242" s="72"/>
      <c r="JV242" s="70"/>
      <c r="JW242" s="72"/>
      <c r="JX242" s="72"/>
      <c r="JY242" s="72"/>
      <c r="JZ242" s="72"/>
      <c r="KA242" s="72"/>
      <c r="KB242" s="72"/>
      <c r="KC242" s="72"/>
      <c r="KD242" s="72"/>
      <c r="KE242" s="72"/>
      <c r="KF242" s="72"/>
      <c r="KG242" s="72"/>
      <c r="KH242" s="72"/>
      <c r="KI242" s="72"/>
      <c r="KJ242" s="72"/>
      <c r="KK242" s="72"/>
      <c r="KL242" s="72"/>
      <c r="KM242" s="72"/>
      <c r="KN242" s="70"/>
      <c r="KO242" s="72"/>
      <c r="KP242" s="70"/>
      <c r="KQ242" s="72"/>
      <c r="KR242" s="72"/>
      <c r="KS242" s="72"/>
      <c r="KT242" s="72"/>
      <c r="KU242" s="72"/>
      <c r="KV242" s="72"/>
      <c r="KW242" s="72"/>
      <c r="KX242" s="72"/>
      <c r="KY242" s="72"/>
      <c r="KZ242" s="72"/>
      <c r="LA242" s="72"/>
      <c r="LB242" s="72"/>
      <c r="LC242" s="72"/>
      <c r="LD242" s="72"/>
      <c r="LE242" s="70"/>
      <c r="LF242" s="72"/>
      <c r="LG242" s="70"/>
      <c r="LH242" s="70"/>
      <c r="LI242" s="70"/>
      <c r="LJ242" s="73"/>
      <c r="LK242" s="73"/>
      <c r="LL242" s="73"/>
      <c r="LM242" s="74"/>
      <c r="LN242" s="75"/>
      <c r="LO242" s="75">
        <v>1</v>
      </c>
      <c r="LP242" s="75"/>
      <c r="LQ242" s="75"/>
      <c r="LR242" s="75"/>
      <c r="LS242" s="75"/>
      <c r="LT242" s="75"/>
      <c r="LU242" s="75"/>
      <c r="LV242" s="75"/>
      <c r="LW242" s="75"/>
      <c r="LX242" s="75"/>
      <c r="LY242" s="75"/>
      <c r="LZ242" s="75"/>
      <c r="MA242" s="75"/>
      <c r="MB242" s="75"/>
      <c r="MC242" s="74"/>
      <c r="MD242" s="74"/>
      <c r="ME242" s="74"/>
      <c r="MF242" s="74"/>
      <c r="MG242" s="74"/>
      <c r="MH242" s="74"/>
      <c r="MI242" s="76"/>
      <c r="MJ242" s="76"/>
      <c r="MK242" s="76"/>
      <c r="ML242" s="76"/>
      <c r="MM242" s="76"/>
      <c r="MN242" s="74"/>
      <c r="MO242" s="74"/>
      <c r="MP242" s="74"/>
      <c r="MQ242" s="74"/>
      <c r="MR242" s="70"/>
      <c r="MS242" s="70"/>
      <c r="MT242" s="70"/>
      <c r="MU242" s="70"/>
      <c r="MV242" s="70"/>
      <c r="MW242" s="70"/>
      <c r="MX242" s="70"/>
      <c r="MY242" s="70"/>
      <c r="MZ242" s="70"/>
      <c r="NA242" s="70"/>
      <c r="NB242" s="70"/>
      <c r="NC242" s="70"/>
      <c r="ND242" s="70"/>
      <c r="NE242" s="70"/>
      <c r="NF242" s="70"/>
      <c r="NG242" s="70"/>
      <c r="NH242" s="70"/>
      <c r="NI242" s="70"/>
      <c r="NJ242" s="70"/>
      <c r="NK242" s="70"/>
      <c r="NL242" s="70"/>
      <c r="NM242" s="70"/>
      <c r="NN242" s="70"/>
      <c r="NO242" s="70"/>
      <c r="NP242" s="70"/>
      <c r="NQ242" s="70"/>
      <c r="NR242" s="70"/>
      <c r="NS242" s="70"/>
      <c r="NT242" s="70"/>
      <c r="NU242" s="70"/>
      <c r="NV242" s="70"/>
      <c r="NW242" s="70"/>
      <c r="NX242" s="70"/>
      <c r="NY242" s="70"/>
      <c r="NZ242" s="70"/>
      <c r="OA242" s="70"/>
      <c r="OB242" s="70"/>
      <c r="OC242" s="70"/>
      <c r="OD242" s="70"/>
      <c r="OE242" s="70"/>
      <c r="OF242" s="70"/>
      <c r="OG242" s="81"/>
      <c r="OH242" s="70"/>
      <c r="OI242" s="70"/>
      <c r="OJ242" s="70"/>
      <c r="OK242" s="70"/>
      <c r="OL242" s="70"/>
      <c r="OM242" s="70"/>
      <c r="ON242" s="70"/>
      <c r="OO242" s="70"/>
      <c r="OP242" s="70"/>
      <c r="OQ242" s="70"/>
      <c r="OR242" s="70"/>
      <c r="OS242" s="70"/>
      <c r="OT242" s="70"/>
      <c r="OU242" s="70"/>
    </row>
    <row r="243" spans="1:411" s="67" customFormat="1" ht="12.75">
      <c r="A243" s="67">
        <v>234</v>
      </c>
      <c r="B243" s="555" t="s">
        <v>829</v>
      </c>
      <c r="C243" s="559" t="s">
        <v>601</v>
      </c>
      <c r="D243" s="511">
        <v>3379.96</v>
      </c>
      <c r="E243" s="571"/>
      <c r="F243" s="634"/>
      <c r="G243" s="634">
        <v>3379.96</v>
      </c>
      <c r="H243" s="919">
        <v>3379.96</v>
      </c>
      <c r="I243" s="633">
        <f t="shared" si="9"/>
        <v>3379.96</v>
      </c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2"/>
      <c r="AK243" s="70"/>
      <c r="AL243" s="72"/>
      <c r="AM243" s="70"/>
      <c r="AN243" s="70"/>
      <c r="AO243" s="72"/>
      <c r="AP243" s="70"/>
      <c r="AQ243" s="70"/>
      <c r="AR243" s="70"/>
      <c r="AS243" s="70"/>
      <c r="AT243" s="70"/>
      <c r="AU243" s="70"/>
      <c r="AV243" s="70"/>
      <c r="AW243" s="70"/>
      <c r="AX243" s="70"/>
      <c r="AY243" s="70"/>
      <c r="AZ243" s="70"/>
      <c r="BA243" s="70"/>
      <c r="BB243" s="70"/>
      <c r="BC243" s="70"/>
      <c r="BD243" s="70"/>
      <c r="BE243" s="70"/>
      <c r="BF243" s="70"/>
      <c r="BG243" s="70"/>
      <c r="BH243" s="70"/>
      <c r="BI243" s="70"/>
      <c r="BJ243" s="70"/>
      <c r="BK243" s="72"/>
      <c r="BL243" s="72"/>
      <c r="BM243" s="70"/>
      <c r="BN243" s="70"/>
      <c r="BO243" s="72"/>
      <c r="BP243" s="72"/>
      <c r="BQ243" s="70"/>
      <c r="BR243" s="70"/>
      <c r="BS243" s="70"/>
      <c r="BT243" s="70"/>
      <c r="BU243" s="72"/>
      <c r="BV243" s="72"/>
      <c r="BW243" s="72"/>
      <c r="BX243" s="72"/>
      <c r="BY243" s="70"/>
      <c r="BZ243" s="70"/>
      <c r="CA243" s="70"/>
      <c r="CB243" s="70"/>
      <c r="CC243" s="72"/>
      <c r="CD243" s="72"/>
      <c r="CE243" s="70"/>
      <c r="CF243" s="72"/>
      <c r="CG243" s="72"/>
      <c r="CH243" s="72"/>
      <c r="CI243" s="72"/>
      <c r="CJ243" s="72"/>
      <c r="CK243" s="72"/>
      <c r="CL243" s="72"/>
      <c r="CM243" s="72"/>
      <c r="CN243" s="72"/>
      <c r="CO243" s="72"/>
      <c r="CP243" s="72"/>
      <c r="CQ243" s="72"/>
      <c r="CR243" s="72"/>
      <c r="CS243" s="72"/>
      <c r="CT243" s="72"/>
      <c r="CU243" s="72"/>
      <c r="CV243" s="72"/>
      <c r="CW243" s="72"/>
      <c r="CX243" s="72"/>
      <c r="CY243" s="72"/>
      <c r="CZ243" s="72"/>
      <c r="DA243" s="70"/>
      <c r="DB243" s="70"/>
      <c r="DC243" s="70"/>
      <c r="DD243" s="72"/>
      <c r="DE243" s="72"/>
      <c r="DF243" s="70"/>
      <c r="DG243" s="72"/>
      <c r="DH243" s="70"/>
      <c r="DI243" s="72"/>
      <c r="DJ243" s="72"/>
      <c r="DK243" s="70"/>
      <c r="DL243" s="72"/>
      <c r="DM243" s="72"/>
      <c r="DN243" s="72"/>
      <c r="DO243" s="72"/>
      <c r="DP243" s="72"/>
      <c r="DQ243" s="72"/>
      <c r="DR243" s="72"/>
      <c r="DS243" s="72"/>
      <c r="DT243" s="72"/>
      <c r="DU243" s="72"/>
      <c r="DV243" s="72"/>
      <c r="DW243" s="72"/>
      <c r="DX243" s="72"/>
      <c r="DY243" s="72"/>
      <c r="DZ243" s="72"/>
      <c r="EA243" s="72"/>
      <c r="EB243" s="72"/>
      <c r="EC243" s="70"/>
      <c r="ED243" s="72"/>
      <c r="EE243" s="70"/>
      <c r="EF243" s="72"/>
      <c r="EG243" s="72"/>
      <c r="EH243" s="72"/>
      <c r="EI243" s="72"/>
      <c r="EJ243" s="72"/>
      <c r="EK243" s="72"/>
      <c r="EL243" s="72"/>
      <c r="EM243" s="72"/>
      <c r="EN243" s="72"/>
      <c r="EO243" s="72"/>
      <c r="EP243" s="72"/>
      <c r="EQ243" s="72"/>
      <c r="ER243" s="72"/>
      <c r="ES243" s="72"/>
      <c r="ET243" s="70"/>
      <c r="EU243" s="72"/>
      <c r="EV243" s="70"/>
      <c r="EW243" s="70"/>
      <c r="EX243" s="70"/>
      <c r="EY243" s="73"/>
      <c r="EZ243" s="73"/>
      <c r="FA243" s="73"/>
      <c r="FB243" s="74"/>
      <c r="FC243" s="75"/>
      <c r="FD243" s="75"/>
      <c r="FE243" s="75">
        <v>1</v>
      </c>
      <c r="FF243" s="75"/>
      <c r="FG243" s="75"/>
      <c r="FH243" s="75"/>
      <c r="FI243" s="75"/>
      <c r="FJ243" s="75"/>
      <c r="FK243" s="75"/>
      <c r="FL243" s="75"/>
      <c r="FM243" s="75"/>
      <c r="FN243" s="75"/>
      <c r="FO243" s="75"/>
      <c r="FP243" s="75"/>
      <c r="FQ243" s="75"/>
      <c r="FR243" s="74"/>
      <c r="FS243" s="74"/>
      <c r="FT243" s="74"/>
      <c r="FU243" s="74"/>
      <c r="FV243" s="74"/>
      <c r="FW243" s="74"/>
      <c r="FX243" s="76"/>
      <c r="FY243" s="76"/>
      <c r="FZ243" s="76"/>
      <c r="GA243" s="76"/>
      <c r="GB243" s="76"/>
      <c r="GC243" s="74"/>
      <c r="GD243" s="74"/>
      <c r="GE243" s="74"/>
      <c r="GF243" s="74"/>
      <c r="GG243" s="77"/>
      <c r="GH243" s="78"/>
      <c r="GI243" s="78"/>
      <c r="GJ243" s="74"/>
      <c r="GK243" s="79"/>
      <c r="GL243" s="105"/>
      <c r="GM243" s="105"/>
      <c r="GN243" s="70"/>
      <c r="GO243" s="70"/>
      <c r="GP243" s="70"/>
      <c r="GQ243" s="70"/>
      <c r="GR243" s="70"/>
      <c r="GS243" s="70"/>
      <c r="GT243" s="70"/>
      <c r="GU243" s="70"/>
      <c r="GV243" s="70"/>
      <c r="GW243" s="70"/>
      <c r="GX243" s="70"/>
      <c r="GY243" s="70"/>
      <c r="GZ243" s="70"/>
      <c r="HA243" s="70"/>
      <c r="HB243" s="70"/>
      <c r="HC243" s="70"/>
      <c r="HD243" s="70"/>
      <c r="HE243" s="70"/>
      <c r="HF243" s="70"/>
      <c r="HG243" s="70"/>
      <c r="HH243" s="70"/>
      <c r="HI243" s="70"/>
      <c r="HJ243" s="70"/>
      <c r="HK243" s="72"/>
      <c r="HL243" s="70"/>
      <c r="HM243" s="72"/>
      <c r="HN243" s="70"/>
      <c r="HO243" s="70"/>
      <c r="HP243" s="72"/>
      <c r="HQ243" s="106"/>
      <c r="HR243" s="70"/>
      <c r="HS243" s="70"/>
      <c r="HT243" s="70"/>
      <c r="HU243" s="70"/>
      <c r="HV243" s="70"/>
      <c r="HW243" s="70"/>
      <c r="HX243" s="70"/>
      <c r="HY243" s="70"/>
      <c r="HZ243" s="70"/>
      <c r="IA243" s="70"/>
      <c r="IB243" s="72"/>
      <c r="IC243" s="70"/>
      <c r="ID243" s="72"/>
      <c r="IE243" s="70"/>
      <c r="IF243" s="70"/>
      <c r="IG243" s="72"/>
      <c r="IH243" s="72"/>
      <c r="II243" s="72"/>
      <c r="IJ243" s="70"/>
      <c r="IK243" s="70"/>
      <c r="IL243" s="70"/>
      <c r="IM243" s="70"/>
      <c r="IN243" s="72"/>
      <c r="IO243" s="72"/>
      <c r="IP243" s="70"/>
      <c r="IQ243" s="72"/>
      <c r="IR243" s="72"/>
      <c r="IS243" s="72"/>
      <c r="IT243" s="72"/>
      <c r="IU243" s="72"/>
      <c r="IV243" s="72"/>
      <c r="IW243" s="72"/>
      <c r="IX243" s="72"/>
      <c r="IY243" s="72"/>
      <c r="IZ243" s="72"/>
      <c r="JA243" s="72"/>
      <c r="JB243" s="72"/>
      <c r="JC243" s="72"/>
      <c r="JD243" s="72"/>
      <c r="JE243" s="72"/>
      <c r="JF243" s="72"/>
      <c r="JG243" s="72"/>
      <c r="JH243" s="72"/>
      <c r="JI243" s="72"/>
      <c r="JJ243" s="72"/>
      <c r="JK243" s="72"/>
      <c r="JL243" s="70"/>
      <c r="JM243" s="70"/>
      <c r="JN243" s="70"/>
      <c r="JO243" s="72"/>
      <c r="JP243" s="72"/>
      <c r="JQ243" s="70"/>
      <c r="JR243" s="72"/>
      <c r="JS243" s="70"/>
      <c r="JT243" s="72"/>
      <c r="JU243" s="72"/>
      <c r="JV243" s="70"/>
      <c r="JW243" s="72"/>
      <c r="JX243" s="72"/>
      <c r="JY243" s="72"/>
      <c r="JZ243" s="72"/>
      <c r="KA243" s="72"/>
      <c r="KB243" s="72"/>
      <c r="KC243" s="72"/>
      <c r="KD243" s="72"/>
      <c r="KE243" s="72"/>
      <c r="KF243" s="72"/>
      <c r="KG243" s="72"/>
      <c r="KH243" s="72"/>
      <c r="KI243" s="72"/>
      <c r="KJ243" s="72"/>
      <c r="KK243" s="72"/>
      <c r="KL243" s="72"/>
      <c r="KM243" s="72"/>
      <c r="KN243" s="70"/>
      <c r="KO243" s="72"/>
      <c r="KP243" s="70"/>
      <c r="KQ243" s="72"/>
      <c r="KR243" s="72"/>
      <c r="KS243" s="72"/>
      <c r="KT243" s="72"/>
      <c r="KU243" s="72"/>
      <c r="KV243" s="72"/>
      <c r="KW243" s="72"/>
      <c r="KX243" s="72"/>
      <c r="KY243" s="72"/>
      <c r="KZ243" s="72"/>
      <c r="LA243" s="72"/>
      <c r="LB243" s="72"/>
      <c r="LC243" s="72"/>
      <c r="LD243" s="72"/>
      <c r="LE243" s="70"/>
      <c r="LF243" s="72"/>
      <c r="LG243" s="70"/>
      <c r="LH243" s="70"/>
      <c r="LI243" s="70"/>
      <c r="LJ243" s="73"/>
      <c r="LK243" s="73"/>
      <c r="LL243" s="73"/>
      <c r="LM243" s="74"/>
      <c r="LN243" s="75"/>
      <c r="LO243" s="75"/>
      <c r="LP243" s="75">
        <v>1</v>
      </c>
      <c r="LQ243" s="75"/>
      <c r="LR243" s="75"/>
      <c r="LS243" s="75"/>
      <c r="LT243" s="75"/>
      <c r="LU243" s="75"/>
      <c r="LV243" s="75"/>
      <c r="LW243" s="75"/>
      <c r="LX243" s="75"/>
      <c r="LY243" s="75"/>
      <c r="LZ243" s="75"/>
      <c r="MA243" s="75"/>
      <c r="MB243" s="75"/>
      <c r="MC243" s="74"/>
      <c r="MD243" s="74"/>
      <c r="ME243" s="74"/>
      <c r="MF243" s="74"/>
      <c r="MG243" s="74"/>
      <c r="MH243" s="74"/>
      <c r="MI243" s="76"/>
      <c r="MJ243" s="76"/>
      <c r="MK243" s="76"/>
      <c r="ML243" s="76"/>
      <c r="MM243" s="76"/>
      <c r="MN243" s="74"/>
      <c r="MO243" s="74"/>
      <c r="MP243" s="74"/>
      <c r="MQ243" s="74"/>
      <c r="MR243" s="70"/>
      <c r="MS243" s="70"/>
      <c r="MT243" s="70"/>
      <c r="MU243" s="70"/>
      <c r="MV243" s="70"/>
      <c r="MW243" s="70"/>
      <c r="MX243" s="70"/>
      <c r="MY243" s="70"/>
      <c r="MZ243" s="70"/>
      <c r="NA243" s="70"/>
      <c r="NB243" s="70"/>
      <c r="NC243" s="70"/>
      <c r="ND243" s="70"/>
      <c r="NE243" s="70"/>
      <c r="NF243" s="70"/>
      <c r="NG243" s="70"/>
      <c r="NH243" s="70"/>
      <c r="NI243" s="70"/>
      <c r="NJ243" s="70"/>
      <c r="NK243" s="70"/>
      <c r="NL243" s="70"/>
      <c r="NM243" s="70"/>
      <c r="NN243" s="70"/>
      <c r="NO243" s="70"/>
      <c r="NP243" s="70"/>
      <c r="NQ243" s="70"/>
      <c r="NR243" s="70"/>
      <c r="NS243" s="70"/>
      <c r="NT243" s="70"/>
      <c r="NU243" s="70"/>
      <c r="NV243" s="70"/>
      <c r="NW243" s="70"/>
      <c r="NX243" s="70"/>
      <c r="NY243" s="70"/>
      <c r="NZ243" s="70"/>
      <c r="OA243" s="70"/>
      <c r="OB243" s="70"/>
      <c r="OC243" s="70"/>
      <c r="OD243" s="70"/>
      <c r="OE243" s="70"/>
      <c r="OF243" s="70"/>
      <c r="OG243" s="81"/>
      <c r="OH243" s="70"/>
      <c r="OI243" s="70"/>
      <c r="OJ243" s="70"/>
      <c r="OK243" s="70"/>
      <c r="OL243" s="70"/>
      <c r="OM243" s="70"/>
      <c r="ON243" s="70"/>
      <c r="OO243" s="70"/>
      <c r="OP243" s="70"/>
      <c r="OQ243" s="70"/>
      <c r="OR243" s="70"/>
      <c r="OS243" s="70"/>
      <c r="OT243" s="70"/>
      <c r="OU243" s="70"/>
    </row>
    <row r="244" spans="1:411" s="67" customFormat="1" ht="12.75">
      <c r="A244" s="67">
        <v>235</v>
      </c>
      <c r="B244" s="555" t="s">
        <v>830</v>
      </c>
      <c r="C244" s="559" t="s">
        <v>601</v>
      </c>
      <c r="D244" s="511">
        <v>3666.67</v>
      </c>
      <c r="E244" s="571"/>
      <c r="F244" s="634"/>
      <c r="G244" s="634">
        <v>3666.67</v>
      </c>
      <c r="H244" s="919">
        <v>3666.67</v>
      </c>
      <c r="I244" s="633">
        <f t="shared" si="9"/>
        <v>3666.67</v>
      </c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2"/>
      <c r="AK244" s="70"/>
      <c r="AL244" s="72"/>
      <c r="AM244" s="70"/>
      <c r="AN244" s="70"/>
      <c r="AO244" s="72"/>
      <c r="AP244" s="70"/>
      <c r="AQ244" s="70"/>
      <c r="AR244" s="70"/>
      <c r="AS244" s="70"/>
      <c r="AT244" s="70"/>
      <c r="AU244" s="70"/>
      <c r="AV244" s="70"/>
      <c r="AW244" s="70"/>
      <c r="AX244" s="70"/>
      <c r="AY244" s="70"/>
      <c r="AZ244" s="70"/>
      <c r="BA244" s="70"/>
      <c r="BB244" s="70"/>
      <c r="BC244" s="70"/>
      <c r="BD244" s="70"/>
      <c r="BE244" s="70"/>
      <c r="BF244" s="70"/>
      <c r="BG244" s="70"/>
      <c r="BH244" s="70"/>
      <c r="BI244" s="70"/>
      <c r="BJ244" s="70"/>
      <c r="BK244" s="72"/>
      <c r="BL244" s="72"/>
      <c r="BM244" s="70"/>
      <c r="BN244" s="70"/>
      <c r="BO244" s="72"/>
      <c r="BP244" s="72"/>
      <c r="BQ244" s="70"/>
      <c r="BR244" s="70"/>
      <c r="BS244" s="70"/>
      <c r="BT244" s="70"/>
      <c r="BU244" s="72"/>
      <c r="BV244" s="72"/>
      <c r="BW244" s="72"/>
      <c r="BX244" s="72"/>
      <c r="BY244" s="70"/>
      <c r="BZ244" s="70"/>
      <c r="CA244" s="70"/>
      <c r="CB244" s="70"/>
      <c r="CC244" s="72"/>
      <c r="CD244" s="72"/>
      <c r="CE244" s="70"/>
      <c r="CF244" s="72"/>
      <c r="CG244" s="72"/>
      <c r="CH244" s="72"/>
      <c r="CI244" s="72"/>
      <c r="CJ244" s="72"/>
      <c r="CK244" s="72"/>
      <c r="CL244" s="72"/>
      <c r="CM244" s="72"/>
      <c r="CN244" s="72"/>
      <c r="CO244" s="72"/>
      <c r="CP244" s="72"/>
      <c r="CQ244" s="72"/>
      <c r="CR244" s="72"/>
      <c r="CS244" s="72"/>
      <c r="CT244" s="72"/>
      <c r="CU244" s="72"/>
      <c r="CV244" s="72"/>
      <c r="CW244" s="72"/>
      <c r="CX244" s="72"/>
      <c r="CY244" s="72"/>
      <c r="CZ244" s="72"/>
      <c r="DA244" s="70"/>
      <c r="DB244" s="70"/>
      <c r="DC244" s="70"/>
      <c r="DD244" s="72"/>
      <c r="DE244" s="72"/>
      <c r="DF244" s="70"/>
      <c r="DG244" s="72"/>
      <c r="DH244" s="70"/>
      <c r="DI244" s="72"/>
      <c r="DJ244" s="72"/>
      <c r="DK244" s="70"/>
      <c r="DL244" s="72"/>
      <c r="DM244" s="72"/>
      <c r="DN244" s="72"/>
      <c r="DO244" s="72"/>
      <c r="DP244" s="72"/>
      <c r="DQ244" s="72"/>
      <c r="DR244" s="72"/>
      <c r="DS244" s="72"/>
      <c r="DT244" s="72"/>
      <c r="DU244" s="72"/>
      <c r="DV244" s="72"/>
      <c r="DW244" s="72"/>
      <c r="DX244" s="72"/>
      <c r="DY244" s="72"/>
      <c r="DZ244" s="72"/>
      <c r="EA244" s="72"/>
      <c r="EB244" s="72"/>
      <c r="EC244" s="70"/>
      <c r="ED244" s="72"/>
      <c r="EE244" s="70"/>
      <c r="EF244" s="72"/>
      <c r="EG244" s="72"/>
      <c r="EH244" s="72"/>
      <c r="EI244" s="72"/>
      <c r="EJ244" s="72"/>
      <c r="EK244" s="72"/>
      <c r="EL244" s="72"/>
      <c r="EM244" s="72"/>
      <c r="EN244" s="72"/>
      <c r="EO244" s="72"/>
      <c r="EP244" s="72"/>
      <c r="EQ244" s="72"/>
      <c r="ER244" s="72"/>
      <c r="ES244" s="72"/>
      <c r="ET244" s="70"/>
      <c r="EU244" s="72"/>
      <c r="EV244" s="70"/>
      <c r="EW244" s="70"/>
      <c r="EX244" s="70"/>
      <c r="EY244" s="73"/>
      <c r="EZ244" s="73"/>
      <c r="FA244" s="73"/>
      <c r="FB244" s="74"/>
      <c r="FC244" s="75"/>
      <c r="FD244" s="75"/>
      <c r="FE244" s="75"/>
      <c r="FF244" s="75">
        <v>1</v>
      </c>
      <c r="FG244" s="75"/>
      <c r="FH244" s="75"/>
      <c r="FI244" s="75"/>
      <c r="FJ244" s="75"/>
      <c r="FK244" s="75"/>
      <c r="FL244" s="75"/>
      <c r="FM244" s="75"/>
      <c r="FN244" s="75"/>
      <c r="FO244" s="75"/>
      <c r="FP244" s="75"/>
      <c r="FQ244" s="75"/>
      <c r="FR244" s="74"/>
      <c r="FS244" s="74"/>
      <c r="FT244" s="74"/>
      <c r="FU244" s="74"/>
      <c r="FV244" s="74"/>
      <c r="FW244" s="74"/>
      <c r="FX244" s="76"/>
      <c r="FY244" s="76"/>
      <c r="FZ244" s="76"/>
      <c r="GA244" s="76"/>
      <c r="GB244" s="76"/>
      <c r="GC244" s="74"/>
      <c r="GD244" s="74"/>
      <c r="GE244" s="74"/>
      <c r="GF244" s="74"/>
      <c r="GG244" s="77"/>
      <c r="GH244" s="78"/>
      <c r="GI244" s="78"/>
      <c r="GJ244" s="74"/>
      <c r="GK244" s="79"/>
      <c r="GL244" s="105"/>
      <c r="GM244" s="105"/>
      <c r="GN244" s="70"/>
      <c r="GO244" s="70"/>
      <c r="GP244" s="70"/>
      <c r="GQ244" s="70"/>
      <c r="GR244" s="70"/>
      <c r="GS244" s="70"/>
      <c r="GT244" s="70"/>
      <c r="GU244" s="70"/>
      <c r="GV244" s="70"/>
      <c r="GW244" s="70"/>
      <c r="GX244" s="70"/>
      <c r="GY244" s="70"/>
      <c r="GZ244" s="70"/>
      <c r="HA244" s="70"/>
      <c r="HB244" s="70"/>
      <c r="HC244" s="70"/>
      <c r="HD244" s="70"/>
      <c r="HE244" s="70"/>
      <c r="HF244" s="70"/>
      <c r="HG244" s="70"/>
      <c r="HH244" s="70"/>
      <c r="HI244" s="70"/>
      <c r="HJ244" s="70"/>
      <c r="HK244" s="72"/>
      <c r="HL244" s="70"/>
      <c r="HM244" s="72"/>
      <c r="HN244" s="70"/>
      <c r="HO244" s="70"/>
      <c r="HP244" s="72"/>
      <c r="HQ244" s="106"/>
      <c r="HR244" s="70"/>
      <c r="HS244" s="70"/>
      <c r="HT244" s="70"/>
      <c r="HU244" s="70"/>
      <c r="HV244" s="70"/>
      <c r="HW244" s="70"/>
      <c r="HX244" s="70"/>
      <c r="HY244" s="70"/>
      <c r="HZ244" s="70"/>
      <c r="IA244" s="70"/>
      <c r="IB244" s="72"/>
      <c r="IC244" s="70"/>
      <c r="ID244" s="72"/>
      <c r="IE244" s="70"/>
      <c r="IF244" s="70"/>
      <c r="IG244" s="72"/>
      <c r="IH244" s="72"/>
      <c r="II244" s="72"/>
      <c r="IJ244" s="70"/>
      <c r="IK244" s="70"/>
      <c r="IL244" s="70"/>
      <c r="IM244" s="70"/>
      <c r="IN244" s="72"/>
      <c r="IO244" s="72"/>
      <c r="IP244" s="70"/>
      <c r="IQ244" s="72"/>
      <c r="IR244" s="72"/>
      <c r="IS244" s="72"/>
      <c r="IT244" s="72"/>
      <c r="IU244" s="72"/>
      <c r="IV244" s="72"/>
      <c r="IW244" s="72"/>
      <c r="IX244" s="72"/>
      <c r="IY244" s="72"/>
      <c r="IZ244" s="72"/>
      <c r="JA244" s="72"/>
      <c r="JB244" s="72"/>
      <c r="JC244" s="72"/>
      <c r="JD244" s="72"/>
      <c r="JE244" s="72"/>
      <c r="JF244" s="72"/>
      <c r="JG244" s="72"/>
      <c r="JH244" s="72"/>
      <c r="JI244" s="72"/>
      <c r="JJ244" s="72"/>
      <c r="JK244" s="72"/>
      <c r="JL244" s="70"/>
      <c r="JM244" s="70"/>
      <c r="JN244" s="70"/>
      <c r="JO244" s="72"/>
      <c r="JP244" s="72"/>
      <c r="JQ244" s="70"/>
      <c r="JR244" s="72"/>
      <c r="JS244" s="70"/>
      <c r="JT244" s="72"/>
      <c r="JU244" s="72"/>
      <c r="JV244" s="70"/>
      <c r="JW244" s="72"/>
      <c r="JX244" s="72"/>
      <c r="JY244" s="72"/>
      <c r="JZ244" s="72"/>
      <c r="KA244" s="72"/>
      <c r="KB244" s="72"/>
      <c r="KC244" s="72"/>
      <c r="KD244" s="72"/>
      <c r="KE244" s="72"/>
      <c r="KF244" s="72"/>
      <c r="KG244" s="72"/>
      <c r="KH244" s="72"/>
      <c r="KI244" s="72"/>
      <c r="KJ244" s="72"/>
      <c r="KK244" s="72"/>
      <c r="KL244" s="72"/>
      <c r="KM244" s="72"/>
      <c r="KN244" s="70"/>
      <c r="KO244" s="72"/>
      <c r="KP244" s="70"/>
      <c r="KQ244" s="72"/>
      <c r="KR244" s="72"/>
      <c r="KS244" s="72"/>
      <c r="KT244" s="72"/>
      <c r="KU244" s="72"/>
      <c r="KV244" s="72"/>
      <c r="KW244" s="72"/>
      <c r="KX244" s="72"/>
      <c r="KY244" s="72"/>
      <c r="KZ244" s="72"/>
      <c r="LA244" s="72"/>
      <c r="LB244" s="72"/>
      <c r="LC244" s="72"/>
      <c r="LD244" s="72"/>
      <c r="LE244" s="70"/>
      <c r="LF244" s="72"/>
      <c r="LG244" s="70"/>
      <c r="LH244" s="70"/>
      <c r="LI244" s="70"/>
      <c r="LJ244" s="73"/>
      <c r="LK244" s="73"/>
      <c r="LL244" s="73"/>
      <c r="LM244" s="74"/>
      <c r="LN244" s="75"/>
      <c r="LO244" s="75"/>
      <c r="LP244" s="75"/>
      <c r="LQ244" s="75">
        <v>1</v>
      </c>
      <c r="LR244" s="75"/>
      <c r="LS244" s="75"/>
      <c r="LT244" s="75"/>
      <c r="LU244" s="75"/>
      <c r="LV244" s="75"/>
      <c r="LW244" s="75"/>
      <c r="LX244" s="75"/>
      <c r="LY244" s="75"/>
      <c r="LZ244" s="75"/>
      <c r="MA244" s="75"/>
      <c r="MB244" s="75"/>
      <c r="MC244" s="74"/>
      <c r="MD244" s="74"/>
      <c r="ME244" s="74"/>
      <c r="MF244" s="74"/>
      <c r="MG244" s="74"/>
      <c r="MH244" s="74"/>
      <c r="MI244" s="76"/>
      <c r="MJ244" s="76"/>
      <c r="MK244" s="76"/>
      <c r="ML244" s="76"/>
      <c r="MM244" s="76"/>
      <c r="MN244" s="74"/>
      <c r="MO244" s="74"/>
      <c r="MP244" s="74"/>
      <c r="MQ244" s="74"/>
      <c r="MR244" s="70"/>
      <c r="MS244" s="70"/>
      <c r="MT244" s="70"/>
      <c r="MU244" s="70"/>
      <c r="MV244" s="70"/>
      <c r="MW244" s="70"/>
      <c r="MX244" s="70"/>
      <c r="MY244" s="70"/>
      <c r="MZ244" s="70"/>
      <c r="NA244" s="70"/>
      <c r="NB244" s="70"/>
      <c r="NC244" s="70"/>
      <c r="ND244" s="70"/>
      <c r="NE244" s="70"/>
      <c r="NF244" s="70"/>
      <c r="NG244" s="70"/>
      <c r="NH244" s="70"/>
      <c r="NI244" s="70"/>
      <c r="NJ244" s="70"/>
      <c r="NK244" s="70"/>
      <c r="NL244" s="70"/>
      <c r="NM244" s="70"/>
      <c r="NN244" s="70"/>
      <c r="NO244" s="70"/>
      <c r="NP244" s="70"/>
      <c r="NQ244" s="70"/>
      <c r="NR244" s="70"/>
      <c r="NS244" s="70"/>
      <c r="NT244" s="70"/>
      <c r="NU244" s="70"/>
      <c r="NV244" s="70"/>
      <c r="NW244" s="70"/>
      <c r="NX244" s="70"/>
      <c r="NY244" s="70"/>
      <c r="NZ244" s="70"/>
      <c r="OA244" s="70"/>
      <c r="OB244" s="70"/>
      <c r="OC244" s="70"/>
      <c r="OD244" s="70"/>
      <c r="OE244" s="70"/>
      <c r="OF244" s="70"/>
      <c r="OG244" s="81"/>
      <c r="OH244" s="70"/>
      <c r="OI244" s="70"/>
      <c r="OJ244" s="70"/>
      <c r="OK244" s="70"/>
      <c r="OL244" s="70"/>
      <c r="OM244" s="70"/>
      <c r="ON244" s="70"/>
      <c r="OO244" s="70"/>
      <c r="OP244" s="70"/>
      <c r="OQ244" s="70"/>
      <c r="OR244" s="70"/>
      <c r="OS244" s="70"/>
      <c r="OT244" s="70"/>
      <c r="OU244" s="70"/>
    </row>
    <row r="245" spans="1:411" s="67" customFormat="1" ht="12.75">
      <c r="A245" s="67">
        <v>236</v>
      </c>
      <c r="B245" s="555" t="s">
        <v>831</v>
      </c>
      <c r="C245" s="559" t="s">
        <v>601</v>
      </c>
      <c r="D245" s="511">
        <v>5500</v>
      </c>
      <c r="E245" s="571" t="s">
        <v>2469</v>
      </c>
      <c r="F245" s="634"/>
      <c r="G245" s="634">
        <v>5093.84</v>
      </c>
      <c r="H245" s="919">
        <v>5500</v>
      </c>
      <c r="I245" s="633">
        <f t="shared" si="9"/>
        <v>5500</v>
      </c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70"/>
      <c r="AG245" s="70"/>
      <c r="AH245" s="70"/>
      <c r="AI245" s="70"/>
      <c r="AJ245" s="72"/>
      <c r="AK245" s="70"/>
      <c r="AL245" s="72"/>
      <c r="AM245" s="70"/>
      <c r="AN245" s="70"/>
      <c r="AO245" s="72"/>
      <c r="AP245" s="70"/>
      <c r="AQ245" s="70"/>
      <c r="AR245" s="70"/>
      <c r="AS245" s="70"/>
      <c r="AT245" s="70"/>
      <c r="AU245" s="70"/>
      <c r="AV245" s="70"/>
      <c r="AW245" s="70"/>
      <c r="AX245" s="70"/>
      <c r="AY245" s="70"/>
      <c r="AZ245" s="70"/>
      <c r="BA245" s="70"/>
      <c r="BB245" s="70"/>
      <c r="BC245" s="70"/>
      <c r="BD245" s="70"/>
      <c r="BE245" s="70"/>
      <c r="BF245" s="70"/>
      <c r="BG245" s="70"/>
      <c r="BH245" s="70"/>
      <c r="BI245" s="70"/>
      <c r="BJ245" s="70"/>
      <c r="BK245" s="72"/>
      <c r="BL245" s="72"/>
      <c r="BM245" s="70"/>
      <c r="BN245" s="70"/>
      <c r="BO245" s="72"/>
      <c r="BP245" s="72"/>
      <c r="BQ245" s="70"/>
      <c r="BR245" s="70"/>
      <c r="BS245" s="70"/>
      <c r="BT245" s="70"/>
      <c r="BU245" s="72"/>
      <c r="BV245" s="72"/>
      <c r="BW245" s="72"/>
      <c r="BX245" s="72"/>
      <c r="BY245" s="70"/>
      <c r="BZ245" s="70"/>
      <c r="CA245" s="70"/>
      <c r="CB245" s="70"/>
      <c r="CC245" s="72"/>
      <c r="CD245" s="72"/>
      <c r="CE245" s="70"/>
      <c r="CF245" s="72"/>
      <c r="CG245" s="72"/>
      <c r="CH245" s="72"/>
      <c r="CI245" s="72"/>
      <c r="CJ245" s="72"/>
      <c r="CK245" s="72"/>
      <c r="CL245" s="72"/>
      <c r="CM245" s="72"/>
      <c r="CN245" s="72"/>
      <c r="CO245" s="72"/>
      <c r="CP245" s="72"/>
      <c r="CQ245" s="72"/>
      <c r="CR245" s="72"/>
      <c r="CS245" s="72"/>
      <c r="CT245" s="72"/>
      <c r="CU245" s="72"/>
      <c r="CV245" s="72"/>
      <c r="CW245" s="72"/>
      <c r="CX245" s="72"/>
      <c r="CY245" s="72"/>
      <c r="CZ245" s="72"/>
      <c r="DA245" s="70"/>
      <c r="DB245" s="70"/>
      <c r="DC245" s="70"/>
      <c r="DD245" s="72"/>
      <c r="DE245" s="72"/>
      <c r="DF245" s="70"/>
      <c r="DG245" s="72"/>
      <c r="DH245" s="70"/>
      <c r="DI245" s="72"/>
      <c r="DJ245" s="72"/>
      <c r="DK245" s="70"/>
      <c r="DL245" s="72"/>
      <c r="DM245" s="72"/>
      <c r="DN245" s="72"/>
      <c r="DO245" s="72"/>
      <c r="DP245" s="72"/>
      <c r="DQ245" s="72"/>
      <c r="DR245" s="72"/>
      <c r="DS245" s="72"/>
      <c r="DT245" s="72"/>
      <c r="DU245" s="72"/>
      <c r="DV245" s="72"/>
      <c r="DW245" s="72"/>
      <c r="DX245" s="72"/>
      <c r="DY245" s="72"/>
      <c r="DZ245" s="72"/>
      <c r="EA245" s="72"/>
      <c r="EB245" s="72"/>
      <c r="EC245" s="70"/>
      <c r="ED245" s="72"/>
      <c r="EE245" s="70"/>
      <c r="EF245" s="72"/>
      <c r="EG245" s="72"/>
      <c r="EH245" s="72"/>
      <c r="EI245" s="72"/>
      <c r="EJ245" s="72"/>
      <c r="EK245" s="72"/>
      <c r="EL245" s="72"/>
      <c r="EM245" s="72"/>
      <c r="EN245" s="72"/>
      <c r="EO245" s="72"/>
      <c r="EP245" s="72"/>
      <c r="EQ245" s="72"/>
      <c r="ER245" s="72"/>
      <c r="ES245" s="72"/>
      <c r="ET245" s="70"/>
      <c r="EU245" s="72"/>
      <c r="EV245" s="70"/>
      <c r="EW245" s="70"/>
      <c r="EX245" s="70"/>
      <c r="EY245" s="73"/>
      <c r="EZ245" s="73"/>
      <c r="FA245" s="73"/>
      <c r="FB245" s="74"/>
      <c r="FC245" s="75"/>
      <c r="FD245" s="75"/>
      <c r="FE245" s="75"/>
      <c r="FF245" s="75"/>
      <c r="FG245" s="75">
        <v>1</v>
      </c>
      <c r="FH245" s="75"/>
      <c r="FI245" s="75"/>
      <c r="FJ245" s="75"/>
      <c r="FK245" s="75"/>
      <c r="FL245" s="75"/>
      <c r="FM245" s="75"/>
      <c r="FN245" s="75"/>
      <c r="FO245" s="75"/>
      <c r="FP245" s="75"/>
      <c r="FQ245" s="75"/>
      <c r="FR245" s="74"/>
      <c r="FS245" s="74"/>
      <c r="FT245" s="74"/>
      <c r="FU245" s="74"/>
      <c r="FV245" s="74"/>
      <c r="FW245" s="74"/>
      <c r="FX245" s="76"/>
      <c r="FY245" s="76"/>
      <c r="FZ245" s="76"/>
      <c r="GA245" s="76"/>
      <c r="GB245" s="76"/>
      <c r="GC245" s="74"/>
      <c r="GD245" s="74"/>
      <c r="GE245" s="74"/>
      <c r="GF245" s="74"/>
      <c r="GG245" s="77"/>
      <c r="GH245" s="78"/>
      <c r="GI245" s="78"/>
      <c r="GJ245" s="74"/>
      <c r="GK245" s="79"/>
      <c r="GL245" s="105"/>
      <c r="GM245" s="105"/>
      <c r="GN245" s="70"/>
      <c r="GO245" s="70"/>
      <c r="GP245" s="70"/>
      <c r="GQ245" s="70"/>
      <c r="GR245" s="70"/>
      <c r="GS245" s="70"/>
      <c r="GT245" s="70"/>
      <c r="GU245" s="70"/>
      <c r="GV245" s="70"/>
      <c r="GW245" s="70"/>
      <c r="GX245" s="70"/>
      <c r="GY245" s="70"/>
      <c r="GZ245" s="70"/>
      <c r="HA245" s="70"/>
      <c r="HB245" s="70"/>
      <c r="HC245" s="70"/>
      <c r="HD245" s="70"/>
      <c r="HE245" s="70"/>
      <c r="HF245" s="70"/>
      <c r="HG245" s="70"/>
      <c r="HH245" s="70"/>
      <c r="HI245" s="70"/>
      <c r="HJ245" s="70"/>
      <c r="HK245" s="72"/>
      <c r="HL245" s="70"/>
      <c r="HM245" s="72"/>
      <c r="HN245" s="70"/>
      <c r="HO245" s="70"/>
      <c r="HP245" s="72"/>
      <c r="HQ245" s="106"/>
      <c r="HR245" s="70"/>
      <c r="HS245" s="70"/>
      <c r="HT245" s="70"/>
      <c r="HU245" s="70"/>
      <c r="HV245" s="70"/>
      <c r="HW245" s="70"/>
      <c r="HX245" s="70"/>
      <c r="HY245" s="70"/>
      <c r="HZ245" s="70"/>
      <c r="IA245" s="70"/>
      <c r="IB245" s="72"/>
      <c r="IC245" s="70"/>
      <c r="ID245" s="72"/>
      <c r="IE245" s="70"/>
      <c r="IF245" s="70"/>
      <c r="IG245" s="72"/>
      <c r="IH245" s="72"/>
      <c r="II245" s="72"/>
      <c r="IJ245" s="70"/>
      <c r="IK245" s="70"/>
      <c r="IL245" s="70"/>
      <c r="IM245" s="70"/>
      <c r="IN245" s="72"/>
      <c r="IO245" s="72"/>
      <c r="IP245" s="70"/>
      <c r="IQ245" s="72"/>
      <c r="IR245" s="72"/>
      <c r="IS245" s="72"/>
      <c r="IT245" s="72"/>
      <c r="IU245" s="72"/>
      <c r="IV245" s="72"/>
      <c r="IW245" s="72"/>
      <c r="IX245" s="72"/>
      <c r="IY245" s="72"/>
      <c r="IZ245" s="72"/>
      <c r="JA245" s="72"/>
      <c r="JB245" s="72"/>
      <c r="JC245" s="72"/>
      <c r="JD245" s="72"/>
      <c r="JE245" s="72"/>
      <c r="JF245" s="72"/>
      <c r="JG245" s="72"/>
      <c r="JH245" s="72"/>
      <c r="JI245" s="72"/>
      <c r="JJ245" s="72"/>
      <c r="JK245" s="72"/>
      <c r="JL245" s="70"/>
      <c r="JM245" s="70"/>
      <c r="JN245" s="70"/>
      <c r="JO245" s="72"/>
      <c r="JP245" s="72"/>
      <c r="JQ245" s="70"/>
      <c r="JR245" s="72"/>
      <c r="JS245" s="70"/>
      <c r="JT245" s="72"/>
      <c r="JU245" s="72"/>
      <c r="JV245" s="70"/>
      <c r="JW245" s="72"/>
      <c r="JX245" s="72"/>
      <c r="JY245" s="72"/>
      <c r="JZ245" s="72"/>
      <c r="KA245" s="72"/>
      <c r="KB245" s="72"/>
      <c r="KC245" s="72"/>
      <c r="KD245" s="72"/>
      <c r="KE245" s="72"/>
      <c r="KF245" s="72"/>
      <c r="KG245" s="72"/>
      <c r="KH245" s="72"/>
      <c r="KI245" s="72"/>
      <c r="KJ245" s="72"/>
      <c r="KK245" s="72"/>
      <c r="KL245" s="72"/>
      <c r="KM245" s="72"/>
      <c r="KN245" s="70"/>
      <c r="KO245" s="72"/>
      <c r="KP245" s="70"/>
      <c r="KQ245" s="72"/>
      <c r="KR245" s="72"/>
      <c r="KS245" s="72"/>
      <c r="KT245" s="72"/>
      <c r="KU245" s="72"/>
      <c r="KV245" s="72"/>
      <c r="KW245" s="72"/>
      <c r="KX245" s="72"/>
      <c r="KY245" s="72"/>
      <c r="KZ245" s="72"/>
      <c r="LA245" s="72"/>
      <c r="LB245" s="72"/>
      <c r="LC245" s="72"/>
      <c r="LD245" s="72"/>
      <c r="LE245" s="70"/>
      <c r="LF245" s="72"/>
      <c r="LG245" s="70"/>
      <c r="LH245" s="70"/>
      <c r="LI245" s="70"/>
      <c r="LJ245" s="73"/>
      <c r="LK245" s="73"/>
      <c r="LL245" s="73"/>
      <c r="LM245" s="74"/>
      <c r="LN245" s="75"/>
      <c r="LO245" s="75"/>
      <c r="LP245" s="75"/>
      <c r="LQ245" s="75"/>
      <c r="LR245" s="75">
        <v>1</v>
      </c>
      <c r="LS245" s="75"/>
      <c r="LT245" s="75"/>
      <c r="LU245" s="75"/>
      <c r="LV245" s="75"/>
      <c r="LW245" s="75"/>
      <c r="LX245" s="75"/>
      <c r="LY245" s="75"/>
      <c r="LZ245" s="75"/>
      <c r="MA245" s="75"/>
      <c r="MB245" s="75"/>
      <c r="MC245" s="74"/>
      <c r="MD245" s="74"/>
      <c r="ME245" s="74"/>
      <c r="MF245" s="74"/>
      <c r="MG245" s="74"/>
      <c r="MH245" s="74"/>
      <c r="MI245" s="76"/>
      <c r="MJ245" s="76"/>
      <c r="MK245" s="76"/>
      <c r="ML245" s="76"/>
      <c r="MM245" s="76"/>
      <c r="MN245" s="74"/>
      <c r="MO245" s="74"/>
      <c r="MP245" s="74"/>
      <c r="MQ245" s="74"/>
      <c r="MR245" s="70"/>
      <c r="MS245" s="70"/>
      <c r="MT245" s="70"/>
      <c r="MU245" s="70"/>
      <c r="MV245" s="70"/>
      <c r="MW245" s="70"/>
      <c r="MX245" s="70"/>
      <c r="MY245" s="70"/>
      <c r="MZ245" s="70"/>
      <c r="NA245" s="70"/>
      <c r="NB245" s="70"/>
      <c r="NC245" s="70"/>
      <c r="ND245" s="70"/>
      <c r="NE245" s="70"/>
      <c r="NF245" s="70"/>
      <c r="NG245" s="70"/>
      <c r="NH245" s="70"/>
      <c r="NI245" s="70"/>
      <c r="NJ245" s="70"/>
      <c r="NK245" s="70"/>
      <c r="NL245" s="70"/>
      <c r="NM245" s="70"/>
      <c r="NN245" s="70"/>
      <c r="NO245" s="70"/>
      <c r="NP245" s="70"/>
      <c r="NQ245" s="70"/>
      <c r="NR245" s="70"/>
      <c r="NS245" s="70"/>
      <c r="NT245" s="70"/>
      <c r="NU245" s="70"/>
      <c r="NV245" s="70"/>
      <c r="NW245" s="70"/>
      <c r="NX245" s="70"/>
      <c r="NY245" s="70"/>
      <c r="NZ245" s="70"/>
      <c r="OA245" s="70"/>
      <c r="OB245" s="70"/>
      <c r="OC245" s="70"/>
      <c r="OD245" s="70"/>
      <c r="OE245" s="70"/>
      <c r="OF245" s="70"/>
      <c r="OG245" s="81"/>
      <c r="OH245" s="70"/>
      <c r="OI245" s="70"/>
      <c r="OJ245" s="70"/>
      <c r="OK245" s="70"/>
      <c r="OL245" s="70"/>
      <c r="OM245" s="70"/>
      <c r="ON245" s="70"/>
      <c r="OO245" s="70"/>
      <c r="OP245" s="70"/>
      <c r="OQ245" s="70"/>
      <c r="OR245" s="70"/>
      <c r="OS245" s="70"/>
      <c r="OT245" s="70"/>
      <c r="OU245" s="70"/>
    </row>
    <row r="246" spans="1:411" s="67" customFormat="1" ht="12.75">
      <c r="A246" s="67">
        <v>237</v>
      </c>
      <c r="B246" s="555" t="s">
        <v>832</v>
      </c>
      <c r="C246" s="559" t="s">
        <v>601</v>
      </c>
      <c r="D246" s="511">
        <v>5550.84</v>
      </c>
      <c r="E246" s="571"/>
      <c r="F246" s="634"/>
      <c r="G246" s="634">
        <v>5550.84</v>
      </c>
      <c r="H246" s="919">
        <v>5550.84</v>
      </c>
      <c r="I246" s="633">
        <f t="shared" si="9"/>
        <v>5550.84</v>
      </c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2"/>
      <c r="AK246" s="70"/>
      <c r="AL246" s="72"/>
      <c r="AM246" s="70"/>
      <c r="AN246" s="70"/>
      <c r="AO246" s="72"/>
      <c r="AP246" s="70"/>
      <c r="AQ246" s="70"/>
      <c r="AR246" s="70"/>
      <c r="AS246" s="70"/>
      <c r="AT246" s="70"/>
      <c r="AU246" s="70"/>
      <c r="AV246" s="70"/>
      <c r="AW246" s="70"/>
      <c r="AX246" s="70"/>
      <c r="AY246" s="70"/>
      <c r="AZ246" s="70"/>
      <c r="BA246" s="70"/>
      <c r="BB246" s="70"/>
      <c r="BC246" s="70"/>
      <c r="BD246" s="70"/>
      <c r="BE246" s="70"/>
      <c r="BF246" s="70"/>
      <c r="BG246" s="70"/>
      <c r="BH246" s="70"/>
      <c r="BI246" s="70"/>
      <c r="BJ246" s="70"/>
      <c r="BK246" s="72"/>
      <c r="BL246" s="72"/>
      <c r="BM246" s="70"/>
      <c r="BN246" s="70"/>
      <c r="BO246" s="72"/>
      <c r="BP246" s="72"/>
      <c r="BQ246" s="70"/>
      <c r="BR246" s="70"/>
      <c r="BS246" s="70"/>
      <c r="BT246" s="70"/>
      <c r="BU246" s="72"/>
      <c r="BV246" s="72"/>
      <c r="BW246" s="72"/>
      <c r="BX246" s="72"/>
      <c r="BY246" s="70"/>
      <c r="BZ246" s="70"/>
      <c r="CA246" s="70"/>
      <c r="CB246" s="70"/>
      <c r="CC246" s="72"/>
      <c r="CD246" s="72"/>
      <c r="CE246" s="70"/>
      <c r="CF246" s="72"/>
      <c r="CG246" s="72"/>
      <c r="CH246" s="72"/>
      <c r="CI246" s="72"/>
      <c r="CJ246" s="72"/>
      <c r="CK246" s="72"/>
      <c r="CL246" s="72"/>
      <c r="CM246" s="72"/>
      <c r="CN246" s="72"/>
      <c r="CO246" s="72"/>
      <c r="CP246" s="72"/>
      <c r="CQ246" s="72"/>
      <c r="CR246" s="72"/>
      <c r="CS246" s="72"/>
      <c r="CT246" s="72"/>
      <c r="CU246" s="72"/>
      <c r="CV246" s="72"/>
      <c r="CW246" s="72"/>
      <c r="CX246" s="72"/>
      <c r="CY246" s="72"/>
      <c r="CZ246" s="72"/>
      <c r="DA246" s="70"/>
      <c r="DB246" s="70"/>
      <c r="DC246" s="70"/>
      <c r="DD246" s="72"/>
      <c r="DE246" s="72"/>
      <c r="DF246" s="70"/>
      <c r="DG246" s="72"/>
      <c r="DH246" s="70"/>
      <c r="DI246" s="72"/>
      <c r="DJ246" s="72"/>
      <c r="DK246" s="70"/>
      <c r="DL246" s="72"/>
      <c r="DM246" s="72"/>
      <c r="DN246" s="72"/>
      <c r="DO246" s="72"/>
      <c r="DP246" s="72"/>
      <c r="DQ246" s="72"/>
      <c r="DR246" s="72"/>
      <c r="DS246" s="72"/>
      <c r="DT246" s="72"/>
      <c r="DU246" s="72"/>
      <c r="DV246" s="72"/>
      <c r="DW246" s="72"/>
      <c r="DX246" s="72"/>
      <c r="DY246" s="72"/>
      <c r="DZ246" s="72"/>
      <c r="EA246" s="72"/>
      <c r="EB246" s="72"/>
      <c r="EC246" s="70"/>
      <c r="ED246" s="72"/>
      <c r="EE246" s="70"/>
      <c r="EF246" s="72"/>
      <c r="EG246" s="72"/>
      <c r="EH246" s="72"/>
      <c r="EI246" s="72"/>
      <c r="EJ246" s="72"/>
      <c r="EK246" s="72"/>
      <c r="EL246" s="72"/>
      <c r="EM246" s="72"/>
      <c r="EN246" s="72"/>
      <c r="EO246" s="72"/>
      <c r="EP246" s="72"/>
      <c r="EQ246" s="72"/>
      <c r="ER246" s="72"/>
      <c r="ES246" s="72"/>
      <c r="ET246" s="70"/>
      <c r="EU246" s="72"/>
      <c r="EV246" s="70"/>
      <c r="EW246" s="70"/>
      <c r="EX246" s="70"/>
      <c r="EY246" s="73"/>
      <c r="EZ246" s="73"/>
      <c r="FA246" s="73"/>
      <c r="FB246" s="74"/>
      <c r="FC246" s="75"/>
      <c r="FD246" s="75"/>
      <c r="FE246" s="75"/>
      <c r="FF246" s="75"/>
      <c r="FG246" s="75"/>
      <c r="FH246" s="75">
        <v>1</v>
      </c>
      <c r="FI246" s="75"/>
      <c r="FJ246" s="75"/>
      <c r="FK246" s="75"/>
      <c r="FL246" s="75"/>
      <c r="FM246" s="75"/>
      <c r="FN246" s="75"/>
      <c r="FO246" s="75"/>
      <c r="FP246" s="75"/>
      <c r="FQ246" s="75"/>
      <c r="FR246" s="74"/>
      <c r="FS246" s="74"/>
      <c r="FT246" s="74"/>
      <c r="FU246" s="74"/>
      <c r="FV246" s="74"/>
      <c r="FW246" s="74"/>
      <c r="FX246" s="76"/>
      <c r="FY246" s="76"/>
      <c r="FZ246" s="76"/>
      <c r="GA246" s="76"/>
      <c r="GB246" s="76"/>
      <c r="GC246" s="74"/>
      <c r="GD246" s="74"/>
      <c r="GE246" s="74"/>
      <c r="GF246" s="74"/>
      <c r="GG246" s="77"/>
      <c r="GH246" s="78"/>
      <c r="GI246" s="78"/>
      <c r="GJ246" s="74"/>
      <c r="GK246" s="79"/>
      <c r="GL246" s="105"/>
      <c r="GM246" s="105"/>
      <c r="GN246" s="70"/>
      <c r="GO246" s="70"/>
      <c r="GP246" s="70"/>
      <c r="GQ246" s="70"/>
      <c r="GR246" s="70"/>
      <c r="GS246" s="70"/>
      <c r="GT246" s="70"/>
      <c r="GU246" s="70"/>
      <c r="GV246" s="70"/>
      <c r="GW246" s="70"/>
      <c r="GX246" s="70"/>
      <c r="GY246" s="70"/>
      <c r="GZ246" s="70"/>
      <c r="HA246" s="70"/>
      <c r="HB246" s="70"/>
      <c r="HC246" s="70"/>
      <c r="HD246" s="70"/>
      <c r="HE246" s="70"/>
      <c r="HF246" s="70"/>
      <c r="HG246" s="70"/>
      <c r="HH246" s="70"/>
      <c r="HI246" s="70"/>
      <c r="HJ246" s="70"/>
      <c r="HK246" s="72"/>
      <c r="HL246" s="70"/>
      <c r="HM246" s="72"/>
      <c r="HN246" s="70"/>
      <c r="HO246" s="70"/>
      <c r="HP246" s="72"/>
      <c r="HQ246" s="106"/>
      <c r="HR246" s="70"/>
      <c r="HS246" s="70"/>
      <c r="HT246" s="70"/>
      <c r="HU246" s="70"/>
      <c r="HV246" s="70"/>
      <c r="HW246" s="70"/>
      <c r="HX246" s="70"/>
      <c r="HY246" s="70"/>
      <c r="HZ246" s="70"/>
      <c r="IA246" s="70"/>
      <c r="IB246" s="72"/>
      <c r="IC246" s="70"/>
      <c r="ID246" s="72"/>
      <c r="IE246" s="70"/>
      <c r="IF246" s="70"/>
      <c r="IG246" s="72"/>
      <c r="IH246" s="72"/>
      <c r="II246" s="72"/>
      <c r="IJ246" s="70"/>
      <c r="IK246" s="70"/>
      <c r="IL246" s="70"/>
      <c r="IM246" s="70"/>
      <c r="IN246" s="72"/>
      <c r="IO246" s="72"/>
      <c r="IP246" s="70"/>
      <c r="IQ246" s="72"/>
      <c r="IR246" s="72"/>
      <c r="IS246" s="72"/>
      <c r="IT246" s="72"/>
      <c r="IU246" s="72"/>
      <c r="IV246" s="72"/>
      <c r="IW246" s="72"/>
      <c r="IX246" s="72"/>
      <c r="IY246" s="72"/>
      <c r="IZ246" s="72"/>
      <c r="JA246" s="72"/>
      <c r="JB246" s="72"/>
      <c r="JC246" s="72"/>
      <c r="JD246" s="72"/>
      <c r="JE246" s="72"/>
      <c r="JF246" s="72"/>
      <c r="JG246" s="72"/>
      <c r="JH246" s="72"/>
      <c r="JI246" s="72"/>
      <c r="JJ246" s="72"/>
      <c r="JK246" s="72"/>
      <c r="JL246" s="70"/>
      <c r="JM246" s="70"/>
      <c r="JN246" s="70"/>
      <c r="JO246" s="72"/>
      <c r="JP246" s="72"/>
      <c r="JQ246" s="70"/>
      <c r="JR246" s="72"/>
      <c r="JS246" s="70"/>
      <c r="JT246" s="72"/>
      <c r="JU246" s="72"/>
      <c r="JV246" s="70"/>
      <c r="JW246" s="72"/>
      <c r="JX246" s="72"/>
      <c r="JY246" s="72"/>
      <c r="JZ246" s="72"/>
      <c r="KA246" s="72"/>
      <c r="KB246" s="72"/>
      <c r="KC246" s="72"/>
      <c r="KD246" s="72"/>
      <c r="KE246" s="72"/>
      <c r="KF246" s="72"/>
      <c r="KG246" s="72"/>
      <c r="KH246" s="72"/>
      <c r="KI246" s="72"/>
      <c r="KJ246" s="72"/>
      <c r="KK246" s="72"/>
      <c r="KL246" s="72"/>
      <c r="KM246" s="72"/>
      <c r="KN246" s="70"/>
      <c r="KO246" s="72"/>
      <c r="KP246" s="70"/>
      <c r="KQ246" s="72"/>
      <c r="KR246" s="72"/>
      <c r="KS246" s="72"/>
      <c r="KT246" s="72"/>
      <c r="KU246" s="72"/>
      <c r="KV246" s="72"/>
      <c r="KW246" s="72"/>
      <c r="KX246" s="72"/>
      <c r="KY246" s="72"/>
      <c r="KZ246" s="72"/>
      <c r="LA246" s="72"/>
      <c r="LB246" s="72"/>
      <c r="LC246" s="72"/>
      <c r="LD246" s="72"/>
      <c r="LE246" s="70"/>
      <c r="LF246" s="72"/>
      <c r="LG246" s="70"/>
      <c r="LH246" s="70"/>
      <c r="LI246" s="70"/>
      <c r="LJ246" s="73"/>
      <c r="LK246" s="73"/>
      <c r="LL246" s="73"/>
      <c r="LM246" s="74"/>
      <c r="LN246" s="75"/>
      <c r="LO246" s="75"/>
      <c r="LP246" s="75"/>
      <c r="LQ246" s="75"/>
      <c r="LR246" s="75"/>
      <c r="LS246" s="75">
        <v>1</v>
      </c>
      <c r="LT246" s="75"/>
      <c r="LU246" s="75"/>
      <c r="LV246" s="75"/>
      <c r="LW246" s="75"/>
      <c r="LX246" s="75"/>
      <c r="LY246" s="75"/>
      <c r="LZ246" s="75"/>
      <c r="MA246" s="75"/>
      <c r="MB246" s="75"/>
      <c r="MC246" s="74"/>
      <c r="MD246" s="74"/>
      <c r="ME246" s="74"/>
      <c r="MF246" s="74"/>
      <c r="MG246" s="74"/>
      <c r="MH246" s="74"/>
      <c r="MI246" s="76"/>
      <c r="MJ246" s="76"/>
      <c r="MK246" s="76"/>
      <c r="ML246" s="76"/>
      <c r="MM246" s="76"/>
      <c r="MN246" s="74"/>
      <c r="MO246" s="74"/>
      <c r="MP246" s="74"/>
      <c r="MQ246" s="74"/>
      <c r="MR246" s="70"/>
      <c r="MS246" s="70"/>
      <c r="MT246" s="70"/>
      <c r="MU246" s="70"/>
      <c r="MV246" s="70"/>
      <c r="MW246" s="70"/>
      <c r="MX246" s="70"/>
      <c r="MY246" s="70"/>
      <c r="MZ246" s="70"/>
      <c r="NA246" s="70"/>
      <c r="NB246" s="70"/>
      <c r="NC246" s="70"/>
      <c r="ND246" s="70"/>
      <c r="NE246" s="70"/>
      <c r="NF246" s="70"/>
      <c r="NG246" s="70"/>
      <c r="NH246" s="70"/>
      <c r="NI246" s="70"/>
      <c r="NJ246" s="70"/>
      <c r="NK246" s="70"/>
      <c r="NL246" s="70"/>
      <c r="NM246" s="70"/>
      <c r="NN246" s="70"/>
      <c r="NO246" s="70"/>
      <c r="NP246" s="70"/>
      <c r="NQ246" s="70"/>
      <c r="NR246" s="70"/>
      <c r="NS246" s="70"/>
      <c r="NT246" s="70"/>
      <c r="NU246" s="70"/>
      <c r="NV246" s="70"/>
      <c r="NW246" s="70"/>
      <c r="NX246" s="70"/>
      <c r="NY246" s="70"/>
      <c r="NZ246" s="70"/>
      <c r="OA246" s="70"/>
      <c r="OB246" s="70"/>
      <c r="OC246" s="70"/>
      <c r="OD246" s="70"/>
      <c r="OE246" s="70"/>
      <c r="OF246" s="70"/>
      <c r="OG246" s="81"/>
      <c r="OH246" s="70"/>
      <c r="OI246" s="70"/>
      <c r="OJ246" s="70"/>
      <c r="OK246" s="70"/>
      <c r="OL246" s="70"/>
      <c r="OM246" s="70"/>
      <c r="ON246" s="70"/>
      <c r="OO246" s="70"/>
      <c r="OP246" s="70"/>
      <c r="OQ246" s="70"/>
      <c r="OR246" s="70"/>
      <c r="OS246" s="70"/>
      <c r="OT246" s="70"/>
      <c r="OU246" s="70"/>
    </row>
    <row r="247" spans="1:411" s="67" customFormat="1" ht="12.75">
      <c r="A247" s="67">
        <v>238</v>
      </c>
      <c r="B247" s="555" t="s">
        <v>833</v>
      </c>
      <c r="C247" s="559" t="s">
        <v>601</v>
      </c>
      <c r="D247" s="511">
        <v>10833.33</v>
      </c>
      <c r="E247" s="571"/>
      <c r="F247" s="634"/>
      <c r="G247" s="634">
        <v>10833.33</v>
      </c>
      <c r="H247" s="919">
        <v>10833.33</v>
      </c>
      <c r="I247" s="633">
        <f t="shared" si="9"/>
        <v>10833.33</v>
      </c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  <c r="AJ247" s="72"/>
      <c r="AK247" s="70"/>
      <c r="AL247" s="72"/>
      <c r="AM247" s="70"/>
      <c r="AN247" s="70"/>
      <c r="AO247" s="72"/>
      <c r="AP247" s="70"/>
      <c r="AQ247" s="70"/>
      <c r="AR247" s="70"/>
      <c r="AS247" s="70"/>
      <c r="AT247" s="70"/>
      <c r="AU247" s="70"/>
      <c r="AV247" s="70"/>
      <c r="AW247" s="70"/>
      <c r="AX247" s="70"/>
      <c r="AY247" s="70"/>
      <c r="AZ247" s="70"/>
      <c r="BA247" s="70"/>
      <c r="BB247" s="70"/>
      <c r="BC247" s="70"/>
      <c r="BD247" s="70"/>
      <c r="BE247" s="70"/>
      <c r="BF247" s="70"/>
      <c r="BG247" s="70"/>
      <c r="BH247" s="70"/>
      <c r="BI247" s="70"/>
      <c r="BJ247" s="70"/>
      <c r="BK247" s="72"/>
      <c r="BL247" s="72"/>
      <c r="BM247" s="70"/>
      <c r="BN247" s="70"/>
      <c r="BO247" s="72"/>
      <c r="BP247" s="72"/>
      <c r="BQ247" s="70"/>
      <c r="BR247" s="70"/>
      <c r="BS247" s="70"/>
      <c r="BT247" s="70"/>
      <c r="BU247" s="72"/>
      <c r="BV247" s="72"/>
      <c r="BW247" s="72"/>
      <c r="BX247" s="72"/>
      <c r="BY247" s="70"/>
      <c r="BZ247" s="70"/>
      <c r="CA247" s="70"/>
      <c r="CB247" s="70"/>
      <c r="CC247" s="72"/>
      <c r="CD247" s="72"/>
      <c r="CE247" s="70"/>
      <c r="CF247" s="72"/>
      <c r="CG247" s="72"/>
      <c r="CH247" s="72"/>
      <c r="CI247" s="72"/>
      <c r="CJ247" s="72"/>
      <c r="CK247" s="72"/>
      <c r="CL247" s="72"/>
      <c r="CM247" s="72"/>
      <c r="CN247" s="72"/>
      <c r="CO247" s="72"/>
      <c r="CP247" s="72"/>
      <c r="CQ247" s="72"/>
      <c r="CR247" s="72"/>
      <c r="CS247" s="72"/>
      <c r="CT247" s="72"/>
      <c r="CU247" s="72"/>
      <c r="CV247" s="72"/>
      <c r="CW247" s="72"/>
      <c r="CX247" s="72"/>
      <c r="CY247" s="72"/>
      <c r="CZ247" s="72"/>
      <c r="DA247" s="70"/>
      <c r="DB247" s="70"/>
      <c r="DC247" s="70"/>
      <c r="DD247" s="72"/>
      <c r="DE247" s="72"/>
      <c r="DF247" s="70"/>
      <c r="DG247" s="72"/>
      <c r="DH247" s="70"/>
      <c r="DI247" s="72"/>
      <c r="DJ247" s="72"/>
      <c r="DK247" s="70"/>
      <c r="DL247" s="72"/>
      <c r="DM247" s="72"/>
      <c r="DN247" s="72"/>
      <c r="DO247" s="72"/>
      <c r="DP247" s="72"/>
      <c r="DQ247" s="72"/>
      <c r="DR247" s="72"/>
      <c r="DS247" s="72"/>
      <c r="DT247" s="72"/>
      <c r="DU247" s="72"/>
      <c r="DV247" s="72"/>
      <c r="DW247" s="72"/>
      <c r="DX247" s="72"/>
      <c r="DY247" s="72"/>
      <c r="DZ247" s="72"/>
      <c r="EA247" s="72"/>
      <c r="EB247" s="72"/>
      <c r="EC247" s="70"/>
      <c r="ED247" s="72"/>
      <c r="EE247" s="70"/>
      <c r="EF247" s="72"/>
      <c r="EG247" s="72"/>
      <c r="EH247" s="72"/>
      <c r="EI247" s="72"/>
      <c r="EJ247" s="72"/>
      <c r="EK247" s="72"/>
      <c r="EL247" s="72"/>
      <c r="EM247" s="72"/>
      <c r="EN247" s="72"/>
      <c r="EO247" s="72"/>
      <c r="EP247" s="72"/>
      <c r="EQ247" s="72"/>
      <c r="ER247" s="72"/>
      <c r="ES247" s="72"/>
      <c r="ET247" s="70"/>
      <c r="EU247" s="72"/>
      <c r="EV247" s="70"/>
      <c r="EW247" s="70"/>
      <c r="EX247" s="70"/>
      <c r="EY247" s="73"/>
      <c r="EZ247" s="73"/>
      <c r="FA247" s="73"/>
      <c r="FB247" s="74"/>
      <c r="FC247" s="75"/>
      <c r="FD247" s="75"/>
      <c r="FE247" s="75"/>
      <c r="FF247" s="75"/>
      <c r="FG247" s="75"/>
      <c r="FH247" s="75"/>
      <c r="FI247" s="75">
        <v>1</v>
      </c>
      <c r="FJ247" s="75"/>
      <c r="FK247" s="75"/>
      <c r="FL247" s="75"/>
      <c r="FM247" s="75"/>
      <c r="FN247" s="75"/>
      <c r="FO247" s="75"/>
      <c r="FP247" s="75"/>
      <c r="FQ247" s="75"/>
      <c r="FR247" s="74"/>
      <c r="FS247" s="74"/>
      <c r="FT247" s="74"/>
      <c r="FU247" s="74"/>
      <c r="FV247" s="74"/>
      <c r="FW247" s="74"/>
      <c r="FX247" s="76"/>
      <c r="FY247" s="76"/>
      <c r="FZ247" s="76"/>
      <c r="GA247" s="76"/>
      <c r="GB247" s="76"/>
      <c r="GC247" s="74"/>
      <c r="GD247" s="74"/>
      <c r="GE247" s="74"/>
      <c r="GF247" s="74"/>
      <c r="GG247" s="77"/>
      <c r="GH247" s="78"/>
      <c r="GI247" s="78"/>
      <c r="GJ247" s="74"/>
      <c r="GK247" s="79"/>
      <c r="GL247" s="105"/>
      <c r="GM247" s="105"/>
      <c r="GN247" s="70"/>
      <c r="GO247" s="70"/>
      <c r="GP247" s="70"/>
      <c r="GQ247" s="70"/>
      <c r="GR247" s="70"/>
      <c r="GS247" s="70"/>
      <c r="GT247" s="70"/>
      <c r="GU247" s="70"/>
      <c r="GV247" s="70"/>
      <c r="GW247" s="70"/>
      <c r="GX247" s="70"/>
      <c r="GY247" s="70"/>
      <c r="GZ247" s="70"/>
      <c r="HA247" s="70"/>
      <c r="HB247" s="70"/>
      <c r="HC247" s="70"/>
      <c r="HD247" s="70"/>
      <c r="HE247" s="70"/>
      <c r="HF247" s="70"/>
      <c r="HG247" s="70"/>
      <c r="HH247" s="70"/>
      <c r="HI247" s="70"/>
      <c r="HJ247" s="70"/>
      <c r="HK247" s="72"/>
      <c r="HL247" s="70"/>
      <c r="HM247" s="72"/>
      <c r="HN247" s="70"/>
      <c r="HO247" s="70"/>
      <c r="HP247" s="72"/>
      <c r="HQ247" s="106"/>
      <c r="HR247" s="70"/>
      <c r="HS247" s="70"/>
      <c r="HT247" s="70"/>
      <c r="HU247" s="70"/>
      <c r="HV247" s="70"/>
      <c r="HW247" s="70"/>
      <c r="HX247" s="70"/>
      <c r="HY247" s="70"/>
      <c r="HZ247" s="70"/>
      <c r="IA247" s="70"/>
      <c r="IB247" s="72"/>
      <c r="IC247" s="70"/>
      <c r="ID247" s="72"/>
      <c r="IE247" s="70"/>
      <c r="IF247" s="70"/>
      <c r="IG247" s="72"/>
      <c r="IH247" s="72"/>
      <c r="II247" s="72"/>
      <c r="IJ247" s="70"/>
      <c r="IK247" s="70"/>
      <c r="IL247" s="70"/>
      <c r="IM247" s="70"/>
      <c r="IN247" s="72"/>
      <c r="IO247" s="72"/>
      <c r="IP247" s="70"/>
      <c r="IQ247" s="72"/>
      <c r="IR247" s="72"/>
      <c r="IS247" s="72"/>
      <c r="IT247" s="72"/>
      <c r="IU247" s="72"/>
      <c r="IV247" s="72"/>
      <c r="IW247" s="72"/>
      <c r="IX247" s="72"/>
      <c r="IY247" s="72"/>
      <c r="IZ247" s="72"/>
      <c r="JA247" s="72"/>
      <c r="JB247" s="72"/>
      <c r="JC247" s="72"/>
      <c r="JD247" s="72"/>
      <c r="JE247" s="72"/>
      <c r="JF247" s="72"/>
      <c r="JG247" s="72"/>
      <c r="JH247" s="72"/>
      <c r="JI247" s="72"/>
      <c r="JJ247" s="72"/>
      <c r="JK247" s="72"/>
      <c r="JL247" s="70"/>
      <c r="JM247" s="70"/>
      <c r="JN247" s="70"/>
      <c r="JO247" s="72"/>
      <c r="JP247" s="72"/>
      <c r="JQ247" s="70"/>
      <c r="JR247" s="72"/>
      <c r="JS247" s="70"/>
      <c r="JT247" s="72"/>
      <c r="JU247" s="72"/>
      <c r="JV247" s="70"/>
      <c r="JW247" s="72"/>
      <c r="JX247" s="72"/>
      <c r="JY247" s="72"/>
      <c r="JZ247" s="72"/>
      <c r="KA247" s="72"/>
      <c r="KB247" s="72"/>
      <c r="KC247" s="72"/>
      <c r="KD247" s="72"/>
      <c r="KE247" s="72"/>
      <c r="KF247" s="72"/>
      <c r="KG247" s="72"/>
      <c r="KH247" s="72"/>
      <c r="KI247" s="72"/>
      <c r="KJ247" s="72"/>
      <c r="KK247" s="72"/>
      <c r="KL247" s="72"/>
      <c r="KM247" s="72"/>
      <c r="KN247" s="70"/>
      <c r="KO247" s="72"/>
      <c r="KP247" s="70"/>
      <c r="KQ247" s="72"/>
      <c r="KR247" s="72"/>
      <c r="KS247" s="72"/>
      <c r="KT247" s="72"/>
      <c r="KU247" s="72"/>
      <c r="KV247" s="72"/>
      <c r="KW247" s="72"/>
      <c r="KX247" s="72"/>
      <c r="KY247" s="72"/>
      <c r="KZ247" s="72"/>
      <c r="LA247" s="72"/>
      <c r="LB247" s="72"/>
      <c r="LC247" s="72"/>
      <c r="LD247" s="72"/>
      <c r="LE247" s="70"/>
      <c r="LF247" s="72"/>
      <c r="LG247" s="70"/>
      <c r="LH247" s="70"/>
      <c r="LI247" s="70"/>
      <c r="LJ247" s="73"/>
      <c r="LK247" s="73"/>
      <c r="LL247" s="73"/>
      <c r="LM247" s="74"/>
      <c r="LN247" s="75"/>
      <c r="LO247" s="75"/>
      <c r="LP247" s="75"/>
      <c r="LQ247" s="75"/>
      <c r="LR247" s="75"/>
      <c r="LS247" s="75"/>
      <c r="LT247" s="75">
        <v>1</v>
      </c>
      <c r="LU247" s="75"/>
      <c r="LV247" s="75"/>
      <c r="LW247" s="75"/>
      <c r="LX247" s="75"/>
      <c r="LY247" s="75"/>
      <c r="LZ247" s="75"/>
      <c r="MA247" s="75"/>
      <c r="MB247" s="75"/>
      <c r="MC247" s="74"/>
      <c r="MD247" s="74"/>
      <c r="ME247" s="74"/>
      <c r="MF247" s="74"/>
      <c r="MG247" s="74"/>
      <c r="MH247" s="74"/>
      <c r="MI247" s="76"/>
      <c r="MJ247" s="76"/>
      <c r="MK247" s="76"/>
      <c r="ML247" s="76"/>
      <c r="MM247" s="76"/>
      <c r="MN247" s="74"/>
      <c r="MO247" s="74"/>
      <c r="MP247" s="74"/>
      <c r="MQ247" s="74"/>
      <c r="MR247" s="70"/>
      <c r="MS247" s="70"/>
      <c r="MT247" s="70"/>
      <c r="MU247" s="70"/>
      <c r="MV247" s="70"/>
      <c r="MW247" s="70"/>
      <c r="MX247" s="70"/>
      <c r="MY247" s="70"/>
      <c r="MZ247" s="70"/>
      <c r="NA247" s="70"/>
      <c r="NB247" s="70"/>
      <c r="NC247" s="70"/>
      <c r="ND247" s="70"/>
      <c r="NE247" s="70"/>
      <c r="NF247" s="70"/>
      <c r="NG247" s="70"/>
      <c r="NH247" s="70"/>
      <c r="NI247" s="70"/>
      <c r="NJ247" s="70"/>
      <c r="NK247" s="70"/>
      <c r="NL247" s="70"/>
      <c r="NM247" s="70"/>
      <c r="NN247" s="70"/>
      <c r="NO247" s="70"/>
      <c r="NP247" s="70"/>
      <c r="NQ247" s="70"/>
      <c r="NR247" s="70"/>
      <c r="NS247" s="70"/>
      <c r="NT247" s="70"/>
      <c r="NU247" s="70"/>
      <c r="NV247" s="70"/>
      <c r="NW247" s="70"/>
      <c r="NX247" s="70"/>
      <c r="NY247" s="70"/>
      <c r="NZ247" s="70"/>
      <c r="OA247" s="70"/>
      <c r="OB247" s="70"/>
      <c r="OC247" s="70"/>
      <c r="OD247" s="70"/>
      <c r="OE247" s="70"/>
      <c r="OF247" s="70"/>
      <c r="OG247" s="81"/>
      <c r="OH247" s="70"/>
      <c r="OI247" s="70"/>
      <c r="OJ247" s="70"/>
      <c r="OK247" s="70"/>
      <c r="OL247" s="70"/>
      <c r="OM247" s="70"/>
      <c r="ON247" s="70"/>
      <c r="OO247" s="70"/>
      <c r="OP247" s="70"/>
      <c r="OQ247" s="70"/>
      <c r="OR247" s="70"/>
      <c r="OS247" s="70"/>
      <c r="OT247" s="70"/>
      <c r="OU247" s="70"/>
    </row>
    <row r="248" spans="1:411" s="67" customFormat="1" ht="12.75">
      <c r="A248" s="67">
        <v>239</v>
      </c>
      <c r="B248" s="555" t="s">
        <v>834</v>
      </c>
      <c r="C248" s="559" t="s">
        <v>601</v>
      </c>
      <c r="D248" s="511">
        <v>16792.97</v>
      </c>
      <c r="E248" s="571"/>
      <c r="F248" s="634"/>
      <c r="G248" s="634">
        <v>16792.97</v>
      </c>
      <c r="H248" s="919">
        <v>16792.97</v>
      </c>
      <c r="I248" s="633">
        <f t="shared" si="9"/>
        <v>16792.97</v>
      </c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  <c r="AD248" s="70"/>
      <c r="AE248" s="70"/>
      <c r="AF248" s="70"/>
      <c r="AG248" s="70"/>
      <c r="AH248" s="70"/>
      <c r="AI248" s="70"/>
      <c r="AJ248" s="72"/>
      <c r="AK248" s="70"/>
      <c r="AL248" s="72"/>
      <c r="AM248" s="70"/>
      <c r="AN248" s="70"/>
      <c r="AO248" s="72"/>
      <c r="AP248" s="70"/>
      <c r="AQ248" s="70"/>
      <c r="AR248" s="70"/>
      <c r="AS248" s="70"/>
      <c r="AT248" s="70"/>
      <c r="AU248" s="70"/>
      <c r="AV248" s="70"/>
      <c r="AW248" s="70"/>
      <c r="AX248" s="70"/>
      <c r="AY248" s="70"/>
      <c r="AZ248" s="70"/>
      <c r="BA248" s="70"/>
      <c r="BB248" s="70"/>
      <c r="BC248" s="70"/>
      <c r="BD248" s="70"/>
      <c r="BE248" s="70"/>
      <c r="BF248" s="70"/>
      <c r="BG248" s="70"/>
      <c r="BH248" s="70"/>
      <c r="BI248" s="70"/>
      <c r="BJ248" s="70"/>
      <c r="BK248" s="72"/>
      <c r="BL248" s="72"/>
      <c r="BM248" s="70"/>
      <c r="BN248" s="70"/>
      <c r="BO248" s="72"/>
      <c r="BP248" s="72"/>
      <c r="BQ248" s="70"/>
      <c r="BR248" s="70"/>
      <c r="BS248" s="70"/>
      <c r="BT248" s="70"/>
      <c r="BU248" s="72"/>
      <c r="BV248" s="72"/>
      <c r="BW248" s="72"/>
      <c r="BX248" s="72"/>
      <c r="BY248" s="70"/>
      <c r="BZ248" s="70"/>
      <c r="CA248" s="70"/>
      <c r="CB248" s="70"/>
      <c r="CC248" s="72"/>
      <c r="CD248" s="72"/>
      <c r="CE248" s="70"/>
      <c r="CF248" s="72"/>
      <c r="CG248" s="72"/>
      <c r="CH248" s="72"/>
      <c r="CI248" s="72"/>
      <c r="CJ248" s="72"/>
      <c r="CK248" s="72"/>
      <c r="CL248" s="72"/>
      <c r="CM248" s="72"/>
      <c r="CN248" s="72"/>
      <c r="CO248" s="72"/>
      <c r="CP248" s="72"/>
      <c r="CQ248" s="72"/>
      <c r="CR248" s="72"/>
      <c r="CS248" s="72"/>
      <c r="CT248" s="72"/>
      <c r="CU248" s="72"/>
      <c r="CV248" s="72"/>
      <c r="CW248" s="72"/>
      <c r="CX248" s="72"/>
      <c r="CY248" s="72"/>
      <c r="CZ248" s="72"/>
      <c r="DA248" s="70"/>
      <c r="DB248" s="70"/>
      <c r="DC248" s="70"/>
      <c r="DD248" s="72"/>
      <c r="DE248" s="72"/>
      <c r="DF248" s="70"/>
      <c r="DG248" s="72"/>
      <c r="DH248" s="70"/>
      <c r="DI248" s="72"/>
      <c r="DJ248" s="72"/>
      <c r="DK248" s="70"/>
      <c r="DL248" s="72"/>
      <c r="DM248" s="72"/>
      <c r="DN248" s="72"/>
      <c r="DO248" s="72"/>
      <c r="DP248" s="72"/>
      <c r="DQ248" s="72"/>
      <c r="DR248" s="72"/>
      <c r="DS248" s="72"/>
      <c r="DT248" s="72"/>
      <c r="DU248" s="72"/>
      <c r="DV248" s="72"/>
      <c r="DW248" s="72"/>
      <c r="DX248" s="72"/>
      <c r="DY248" s="72"/>
      <c r="DZ248" s="72"/>
      <c r="EA248" s="72"/>
      <c r="EB248" s="72"/>
      <c r="EC248" s="70"/>
      <c r="ED248" s="72"/>
      <c r="EE248" s="70"/>
      <c r="EF248" s="72"/>
      <c r="EG248" s="72"/>
      <c r="EH248" s="72"/>
      <c r="EI248" s="72"/>
      <c r="EJ248" s="72"/>
      <c r="EK248" s="72"/>
      <c r="EL248" s="72"/>
      <c r="EM248" s="72"/>
      <c r="EN248" s="72"/>
      <c r="EO248" s="72"/>
      <c r="EP248" s="72"/>
      <c r="EQ248" s="72"/>
      <c r="ER248" s="72"/>
      <c r="ES248" s="72"/>
      <c r="ET248" s="70"/>
      <c r="EU248" s="72"/>
      <c r="EV248" s="70"/>
      <c r="EW248" s="70"/>
      <c r="EX248" s="70"/>
      <c r="EY248" s="73"/>
      <c r="EZ248" s="73"/>
      <c r="FA248" s="73"/>
      <c r="FB248" s="74"/>
      <c r="FC248" s="75"/>
      <c r="FD248" s="75"/>
      <c r="FE248" s="75"/>
      <c r="FF248" s="75"/>
      <c r="FG248" s="75"/>
      <c r="FH248" s="75"/>
      <c r="FI248" s="75"/>
      <c r="FJ248" s="75">
        <v>1</v>
      </c>
      <c r="FK248" s="75"/>
      <c r="FL248" s="75"/>
      <c r="FM248" s="75"/>
      <c r="FN248" s="75"/>
      <c r="FO248" s="75"/>
      <c r="FP248" s="75"/>
      <c r="FQ248" s="75"/>
      <c r="FR248" s="74"/>
      <c r="FS248" s="74"/>
      <c r="FT248" s="74"/>
      <c r="FU248" s="74"/>
      <c r="FV248" s="74"/>
      <c r="FW248" s="74"/>
      <c r="FX248" s="76"/>
      <c r="FY248" s="76"/>
      <c r="FZ248" s="76"/>
      <c r="GA248" s="76"/>
      <c r="GB248" s="76"/>
      <c r="GC248" s="74"/>
      <c r="GD248" s="74"/>
      <c r="GE248" s="74"/>
      <c r="GF248" s="74"/>
      <c r="GG248" s="77"/>
      <c r="GH248" s="78"/>
      <c r="GI248" s="78"/>
      <c r="GJ248" s="74"/>
      <c r="GK248" s="79"/>
      <c r="GL248" s="105"/>
      <c r="GM248" s="105"/>
      <c r="GN248" s="70"/>
      <c r="GO248" s="70"/>
      <c r="GP248" s="70"/>
      <c r="GQ248" s="70"/>
      <c r="GR248" s="70"/>
      <c r="GS248" s="70"/>
      <c r="GT248" s="70"/>
      <c r="GU248" s="70"/>
      <c r="GV248" s="70"/>
      <c r="GW248" s="70"/>
      <c r="GX248" s="70"/>
      <c r="GY248" s="70"/>
      <c r="GZ248" s="70"/>
      <c r="HA248" s="70"/>
      <c r="HB248" s="70"/>
      <c r="HC248" s="70"/>
      <c r="HD248" s="70"/>
      <c r="HE248" s="70"/>
      <c r="HF248" s="70"/>
      <c r="HG248" s="70"/>
      <c r="HH248" s="70"/>
      <c r="HI248" s="70"/>
      <c r="HJ248" s="70"/>
      <c r="HK248" s="72"/>
      <c r="HL248" s="70"/>
      <c r="HM248" s="72"/>
      <c r="HN248" s="70"/>
      <c r="HO248" s="70"/>
      <c r="HP248" s="72"/>
      <c r="HQ248" s="106"/>
      <c r="HR248" s="70"/>
      <c r="HS248" s="70"/>
      <c r="HT248" s="70"/>
      <c r="HU248" s="70"/>
      <c r="HV248" s="70"/>
      <c r="HW248" s="70"/>
      <c r="HX248" s="70"/>
      <c r="HY248" s="70"/>
      <c r="HZ248" s="70"/>
      <c r="IA248" s="70"/>
      <c r="IB248" s="72"/>
      <c r="IC248" s="70"/>
      <c r="ID248" s="72"/>
      <c r="IE248" s="70"/>
      <c r="IF248" s="70"/>
      <c r="IG248" s="72"/>
      <c r="IH248" s="72"/>
      <c r="II248" s="72"/>
      <c r="IJ248" s="70"/>
      <c r="IK248" s="70"/>
      <c r="IL248" s="70"/>
      <c r="IM248" s="70"/>
      <c r="IN248" s="72"/>
      <c r="IO248" s="72"/>
      <c r="IP248" s="70"/>
      <c r="IQ248" s="72"/>
      <c r="IR248" s="72"/>
      <c r="IS248" s="72"/>
      <c r="IT248" s="72"/>
      <c r="IU248" s="72"/>
      <c r="IV248" s="72"/>
      <c r="IW248" s="72"/>
      <c r="IX248" s="72"/>
      <c r="IY248" s="72"/>
      <c r="IZ248" s="72"/>
      <c r="JA248" s="72"/>
      <c r="JB248" s="72"/>
      <c r="JC248" s="72"/>
      <c r="JD248" s="72"/>
      <c r="JE248" s="72"/>
      <c r="JF248" s="72"/>
      <c r="JG248" s="72"/>
      <c r="JH248" s="72"/>
      <c r="JI248" s="72"/>
      <c r="JJ248" s="72"/>
      <c r="JK248" s="72"/>
      <c r="JL248" s="70"/>
      <c r="JM248" s="70"/>
      <c r="JN248" s="70"/>
      <c r="JO248" s="72"/>
      <c r="JP248" s="72"/>
      <c r="JQ248" s="70"/>
      <c r="JR248" s="72"/>
      <c r="JS248" s="70"/>
      <c r="JT248" s="72"/>
      <c r="JU248" s="72"/>
      <c r="JV248" s="70"/>
      <c r="JW248" s="72"/>
      <c r="JX248" s="72"/>
      <c r="JY248" s="72"/>
      <c r="JZ248" s="72"/>
      <c r="KA248" s="72"/>
      <c r="KB248" s="72"/>
      <c r="KC248" s="72"/>
      <c r="KD248" s="72"/>
      <c r="KE248" s="72"/>
      <c r="KF248" s="72"/>
      <c r="KG248" s="72"/>
      <c r="KH248" s="72"/>
      <c r="KI248" s="72"/>
      <c r="KJ248" s="72"/>
      <c r="KK248" s="72"/>
      <c r="KL248" s="72"/>
      <c r="KM248" s="72"/>
      <c r="KN248" s="70"/>
      <c r="KO248" s="72"/>
      <c r="KP248" s="70"/>
      <c r="KQ248" s="72"/>
      <c r="KR248" s="72"/>
      <c r="KS248" s="72"/>
      <c r="KT248" s="72"/>
      <c r="KU248" s="72"/>
      <c r="KV248" s="72"/>
      <c r="KW248" s="72"/>
      <c r="KX248" s="72"/>
      <c r="KY248" s="72"/>
      <c r="KZ248" s="72"/>
      <c r="LA248" s="72"/>
      <c r="LB248" s="72"/>
      <c r="LC248" s="72"/>
      <c r="LD248" s="72"/>
      <c r="LE248" s="70"/>
      <c r="LF248" s="72"/>
      <c r="LG248" s="70"/>
      <c r="LH248" s="70"/>
      <c r="LI248" s="70"/>
      <c r="LJ248" s="73"/>
      <c r="LK248" s="73"/>
      <c r="LL248" s="73"/>
      <c r="LM248" s="74"/>
      <c r="LN248" s="75"/>
      <c r="LO248" s="75"/>
      <c r="LP248" s="75"/>
      <c r="LQ248" s="75"/>
      <c r="LR248" s="75"/>
      <c r="LS248" s="75"/>
      <c r="LT248" s="75"/>
      <c r="LU248" s="75">
        <v>1</v>
      </c>
      <c r="LV248" s="75"/>
      <c r="LW248" s="75"/>
      <c r="LX248" s="75"/>
      <c r="LY248" s="75"/>
      <c r="LZ248" s="75"/>
      <c r="MA248" s="75"/>
      <c r="MB248" s="75"/>
      <c r="MC248" s="74"/>
      <c r="MD248" s="74"/>
      <c r="ME248" s="74"/>
      <c r="MF248" s="74"/>
      <c r="MG248" s="74"/>
      <c r="MH248" s="74"/>
      <c r="MI248" s="76"/>
      <c r="MJ248" s="76"/>
      <c r="MK248" s="76"/>
      <c r="ML248" s="76"/>
      <c r="MM248" s="76"/>
      <c r="MN248" s="74"/>
      <c r="MO248" s="74"/>
      <c r="MP248" s="74"/>
      <c r="MQ248" s="74"/>
      <c r="MR248" s="70"/>
      <c r="MS248" s="70"/>
      <c r="MT248" s="70"/>
      <c r="MU248" s="70"/>
      <c r="MV248" s="70"/>
      <c r="MW248" s="70"/>
      <c r="MX248" s="70"/>
      <c r="MY248" s="70"/>
      <c r="MZ248" s="70"/>
      <c r="NA248" s="70"/>
      <c r="NB248" s="70"/>
      <c r="NC248" s="70"/>
      <c r="ND248" s="70"/>
      <c r="NE248" s="70"/>
      <c r="NF248" s="70"/>
      <c r="NG248" s="70"/>
      <c r="NH248" s="70"/>
      <c r="NI248" s="70"/>
      <c r="NJ248" s="70"/>
      <c r="NK248" s="70"/>
      <c r="NL248" s="70"/>
      <c r="NM248" s="70"/>
      <c r="NN248" s="70"/>
      <c r="NO248" s="70"/>
      <c r="NP248" s="70"/>
      <c r="NQ248" s="70"/>
      <c r="NR248" s="70"/>
      <c r="NS248" s="70"/>
      <c r="NT248" s="70"/>
      <c r="NU248" s="70"/>
      <c r="NV248" s="70"/>
      <c r="NW248" s="70"/>
      <c r="NX248" s="70"/>
      <c r="NY248" s="70"/>
      <c r="NZ248" s="70"/>
      <c r="OA248" s="70"/>
      <c r="OB248" s="70"/>
      <c r="OC248" s="70"/>
      <c r="OD248" s="70"/>
      <c r="OE248" s="70"/>
      <c r="OF248" s="70"/>
      <c r="OG248" s="81"/>
      <c r="OH248" s="70"/>
      <c r="OI248" s="70"/>
      <c r="OJ248" s="70"/>
      <c r="OK248" s="70"/>
      <c r="OL248" s="70"/>
      <c r="OM248" s="70"/>
      <c r="ON248" s="70"/>
      <c r="OO248" s="70"/>
      <c r="OP248" s="70"/>
      <c r="OQ248" s="70"/>
      <c r="OR248" s="70"/>
      <c r="OS248" s="70"/>
      <c r="OT248" s="70"/>
      <c r="OU248" s="70"/>
    </row>
    <row r="249" spans="1:411" s="67" customFormat="1" ht="12.75">
      <c r="A249" s="67">
        <v>240</v>
      </c>
      <c r="B249" s="555" t="s">
        <v>835</v>
      </c>
      <c r="C249" s="559" t="s">
        <v>601</v>
      </c>
      <c r="D249" s="511">
        <v>3379.96</v>
      </c>
      <c r="E249" s="571"/>
      <c r="F249" s="634"/>
      <c r="G249" s="634">
        <v>3379.96</v>
      </c>
      <c r="H249" s="919">
        <v>3379.96</v>
      </c>
      <c r="I249" s="633">
        <f t="shared" si="9"/>
        <v>3379.96</v>
      </c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  <c r="AC249" s="70"/>
      <c r="AD249" s="70"/>
      <c r="AE249" s="70"/>
      <c r="AF249" s="70"/>
      <c r="AG249" s="70"/>
      <c r="AH249" s="70"/>
      <c r="AI249" s="70"/>
      <c r="AJ249" s="72"/>
      <c r="AK249" s="70"/>
      <c r="AL249" s="72"/>
      <c r="AM249" s="70"/>
      <c r="AN249" s="70"/>
      <c r="AO249" s="72"/>
      <c r="AP249" s="70"/>
      <c r="AQ249" s="70"/>
      <c r="AR249" s="70"/>
      <c r="AS249" s="70"/>
      <c r="AT249" s="70"/>
      <c r="AU249" s="70"/>
      <c r="AV249" s="70"/>
      <c r="AW249" s="70"/>
      <c r="AX249" s="70"/>
      <c r="AY249" s="70"/>
      <c r="AZ249" s="70"/>
      <c r="BA249" s="70"/>
      <c r="BB249" s="70"/>
      <c r="BC249" s="70"/>
      <c r="BD249" s="70"/>
      <c r="BE249" s="70"/>
      <c r="BF249" s="70"/>
      <c r="BG249" s="70"/>
      <c r="BH249" s="70"/>
      <c r="BI249" s="70"/>
      <c r="BJ249" s="70"/>
      <c r="BK249" s="72"/>
      <c r="BL249" s="72"/>
      <c r="BM249" s="70"/>
      <c r="BN249" s="70"/>
      <c r="BO249" s="72"/>
      <c r="BP249" s="72"/>
      <c r="BQ249" s="70"/>
      <c r="BR249" s="70"/>
      <c r="BS249" s="70"/>
      <c r="BT249" s="70"/>
      <c r="BU249" s="72"/>
      <c r="BV249" s="72"/>
      <c r="BW249" s="72"/>
      <c r="BX249" s="72"/>
      <c r="BY249" s="70"/>
      <c r="BZ249" s="70"/>
      <c r="CA249" s="70"/>
      <c r="CB249" s="70"/>
      <c r="CC249" s="72"/>
      <c r="CD249" s="72"/>
      <c r="CE249" s="70"/>
      <c r="CF249" s="72"/>
      <c r="CG249" s="72"/>
      <c r="CH249" s="72"/>
      <c r="CI249" s="72"/>
      <c r="CJ249" s="72"/>
      <c r="CK249" s="72"/>
      <c r="CL249" s="72"/>
      <c r="CM249" s="72"/>
      <c r="CN249" s="72"/>
      <c r="CO249" s="72"/>
      <c r="CP249" s="72"/>
      <c r="CQ249" s="72"/>
      <c r="CR249" s="72"/>
      <c r="CS249" s="72"/>
      <c r="CT249" s="72"/>
      <c r="CU249" s="72"/>
      <c r="CV249" s="72"/>
      <c r="CW249" s="72"/>
      <c r="CX249" s="72"/>
      <c r="CY249" s="72"/>
      <c r="CZ249" s="72"/>
      <c r="DA249" s="70"/>
      <c r="DB249" s="70"/>
      <c r="DC249" s="70"/>
      <c r="DD249" s="72"/>
      <c r="DE249" s="72"/>
      <c r="DF249" s="70"/>
      <c r="DG249" s="72"/>
      <c r="DH249" s="70"/>
      <c r="DI249" s="72"/>
      <c r="DJ249" s="72"/>
      <c r="DK249" s="70"/>
      <c r="DL249" s="72"/>
      <c r="DM249" s="72"/>
      <c r="DN249" s="72"/>
      <c r="DO249" s="72"/>
      <c r="DP249" s="72"/>
      <c r="DQ249" s="72"/>
      <c r="DR249" s="72"/>
      <c r="DS249" s="72"/>
      <c r="DT249" s="72"/>
      <c r="DU249" s="72"/>
      <c r="DV249" s="72"/>
      <c r="DW249" s="72"/>
      <c r="DX249" s="72"/>
      <c r="DY249" s="72"/>
      <c r="DZ249" s="72"/>
      <c r="EA249" s="72"/>
      <c r="EB249" s="72"/>
      <c r="EC249" s="70"/>
      <c r="ED249" s="72"/>
      <c r="EE249" s="70"/>
      <c r="EF249" s="72"/>
      <c r="EG249" s="72"/>
      <c r="EH249" s="72"/>
      <c r="EI249" s="72"/>
      <c r="EJ249" s="72"/>
      <c r="EK249" s="72"/>
      <c r="EL249" s="72"/>
      <c r="EM249" s="72"/>
      <c r="EN249" s="72"/>
      <c r="EO249" s="72"/>
      <c r="EP249" s="72"/>
      <c r="EQ249" s="72"/>
      <c r="ER249" s="72"/>
      <c r="ES249" s="72"/>
      <c r="ET249" s="70"/>
      <c r="EU249" s="72"/>
      <c r="EV249" s="70"/>
      <c r="EW249" s="70"/>
      <c r="EX249" s="70"/>
      <c r="EY249" s="73"/>
      <c r="EZ249" s="73"/>
      <c r="FA249" s="73"/>
      <c r="FB249" s="74"/>
      <c r="FC249" s="75"/>
      <c r="FD249" s="75"/>
      <c r="FE249" s="75"/>
      <c r="FF249" s="75"/>
      <c r="FG249" s="75"/>
      <c r="FH249" s="75"/>
      <c r="FI249" s="75"/>
      <c r="FJ249" s="75"/>
      <c r="FK249" s="75">
        <v>1</v>
      </c>
      <c r="FL249" s="75"/>
      <c r="FM249" s="75"/>
      <c r="FN249" s="75"/>
      <c r="FO249" s="75"/>
      <c r="FP249" s="75"/>
      <c r="FQ249" s="75"/>
      <c r="FR249" s="74"/>
      <c r="FS249" s="74"/>
      <c r="FT249" s="74"/>
      <c r="FU249" s="74"/>
      <c r="FV249" s="74"/>
      <c r="FW249" s="74"/>
      <c r="FX249" s="76"/>
      <c r="FY249" s="76"/>
      <c r="FZ249" s="76"/>
      <c r="GA249" s="76"/>
      <c r="GB249" s="76"/>
      <c r="GC249" s="74"/>
      <c r="GD249" s="74"/>
      <c r="GE249" s="74"/>
      <c r="GF249" s="74"/>
      <c r="GG249" s="77"/>
      <c r="GH249" s="78"/>
      <c r="GI249" s="78"/>
      <c r="GJ249" s="74"/>
      <c r="GK249" s="79"/>
      <c r="GL249" s="105"/>
      <c r="GM249" s="105"/>
      <c r="GN249" s="70"/>
      <c r="GO249" s="70"/>
      <c r="GP249" s="70"/>
      <c r="GQ249" s="70"/>
      <c r="GR249" s="70"/>
      <c r="GS249" s="70"/>
      <c r="GT249" s="70"/>
      <c r="GU249" s="70"/>
      <c r="GV249" s="70"/>
      <c r="GW249" s="70"/>
      <c r="GX249" s="70"/>
      <c r="GY249" s="70"/>
      <c r="GZ249" s="70"/>
      <c r="HA249" s="70"/>
      <c r="HB249" s="70"/>
      <c r="HC249" s="70"/>
      <c r="HD249" s="70"/>
      <c r="HE249" s="70"/>
      <c r="HF249" s="70"/>
      <c r="HG249" s="70"/>
      <c r="HH249" s="70"/>
      <c r="HI249" s="70"/>
      <c r="HJ249" s="70"/>
      <c r="HK249" s="72"/>
      <c r="HL249" s="70"/>
      <c r="HM249" s="72"/>
      <c r="HN249" s="70"/>
      <c r="HO249" s="70"/>
      <c r="HP249" s="72"/>
      <c r="HQ249" s="106"/>
      <c r="HR249" s="70"/>
      <c r="HS249" s="70"/>
      <c r="HT249" s="70"/>
      <c r="HU249" s="70"/>
      <c r="HV249" s="70"/>
      <c r="HW249" s="70"/>
      <c r="HX249" s="70"/>
      <c r="HY249" s="70"/>
      <c r="HZ249" s="70"/>
      <c r="IA249" s="70"/>
      <c r="IB249" s="72"/>
      <c r="IC249" s="70"/>
      <c r="ID249" s="72"/>
      <c r="IE249" s="70"/>
      <c r="IF249" s="70"/>
      <c r="IG249" s="72"/>
      <c r="IH249" s="72"/>
      <c r="II249" s="72"/>
      <c r="IJ249" s="70"/>
      <c r="IK249" s="70"/>
      <c r="IL249" s="70"/>
      <c r="IM249" s="70"/>
      <c r="IN249" s="72"/>
      <c r="IO249" s="72"/>
      <c r="IP249" s="70"/>
      <c r="IQ249" s="72"/>
      <c r="IR249" s="72"/>
      <c r="IS249" s="72"/>
      <c r="IT249" s="72"/>
      <c r="IU249" s="72"/>
      <c r="IV249" s="72"/>
      <c r="IW249" s="72"/>
      <c r="IX249" s="72"/>
      <c r="IY249" s="72"/>
      <c r="IZ249" s="72"/>
      <c r="JA249" s="72"/>
      <c r="JB249" s="72"/>
      <c r="JC249" s="72"/>
      <c r="JD249" s="72"/>
      <c r="JE249" s="72"/>
      <c r="JF249" s="72"/>
      <c r="JG249" s="72"/>
      <c r="JH249" s="72"/>
      <c r="JI249" s="72"/>
      <c r="JJ249" s="72"/>
      <c r="JK249" s="72"/>
      <c r="JL249" s="70"/>
      <c r="JM249" s="70"/>
      <c r="JN249" s="70"/>
      <c r="JO249" s="72"/>
      <c r="JP249" s="72"/>
      <c r="JQ249" s="70"/>
      <c r="JR249" s="72"/>
      <c r="JS249" s="70"/>
      <c r="JT249" s="72"/>
      <c r="JU249" s="72"/>
      <c r="JV249" s="70"/>
      <c r="JW249" s="72"/>
      <c r="JX249" s="72"/>
      <c r="JY249" s="72"/>
      <c r="JZ249" s="72"/>
      <c r="KA249" s="72"/>
      <c r="KB249" s="72"/>
      <c r="KC249" s="72"/>
      <c r="KD249" s="72"/>
      <c r="KE249" s="72"/>
      <c r="KF249" s="72"/>
      <c r="KG249" s="72"/>
      <c r="KH249" s="72"/>
      <c r="KI249" s="72"/>
      <c r="KJ249" s="72"/>
      <c r="KK249" s="72"/>
      <c r="KL249" s="72"/>
      <c r="KM249" s="72"/>
      <c r="KN249" s="70"/>
      <c r="KO249" s="72"/>
      <c r="KP249" s="70"/>
      <c r="KQ249" s="72"/>
      <c r="KR249" s="72"/>
      <c r="KS249" s="72"/>
      <c r="KT249" s="72"/>
      <c r="KU249" s="72"/>
      <c r="KV249" s="72"/>
      <c r="KW249" s="72"/>
      <c r="KX249" s="72"/>
      <c r="KY249" s="72"/>
      <c r="KZ249" s="72"/>
      <c r="LA249" s="72"/>
      <c r="LB249" s="72"/>
      <c r="LC249" s="72"/>
      <c r="LD249" s="72"/>
      <c r="LE249" s="70"/>
      <c r="LF249" s="72"/>
      <c r="LG249" s="70"/>
      <c r="LH249" s="70"/>
      <c r="LI249" s="70"/>
      <c r="LJ249" s="73"/>
      <c r="LK249" s="73"/>
      <c r="LL249" s="73"/>
      <c r="LM249" s="74"/>
      <c r="LN249" s="75"/>
      <c r="LO249" s="75"/>
      <c r="LP249" s="75"/>
      <c r="LQ249" s="75"/>
      <c r="LR249" s="75"/>
      <c r="LS249" s="75"/>
      <c r="LT249" s="75"/>
      <c r="LU249" s="75"/>
      <c r="LV249" s="75">
        <v>1</v>
      </c>
      <c r="LW249" s="75"/>
      <c r="LX249" s="75"/>
      <c r="LY249" s="75"/>
      <c r="LZ249" s="75"/>
      <c r="MA249" s="75"/>
      <c r="MB249" s="75"/>
      <c r="MC249" s="74"/>
      <c r="MD249" s="74"/>
      <c r="ME249" s="74"/>
      <c r="MF249" s="74"/>
      <c r="MG249" s="74"/>
      <c r="MH249" s="74"/>
      <c r="MI249" s="76"/>
      <c r="MJ249" s="76"/>
      <c r="MK249" s="76"/>
      <c r="ML249" s="76"/>
      <c r="MM249" s="76"/>
      <c r="MN249" s="74"/>
      <c r="MO249" s="74"/>
      <c r="MP249" s="74"/>
      <c r="MQ249" s="74"/>
      <c r="MR249" s="70"/>
      <c r="MS249" s="70"/>
      <c r="MT249" s="70"/>
      <c r="MU249" s="70"/>
      <c r="MV249" s="70"/>
      <c r="MW249" s="70"/>
      <c r="MX249" s="70"/>
      <c r="MY249" s="70"/>
      <c r="MZ249" s="70"/>
      <c r="NA249" s="70"/>
      <c r="NB249" s="70"/>
      <c r="NC249" s="70"/>
      <c r="ND249" s="70"/>
      <c r="NE249" s="70"/>
      <c r="NF249" s="70"/>
      <c r="NG249" s="70"/>
      <c r="NH249" s="70"/>
      <c r="NI249" s="70"/>
      <c r="NJ249" s="70"/>
      <c r="NK249" s="70"/>
      <c r="NL249" s="70"/>
      <c r="NM249" s="70"/>
      <c r="NN249" s="70"/>
      <c r="NO249" s="70"/>
      <c r="NP249" s="70"/>
      <c r="NQ249" s="70"/>
      <c r="NR249" s="70"/>
      <c r="NS249" s="70"/>
      <c r="NT249" s="70"/>
      <c r="NU249" s="70"/>
      <c r="NV249" s="70"/>
      <c r="NW249" s="70"/>
      <c r="NX249" s="70"/>
      <c r="NY249" s="70"/>
      <c r="NZ249" s="70"/>
      <c r="OA249" s="70"/>
      <c r="OB249" s="70"/>
      <c r="OC249" s="70"/>
      <c r="OD249" s="70"/>
      <c r="OE249" s="70"/>
      <c r="OF249" s="70"/>
      <c r="OG249" s="81"/>
      <c r="OH249" s="70"/>
      <c r="OI249" s="70"/>
      <c r="OJ249" s="70"/>
      <c r="OK249" s="70"/>
      <c r="OL249" s="70"/>
      <c r="OM249" s="70"/>
      <c r="ON249" s="70"/>
      <c r="OO249" s="70"/>
      <c r="OP249" s="70"/>
      <c r="OQ249" s="70"/>
      <c r="OR249" s="70"/>
      <c r="OS249" s="70"/>
      <c r="OT249" s="70"/>
      <c r="OU249" s="70"/>
    </row>
    <row r="250" spans="1:411" s="67" customFormat="1" ht="12.75">
      <c r="A250" s="67">
        <v>241</v>
      </c>
      <c r="B250" s="555" t="s">
        <v>836</v>
      </c>
      <c r="C250" s="559" t="s">
        <v>601</v>
      </c>
      <c r="D250" s="511">
        <v>3379.96</v>
      </c>
      <c r="E250" s="571"/>
      <c r="F250" s="634"/>
      <c r="G250" s="634">
        <v>3379.96</v>
      </c>
      <c r="H250" s="919">
        <v>3379.96</v>
      </c>
      <c r="I250" s="633">
        <f t="shared" si="9"/>
        <v>3379.96</v>
      </c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  <c r="AB250" s="70"/>
      <c r="AC250" s="70"/>
      <c r="AD250" s="70"/>
      <c r="AE250" s="70"/>
      <c r="AF250" s="70"/>
      <c r="AG250" s="70"/>
      <c r="AH250" s="70"/>
      <c r="AI250" s="70"/>
      <c r="AJ250" s="72"/>
      <c r="AK250" s="70"/>
      <c r="AL250" s="72"/>
      <c r="AM250" s="70"/>
      <c r="AN250" s="70"/>
      <c r="AO250" s="72"/>
      <c r="AP250" s="70"/>
      <c r="AQ250" s="70"/>
      <c r="AR250" s="70"/>
      <c r="AS250" s="70"/>
      <c r="AT250" s="70"/>
      <c r="AU250" s="70"/>
      <c r="AV250" s="70"/>
      <c r="AW250" s="70"/>
      <c r="AX250" s="70"/>
      <c r="AY250" s="70"/>
      <c r="AZ250" s="70"/>
      <c r="BA250" s="70"/>
      <c r="BB250" s="70"/>
      <c r="BC250" s="70"/>
      <c r="BD250" s="70"/>
      <c r="BE250" s="70"/>
      <c r="BF250" s="70"/>
      <c r="BG250" s="70"/>
      <c r="BH250" s="70"/>
      <c r="BI250" s="70"/>
      <c r="BJ250" s="70"/>
      <c r="BK250" s="72"/>
      <c r="BL250" s="72"/>
      <c r="BM250" s="70"/>
      <c r="BN250" s="70"/>
      <c r="BO250" s="72"/>
      <c r="BP250" s="72"/>
      <c r="BQ250" s="70"/>
      <c r="BR250" s="70"/>
      <c r="BS250" s="70"/>
      <c r="BT250" s="70"/>
      <c r="BU250" s="72"/>
      <c r="BV250" s="72"/>
      <c r="BW250" s="72"/>
      <c r="BX250" s="72"/>
      <c r="BY250" s="70"/>
      <c r="BZ250" s="70"/>
      <c r="CA250" s="70"/>
      <c r="CB250" s="70"/>
      <c r="CC250" s="72"/>
      <c r="CD250" s="72"/>
      <c r="CE250" s="70"/>
      <c r="CF250" s="72"/>
      <c r="CG250" s="72"/>
      <c r="CH250" s="72"/>
      <c r="CI250" s="72"/>
      <c r="CJ250" s="72"/>
      <c r="CK250" s="72"/>
      <c r="CL250" s="72"/>
      <c r="CM250" s="72"/>
      <c r="CN250" s="72"/>
      <c r="CO250" s="72"/>
      <c r="CP250" s="72"/>
      <c r="CQ250" s="72"/>
      <c r="CR250" s="72"/>
      <c r="CS250" s="72"/>
      <c r="CT250" s="72"/>
      <c r="CU250" s="72"/>
      <c r="CV250" s="72"/>
      <c r="CW250" s="72"/>
      <c r="CX250" s="72"/>
      <c r="CY250" s="72"/>
      <c r="CZ250" s="72"/>
      <c r="DA250" s="70"/>
      <c r="DB250" s="70"/>
      <c r="DC250" s="70"/>
      <c r="DD250" s="72"/>
      <c r="DE250" s="72"/>
      <c r="DF250" s="70"/>
      <c r="DG250" s="72"/>
      <c r="DH250" s="70"/>
      <c r="DI250" s="72"/>
      <c r="DJ250" s="72"/>
      <c r="DK250" s="70"/>
      <c r="DL250" s="72"/>
      <c r="DM250" s="72"/>
      <c r="DN250" s="72"/>
      <c r="DO250" s="72"/>
      <c r="DP250" s="72"/>
      <c r="DQ250" s="72"/>
      <c r="DR250" s="72"/>
      <c r="DS250" s="72"/>
      <c r="DT250" s="72"/>
      <c r="DU250" s="72"/>
      <c r="DV250" s="72"/>
      <c r="DW250" s="72"/>
      <c r="DX250" s="72"/>
      <c r="DY250" s="72"/>
      <c r="DZ250" s="72"/>
      <c r="EA250" s="72"/>
      <c r="EB250" s="72"/>
      <c r="EC250" s="70"/>
      <c r="ED250" s="72"/>
      <c r="EE250" s="70"/>
      <c r="EF250" s="72"/>
      <c r="EG250" s="72"/>
      <c r="EH250" s="72"/>
      <c r="EI250" s="72"/>
      <c r="EJ250" s="72"/>
      <c r="EK250" s="72"/>
      <c r="EL250" s="72"/>
      <c r="EM250" s="72"/>
      <c r="EN250" s="72"/>
      <c r="EO250" s="72"/>
      <c r="EP250" s="72"/>
      <c r="EQ250" s="72"/>
      <c r="ER250" s="72"/>
      <c r="ES250" s="72"/>
      <c r="ET250" s="70"/>
      <c r="EU250" s="72"/>
      <c r="EV250" s="70"/>
      <c r="EW250" s="70"/>
      <c r="EX250" s="70"/>
      <c r="EY250" s="73"/>
      <c r="EZ250" s="73"/>
      <c r="FA250" s="73"/>
      <c r="FB250" s="74"/>
      <c r="FC250" s="75"/>
      <c r="FD250" s="75"/>
      <c r="FE250" s="75"/>
      <c r="FF250" s="75"/>
      <c r="FG250" s="75"/>
      <c r="FH250" s="75"/>
      <c r="FI250" s="75"/>
      <c r="FJ250" s="75"/>
      <c r="FK250" s="75"/>
      <c r="FL250" s="75">
        <v>1</v>
      </c>
      <c r="FM250" s="75"/>
      <c r="FN250" s="75"/>
      <c r="FO250" s="75"/>
      <c r="FP250" s="75"/>
      <c r="FQ250" s="75"/>
      <c r="FR250" s="74"/>
      <c r="FS250" s="74"/>
      <c r="FT250" s="74"/>
      <c r="FU250" s="74"/>
      <c r="FV250" s="74"/>
      <c r="FW250" s="74"/>
      <c r="FX250" s="76"/>
      <c r="FY250" s="76"/>
      <c r="FZ250" s="76"/>
      <c r="GA250" s="76"/>
      <c r="GB250" s="76"/>
      <c r="GC250" s="74"/>
      <c r="GD250" s="74"/>
      <c r="GE250" s="74"/>
      <c r="GF250" s="74"/>
      <c r="GG250" s="77"/>
      <c r="GH250" s="78"/>
      <c r="GI250" s="78"/>
      <c r="GJ250" s="74"/>
      <c r="GK250" s="79"/>
      <c r="GL250" s="105"/>
      <c r="GM250" s="105"/>
      <c r="GN250" s="70"/>
      <c r="GO250" s="70"/>
      <c r="GP250" s="70"/>
      <c r="GQ250" s="70"/>
      <c r="GR250" s="70"/>
      <c r="GS250" s="70"/>
      <c r="GT250" s="70"/>
      <c r="GU250" s="70"/>
      <c r="GV250" s="70"/>
      <c r="GW250" s="70"/>
      <c r="GX250" s="70"/>
      <c r="GY250" s="70"/>
      <c r="GZ250" s="70"/>
      <c r="HA250" s="70"/>
      <c r="HB250" s="70"/>
      <c r="HC250" s="70"/>
      <c r="HD250" s="70"/>
      <c r="HE250" s="70"/>
      <c r="HF250" s="70"/>
      <c r="HG250" s="70"/>
      <c r="HH250" s="70"/>
      <c r="HI250" s="70"/>
      <c r="HJ250" s="70"/>
      <c r="HK250" s="72"/>
      <c r="HL250" s="70"/>
      <c r="HM250" s="72"/>
      <c r="HN250" s="70"/>
      <c r="HO250" s="70"/>
      <c r="HP250" s="72"/>
      <c r="HQ250" s="106"/>
      <c r="HR250" s="70"/>
      <c r="HS250" s="70"/>
      <c r="HT250" s="70"/>
      <c r="HU250" s="70"/>
      <c r="HV250" s="70"/>
      <c r="HW250" s="70"/>
      <c r="HX250" s="70"/>
      <c r="HY250" s="70"/>
      <c r="HZ250" s="70"/>
      <c r="IA250" s="70"/>
      <c r="IB250" s="72"/>
      <c r="IC250" s="70"/>
      <c r="ID250" s="72"/>
      <c r="IE250" s="70"/>
      <c r="IF250" s="70"/>
      <c r="IG250" s="72"/>
      <c r="IH250" s="72"/>
      <c r="II250" s="72"/>
      <c r="IJ250" s="70"/>
      <c r="IK250" s="70"/>
      <c r="IL250" s="70"/>
      <c r="IM250" s="70"/>
      <c r="IN250" s="72"/>
      <c r="IO250" s="72"/>
      <c r="IP250" s="70"/>
      <c r="IQ250" s="72"/>
      <c r="IR250" s="72"/>
      <c r="IS250" s="72"/>
      <c r="IT250" s="72"/>
      <c r="IU250" s="72"/>
      <c r="IV250" s="72"/>
      <c r="IW250" s="72"/>
      <c r="IX250" s="72"/>
      <c r="IY250" s="72"/>
      <c r="IZ250" s="72"/>
      <c r="JA250" s="72"/>
      <c r="JB250" s="72"/>
      <c r="JC250" s="72"/>
      <c r="JD250" s="72"/>
      <c r="JE250" s="72"/>
      <c r="JF250" s="72"/>
      <c r="JG250" s="72"/>
      <c r="JH250" s="72"/>
      <c r="JI250" s="72"/>
      <c r="JJ250" s="72"/>
      <c r="JK250" s="72"/>
      <c r="JL250" s="70"/>
      <c r="JM250" s="70"/>
      <c r="JN250" s="70"/>
      <c r="JO250" s="72"/>
      <c r="JP250" s="72"/>
      <c r="JQ250" s="70"/>
      <c r="JR250" s="72"/>
      <c r="JS250" s="70"/>
      <c r="JT250" s="72"/>
      <c r="JU250" s="72"/>
      <c r="JV250" s="70"/>
      <c r="JW250" s="72"/>
      <c r="JX250" s="72"/>
      <c r="JY250" s="72"/>
      <c r="JZ250" s="72"/>
      <c r="KA250" s="72"/>
      <c r="KB250" s="72"/>
      <c r="KC250" s="72"/>
      <c r="KD250" s="72"/>
      <c r="KE250" s="72"/>
      <c r="KF250" s="72"/>
      <c r="KG250" s="72"/>
      <c r="KH250" s="72"/>
      <c r="KI250" s="72"/>
      <c r="KJ250" s="72"/>
      <c r="KK250" s="72"/>
      <c r="KL250" s="72"/>
      <c r="KM250" s="72"/>
      <c r="KN250" s="70"/>
      <c r="KO250" s="72"/>
      <c r="KP250" s="70"/>
      <c r="KQ250" s="72"/>
      <c r="KR250" s="72"/>
      <c r="KS250" s="72"/>
      <c r="KT250" s="72"/>
      <c r="KU250" s="72"/>
      <c r="KV250" s="72"/>
      <c r="KW250" s="72"/>
      <c r="KX250" s="72"/>
      <c r="KY250" s="72"/>
      <c r="KZ250" s="72"/>
      <c r="LA250" s="72"/>
      <c r="LB250" s="72"/>
      <c r="LC250" s="72"/>
      <c r="LD250" s="72"/>
      <c r="LE250" s="70"/>
      <c r="LF250" s="72"/>
      <c r="LG250" s="70"/>
      <c r="LH250" s="70"/>
      <c r="LI250" s="70"/>
      <c r="LJ250" s="73"/>
      <c r="LK250" s="73"/>
      <c r="LL250" s="73"/>
      <c r="LM250" s="74"/>
      <c r="LN250" s="75"/>
      <c r="LO250" s="75"/>
      <c r="LP250" s="75"/>
      <c r="LQ250" s="75"/>
      <c r="LR250" s="75"/>
      <c r="LS250" s="75"/>
      <c r="LT250" s="75"/>
      <c r="LU250" s="75"/>
      <c r="LV250" s="75"/>
      <c r="LW250" s="75">
        <v>1</v>
      </c>
      <c r="LX250" s="75"/>
      <c r="LY250" s="75"/>
      <c r="LZ250" s="75"/>
      <c r="MA250" s="75"/>
      <c r="MB250" s="75"/>
      <c r="MC250" s="74"/>
      <c r="MD250" s="74"/>
      <c r="ME250" s="74"/>
      <c r="MF250" s="74"/>
      <c r="MG250" s="74"/>
      <c r="MH250" s="74"/>
      <c r="MI250" s="76"/>
      <c r="MJ250" s="76"/>
      <c r="MK250" s="76"/>
      <c r="ML250" s="76"/>
      <c r="MM250" s="76"/>
      <c r="MN250" s="74"/>
      <c r="MO250" s="74"/>
      <c r="MP250" s="74"/>
      <c r="MQ250" s="74"/>
      <c r="MR250" s="70"/>
      <c r="MS250" s="70"/>
      <c r="MT250" s="70"/>
      <c r="MU250" s="70"/>
      <c r="MV250" s="70"/>
      <c r="MW250" s="70"/>
      <c r="MX250" s="70"/>
      <c r="MY250" s="70"/>
      <c r="MZ250" s="70"/>
      <c r="NA250" s="70"/>
      <c r="NB250" s="70"/>
      <c r="NC250" s="70"/>
      <c r="ND250" s="70"/>
      <c r="NE250" s="70"/>
      <c r="NF250" s="70"/>
      <c r="NG250" s="70"/>
      <c r="NH250" s="70"/>
      <c r="NI250" s="70"/>
      <c r="NJ250" s="70"/>
      <c r="NK250" s="70"/>
      <c r="NL250" s="70"/>
      <c r="NM250" s="70"/>
      <c r="NN250" s="70"/>
      <c r="NO250" s="70"/>
      <c r="NP250" s="70"/>
      <c r="NQ250" s="70"/>
      <c r="NR250" s="70"/>
      <c r="NS250" s="70"/>
      <c r="NT250" s="70"/>
      <c r="NU250" s="70"/>
      <c r="NV250" s="70"/>
      <c r="NW250" s="70"/>
      <c r="NX250" s="70"/>
      <c r="NY250" s="70"/>
      <c r="NZ250" s="70"/>
      <c r="OA250" s="70"/>
      <c r="OB250" s="70"/>
      <c r="OC250" s="70"/>
      <c r="OD250" s="70"/>
      <c r="OE250" s="70"/>
      <c r="OF250" s="70"/>
      <c r="OG250" s="81"/>
      <c r="OH250" s="70"/>
      <c r="OI250" s="70"/>
      <c r="OJ250" s="70"/>
      <c r="OK250" s="70"/>
      <c r="OL250" s="70"/>
      <c r="OM250" s="70"/>
      <c r="ON250" s="70"/>
      <c r="OO250" s="70"/>
      <c r="OP250" s="70"/>
      <c r="OQ250" s="70"/>
      <c r="OR250" s="70"/>
      <c r="OS250" s="70"/>
      <c r="OT250" s="70"/>
      <c r="OU250" s="70"/>
    </row>
    <row r="251" spans="1:411" s="67" customFormat="1" ht="12.75">
      <c r="A251" s="67">
        <v>242</v>
      </c>
      <c r="B251" s="555" t="s">
        <v>837</v>
      </c>
      <c r="C251" s="559" t="s">
        <v>601</v>
      </c>
      <c r="D251" s="511">
        <v>3772.5</v>
      </c>
      <c r="E251" s="571"/>
      <c r="F251" s="634"/>
      <c r="G251" s="634">
        <v>3772.5</v>
      </c>
      <c r="H251" s="919">
        <v>3772.5</v>
      </c>
      <c r="I251" s="633">
        <f t="shared" si="9"/>
        <v>3772.5</v>
      </c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  <c r="AB251" s="70"/>
      <c r="AC251" s="70"/>
      <c r="AD251" s="70"/>
      <c r="AE251" s="70"/>
      <c r="AF251" s="70"/>
      <c r="AG251" s="70"/>
      <c r="AH251" s="70"/>
      <c r="AI251" s="70"/>
      <c r="AJ251" s="72"/>
      <c r="AK251" s="70"/>
      <c r="AL251" s="72"/>
      <c r="AM251" s="70"/>
      <c r="AN251" s="70"/>
      <c r="AO251" s="72"/>
      <c r="AP251" s="70"/>
      <c r="AQ251" s="70"/>
      <c r="AR251" s="70"/>
      <c r="AS251" s="70"/>
      <c r="AT251" s="70"/>
      <c r="AU251" s="70"/>
      <c r="AV251" s="70"/>
      <c r="AW251" s="70"/>
      <c r="AX251" s="70"/>
      <c r="AY251" s="70"/>
      <c r="AZ251" s="70"/>
      <c r="BA251" s="70"/>
      <c r="BB251" s="70"/>
      <c r="BC251" s="70"/>
      <c r="BD251" s="70"/>
      <c r="BE251" s="70"/>
      <c r="BF251" s="70"/>
      <c r="BG251" s="70"/>
      <c r="BH251" s="70"/>
      <c r="BI251" s="70"/>
      <c r="BJ251" s="70"/>
      <c r="BK251" s="72"/>
      <c r="BL251" s="72"/>
      <c r="BM251" s="70"/>
      <c r="BN251" s="70"/>
      <c r="BO251" s="72"/>
      <c r="BP251" s="72"/>
      <c r="BQ251" s="70"/>
      <c r="BR251" s="70"/>
      <c r="BS251" s="70"/>
      <c r="BT251" s="70"/>
      <c r="BU251" s="72"/>
      <c r="BV251" s="72"/>
      <c r="BW251" s="72"/>
      <c r="BX251" s="72"/>
      <c r="BY251" s="70"/>
      <c r="BZ251" s="70"/>
      <c r="CA251" s="70"/>
      <c r="CB251" s="70"/>
      <c r="CC251" s="72"/>
      <c r="CD251" s="72"/>
      <c r="CE251" s="70"/>
      <c r="CF251" s="72"/>
      <c r="CG251" s="72"/>
      <c r="CH251" s="72"/>
      <c r="CI251" s="72"/>
      <c r="CJ251" s="72"/>
      <c r="CK251" s="72"/>
      <c r="CL251" s="72"/>
      <c r="CM251" s="72"/>
      <c r="CN251" s="72"/>
      <c r="CO251" s="72"/>
      <c r="CP251" s="72"/>
      <c r="CQ251" s="72"/>
      <c r="CR251" s="72"/>
      <c r="CS251" s="72"/>
      <c r="CT251" s="72"/>
      <c r="CU251" s="72"/>
      <c r="CV251" s="72"/>
      <c r="CW251" s="72"/>
      <c r="CX251" s="72"/>
      <c r="CY251" s="72"/>
      <c r="CZ251" s="72"/>
      <c r="DA251" s="70"/>
      <c r="DB251" s="70"/>
      <c r="DC251" s="70"/>
      <c r="DD251" s="72"/>
      <c r="DE251" s="72"/>
      <c r="DF251" s="70"/>
      <c r="DG251" s="72"/>
      <c r="DH251" s="70"/>
      <c r="DI251" s="72"/>
      <c r="DJ251" s="72"/>
      <c r="DK251" s="70"/>
      <c r="DL251" s="72"/>
      <c r="DM251" s="72"/>
      <c r="DN251" s="72"/>
      <c r="DO251" s="72"/>
      <c r="DP251" s="72"/>
      <c r="DQ251" s="72"/>
      <c r="DR251" s="72"/>
      <c r="DS251" s="72"/>
      <c r="DT251" s="72"/>
      <c r="DU251" s="72"/>
      <c r="DV251" s="72"/>
      <c r="DW251" s="72"/>
      <c r="DX251" s="72"/>
      <c r="DY251" s="72"/>
      <c r="DZ251" s="72"/>
      <c r="EA251" s="72"/>
      <c r="EB251" s="72"/>
      <c r="EC251" s="70"/>
      <c r="ED251" s="72"/>
      <c r="EE251" s="70"/>
      <c r="EF251" s="72"/>
      <c r="EG251" s="72"/>
      <c r="EH251" s="72"/>
      <c r="EI251" s="72"/>
      <c r="EJ251" s="72"/>
      <c r="EK251" s="72"/>
      <c r="EL251" s="72"/>
      <c r="EM251" s="72"/>
      <c r="EN251" s="72"/>
      <c r="EO251" s="72"/>
      <c r="EP251" s="72"/>
      <c r="EQ251" s="72"/>
      <c r="ER251" s="72"/>
      <c r="ES251" s="72"/>
      <c r="ET251" s="70"/>
      <c r="EU251" s="72"/>
      <c r="EV251" s="70"/>
      <c r="EW251" s="70"/>
      <c r="EX251" s="70"/>
      <c r="EY251" s="73"/>
      <c r="EZ251" s="73"/>
      <c r="FA251" s="73"/>
      <c r="FB251" s="74"/>
      <c r="FC251" s="75"/>
      <c r="FD251" s="75"/>
      <c r="FE251" s="75"/>
      <c r="FF251" s="75"/>
      <c r="FG251" s="75"/>
      <c r="FH251" s="75"/>
      <c r="FI251" s="75"/>
      <c r="FJ251" s="75"/>
      <c r="FK251" s="75"/>
      <c r="FL251" s="75"/>
      <c r="FM251" s="75">
        <v>1</v>
      </c>
      <c r="FN251" s="75"/>
      <c r="FO251" s="75"/>
      <c r="FP251" s="75"/>
      <c r="FQ251" s="75"/>
      <c r="FR251" s="74"/>
      <c r="FS251" s="74"/>
      <c r="FT251" s="74"/>
      <c r="FU251" s="74"/>
      <c r="FV251" s="74"/>
      <c r="FW251" s="74"/>
      <c r="FX251" s="76"/>
      <c r="FY251" s="76"/>
      <c r="FZ251" s="76"/>
      <c r="GA251" s="76"/>
      <c r="GB251" s="76"/>
      <c r="GC251" s="74"/>
      <c r="GD251" s="74"/>
      <c r="GE251" s="74"/>
      <c r="GF251" s="74"/>
      <c r="GG251" s="77"/>
      <c r="GH251" s="78"/>
      <c r="GI251" s="78"/>
      <c r="GJ251" s="74"/>
      <c r="GK251" s="79"/>
      <c r="GL251" s="105"/>
      <c r="GM251" s="105"/>
      <c r="GN251" s="70"/>
      <c r="GO251" s="70"/>
      <c r="GP251" s="70"/>
      <c r="GQ251" s="70"/>
      <c r="GR251" s="70"/>
      <c r="GS251" s="70"/>
      <c r="GT251" s="70"/>
      <c r="GU251" s="70"/>
      <c r="GV251" s="70"/>
      <c r="GW251" s="70"/>
      <c r="GX251" s="70"/>
      <c r="GY251" s="70"/>
      <c r="GZ251" s="70"/>
      <c r="HA251" s="70"/>
      <c r="HB251" s="70"/>
      <c r="HC251" s="70"/>
      <c r="HD251" s="70"/>
      <c r="HE251" s="70"/>
      <c r="HF251" s="70"/>
      <c r="HG251" s="70"/>
      <c r="HH251" s="70"/>
      <c r="HI251" s="70"/>
      <c r="HJ251" s="70"/>
      <c r="HK251" s="72"/>
      <c r="HL251" s="70"/>
      <c r="HM251" s="72"/>
      <c r="HN251" s="70"/>
      <c r="HO251" s="70"/>
      <c r="HP251" s="72"/>
      <c r="HQ251" s="106"/>
      <c r="HR251" s="70"/>
      <c r="HS251" s="70"/>
      <c r="HT251" s="70"/>
      <c r="HU251" s="70"/>
      <c r="HV251" s="70"/>
      <c r="HW251" s="70"/>
      <c r="HX251" s="70"/>
      <c r="HY251" s="70"/>
      <c r="HZ251" s="70"/>
      <c r="IA251" s="70"/>
      <c r="IB251" s="72"/>
      <c r="IC251" s="70"/>
      <c r="ID251" s="72"/>
      <c r="IE251" s="70"/>
      <c r="IF251" s="70"/>
      <c r="IG251" s="72"/>
      <c r="IH251" s="72"/>
      <c r="II251" s="72"/>
      <c r="IJ251" s="70"/>
      <c r="IK251" s="70"/>
      <c r="IL251" s="70"/>
      <c r="IM251" s="70"/>
      <c r="IN251" s="72"/>
      <c r="IO251" s="72"/>
      <c r="IP251" s="70"/>
      <c r="IQ251" s="72"/>
      <c r="IR251" s="72"/>
      <c r="IS251" s="72"/>
      <c r="IT251" s="72"/>
      <c r="IU251" s="72"/>
      <c r="IV251" s="72"/>
      <c r="IW251" s="72"/>
      <c r="IX251" s="72"/>
      <c r="IY251" s="72"/>
      <c r="IZ251" s="72"/>
      <c r="JA251" s="72"/>
      <c r="JB251" s="72"/>
      <c r="JC251" s="72"/>
      <c r="JD251" s="72"/>
      <c r="JE251" s="72"/>
      <c r="JF251" s="72"/>
      <c r="JG251" s="72"/>
      <c r="JH251" s="72"/>
      <c r="JI251" s="72"/>
      <c r="JJ251" s="72"/>
      <c r="JK251" s="72"/>
      <c r="JL251" s="70"/>
      <c r="JM251" s="70"/>
      <c r="JN251" s="70"/>
      <c r="JO251" s="72"/>
      <c r="JP251" s="72"/>
      <c r="JQ251" s="70"/>
      <c r="JR251" s="72"/>
      <c r="JS251" s="70"/>
      <c r="JT251" s="72"/>
      <c r="JU251" s="72"/>
      <c r="JV251" s="70"/>
      <c r="JW251" s="72"/>
      <c r="JX251" s="72"/>
      <c r="JY251" s="72"/>
      <c r="JZ251" s="72"/>
      <c r="KA251" s="72"/>
      <c r="KB251" s="72"/>
      <c r="KC251" s="72"/>
      <c r="KD251" s="72"/>
      <c r="KE251" s="72"/>
      <c r="KF251" s="72"/>
      <c r="KG251" s="72"/>
      <c r="KH251" s="72"/>
      <c r="KI251" s="72"/>
      <c r="KJ251" s="72"/>
      <c r="KK251" s="72"/>
      <c r="KL251" s="72"/>
      <c r="KM251" s="72"/>
      <c r="KN251" s="70"/>
      <c r="KO251" s="72"/>
      <c r="KP251" s="70"/>
      <c r="KQ251" s="72"/>
      <c r="KR251" s="72"/>
      <c r="KS251" s="72"/>
      <c r="KT251" s="72"/>
      <c r="KU251" s="72"/>
      <c r="KV251" s="72"/>
      <c r="KW251" s="72"/>
      <c r="KX251" s="72"/>
      <c r="KY251" s="72"/>
      <c r="KZ251" s="72"/>
      <c r="LA251" s="72"/>
      <c r="LB251" s="72"/>
      <c r="LC251" s="72"/>
      <c r="LD251" s="72"/>
      <c r="LE251" s="70"/>
      <c r="LF251" s="72"/>
      <c r="LG251" s="70"/>
      <c r="LH251" s="70"/>
      <c r="LI251" s="70"/>
      <c r="LJ251" s="73"/>
      <c r="LK251" s="73"/>
      <c r="LL251" s="73"/>
      <c r="LM251" s="74"/>
      <c r="LN251" s="75"/>
      <c r="LO251" s="75"/>
      <c r="LP251" s="75"/>
      <c r="LQ251" s="75"/>
      <c r="LR251" s="75"/>
      <c r="LS251" s="75"/>
      <c r="LT251" s="75"/>
      <c r="LU251" s="75"/>
      <c r="LV251" s="75"/>
      <c r="LW251" s="75"/>
      <c r="LX251" s="75">
        <v>1</v>
      </c>
      <c r="LY251" s="75"/>
      <c r="LZ251" s="75"/>
      <c r="MA251" s="75"/>
      <c r="MB251" s="75"/>
      <c r="MC251" s="74"/>
      <c r="MD251" s="74"/>
      <c r="ME251" s="74"/>
      <c r="MF251" s="74"/>
      <c r="MG251" s="74"/>
      <c r="MH251" s="74"/>
      <c r="MI251" s="76"/>
      <c r="MJ251" s="76"/>
      <c r="MK251" s="76"/>
      <c r="ML251" s="76"/>
      <c r="MM251" s="76"/>
      <c r="MN251" s="74"/>
      <c r="MO251" s="74"/>
      <c r="MP251" s="74"/>
      <c r="MQ251" s="74"/>
      <c r="MR251" s="70"/>
      <c r="MS251" s="70"/>
      <c r="MT251" s="70"/>
      <c r="MU251" s="70"/>
      <c r="MV251" s="70"/>
      <c r="MW251" s="70"/>
      <c r="MX251" s="70"/>
      <c r="MY251" s="70"/>
      <c r="MZ251" s="70"/>
      <c r="NA251" s="70"/>
      <c r="NB251" s="70"/>
      <c r="NC251" s="70"/>
      <c r="ND251" s="70"/>
      <c r="NE251" s="70"/>
      <c r="NF251" s="70"/>
      <c r="NG251" s="70"/>
      <c r="NH251" s="70"/>
      <c r="NI251" s="70"/>
      <c r="NJ251" s="70"/>
      <c r="NK251" s="70"/>
      <c r="NL251" s="70"/>
      <c r="NM251" s="70"/>
      <c r="NN251" s="70"/>
      <c r="NO251" s="70"/>
      <c r="NP251" s="70"/>
      <c r="NQ251" s="70"/>
      <c r="NR251" s="70"/>
      <c r="NS251" s="70"/>
      <c r="NT251" s="70"/>
      <c r="NU251" s="70"/>
      <c r="NV251" s="70"/>
      <c r="NW251" s="70"/>
      <c r="NX251" s="70"/>
      <c r="NY251" s="70"/>
      <c r="NZ251" s="70"/>
      <c r="OA251" s="70"/>
      <c r="OB251" s="70"/>
      <c r="OC251" s="70"/>
      <c r="OD251" s="70"/>
      <c r="OE251" s="70"/>
      <c r="OF251" s="70"/>
      <c r="OG251" s="81"/>
      <c r="OH251" s="70"/>
      <c r="OI251" s="70"/>
      <c r="OJ251" s="70"/>
      <c r="OK251" s="70"/>
      <c r="OL251" s="70"/>
      <c r="OM251" s="70"/>
      <c r="ON251" s="70"/>
      <c r="OO251" s="70"/>
      <c r="OP251" s="70"/>
      <c r="OQ251" s="70"/>
      <c r="OR251" s="70"/>
      <c r="OS251" s="70"/>
      <c r="OT251" s="70"/>
      <c r="OU251" s="70"/>
    </row>
    <row r="252" spans="1:411" s="67" customFormat="1" ht="12.75">
      <c r="A252" s="67">
        <v>243</v>
      </c>
      <c r="B252" s="555" t="s">
        <v>838</v>
      </c>
      <c r="C252" s="559" t="s">
        <v>601</v>
      </c>
      <c r="D252" s="511">
        <v>5500</v>
      </c>
      <c r="E252" s="571" t="s">
        <v>2469</v>
      </c>
      <c r="F252" s="634"/>
      <c r="G252" s="634">
        <v>5093.84</v>
      </c>
      <c r="H252" s="919">
        <v>5500</v>
      </c>
      <c r="I252" s="633">
        <f t="shared" si="9"/>
        <v>5500</v>
      </c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70"/>
      <c r="Y252" s="70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71"/>
      <c r="AK252" s="68"/>
      <c r="AL252" s="71"/>
      <c r="AM252" s="68"/>
      <c r="AN252" s="68"/>
      <c r="AO252" s="71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  <c r="BI252" s="68"/>
      <c r="BJ252" s="68"/>
      <c r="BK252" s="71"/>
      <c r="BL252" s="71"/>
      <c r="BM252" s="68"/>
      <c r="BN252" s="68"/>
      <c r="BO252" s="71"/>
      <c r="BP252" s="71"/>
      <c r="BQ252" s="68"/>
      <c r="BR252" s="68"/>
      <c r="BS252" s="68"/>
      <c r="BT252" s="68"/>
      <c r="BU252" s="71"/>
      <c r="BV252" s="71"/>
      <c r="BW252" s="71"/>
      <c r="BX252" s="71"/>
      <c r="BY252" s="68"/>
      <c r="BZ252" s="68"/>
      <c r="CA252" s="68"/>
      <c r="CB252" s="68"/>
      <c r="CC252" s="71"/>
      <c r="CD252" s="71"/>
      <c r="CE252" s="68"/>
      <c r="CF252" s="71"/>
      <c r="CG252" s="71"/>
      <c r="CH252" s="71"/>
      <c r="CI252" s="71"/>
      <c r="CJ252" s="71"/>
      <c r="CK252" s="71"/>
      <c r="CL252" s="71"/>
      <c r="CM252" s="71"/>
      <c r="CN252" s="71"/>
      <c r="CO252" s="71"/>
      <c r="CP252" s="71"/>
      <c r="CQ252" s="71"/>
      <c r="CR252" s="71"/>
      <c r="CS252" s="71"/>
      <c r="CT252" s="71"/>
      <c r="CU252" s="71"/>
      <c r="CV252" s="71"/>
      <c r="CW252" s="71"/>
      <c r="CX252" s="71"/>
      <c r="CY252" s="71"/>
      <c r="CZ252" s="71"/>
      <c r="DA252" s="68"/>
      <c r="DB252" s="68"/>
      <c r="DC252" s="68"/>
      <c r="DD252" s="71"/>
      <c r="DE252" s="71"/>
      <c r="DF252" s="68"/>
      <c r="DG252" s="71"/>
      <c r="DH252" s="68"/>
      <c r="DI252" s="71"/>
      <c r="DJ252" s="71"/>
      <c r="DK252" s="68"/>
      <c r="DL252" s="71"/>
      <c r="DM252" s="71"/>
      <c r="DN252" s="71"/>
      <c r="DO252" s="71"/>
      <c r="DP252" s="71"/>
      <c r="DQ252" s="71"/>
      <c r="DR252" s="71"/>
      <c r="DS252" s="71"/>
      <c r="DT252" s="71"/>
      <c r="DU252" s="71"/>
      <c r="DV252" s="71"/>
      <c r="DW252" s="71"/>
      <c r="DX252" s="71"/>
      <c r="DY252" s="68"/>
      <c r="DZ252" s="68"/>
      <c r="EA252" s="68"/>
      <c r="EB252" s="68"/>
      <c r="EC252" s="68"/>
      <c r="ED252" s="68"/>
      <c r="EE252" s="70"/>
      <c r="EF252" s="70"/>
      <c r="EG252" s="70"/>
      <c r="EH252" s="70"/>
      <c r="EI252" s="70"/>
      <c r="EJ252" s="70"/>
      <c r="EK252" s="70"/>
      <c r="EL252" s="70"/>
      <c r="EM252" s="70"/>
      <c r="EN252" s="70"/>
      <c r="EO252" s="70"/>
      <c r="EP252" s="70"/>
      <c r="EQ252" s="70"/>
      <c r="ER252" s="70"/>
      <c r="ES252" s="70"/>
      <c r="ET252" s="70"/>
      <c r="EU252" s="72"/>
      <c r="EV252" s="70"/>
      <c r="EW252" s="70"/>
      <c r="EX252" s="70"/>
      <c r="EY252" s="73"/>
      <c r="EZ252" s="73"/>
      <c r="FA252" s="73"/>
      <c r="FB252" s="74"/>
      <c r="FC252" s="75"/>
      <c r="FD252" s="75"/>
      <c r="FE252" s="75"/>
      <c r="FF252" s="75"/>
      <c r="FG252" s="75"/>
      <c r="FH252" s="75"/>
      <c r="FI252" s="75"/>
      <c r="FJ252" s="75"/>
      <c r="FK252" s="75"/>
      <c r="FL252" s="75"/>
      <c r="FM252" s="75"/>
      <c r="FN252" s="75">
        <v>1</v>
      </c>
      <c r="FO252" s="75"/>
      <c r="FP252" s="75"/>
      <c r="FQ252" s="75"/>
      <c r="FR252" s="74"/>
      <c r="FS252" s="74"/>
      <c r="FT252" s="74"/>
      <c r="FU252" s="74"/>
      <c r="FV252" s="74"/>
      <c r="FW252" s="74"/>
      <c r="FX252" s="76"/>
      <c r="FY252" s="76"/>
      <c r="FZ252" s="76"/>
      <c r="GA252" s="76"/>
      <c r="GB252" s="76"/>
      <c r="GC252" s="74"/>
      <c r="GD252" s="74"/>
      <c r="GE252" s="74"/>
      <c r="GF252" s="74"/>
      <c r="GG252" s="77"/>
      <c r="GH252" s="78"/>
      <c r="GI252" s="78"/>
      <c r="GJ252" s="74"/>
      <c r="GK252" s="79"/>
      <c r="GL252" s="80"/>
      <c r="GM252" s="105"/>
      <c r="GN252" s="70"/>
      <c r="GO252" s="70"/>
      <c r="GP252" s="70"/>
      <c r="GQ252" s="70"/>
      <c r="GR252" s="70"/>
      <c r="GS252" s="70"/>
      <c r="GT252" s="70"/>
      <c r="GU252" s="70"/>
      <c r="GV252" s="70"/>
      <c r="GW252" s="70"/>
      <c r="GX252" s="70"/>
      <c r="GY252" s="70"/>
      <c r="GZ252" s="70"/>
      <c r="HA252" s="68"/>
      <c r="HB252" s="68"/>
      <c r="HC252" s="68"/>
      <c r="HD252" s="68"/>
      <c r="HE252" s="68"/>
      <c r="HF252" s="68"/>
      <c r="HG252" s="68"/>
      <c r="HH252" s="68"/>
      <c r="HI252" s="68"/>
      <c r="HJ252" s="68"/>
      <c r="HK252" s="71"/>
      <c r="HL252" s="68"/>
      <c r="HM252" s="71"/>
      <c r="HN252" s="68"/>
      <c r="HO252" s="68"/>
      <c r="HP252" s="71"/>
      <c r="HQ252" s="69"/>
      <c r="HR252" s="68"/>
      <c r="HS252" s="68"/>
      <c r="HT252" s="68"/>
      <c r="HU252" s="68"/>
      <c r="HV252" s="68"/>
      <c r="HW252" s="68"/>
      <c r="HX252" s="68"/>
      <c r="HY252" s="68"/>
      <c r="HZ252" s="68"/>
      <c r="IA252" s="68"/>
      <c r="IB252" s="71"/>
      <c r="IC252" s="68"/>
      <c r="ID252" s="71"/>
      <c r="IE252" s="68"/>
      <c r="IF252" s="68"/>
      <c r="IG252" s="71"/>
      <c r="IH252" s="71"/>
      <c r="II252" s="71"/>
      <c r="IJ252" s="68"/>
      <c r="IK252" s="68"/>
      <c r="IL252" s="68"/>
      <c r="IM252" s="68"/>
      <c r="IN252" s="71"/>
      <c r="IO252" s="71"/>
      <c r="IP252" s="68"/>
      <c r="IQ252" s="71"/>
      <c r="IR252" s="71"/>
      <c r="IS252" s="71"/>
      <c r="IT252" s="71"/>
      <c r="IU252" s="71"/>
      <c r="IV252" s="71"/>
      <c r="IW252" s="71"/>
      <c r="IX252" s="71"/>
      <c r="IY252" s="71"/>
      <c r="IZ252" s="71"/>
      <c r="JA252" s="71"/>
      <c r="JB252" s="71"/>
      <c r="JC252" s="71"/>
      <c r="JD252" s="71"/>
      <c r="JE252" s="71"/>
      <c r="JF252" s="71"/>
      <c r="JG252" s="71"/>
      <c r="JH252" s="71"/>
      <c r="JI252" s="71"/>
      <c r="JJ252" s="71"/>
      <c r="JK252" s="71"/>
      <c r="JL252" s="68"/>
      <c r="JM252" s="68"/>
      <c r="JN252" s="68"/>
      <c r="JO252" s="71"/>
      <c r="JP252" s="71"/>
      <c r="JQ252" s="68"/>
      <c r="JR252" s="71"/>
      <c r="JS252" s="68"/>
      <c r="JT252" s="71"/>
      <c r="JU252" s="71"/>
      <c r="JV252" s="68"/>
      <c r="JW252" s="71"/>
      <c r="JX252" s="71"/>
      <c r="JY252" s="71"/>
      <c r="JZ252" s="71"/>
      <c r="KA252" s="71"/>
      <c r="KB252" s="71"/>
      <c r="KC252" s="71"/>
      <c r="KD252" s="71"/>
      <c r="KE252" s="71"/>
      <c r="KF252" s="71"/>
      <c r="KG252" s="71"/>
      <c r="KH252" s="71"/>
      <c r="KI252" s="71"/>
      <c r="KJ252" s="68"/>
      <c r="KK252" s="68"/>
      <c r="KL252" s="68"/>
      <c r="KM252" s="68"/>
      <c r="KN252" s="68"/>
      <c r="KO252" s="68"/>
      <c r="KP252" s="70"/>
      <c r="KQ252" s="70"/>
      <c r="KR252" s="70"/>
      <c r="KS252" s="70"/>
      <c r="KT252" s="70"/>
      <c r="KU252" s="70"/>
      <c r="KV252" s="70"/>
      <c r="KW252" s="70"/>
      <c r="KX252" s="70"/>
      <c r="KY252" s="70"/>
      <c r="KZ252" s="70"/>
      <c r="LA252" s="70"/>
      <c r="LB252" s="70"/>
      <c r="LC252" s="70"/>
      <c r="LD252" s="70"/>
      <c r="LE252" s="70"/>
      <c r="LF252" s="72"/>
      <c r="LG252" s="70"/>
      <c r="LH252" s="70"/>
      <c r="LI252" s="70"/>
      <c r="LJ252" s="73"/>
      <c r="LK252" s="73"/>
      <c r="LL252" s="73"/>
      <c r="LM252" s="74"/>
      <c r="LN252" s="75"/>
      <c r="LO252" s="75"/>
      <c r="LP252" s="75"/>
      <c r="LQ252" s="75"/>
      <c r="LR252" s="75"/>
      <c r="LS252" s="75"/>
      <c r="LT252" s="75"/>
      <c r="LU252" s="75"/>
      <c r="LV252" s="75"/>
      <c r="LW252" s="75"/>
      <c r="LX252" s="75"/>
      <c r="LY252" s="75">
        <v>1</v>
      </c>
      <c r="LZ252" s="75"/>
      <c r="MA252" s="75"/>
      <c r="MB252" s="75"/>
      <c r="MC252" s="74"/>
      <c r="MD252" s="74"/>
      <c r="ME252" s="74"/>
      <c r="MF252" s="74"/>
      <c r="MG252" s="74"/>
      <c r="MH252" s="74"/>
      <c r="MI252" s="76"/>
      <c r="MJ252" s="76"/>
      <c r="MK252" s="76"/>
      <c r="ML252" s="76"/>
      <c r="MM252" s="76"/>
      <c r="MN252" s="74"/>
      <c r="MO252" s="74"/>
      <c r="MP252" s="74"/>
      <c r="MQ252" s="74"/>
      <c r="MR252" s="70"/>
      <c r="MS252" s="70"/>
      <c r="MT252" s="70"/>
      <c r="MU252" s="70"/>
      <c r="MV252" s="70"/>
      <c r="MW252" s="70"/>
      <c r="MX252" s="70"/>
      <c r="MY252" s="70"/>
      <c r="MZ252" s="70"/>
      <c r="NA252" s="70"/>
      <c r="NB252" s="70"/>
      <c r="NC252" s="70"/>
      <c r="ND252" s="70"/>
      <c r="NE252" s="70"/>
      <c r="NF252" s="70"/>
      <c r="NG252" s="70"/>
      <c r="NH252" s="70"/>
      <c r="NI252" s="70"/>
      <c r="NJ252" s="70"/>
      <c r="NK252" s="70"/>
      <c r="NL252" s="70"/>
      <c r="NM252" s="70"/>
      <c r="NN252" s="70"/>
      <c r="NO252" s="70"/>
      <c r="NP252" s="70"/>
      <c r="NQ252" s="70"/>
      <c r="NR252" s="70"/>
      <c r="NS252" s="70"/>
      <c r="NT252" s="70"/>
      <c r="NU252" s="70"/>
      <c r="NV252" s="70"/>
      <c r="NW252" s="70"/>
      <c r="NX252" s="70"/>
      <c r="NY252" s="70"/>
      <c r="NZ252" s="70"/>
      <c r="OA252" s="70"/>
      <c r="OB252" s="70"/>
      <c r="OC252" s="70"/>
      <c r="OD252" s="70"/>
      <c r="OE252" s="70"/>
      <c r="OF252" s="70"/>
      <c r="OG252" s="81"/>
      <c r="OH252" s="70"/>
      <c r="OI252" s="70"/>
      <c r="OJ252" s="70"/>
      <c r="OK252" s="70"/>
      <c r="OL252" s="70"/>
      <c r="OM252" s="70"/>
      <c r="ON252" s="70"/>
      <c r="OO252" s="70"/>
      <c r="OP252" s="70"/>
      <c r="OQ252" s="70"/>
      <c r="OR252" s="70"/>
      <c r="OS252" s="70"/>
      <c r="OT252" s="70"/>
      <c r="OU252" s="70"/>
    </row>
    <row r="253" spans="1:411" s="67" customFormat="1" ht="12.75">
      <c r="A253" s="67">
        <v>244</v>
      </c>
      <c r="B253" s="555" t="s">
        <v>839</v>
      </c>
      <c r="C253" s="559" t="s">
        <v>601</v>
      </c>
      <c r="D253" s="511">
        <v>5690.31</v>
      </c>
      <c r="E253" s="571"/>
      <c r="F253" s="634"/>
      <c r="G253" s="634">
        <v>5690.31</v>
      </c>
      <c r="H253" s="919">
        <v>5690.31</v>
      </c>
      <c r="I253" s="633">
        <f t="shared" si="9"/>
        <v>5690.31</v>
      </c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2"/>
      <c r="AK253" s="70"/>
      <c r="AL253" s="72"/>
      <c r="AM253" s="70"/>
      <c r="AN253" s="70"/>
      <c r="AO253" s="72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70"/>
      <c r="BI253" s="70"/>
      <c r="BJ253" s="70"/>
      <c r="BK253" s="72"/>
      <c r="BL253" s="72"/>
      <c r="BM253" s="70"/>
      <c r="BN253" s="70"/>
      <c r="BO253" s="72"/>
      <c r="BP253" s="72"/>
      <c r="BQ253" s="70"/>
      <c r="BR253" s="70"/>
      <c r="BS253" s="70"/>
      <c r="BT253" s="70"/>
      <c r="BU253" s="72"/>
      <c r="BV253" s="72"/>
      <c r="BW253" s="72"/>
      <c r="BX253" s="72"/>
      <c r="BY253" s="70"/>
      <c r="BZ253" s="70"/>
      <c r="CA253" s="70"/>
      <c r="CB253" s="70"/>
      <c r="CC253" s="72"/>
      <c r="CD253" s="72"/>
      <c r="CE253" s="70"/>
      <c r="CF253" s="72"/>
      <c r="CG253" s="72"/>
      <c r="CH253" s="72"/>
      <c r="CI253" s="72"/>
      <c r="CJ253" s="72"/>
      <c r="CK253" s="72"/>
      <c r="CL253" s="72"/>
      <c r="CM253" s="72"/>
      <c r="CN253" s="72"/>
      <c r="CO253" s="72"/>
      <c r="CP253" s="72"/>
      <c r="CQ253" s="72"/>
      <c r="CR253" s="72"/>
      <c r="CS253" s="72"/>
      <c r="CT253" s="72"/>
      <c r="CU253" s="72"/>
      <c r="CV253" s="72"/>
      <c r="CW253" s="72"/>
      <c r="CX253" s="72"/>
      <c r="CY253" s="72"/>
      <c r="CZ253" s="72"/>
      <c r="DA253" s="70"/>
      <c r="DB253" s="70"/>
      <c r="DC253" s="70"/>
      <c r="DD253" s="72"/>
      <c r="DE253" s="72"/>
      <c r="DF253" s="70"/>
      <c r="DG253" s="72"/>
      <c r="DH253" s="70"/>
      <c r="DI253" s="72"/>
      <c r="DJ253" s="72"/>
      <c r="DK253" s="70"/>
      <c r="DL253" s="72"/>
      <c r="DM253" s="72"/>
      <c r="DN253" s="72"/>
      <c r="DO253" s="72"/>
      <c r="DP253" s="72"/>
      <c r="DQ253" s="72"/>
      <c r="DR253" s="72"/>
      <c r="DS253" s="72"/>
      <c r="DT253" s="72"/>
      <c r="DU253" s="72"/>
      <c r="DV253" s="72"/>
      <c r="DW253" s="72"/>
      <c r="DX253" s="72"/>
      <c r="DY253" s="72"/>
      <c r="DZ253" s="72"/>
      <c r="EA253" s="72"/>
      <c r="EB253" s="72"/>
      <c r="EC253" s="70"/>
      <c r="ED253" s="72"/>
      <c r="EE253" s="70"/>
      <c r="EF253" s="72"/>
      <c r="EG253" s="72"/>
      <c r="EH253" s="72"/>
      <c r="EI253" s="72"/>
      <c r="EJ253" s="72"/>
      <c r="EK253" s="72"/>
      <c r="EL253" s="72"/>
      <c r="EM253" s="72"/>
      <c r="EN253" s="72"/>
      <c r="EO253" s="72"/>
      <c r="EP253" s="72"/>
      <c r="EQ253" s="72"/>
      <c r="ER253" s="72"/>
      <c r="ES253" s="72"/>
      <c r="ET253" s="70"/>
      <c r="EU253" s="72"/>
      <c r="EV253" s="70"/>
      <c r="EW253" s="70"/>
      <c r="EX253" s="70"/>
      <c r="EY253" s="73"/>
      <c r="EZ253" s="73"/>
      <c r="FA253" s="73"/>
      <c r="FB253" s="74"/>
      <c r="FC253" s="75"/>
      <c r="FD253" s="75"/>
      <c r="FE253" s="75"/>
      <c r="FF253" s="75"/>
      <c r="FG253" s="75"/>
      <c r="FH253" s="75"/>
      <c r="FI253" s="75"/>
      <c r="FJ253" s="75"/>
      <c r="FK253" s="75"/>
      <c r="FL253" s="75"/>
      <c r="FM253" s="75"/>
      <c r="FN253" s="75"/>
      <c r="FO253" s="75">
        <v>1</v>
      </c>
      <c r="FP253" s="75"/>
      <c r="FQ253" s="75"/>
      <c r="FR253" s="74"/>
      <c r="FS253" s="74"/>
      <c r="FT253" s="74"/>
      <c r="FU253" s="74"/>
      <c r="FV253" s="74"/>
      <c r="FW253" s="74"/>
      <c r="FX253" s="76"/>
      <c r="FY253" s="76"/>
      <c r="FZ253" s="76"/>
      <c r="GA253" s="76"/>
      <c r="GB253" s="76"/>
      <c r="GC253" s="74"/>
      <c r="GD253" s="74"/>
      <c r="GE253" s="74"/>
      <c r="GF253" s="74"/>
      <c r="GG253" s="77"/>
      <c r="GH253" s="78"/>
      <c r="GI253" s="78"/>
      <c r="GJ253" s="74"/>
      <c r="GK253" s="79"/>
      <c r="GL253" s="105"/>
      <c r="GM253" s="105"/>
      <c r="GN253" s="70"/>
      <c r="GO253" s="70"/>
      <c r="GP253" s="70"/>
      <c r="GQ253" s="70"/>
      <c r="GR253" s="70"/>
      <c r="GS253" s="70"/>
      <c r="GT253" s="70"/>
      <c r="GU253" s="70"/>
      <c r="GV253" s="70"/>
      <c r="GW253" s="70"/>
      <c r="GX253" s="70"/>
      <c r="GY253" s="70"/>
      <c r="GZ253" s="70"/>
      <c r="HA253" s="70"/>
      <c r="HB253" s="70"/>
      <c r="HC253" s="70"/>
      <c r="HD253" s="70"/>
      <c r="HE253" s="70"/>
      <c r="HF253" s="70"/>
      <c r="HG253" s="70"/>
      <c r="HH253" s="70"/>
      <c r="HI253" s="70"/>
      <c r="HJ253" s="70"/>
      <c r="HK253" s="72"/>
      <c r="HL253" s="70"/>
      <c r="HM253" s="72"/>
      <c r="HN253" s="70"/>
      <c r="HO253" s="70"/>
      <c r="HP253" s="72"/>
      <c r="HQ253" s="106"/>
      <c r="HR253" s="70"/>
      <c r="HS253" s="70"/>
      <c r="HT253" s="70"/>
      <c r="HU253" s="70"/>
      <c r="HV253" s="70"/>
      <c r="HW253" s="70"/>
      <c r="HX253" s="70"/>
      <c r="HY253" s="70"/>
      <c r="HZ253" s="70"/>
      <c r="IA253" s="70"/>
      <c r="IB253" s="72"/>
      <c r="IC253" s="70"/>
      <c r="ID253" s="72"/>
      <c r="IE253" s="70"/>
      <c r="IF253" s="70"/>
      <c r="IG253" s="72"/>
      <c r="IH253" s="72"/>
      <c r="II253" s="72"/>
      <c r="IJ253" s="70"/>
      <c r="IK253" s="70"/>
      <c r="IL253" s="70"/>
      <c r="IM253" s="70"/>
      <c r="IN253" s="72"/>
      <c r="IO253" s="72"/>
      <c r="IP253" s="70"/>
      <c r="IQ253" s="72"/>
      <c r="IR253" s="72"/>
      <c r="IS253" s="72"/>
      <c r="IT253" s="72"/>
      <c r="IU253" s="72"/>
      <c r="IV253" s="72"/>
      <c r="IW253" s="72"/>
      <c r="IX253" s="72"/>
      <c r="IY253" s="72"/>
      <c r="IZ253" s="72"/>
      <c r="JA253" s="72"/>
      <c r="JB253" s="72"/>
      <c r="JC253" s="72"/>
      <c r="JD253" s="72"/>
      <c r="JE253" s="72"/>
      <c r="JF253" s="72"/>
      <c r="JG253" s="72"/>
      <c r="JH253" s="72"/>
      <c r="JI253" s="72"/>
      <c r="JJ253" s="72"/>
      <c r="JK253" s="72"/>
      <c r="JL253" s="70"/>
      <c r="JM253" s="70"/>
      <c r="JN253" s="70"/>
      <c r="JO253" s="72"/>
      <c r="JP253" s="72"/>
      <c r="JQ253" s="70"/>
      <c r="JR253" s="72"/>
      <c r="JS253" s="70"/>
      <c r="JT253" s="72"/>
      <c r="JU253" s="72"/>
      <c r="JV253" s="70"/>
      <c r="JW253" s="72"/>
      <c r="JX253" s="72"/>
      <c r="JY253" s="72"/>
      <c r="JZ253" s="72"/>
      <c r="KA253" s="72"/>
      <c r="KB253" s="72"/>
      <c r="KC253" s="72"/>
      <c r="KD253" s="72"/>
      <c r="KE253" s="72"/>
      <c r="KF253" s="72"/>
      <c r="KG253" s="72"/>
      <c r="KH253" s="72"/>
      <c r="KI253" s="72"/>
      <c r="KJ253" s="72"/>
      <c r="KK253" s="72"/>
      <c r="KL253" s="72"/>
      <c r="KM253" s="72"/>
      <c r="KN253" s="70"/>
      <c r="KO253" s="72"/>
      <c r="KP253" s="70"/>
      <c r="KQ253" s="72"/>
      <c r="KR253" s="72"/>
      <c r="KS253" s="72"/>
      <c r="KT253" s="72"/>
      <c r="KU253" s="72"/>
      <c r="KV253" s="72"/>
      <c r="KW253" s="72"/>
      <c r="KX253" s="72"/>
      <c r="KY253" s="72"/>
      <c r="KZ253" s="72"/>
      <c r="LA253" s="72"/>
      <c r="LB253" s="72"/>
      <c r="LC253" s="72"/>
      <c r="LD253" s="72"/>
      <c r="LE253" s="70"/>
      <c r="LF253" s="72"/>
      <c r="LG253" s="70"/>
      <c r="LH253" s="70"/>
      <c r="LI253" s="70"/>
      <c r="LJ253" s="73"/>
      <c r="LK253" s="73"/>
      <c r="LL253" s="73"/>
      <c r="LM253" s="74"/>
      <c r="LN253" s="75"/>
      <c r="LO253" s="75"/>
      <c r="LP253" s="75"/>
      <c r="LQ253" s="75"/>
      <c r="LR253" s="75"/>
      <c r="LS253" s="75"/>
      <c r="LT253" s="75"/>
      <c r="LU253" s="75"/>
      <c r="LV253" s="75"/>
      <c r="LW253" s="75"/>
      <c r="LX253" s="75"/>
      <c r="LY253" s="75"/>
      <c r="LZ253" s="75">
        <v>1</v>
      </c>
      <c r="MA253" s="75"/>
      <c r="MB253" s="75"/>
      <c r="MC253" s="74"/>
      <c r="MD253" s="74"/>
      <c r="ME253" s="74"/>
      <c r="MF253" s="74"/>
      <c r="MG253" s="74"/>
      <c r="MH253" s="74"/>
      <c r="MI253" s="76"/>
      <c r="MJ253" s="76"/>
      <c r="MK253" s="76"/>
      <c r="ML253" s="76"/>
      <c r="MM253" s="76"/>
      <c r="MN253" s="74"/>
      <c r="MO253" s="74"/>
      <c r="MP253" s="74"/>
      <c r="MQ253" s="74"/>
      <c r="MR253" s="70"/>
      <c r="MS253" s="70"/>
      <c r="MT253" s="70"/>
      <c r="MU253" s="70"/>
      <c r="MV253" s="70"/>
      <c r="MW253" s="70"/>
      <c r="MX253" s="70"/>
      <c r="MY253" s="70"/>
      <c r="MZ253" s="70"/>
      <c r="NA253" s="70"/>
      <c r="NB253" s="70"/>
      <c r="NC253" s="70"/>
      <c r="ND253" s="70"/>
      <c r="NE253" s="70"/>
      <c r="NF253" s="70"/>
      <c r="NG253" s="70"/>
      <c r="NH253" s="70"/>
      <c r="NI253" s="70"/>
      <c r="NJ253" s="70"/>
      <c r="NK253" s="70"/>
      <c r="NL253" s="70"/>
      <c r="NM253" s="70"/>
      <c r="NN253" s="70"/>
      <c r="NO253" s="70"/>
      <c r="NP253" s="70"/>
      <c r="NQ253" s="70"/>
      <c r="NR253" s="70"/>
      <c r="NS253" s="70"/>
      <c r="NT253" s="70"/>
      <c r="NU253" s="70"/>
      <c r="NV253" s="70"/>
      <c r="NW253" s="70"/>
      <c r="NX253" s="70"/>
      <c r="NY253" s="70"/>
      <c r="NZ253" s="70"/>
      <c r="OA253" s="70"/>
      <c r="OB253" s="70"/>
      <c r="OC253" s="70"/>
      <c r="OD253" s="70"/>
      <c r="OE253" s="70"/>
      <c r="OF253" s="70"/>
      <c r="OG253" s="81"/>
      <c r="OH253" s="70"/>
      <c r="OI253" s="70"/>
      <c r="OJ253" s="70"/>
      <c r="OK253" s="70"/>
      <c r="OL253" s="70"/>
      <c r="OM253" s="70"/>
      <c r="ON253" s="70"/>
      <c r="OO253" s="70"/>
      <c r="OP253" s="70"/>
      <c r="OQ253" s="70"/>
      <c r="OR253" s="70"/>
      <c r="OS253" s="70"/>
      <c r="OT253" s="70"/>
      <c r="OU253" s="70"/>
    </row>
    <row r="254" spans="1:411" s="67" customFormat="1">
      <c r="A254" s="67">
        <v>245</v>
      </c>
      <c r="B254" s="555" t="s">
        <v>840</v>
      </c>
      <c r="C254" s="559" t="s">
        <v>601</v>
      </c>
      <c r="D254" s="511">
        <v>14000</v>
      </c>
      <c r="E254" s="743" t="s">
        <v>2470</v>
      </c>
      <c r="F254" s="634"/>
      <c r="G254" s="634">
        <v>11666.67</v>
      </c>
      <c r="H254" s="919">
        <v>14000</v>
      </c>
      <c r="I254" s="633">
        <f t="shared" si="9"/>
        <v>14000</v>
      </c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70"/>
      <c r="AG254" s="70"/>
      <c r="AH254" s="70"/>
      <c r="AI254" s="70"/>
      <c r="AJ254" s="72"/>
      <c r="AK254" s="70"/>
      <c r="AL254" s="72"/>
      <c r="AM254" s="70"/>
      <c r="AN254" s="70"/>
      <c r="AO254" s="72"/>
      <c r="AP254" s="70"/>
      <c r="AQ254" s="70"/>
      <c r="AR254" s="70"/>
      <c r="AS254" s="70"/>
      <c r="AT254" s="70"/>
      <c r="AU254" s="70"/>
      <c r="AV254" s="70"/>
      <c r="AW254" s="70"/>
      <c r="AX254" s="70"/>
      <c r="AY254" s="70"/>
      <c r="AZ254" s="70"/>
      <c r="BA254" s="70"/>
      <c r="BB254" s="70"/>
      <c r="BC254" s="70"/>
      <c r="BD254" s="70"/>
      <c r="BE254" s="70"/>
      <c r="BF254" s="70"/>
      <c r="BG254" s="70"/>
      <c r="BH254" s="70"/>
      <c r="BI254" s="70"/>
      <c r="BJ254" s="70"/>
      <c r="BK254" s="72"/>
      <c r="BL254" s="72"/>
      <c r="BM254" s="70"/>
      <c r="BN254" s="70"/>
      <c r="BO254" s="72"/>
      <c r="BP254" s="72"/>
      <c r="BQ254" s="70"/>
      <c r="BR254" s="70"/>
      <c r="BS254" s="70"/>
      <c r="BT254" s="70"/>
      <c r="BU254" s="72"/>
      <c r="BV254" s="72"/>
      <c r="BW254" s="72"/>
      <c r="BX254" s="72"/>
      <c r="BY254" s="70"/>
      <c r="BZ254" s="70"/>
      <c r="CA254" s="70"/>
      <c r="CB254" s="70"/>
      <c r="CC254" s="72"/>
      <c r="CD254" s="72"/>
      <c r="CE254" s="70"/>
      <c r="CF254" s="72"/>
      <c r="CG254" s="72"/>
      <c r="CH254" s="72"/>
      <c r="CI254" s="72"/>
      <c r="CJ254" s="72"/>
      <c r="CK254" s="72"/>
      <c r="CL254" s="72"/>
      <c r="CM254" s="72"/>
      <c r="CN254" s="72"/>
      <c r="CO254" s="72"/>
      <c r="CP254" s="72"/>
      <c r="CQ254" s="72"/>
      <c r="CR254" s="72"/>
      <c r="CS254" s="72"/>
      <c r="CT254" s="72"/>
      <c r="CU254" s="72"/>
      <c r="CV254" s="72"/>
      <c r="CW254" s="72"/>
      <c r="CX254" s="72"/>
      <c r="CY254" s="72"/>
      <c r="CZ254" s="72"/>
      <c r="DA254" s="70"/>
      <c r="DB254" s="70"/>
      <c r="DC254" s="70"/>
      <c r="DD254" s="72"/>
      <c r="DE254" s="72"/>
      <c r="DF254" s="70"/>
      <c r="DG254" s="72"/>
      <c r="DH254" s="70"/>
      <c r="DI254" s="72"/>
      <c r="DJ254" s="72"/>
      <c r="DK254" s="70"/>
      <c r="DL254" s="72"/>
      <c r="DM254" s="72"/>
      <c r="DN254" s="72"/>
      <c r="DO254" s="72"/>
      <c r="DP254" s="72"/>
      <c r="DQ254" s="72"/>
      <c r="DR254" s="72"/>
      <c r="DS254" s="72"/>
      <c r="DT254" s="72"/>
      <c r="DU254" s="72"/>
      <c r="DV254" s="72"/>
      <c r="DW254" s="72"/>
      <c r="DX254" s="72"/>
      <c r="DY254" s="72"/>
      <c r="DZ254" s="72"/>
      <c r="EA254" s="72"/>
      <c r="EB254" s="72"/>
      <c r="EC254" s="70"/>
      <c r="ED254" s="72"/>
      <c r="EE254" s="70"/>
      <c r="EF254" s="72"/>
      <c r="EG254" s="72"/>
      <c r="EH254" s="72"/>
      <c r="EI254" s="72"/>
      <c r="EJ254" s="72"/>
      <c r="EK254" s="72"/>
      <c r="EL254" s="72"/>
      <c r="EM254" s="72"/>
      <c r="EN254" s="72"/>
      <c r="EO254" s="72"/>
      <c r="EP254" s="72"/>
      <c r="EQ254" s="72"/>
      <c r="ER254" s="72"/>
      <c r="ES254" s="72"/>
      <c r="ET254" s="70"/>
      <c r="EU254" s="70"/>
      <c r="EV254" s="70"/>
      <c r="EW254" s="70"/>
      <c r="EX254" s="70"/>
      <c r="EY254" s="70"/>
      <c r="EZ254" s="70"/>
      <c r="FA254" s="73"/>
      <c r="FB254" s="74"/>
      <c r="FC254" s="74"/>
      <c r="FD254" s="74"/>
      <c r="FE254" s="74"/>
      <c r="FF254" s="74"/>
      <c r="FG254" s="74"/>
      <c r="FH254" s="74"/>
      <c r="FI254" s="74"/>
      <c r="FJ254" s="74"/>
      <c r="FK254" s="74"/>
      <c r="FL254" s="74"/>
      <c r="FM254" s="74"/>
      <c r="FN254" s="74"/>
      <c r="FO254" s="74"/>
      <c r="FP254" s="74">
        <v>1</v>
      </c>
      <c r="FQ254" s="74"/>
      <c r="FR254" s="74"/>
      <c r="FS254" s="74"/>
      <c r="FT254" s="74"/>
      <c r="FU254" s="74"/>
      <c r="FV254" s="74"/>
      <c r="FW254" s="74"/>
      <c r="FX254" s="76"/>
      <c r="FY254" s="76"/>
      <c r="FZ254" s="76"/>
      <c r="GA254" s="76"/>
      <c r="GB254" s="76"/>
      <c r="GC254" s="74"/>
      <c r="GD254" s="74"/>
      <c r="GE254" s="74"/>
      <c r="GF254" s="74"/>
      <c r="GG254" s="77"/>
      <c r="GH254" s="78"/>
      <c r="GI254" s="78"/>
      <c r="GJ254" s="74"/>
      <c r="GK254" s="79"/>
      <c r="GL254" s="105"/>
      <c r="GM254" s="105"/>
      <c r="GN254" s="70"/>
      <c r="GO254" s="70"/>
      <c r="GP254" s="70"/>
      <c r="GQ254" s="70"/>
      <c r="GR254" s="70"/>
      <c r="GS254" s="70"/>
      <c r="GT254" s="70"/>
      <c r="GU254" s="70"/>
      <c r="GV254" s="70"/>
      <c r="GW254" s="70"/>
      <c r="GX254" s="70"/>
      <c r="GY254" s="70"/>
      <c r="GZ254" s="70"/>
      <c r="HA254" s="70"/>
      <c r="HB254" s="70"/>
      <c r="HC254" s="70"/>
      <c r="HD254" s="70"/>
      <c r="HE254" s="70"/>
      <c r="HF254" s="70"/>
      <c r="HG254" s="70"/>
      <c r="HH254" s="70"/>
      <c r="HI254" s="70"/>
      <c r="HJ254" s="70"/>
      <c r="HK254" s="72"/>
      <c r="HL254" s="70"/>
      <c r="HM254" s="72"/>
      <c r="HN254" s="70"/>
      <c r="HO254" s="70"/>
      <c r="HP254" s="72"/>
      <c r="HQ254" s="106"/>
      <c r="HR254" s="70"/>
      <c r="HS254" s="70"/>
      <c r="HT254" s="70"/>
      <c r="HU254" s="70"/>
      <c r="HV254" s="70"/>
      <c r="HW254" s="70"/>
      <c r="HX254" s="70"/>
      <c r="HY254" s="70"/>
      <c r="HZ254" s="70"/>
      <c r="IA254" s="70"/>
      <c r="IB254" s="72"/>
      <c r="IC254" s="70"/>
      <c r="ID254" s="72"/>
      <c r="IE254" s="70"/>
      <c r="IF254" s="70"/>
      <c r="IG254" s="72"/>
      <c r="IH254" s="72"/>
      <c r="II254" s="72"/>
      <c r="IJ254" s="70"/>
      <c r="IK254" s="70"/>
      <c r="IL254" s="70"/>
      <c r="IM254" s="70"/>
      <c r="IN254" s="72"/>
      <c r="IO254" s="72"/>
      <c r="IP254" s="70"/>
      <c r="IQ254" s="72"/>
      <c r="IR254" s="72"/>
      <c r="IS254" s="72"/>
      <c r="IT254" s="72"/>
      <c r="IU254" s="72"/>
      <c r="IV254" s="72"/>
      <c r="IW254" s="72"/>
      <c r="IX254" s="72"/>
      <c r="IY254" s="72"/>
      <c r="IZ254" s="72"/>
      <c r="JA254" s="72"/>
      <c r="JB254" s="72"/>
      <c r="JC254" s="72"/>
      <c r="JD254" s="72"/>
      <c r="JE254" s="72"/>
      <c r="JF254" s="72"/>
      <c r="JG254" s="72"/>
      <c r="JH254" s="72"/>
      <c r="JI254" s="72"/>
      <c r="JJ254" s="72"/>
      <c r="JK254" s="72"/>
      <c r="JL254" s="70"/>
      <c r="JM254" s="70"/>
      <c r="JN254" s="70"/>
      <c r="JO254" s="72"/>
      <c r="JP254" s="72"/>
      <c r="JQ254" s="70"/>
      <c r="JR254" s="72"/>
      <c r="JS254" s="70"/>
      <c r="JT254" s="72"/>
      <c r="JU254" s="72"/>
      <c r="JV254" s="70"/>
      <c r="JW254" s="72"/>
      <c r="JX254" s="72"/>
      <c r="JY254" s="72"/>
      <c r="JZ254" s="72"/>
      <c r="KA254" s="72"/>
      <c r="KB254" s="72"/>
      <c r="KC254" s="72"/>
      <c r="KD254" s="72"/>
      <c r="KE254" s="72"/>
      <c r="KF254" s="72"/>
      <c r="KG254" s="72"/>
      <c r="KH254" s="72"/>
      <c r="KI254" s="72"/>
      <c r="KJ254" s="72"/>
      <c r="KK254" s="72"/>
      <c r="KL254" s="72"/>
      <c r="KM254" s="72"/>
      <c r="KN254" s="70"/>
      <c r="KO254" s="72"/>
      <c r="KP254" s="70"/>
      <c r="KQ254" s="72"/>
      <c r="KR254" s="72"/>
      <c r="KS254" s="72"/>
      <c r="KT254" s="72"/>
      <c r="KU254" s="72"/>
      <c r="KV254" s="72"/>
      <c r="KW254" s="72"/>
      <c r="KX254" s="72"/>
      <c r="KY254" s="72"/>
      <c r="KZ254" s="72"/>
      <c r="LA254" s="72"/>
      <c r="LB254" s="72"/>
      <c r="LC254" s="72"/>
      <c r="LD254" s="72"/>
      <c r="LE254" s="70"/>
      <c r="LF254" s="70"/>
      <c r="LG254" s="70"/>
      <c r="LH254" s="70"/>
      <c r="LI254" s="70"/>
      <c r="LJ254" s="70"/>
      <c r="LK254" s="70"/>
      <c r="LL254" s="73"/>
      <c r="LM254" s="74"/>
      <c r="LN254" s="74"/>
      <c r="LO254" s="74"/>
      <c r="LP254" s="74"/>
      <c r="LQ254" s="74"/>
      <c r="LR254" s="74"/>
      <c r="LS254" s="74"/>
      <c r="LT254" s="74"/>
      <c r="LU254" s="74"/>
      <c r="LV254" s="74"/>
      <c r="LW254" s="74"/>
      <c r="LX254" s="74"/>
      <c r="LY254" s="74"/>
      <c r="LZ254" s="74"/>
      <c r="MA254" s="74">
        <v>1</v>
      </c>
      <c r="MB254" s="74"/>
      <c r="MC254" s="74"/>
      <c r="MD254" s="74"/>
      <c r="ME254" s="74"/>
      <c r="MF254" s="74"/>
      <c r="MG254" s="74"/>
      <c r="MH254" s="74"/>
      <c r="MI254" s="76"/>
      <c r="MJ254" s="76"/>
      <c r="MK254" s="76"/>
      <c r="ML254" s="76"/>
      <c r="MM254" s="76"/>
      <c r="MN254" s="74"/>
      <c r="MO254" s="74"/>
      <c r="MP254" s="74"/>
      <c r="MQ254" s="74"/>
      <c r="MR254" s="70"/>
      <c r="MS254" s="70"/>
      <c r="MT254" s="70"/>
      <c r="MU254" s="70"/>
      <c r="MV254" s="70"/>
      <c r="MW254" s="70"/>
      <c r="MX254" s="70"/>
      <c r="MY254" s="70"/>
      <c r="MZ254" s="70"/>
      <c r="NA254" s="70"/>
      <c r="NB254" s="70"/>
      <c r="NC254" s="70"/>
      <c r="ND254" s="70"/>
      <c r="NE254" s="70"/>
      <c r="NF254" s="70"/>
      <c r="NG254" s="70"/>
      <c r="NH254" s="70"/>
      <c r="NI254" s="70"/>
      <c r="NJ254" s="70"/>
      <c r="NK254" s="70"/>
      <c r="NL254" s="70"/>
      <c r="NM254" s="70"/>
      <c r="NN254" s="70"/>
      <c r="NO254" s="70"/>
      <c r="NP254" s="70"/>
      <c r="NQ254" s="70"/>
      <c r="NR254" s="70"/>
      <c r="NS254" s="70"/>
      <c r="NT254" s="70"/>
      <c r="NU254" s="70"/>
      <c r="NV254" s="70"/>
      <c r="NW254" s="70"/>
      <c r="NX254" s="70"/>
      <c r="NY254" s="70"/>
      <c r="NZ254" s="70"/>
      <c r="OA254" s="70"/>
      <c r="OB254" s="70"/>
      <c r="OC254" s="70"/>
      <c r="OD254" s="70"/>
      <c r="OE254" s="70"/>
      <c r="OF254" s="70"/>
      <c r="OG254" s="81"/>
      <c r="OH254" s="70"/>
      <c r="OI254" s="70"/>
      <c r="OJ254" s="70"/>
      <c r="OK254" s="70"/>
      <c r="OL254" s="70"/>
      <c r="OM254" s="70"/>
      <c r="ON254" s="70"/>
      <c r="OO254" s="70"/>
      <c r="OP254" s="70"/>
      <c r="OQ254" s="70"/>
      <c r="OR254" s="70"/>
      <c r="OS254" s="70"/>
      <c r="OT254" s="70"/>
      <c r="OU254" s="70"/>
    </row>
    <row r="255" spans="1:411" s="67" customFormat="1" ht="12.75">
      <c r="A255" s="67">
        <v>246</v>
      </c>
      <c r="B255" s="555" t="s">
        <v>841</v>
      </c>
      <c r="C255" s="559" t="s">
        <v>601</v>
      </c>
      <c r="D255" s="511">
        <v>16792.97</v>
      </c>
      <c r="E255" s="571" t="s">
        <v>2471</v>
      </c>
      <c r="F255" s="634"/>
      <c r="G255" s="634">
        <v>16792.97</v>
      </c>
      <c r="H255" s="919">
        <v>16792.97</v>
      </c>
      <c r="I255" s="633">
        <f t="shared" si="9"/>
        <v>16792.97</v>
      </c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70"/>
      <c r="AG255" s="70"/>
      <c r="AH255" s="70"/>
      <c r="AI255" s="70"/>
      <c r="AJ255" s="72"/>
      <c r="AK255" s="70"/>
      <c r="AL255" s="72"/>
      <c r="AM255" s="70"/>
      <c r="AN255" s="70"/>
      <c r="AO255" s="72"/>
      <c r="AP255" s="70"/>
      <c r="AQ255" s="70"/>
      <c r="AR255" s="70"/>
      <c r="AS255" s="70"/>
      <c r="AT255" s="70"/>
      <c r="AU255" s="70"/>
      <c r="AV255" s="70"/>
      <c r="AW255" s="70"/>
      <c r="AX255" s="70"/>
      <c r="AY255" s="70"/>
      <c r="AZ255" s="70"/>
      <c r="BA255" s="70"/>
      <c r="BB255" s="70"/>
      <c r="BC255" s="70"/>
      <c r="BD255" s="70"/>
      <c r="BE255" s="70"/>
      <c r="BF255" s="70"/>
      <c r="BG255" s="70"/>
      <c r="BH255" s="70"/>
      <c r="BI255" s="70"/>
      <c r="BJ255" s="70"/>
      <c r="BK255" s="72"/>
      <c r="BL255" s="72"/>
      <c r="BM255" s="70"/>
      <c r="BN255" s="70"/>
      <c r="BO255" s="72"/>
      <c r="BP255" s="72"/>
      <c r="BQ255" s="70"/>
      <c r="BR255" s="70"/>
      <c r="BS255" s="70"/>
      <c r="BT255" s="70"/>
      <c r="BU255" s="72"/>
      <c r="BV255" s="72"/>
      <c r="BW255" s="72"/>
      <c r="BX255" s="72"/>
      <c r="BY255" s="70"/>
      <c r="BZ255" s="70"/>
      <c r="CA255" s="70"/>
      <c r="CB255" s="70"/>
      <c r="CC255" s="72"/>
      <c r="CD255" s="72"/>
      <c r="CE255" s="70"/>
      <c r="CF255" s="72"/>
      <c r="CG255" s="72"/>
      <c r="CH255" s="72"/>
      <c r="CI255" s="72"/>
      <c r="CJ255" s="72"/>
      <c r="CK255" s="72"/>
      <c r="CL255" s="72"/>
      <c r="CM255" s="72"/>
      <c r="CN255" s="72"/>
      <c r="CO255" s="72"/>
      <c r="CP255" s="72"/>
      <c r="CQ255" s="72"/>
      <c r="CR255" s="72"/>
      <c r="CS255" s="72"/>
      <c r="CT255" s="72"/>
      <c r="CU255" s="72"/>
      <c r="CV255" s="72"/>
      <c r="CW255" s="72"/>
      <c r="CX255" s="72"/>
      <c r="CY255" s="72"/>
      <c r="CZ255" s="72"/>
      <c r="DA255" s="70"/>
      <c r="DB255" s="70"/>
      <c r="DC255" s="70"/>
      <c r="DD255" s="72"/>
      <c r="DE255" s="72"/>
      <c r="DF255" s="70"/>
      <c r="DG255" s="72"/>
      <c r="DH255" s="70"/>
      <c r="DI255" s="72"/>
      <c r="DJ255" s="72"/>
      <c r="DK255" s="70"/>
      <c r="DL255" s="72"/>
      <c r="DM255" s="72"/>
      <c r="DN255" s="72"/>
      <c r="DO255" s="72"/>
      <c r="DP255" s="72"/>
      <c r="DQ255" s="72"/>
      <c r="DR255" s="72"/>
      <c r="DS255" s="72"/>
      <c r="DT255" s="72"/>
      <c r="DU255" s="72"/>
      <c r="DV255" s="72"/>
      <c r="DW255" s="72"/>
      <c r="DX255" s="72"/>
      <c r="DY255" s="72"/>
      <c r="DZ255" s="72"/>
      <c r="EA255" s="72"/>
      <c r="EB255" s="72"/>
      <c r="EC255" s="70"/>
      <c r="ED255" s="72"/>
      <c r="EE255" s="70"/>
      <c r="EF255" s="72"/>
      <c r="EG255" s="72"/>
      <c r="EH255" s="72"/>
      <c r="EI255" s="72"/>
      <c r="EJ255" s="72"/>
      <c r="EK255" s="72"/>
      <c r="EL255" s="72"/>
      <c r="EM255" s="72"/>
      <c r="EN255" s="72"/>
      <c r="EO255" s="72"/>
      <c r="EP255" s="72"/>
      <c r="EQ255" s="72"/>
      <c r="ER255" s="72"/>
      <c r="ES255" s="72"/>
      <c r="ET255" s="70"/>
      <c r="EU255" s="72"/>
      <c r="EV255" s="70"/>
      <c r="EW255" s="70"/>
      <c r="EX255" s="70"/>
      <c r="EY255" s="73"/>
      <c r="EZ255" s="73"/>
      <c r="FA255" s="73"/>
      <c r="FB255" s="73"/>
      <c r="FC255" s="109"/>
      <c r="FD255" s="109"/>
      <c r="FE255" s="109"/>
      <c r="FF255" s="109"/>
      <c r="FG255" s="109"/>
      <c r="FH255" s="109"/>
      <c r="FI255" s="109"/>
      <c r="FJ255" s="109"/>
      <c r="FK255" s="109"/>
      <c r="FL255" s="109"/>
      <c r="FM255" s="109"/>
      <c r="FN255" s="109"/>
      <c r="FO255" s="109"/>
      <c r="FP255" s="109"/>
      <c r="FQ255" s="109">
        <v>1</v>
      </c>
      <c r="FR255" s="73"/>
      <c r="FS255" s="73"/>
      <c r="FT255" s="73"/>
      <c r="FU255" s="73"/>
      <c r="FV255" s="73"/>
      <c r="FW255" s="73"/>
      <c r="FX255" s="110"/>
      <c r="FY255" s="110"/>
      <c r="FZ255" s="110"/>
      <c r="GA255" s="110"/>
      <c r="GB255" s="110"/>
      <c r="GC255" s="73"/>
      <c r="GD255" s="73"/>
      <c r="GE255" s="73"/>
      <c r="GF255" s="73"/>
      <c r="GG255" s="77"/>
      <c r="GH255" s="78"/>
      <c r="GI255" s="78"/>
      <c r="GJ255" s="74"/>
      <c r="GK255" s="79"/>
      <c r="GL255" s="105"/>
      <c r="GM255" s="105"/>
      <c r="GN255" s="70"/>
      <c r="GO255" s="70"/>
      <c r="GP255" s="70"/>
      <c r="GQ255" s="70"/>
      <c r="GR255" s="70"/>
      <c r="GS255" s="70"/>
      <c r="GT255" s="70"/>
      <c r="GU255" s="70"/>
      <c r="GV255" s="70"/>
      <c r="GW255" s="70"/>
      <c r="GX255" s="70"/>
      <c r="GY255" s="70"/>
      <c r="GZ255" s="70"/>
      <c r="HA255" s="70"/>
      <c r="HB255" s="70"/>
      <c r="HC255" s="70"/>
      <c r="HD255" s="70"/>
      <c r="HE255" s="70"/>
      <c r="HF255" s="70"/>
      <c r="HG255" s="70"/>
      <c r="HH255" s="70"/>
      <c r="HI255" s="70"/>
      <c r="HJ255" s="70"/>
      <c r="HK255" s="72"/>
      <c r="HL255" s="70"/>
      <c r="HM255" s="72"/>
      <c r="HN255" s="70"/>
      <c r="HO255" s="70"/>
      <c r="HP255" s="72"/>
      <c r="HQ255" s="106"/>
      <c r="HR255" s="70"/>
      <c r="HS255" s="70"/>
      <c r="HT255" s="70"/>
      <c r="HU255" s="70"/>
      <c r="HV255" s="70"/>
      <c r="HW255" s="70"/>
      <c r="HX255" s="70"/>
      <c r="HY255" s="70"/>
      <c r="HZ255" s="70"/>
      <c r="IA255" s="70"/>
      <c r="IB255" s="72"/>
      <c r="IC255" s="70"/>
      <c r="ID255" s="72"/>
      <c r="IE255" s="70"/>
      <c r="IF255" s="70"/>
      <c r="IG255" s="72"/>
      <c r="IH255" s="72"/>
      <c r="II255" s="72"/>
      <c r="IJ255" s="70"/>
      <c r="IK255" s="70"/>
      <c r="IL255" s="70"/>
      <c r="IM255" s="70"/>
      <c r="IN255" s="72"/>
      <c r="IO255" s="72"/>
      <c r="IP255" s="70"/>
      <c r="IQ255" s="72"/>
      <c r="IR255" s="72"/>
      <c r="IS255" s="72"/>
      <c r="IT255" s="72"/>
      <c r="IU255" s="72"/>
      <c r="IV255" s="72"/>
      <c r="IW255" s="72"/>
      <c r="IX255" s="72"/>
      <c r="IY255" s="72"/>
      <c r="IZ255" s="72"/>
      <c r="JA255" s="72"/>
      <c r="JB255" s="72"/>
      <c r="JC255" s="72"/>
      <c r="JD255" s="72"/>
      <c r="JE255" s="72"/>
      <c r="JF255" s="72"/>
      <c r="JG255" s="72"/>
      <c r="JH255" s="72"/>
      <c r="JI255" s="72"/>
      <c r="JJ255" s="72"/>
      <c r="JK255" s="72"/>
      <c r="JL255" s="70"/>
      <c r="JM255" s="70"/>
      <c r="JN255" s="70"/>
      <c r="JO255" s="72"/>
      <c r="JP255" s="72"/>
      <c r="JQ255" s="70"/>
      <c r="JR255" s="72"/>
      <c r="JS255" s="70"/>
      <c r="JT255" s="72"/>
      <c r="JU255" s="72"/>
      <c r="JV255" s="70"/>
      <c r="JW255" s="72"/>
      <c r="JX255" s="72"/>
      <c r="JY255" s="72"/>
      <c r="JZ255" s="72"/>
      <c r="KA255" s="72"/>
      <c r="KB255" s="72"/>
      <c r="KC255" s="72"/>
      <c r="KD255" s="72"/>
      <c r="KE255" s="72"/>
      <c r="KF255" s="72"/>
      <c r="KG255" s="72"/>
      <c r="KH255" s="72"/>
      <c r="KI255" s="72"/>
      <c r="KJ255" s="72"/>
      <c r="KK255" s="72"/>
      <c r="KL255" s="72"/>
      <c r="KM255" s="72"/>
      <c r="KN255" s="70"/>
      <c r="KO255" s="72"/>
      <c r="KP255" s="70"/>
      <c r="KQ255" s="72"/>
      <c r="KR255" s="72"/>
      <c r="KS255" s="72"/>
      <c r="KT255" s="72"/>
      <c r="KU255" s="72"/>
      <c r="KV255" s="72"/>
      <c r="KW255" s="72"/>
      <c r="KX255" s="72"/>
      <c r="KY255" s="72"/>
      <c r="KZ255" s="72"/>
      <c r="LA255" s="72"/>
      <c r="LB255" s="72"/>
      <c r="LC255" s="72"/>
      <c r="LD255" s="72"/>
      <c r="LE255" s="70"/>
      <c r="LF255" s="72"/>
      <c r="LG255" s="70"/>
      <c r="LH255" s="70"/>
      <c r="LI255" s="70"/>
      <c r="LJ255" s="73"/>
      <c r="LK255" s="73"/>
      <c r="LL255" s="73"/>
      <c r="LM255" s="73"/>
      <c r="LN255" s="109"/>
      <c r="LO255" s="109"/>
      <c r="LP255" s="109"/>
      <c r="LQ255" s="109"/>
      <c r="LR255" s="109"/>
      <c r="LS255" s="109"/>
      <c r="LT255" s="109"/>
      <c r="LU255" s="109"/>
      <c r="LV255" s="109"/>
      <c r="LW255" s="109"/>
      <c r="LX255" s="109"/>
      <c r="LY255" s="109"/>
      <c r="LZ255" s="109"/>
      <c r="MA255" s="109"/>
      <c r="MB255" s="109">
        <v>1</v>
      </c>
      <c r="MC255" s="73"/>
      <c r="MD255" s="73"/>
      <c r="ME255" s="73"/>
      <c r="MF255" s="73"/>
      <c r="MG255" s="73"/>
      <c r="MH255" s="73"/>
      <c r="MI255" s="110"/>
      <c r="MJ255" s="110"/>
      <c r="MK255" s="110"/>
      <c r="ML255" s="110"/>
      <c r="MM255" s="110"/>
      <c r="MN255" s="73"/>
      <c r="MO255" s="73"/>
      <c r="MP255" s="73"/>
      <c r="MQ255" s="73"/>
      <c r="MR255" s="70"/>
      <c r="MS255" s="70"/>
      <c r="MT255" s="70"/>
      <c r="MU255" s="70"/>
      <c r="MV255" s="70"/>
      <c r="MW255" s="70"/>
      <c r="MX255" s="70"/>
      <c r="MY255" s="70"/>
      <c r="MZ255" s="70"/>
      <c r="NA255" s="70"/>
      <c r="NB255" s="70"/>
      <c r="NC255" s="70"/>
      <c r="ND255" s="70"/>
      <c r="NE255" s="70"/>
      <c r="NF255" s="70"/>
      <c r="NG255" s="70"/>
      <c r="NH255" s="70"/>
      <c r="NI255" s="70"/>
      <c r="NJ255" s="70"/>
      <c r="NK255" s="70"/>
      <c r="NL255" s="70"/>
      <c r="NM255" s="70"/>
      <c r="NN255" s="70"/>
      <c r="NO255" s="70"/>
      <c r="NP255" s="70"/>
      <c r="NQ255" s="70"/>
      <c r="NR255" s="70"/>
      <c r="NS255" s="70"/>
      <c r="NT255" s="70"/>
      <c r="NU255" s="70"/>
      <c r="NV255" s="70"/>
      <c r="NW255" s="70"/>
      <c r="NX255" s="70"/>
      <c r="NY255" s="70"/>
      <c r="NZ255" s="70"/>
      <c r="OA255" s="70"/>
      <c r="OB255" s="70"/>
      <c r="OC255" s="70"/>
      <c r="OD255" s="70"/>
      <c r="OE255" s="70"/>
      <c r="OF255" s="70"/>
      <c r="OG255" s="81"/>
      <c r="OH255" s="70"/>
      <c r="OI255" s="70"/>
      <c r="OJ255" s="70"/>
      <c r="OK255" s="70"/>
      <c r="OL255" s="70"/>
      <c r="OM255" s="70"/>
      <c r="ON255" s="70"/>
      <c r="OO255" s="70"/>
      <c r="OP255" s="70"/>
      <c r="OQ255" s="70"/>
      <c r="OR255" s="70"/>
      <c r="OS255" s="70"/>
      <c r="OT255" s="70"/>
      <c r="OU255" s="70"/>
    </row>
    <row r="256" spans="1:411" s="67" customFormat="1" ht="12.75">
      <c r="A256" s="67">
        <v>247</v>
      </c>
      <c r="B256" s="555" t="s">
        <v>842</v>
      </c>
      <c r="C256" s="559" t="s">
        <v>601</v>
      </c>
      <c r="D256" s="511">
        <v>4355.17</v>
      </c>
      <c r="E256" s="571" t="s">
        <v>2472</v>
      </c>
      <c r="F256" s="634"/>
      <c r="G256" s="634">
        <v>4355.17</v>
      </c>
      <c r="H256" s="919">
        <v>4355.17</v>
      </c>
      <c r="I256" s="633">
        <f t="shared" si="9"/>
        <v>4355.17</v>
      </c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  <c r="AB256" s="70"/>
      <c r="AC256" s="70"/>
      <c r="AD256" s="70"/>
      <c r="AE256" s="70"/>
      <c r="AF256" s="70"/>
      <c r="AG256" s="70"/>
      <c r="AH256" s="70"/>
      <c r="AI256" s="70"/>
      <c r="AJ256" s="72"/>
      <c r="AK256" s="70"/>
      <c r="AL256" s="72"/>
      <c r="AM256" s="70"/>
      <c r="AN256" s="70"/>
      <c r="AO256" s="72"/>
      <c r="AP256" s="70"/>
      <c r="AQ256" s="70"/>
      <c r="AR256" s="70"/>
      <c r="AS256" s="70"/>
      <c r="AT256" s="70"/>
      <c r="AU256" s="70"/>
      <c r="AV256" s="70"/>
      <c r="AW256" s="70"/>
      <c r="AX256" s="70"/>
      <c r="AY256" s="70"/>
      <c r="AZ256" s="70"/>
      <c r="BA256" s="70"/>
      <c r="BB256" s="70"/>
      <c r="BC256" s="70"/>
      <c r="BD256" s="70"/>
      <c r="BE256" s="70"/>
      <c r="BF256" s="70"/>
      <c r="BG256" s="70"/>
      <c r="BH256" s="70"/>
      <c r="BI256" s="70"/>
      <c r="BJ256" s="70"/>
      <c r="BK256" s="72"/>
      <c r="BL256" s="72"/>
      <c r="BM256" s="70"/>
      <c r="BN256" s="70"/>
      <c r="BO256" s="72"/>
      <c r="BP256" s="72"/>
      <c r="BQ256" s="70"/>
      <c r="BR256" s="70"/>
      <c r="BS256" s="70"/>
      <c r="BT256" s="70"/>
      <c r="BU256" s="72"/>
      <c r="BV256" s="72"/>
      <c r="BW256" s="72"/>
      <c r="BX256" s="72"/>
      <c r="BY256" s="70"/>
      <c r="BZ256" s="70"/>
      <c r="CA256" s="70"/>
      <c r="CB256" s="70"/>
      <c r="CC256" s="72"/>
      <c r="CD256" s="72"/>
      <c r="CE256" s="70"/>
      <c r="CF256" s="72"/>
      <c r="CG256" s="72"/>
      <c r="CH256" s="72"/>
      <c r="CI256" s="72"/>
      <c r="CJ256" s="72"/>
      <c r="CK256" s="72"/>
      <c r="CL256" s="72"/>
      <c r="CM256" s="72"/>
      <c r="CN256" s="72"/>
      <c r="CO256" s="72"/>
      <c r="CP256" s="72"/>
      <c r="CQ256" s="72"/>
      <c r="CR256" s="72"/>
      <c r="CS256" s="72"/>
      <c r="CT256" s="72"/>
      <c r="CU256" s="72"/>
      <c r="CV256" s="72"/>
      <c r="CW256" s="72"/>
      <c r="CX256" s="72"/>
      <c r="CY256" s="72"/>
      <c r="CZ256" s="72"/>
      <c r="DA256" s="70"/>
      <c r="DB256" s="70"/>
      <c r="DC256" s="70"/>
      <c r="DD256" s="72"/>
      <c r="DE256" s="72"/>
      <c r="DF256" s="70"/>
      <c r="DG256" s="72"/>
      <c r="DH256" s="70"/>
      <c r="DI256" s="72"/>
      <c r="DJ256" s="72"/>
      <c r="DK256" s="70"/>
      <c r="DL256" s="72"/>
      <c r="DM256" s="72"/>
      <c r="DN256" s="72"/>
      <c r="DO256" s="72"/>
      <c r="DP256" s="72"/>
      <c r="DQ256" s="72"/>
      <c r="DR256" s="72"/>
      <c r="DS256" s="72"/>
      <c r="DT256" s="72"/>
      <c r="DU256" s="72"/>
      <c r="DV256" s="72"/>
      <c r="DW256" s="72"/>
      <c r="DX256" s="72"/>
      <c r="DY256" s="72"/>
      <c r="DZ256" s="72"/>
      <c r="EA256" s="72"/>
      <c r="EB256" s="72"/>
      <c r="EC256" s="70"/>
      <c r="ED256" s="72"/>
      <c r="EE256" s="70"/>
      <c r="EF256" s="72"/>
      <c r="EG256" s="72"/>
      <c r="EH256" s="72"/>
      <c r="EI256" s="72"/>
      <c r="EJ256" s="72"/>
      <c r="EK256" s="72"/>
      <c r="EL256" s="72"/>
      <c r="EM256" s="72"/>
      <c r="EN256" s="72"/>
      <c r="EO256" s="72"/>
      <c r="EP256" s="72"/>
      <c r="EQ256" s="72"/>
      <c r="ER256" s="72"/>
      <c r="ES256" s="72"/>
      <c r="ET256" s="70"/>
      <c r="EU256" s="72"/>
      <c r="EV256" s="70"/>
      <c r="EW256" s="70"/>
      <c r="EX256" s="70"/>
      <c r="EY256" s="73"/>
      <c r="EZ256" s="73"/>
      <c r="FA256" s="73"/>
      <c r="FB256" s="74"/>
      <c r="FC256" s="75"/>
      <c r="FD256" s="75"/>
      <c r="FE256" s="75"/>
      <c r="FF256" s="75"/>
      <c r="FG256" s="75"/>
      <c r="FH256" s="75"/>
      <c r="FI256" s="75"/>
      <c r="FJ256" s="75"/>
      <c r="FK256" s="75"/>
      <c r="FL256" s="75"/>
      <c r="FM256" s="75"/>
      <c r="FN256" s="75"/>
      <c r="FO256" s="75"/>
      <c r="FP256" s="75"/>
      <c r="FQ256" s="75"/>
      <c r="FR256" s="74">
        <v>1</v>
      </c>
      <c r="FS256" s="74"/>
      <c r="FT256" s="74"/>
      <c r="FU256" s="74"/>
      <c r="FV256" s="74"/>
      <c r="FW256" s="74"/>
      <c r="FX256" s="76"/>
      <c r="FY256" s="76"/>
      <c r="FZ256" s="76"/>
      <c r="GA256" s="76"/>
      <c r="GB256" s="76"/>
      <c r="GC256" s="74"/>
      <c r="GD256" s="74"/>
      <c r="GE256" s="74"/>
      <c r="GF256" s="74"/>
      <c r="GG256" s="77"/>
      <c r="GH256" s="78"/>
      <c r="GI256" s="78"/>
      <c r="GJ256" s="74"/>
      <c r="GK256" s="79"/>
      <c r="GL256" s="105"/>
      <c r="GM256" s="105"/>
      <c r="GN256" s="70"/>
      <c r="GO256" s="70"/>
      <c r="GP256" s="70"/>
      <c r="GQ256" s="70"/>
      <c r="GR256" s="70"/>
      <c r="GS256" s="70"/>
      <c r="GT256" s="70"/>
      <c r="GU256" s="70"/>
      <c r="GV256" s="70"/>
      <c r="GW256" s="70"/>
      <c r="GX256" s="70"/>
      <c r="GY256" s="70"/>
      <c r="GZ256" s="70"/>
      <c r="HA256" s="70"/>
      <c r="HB256" s="70"/>
      <c r="HC256" s="70"/>
      <c r="HD256" s="70"/>
      <c r="HE256" s="70"/>
      <c r="HF256" s="70"/>
      <c r="HG256" s="70"/>
      <c r="HH256" s="70"/>
      <c r="HI256" s="70"/>
      <c r="HJ256" s="70"/>
      <c r="HK256" s="72"/>
      <c r="HL256" s="70"/>
      <c r="HM256" s="72"/>
      <c r="HN256" s="70"/>
      <c r="HO256" s="70"/>
      <c r="HP256" s="72"/>
      <c r="HQ256" s="106"/>
      <c r="HR256" s="70"/>
      <c r="HS256" s="70"/>
      <c r="HT256" s="70"/>
      <c r="HU256" s="70"/>
      <c r="HV256" s="70"/>
      <c r="HW256" s="70"/>
      <c r="HX256" s="70"/>
      <c r="HY256" s="70"/>
      <c r="HZ256" s="70"/>
      <c r="IA256" s="70"/>
      <c r="IB256" s="72"/>
      <c r="IC256" s="70"/>
      <c r="ID256" s="72"/>
      <c r="IE256" s="70"/>
      <c r="IF256" s="70"/>
      <c r="IG256" s="72"/>
      <c r="IH256" s="72"/>
      <c r="II256" s="72"/>
      <c r="IJ256" s="70"/>
      <c r="IK256" s="70"/>
      <c r="IL256" s="70"/>
      <c r="IM256" s="70"/>
      <c r="IN256" s="72"/>
      <c r="IO256" s="72"/>
      <c r="IP256" s="70"/>
      <c r="IQ256" s="72"/>
      <c r="IR256" s="72"/>
      <c r="IS256" s="72"/>
      <c r="IT256" s="72"/>
      <c r="IU256" s="72"/>
      <c r="IV256" s="72"/>
      <c r="IW256" s="72"/>
      <c r="IX256" s="72"/>
      <c r="IY256" s="72"/>
      <c r="IZ256" s="72"/>
      <c r="JA256" s="72"/>
      <c r="JB256" s="72"/>
      <c r="JC256" s="72"/>
      <c r="JD256" s="72"/>
      <c r="JE256" s="72"/>
      <c r="JF256" s="72"/>
      <c r="JG256" s="72"/>
      <c r="JH256" s="72"/>
      <c r="JI256" s="72"/>
      <c r="JJ256" s="72"/>
      <c r="JK256" s="72"/>
      <c r="JL256" s="70"/>
      <c r="JM256" s="70"/>
      <c r="JN256" s="70"/>
      <c r="JO256" s="72"/>
      <c r="JP256" s="72"/>
      <c r="JQ256" s="70"/>
      <c r="JR256" s="72"/>
      <c r="JS256" s="70"/>
      <c r="JT256" s="72"/>
      <c r="JU256" s="72"/>
      <c r="JV256" s="70"/>
      <c r="JW256" s="72"/>
      <c r="JX256" s="72"/>
      <c r="JY256" s="72"/>
      <c r="JZ256" s="72"/>
      <c r="KA256" s="72"/>
      <c r="KB256" s="72"/>
      <c r="KC256" s="72"/>
      <c r="KD256" s="72"/>
      <c r="KE256" s="72"/>
      <c r="KF256" s="72"/>
      <c r="KG256" s="72"/>
      <c r="KH256" s="72"/>
      <c r="KI256" s="72"/>
      <c r="KJ256" s="72"/>
      <c r="KK256" s="72"/>
      <c r="KL256" s="72"/>
      <c r="KM256" s="72"/>
      <c r="KN256" s="70"/>
      <c r="KO256" s="72"/>
      <c r="KP256" s="70"/>
      <c r="KQ256" s="72"/>
      <c r="KR256" s="72"/>
      <c r="KS256" s="72"/>
      <c r="KT256" s="72"/>
      <c r="KU256" s="72"/>
      <c r="KV256" s="72"/>
      <c r="KW256" s="72"/>
      <c r="KX256" s="72"/>
      <c r="KY256" s="72"/>
      <c r="KZ256" s="72"/>
      <c r="LA256" s="72"/>
      <c r="LB256" s="72"/>
      <c r="LC256" s="72"/>
      <c r="LD256" s="72"/>
      <c r="LE256" s="70"/>
      <c r="LF256" s="72"/>
      <c r="LG256" s="70"/>
      <c r="LH256" s="70"/>
      <c r="LI256" s="70"/>
      <c r="LJ256" s="73"/>
      <c r="LK256" s="73"/>
      <c r="LL256" s="73"/>
      <c r="LM256" s="74"/>
      <c r="LN256" s="75"/>
      <c r="LO256" s="75"/>
      <c r="LP256" s="75"/>
      <c r="LQ256" s="75"/>
      <c r="LR256" s="75"/>
      <c r="LS256" s="75"/>
      <c r="LT256" s="75"/>
      <c r="LU256" s="75"/>
      <c r="LV256" s="75"/>
      <c r="LW256" s="75"/>
      <c r="LX256" s="75"/>
      <c r="LY256" s="75"/>
      <c r="LZ256" s="75"/>
      <c r="MA256" s="75"/>
      <c r="MB256" s="75"/>
      <c r="MC256" s="74">
        <v>1</v>
      </c>
      <c r="MD256" s="74"/>
      <c r="ME256" s="74"/>
      <c r="MF256" s="74"/>
      <c r="MG256" s="74"/>
      <c r="MH256" s="74"/>
      <c r="MI256" s="76"/>
      <c r="MJ256" s="76"/>
      <c r="MK256" s="76"/>
      <c r="ML256" s="76"/>
      <c r="MM256" s="76"/>
      <c r="MN256" s="74"/>
      <c r="MO256" s="74"/>
      <c r="MP256" s="74"/>
      <c r="MQ256" s="74"/>
      <c r="MR256" s="70"/>
      <c r="MS256" s="70"/>
      <c r="MT256" s="70"/>
      <c r="MU256" s="70"/>
      <c r="MV256" s="70"/>
      <c r="MW256" s="70"/>
      <c r="MX256" s="70"/>
      <c r="MY256" s="70"/>
      <c r="MZ256" s="70"/>
      <c r="NA256" s="70"/>
      <c r="NB256" s="70"/>
      <c r="NC256" s="70"/>
      <c r="ND256" s="70"/>
      <c r="NE256" s="70"/>
      <c r="NF256" s="70"/>
      <c r="NG256" s="70"/>
      <c r="NH256" s="70"/>
      <c r="NI256" s="70"/>
      <c r="NJ256" s="70"/>
      <c r="NK256" s="70"/>
      <c r="NL256" s="70"/>
      <c r="NM256" s="70"/>
      <c r="NN256" s="70"/>
      <c r="NO256" s="70"/>
      <c r="NP256" s="70"/>
      <c r="NQ256" s="70"/>
      <c r="NR256" s="70"/>
      <c r="NS256" s="70"/>
      <c r="NT256" s="70"/>
      <c r="NU256" s="70"/>
      <c r="NV256" s="70"/>
      <c r="NW256" s="70"/>
      <c r="NX256" s="70"/>
      <c r="NY256" s="70"/>
      <c r="NZ256" s="70"/>
      <c r="OA256" s="70"/>
      <c r="OB256" s="70"/>
      <c r="OC256" s="70"/>
      <c r="OD256" s="70"/>
      <c r="OE256" s="70"/>
      <c r="OF256" s="70"/>
      <c r="OG256" s="81"/>
      <c r="OH256" s="70"/>
      <c r="OI256" s="70"/>
      <c r="OJ256" s="70"/>
      <c r="OK256" s="70"/>
      <c r="OL256" s="70"/>
      <c r="OM256" s="70"/>
      <c r="ON256" s="70"/>
      <c r="OO256" s="70"/>
      <c r="OP256" s="70"/>
      <c r="OQ256" s="70"/>
      <c r="OR256" s="70"/>
      <c r="OS256" s="70"/>
      <c r="OT256" s="70"/>
      <c r="OU256" s="70"/>
    </row>
    <row r="257" spans="1:412" s="67" customFormat="1">
      <c r="A257" s="67">
        <v>248</v>
      </c>
      <c r="B257" s="555" t="s">
        <v>843</v>
      </c>
      <c r="C257" s="559" t="s">
        <v>601</v>
      </c>
      <c r="D257" s="511">
        <v>5300</v>
      </c>
      <c r="E257" s="743" t="s">
        <v>2472</v>
      </c>
      <c r="F257" s="634"/>
      <c r="G257" s="634">
        <v>3872.92</v>
      </c>
      <c r="H257" s="919">
        <v>5300</v>
      </c>
      <c r="I257" s="633">
        <f t="shared" si="9"/>
        <v>5300</v>
      </c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2"/>
      <c r="AK257" s="70"/>
      <c r="AL257" s="72"/>
      <c r="AM257" s="70"/>
      <c r="AN257" s="70"/>
      <c r="AO257" s="72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70"/>
      <c r="BI257" s="70"/>
      <c r="BJ257" s="70"/>
      <c r="BK257" s="72"/>
      <c r="BL257" s="72"/>
      <c r="BM257" s="70"/>
      <c r="BN257" s="70"/>
      <c r="BO257" s="72"/>
      <c r="BP257" s="72"/>
      <c r="BQ257" s="70"/>
      <c r="BR257" s="70"/>
      <c r="BS257" s="70"/>
      <c r="BT257" s="70"/>
      <c r="BU257" s="72"/>
      <c r="BV257" s="72"/>
      <c r="BW257" s="72"/>
      <c r="BX257" s="72"/>
      <c r="BY257" s="70"/>
      <c r="BZ257" s="70"/>
      <c r="CA257" s="70"/>
      <c r="CB257" s="70"/>
      <c r="CC257" s="72"/>
      <c r="CD257" s="72"/>
      <c r="CE257" s="70"/>
      <c r="CF257" s="72"/>
      <c r="CG257" s="72"/>
      <c r="CH257" s="72"/>
      <c r="CI257" s="72"/>
      <c r="CJ257" s="72"/>
      <c r="CK257" s="72"/>
      <c r="CL257" s="72"/>
      <c r="CM257" s="72"/>
      <c r="CN257" s="72"/>
      <c r="CO257" s="72"/>
      <c r="CP257" s="72"/>
      <c r="CQ257" s="72"/>
      <c r="CR257" s="72"/>
      <c r="CS257" s="72"/>
      <c r="CT257" s="72"/>
      <c r="CU257" s="72"/>
      <c r="CV257" s="72"/>
      <c r="CW257" s="72"/>
      <c r="CX257" s="72"/>
      <c r="CY257" s="72"/>
      <c r="CZ257" s="72"/>
      <c r="DA257" s="70"/>
      <c r="DB257" s="70"/>
      <c r="DC257" s="70"/>
      <c r="DD257" s="72"/>
      <c r="DE257" s="72"/>
      <c r="DF257" s="70"/>
      <c r="DG257" s="72"/>
      <c r="DH257" s="70"/>
      <c r="DI257" s="72"/>
      <c r="DJ257" s="72"/>
      <c r="DK257" s="70"/>
      <c r="DL257" s="72"/>
      <c r="DM257" s="72"/>
      <c r="DN257" s="72"/>
      <c r="DO257" s="72"/>
      <c r="DP257" s="72"/>
      <c r="DQ257" s="72"/>
      <c r="DR257" s="72"/>
      <c r="DS257" s="72"/>
      <c r="DT257" s="72"/>
      <c r="DU257" s="72"/>
      <c r="DV257" s="72"/>
      <c r="DW257" s="72"/>
      <c r="DX257" s="72"/>
      <c r="DY257" s="72"/>
      <c r="DZ257" s="72"/>
      <c r="EA257" s="72"/>
      <c r="EB257" s="72"/>
      <c r="EC257" s="70"/>
      <c r="ED257" s="72"/>
      <c r="EE257" s="70"/>
      <c r="EF257" s="72"/>
      <c r="EG257" s="72"/>
      <c r="EH257" s="72"/>
      <c r="EI257" s="72"/>
      <c r="EJ257" s="72"/>
      <c r="EK257" s="72"/>
      <c r="EL257" s="72"/>
      <c r="EM257" s="72"/>
      <c r="EN257" s="72"/>
      <c r="EO257" s="72"/>
      <c r="EP257" s="72"/>
      <c r="EQ257" s="72"/>
      <c r="ER257" s="72"/>
      <c r="ES257" s="72"/>
      <c r="ET257" s="70"/>
      <c r="EU257" s="72"/>
      <c r="EV257" s="70"/>
      <c r="EW257" s="70"/>
      <c r="EX257" s="70"/>
      <c r="EY257" s="73"/>
      <c r="EZ257" s="73"/>
      <c r="FA257" s="73"/>
      <c r="FB257" s="74"/>
      <c r="FC257" s="75"/>
      <c r="FD257" s="75"/>
      <c r="FE257" s="75"/>
      <c r="FF257" s="75"/>
      <c r="FG257" s="75"/>
      <c r="FH257" s="75"/>
      <c r="FI257" s="75"/>
      <c r="FJ257" s="75"/>
      <c r="FK257" s="75"/>
      <c r="FL257" s="75"/>
      <c r="FM257" s="75"/>
      <c r="FN257" s="75"/>
      <c r="FO257" s="75"/>
      <c r="FP257" s="75"/>
      <c r="FQ257" s="75"/>
      <c r="FR257" s="74"/>
      <c r="FS257" s="74">
        <v>1</v>
      </c>
      <c r="FT257" s="74"/>
      <c r="FU257" s="74"/>
      <c r="FV257" s="74"/>
      <c r="FW257" s="74"/>
      <c r="FX257" s="76"/>
      <c r="FY257" s="76"/>
      <c r="FZ257" s="76"/>
      <c r="GA257" s="76"/>
      <c r="GB257" s="76"/>
      <c r="GC257" s="74"/>
      <c r="GD257" s="74"/>
      <c r="GE257" s="74"/>
      <c r="GF257" s="74"/>
      <c r="GG257" s="77"/>
      <c r="GH257" s="78"/>
      <c r="GI257" s="78"/>
      <c r="GJ257" s="74"/>
      <c r="GK257" s="79"/>
      <c r="GL257" s="105"/>
      <c r="GM257" s="105"/>
      <c r="GN257" s="70"/>
      <c r="GO257" s="70"/>
      <c r="GP257" s="70"/>
      <c r="GQ257" s="70"/>
      <c r="GR257" s="70"/>
      <c r="GS257" s="70"/>
      <c r="GT257" s="70"/>
      <c r="GU257" s="70"/>
      <c r="GV257" s="70"/>
      <c r="GW257" s="70"/>
      <c r="GX257" s="70"/>
      <c r="GY257" s="70"/>
      <c r="GZ257" s="70"/>
      <c r="HA257" s="70"/>
      <c r="HB257" s="70"/>
      <c r="HC257" s="70"/>
      <c r="HD257" s="70"/>
      <c r="HE257" s="70"/>
      <c r="HF257" s="70"/>
      <c r="HG257" s="70"/>
      <c r="HH257" s="70"/>
      <c r="HI257" s="70"/>
      <c r="HJ257" s="70"/>
      <c r="HK257" s="72"/>
      <c r="HL257" s="70"/>
      <c r="HM257" s="72"/>
      <c r="HN257" s="70"/>
      <c r="HO257" s="70"/>
      <c r="HP257" s="72"/>
      <c r="HQ257" s="106"/>
      <c r="HR257" s="70"/>
      <c r="HS257" s="70"/>
      <c r="HT257" s="70"/>
      <c r="HU257" s="70"/>
      <c r="HV257" s="70"/>
      <c r="HW257" s="70"/>
      <c r="HX257" s="70"/>
      <c r="HY257" s="70"/>
      <c r="HZ257" s="70"/>
      <c r="IA257" s="70"/>
      <c r="IB257" s="72"/>
      <c r="IC257" s="70"/>
      <c r="ID257" s="72"/>
      <c r="IE257" s="70"/>
      <c r="IF257" s="70"/>
      <c r="IG257" s="72"/>
      <c r="IH257" s="72"/>
      <c r="II257" s="72"/>
      <c r="IJ257" s="70"/>
      <c r="IK257" s="70"/>
      <c r="IL257" s="70"/>
      <c r="IM257" s="70"/>
      <c r="IN257" s="72"/>
      <c r="IO257" s="72"/>
      <c r="IP257" s="70"/>
      <c r="IQ257" s="72"/>
      <c r="IR257" s="72"/>
      <c r="IS257" s="72"/>
      <c r="IT257" s="72"/>
      <c r="IU257" s="72"/>
      <c r="IV257" s="72"/>
      <c r="IW257" s="72"/>
      <c r="IX257" s="72"/>
      <c r="IY257" s="72"/>
      <c r="IZ257" s="72"/>
      <c r="JA257" s="72"/>
      <c r="JB257" s="72"/>
      <c r="JC257" s="72"/>
      <c r="JD257" s="72"/>
      <c r="JE257" s="72"/>
      <c r="JF257" s="72"/>
      <c r="JG257" s="72"/>
      <c r="JH257" s="72"/>
      <c r="JI257" s="72"/>
      <c r="JJ257" s="72"/>
      <c r="JK257" s="72"/>
      <c r="JL257" s="70"/>
      <c r="JM257" s="70"/>
      <c r="JN257" s="70"/>
      <c r="JO257" s="72"/>
      <c r="JP257" s="72"/>
      <c r="JQ257" s="70"/>
      <c r="JR257" s="72"/>
      <c r="JS257" s="70"/>
      <c r="JT257" s="72"/>
      <c r="JU257" s="72"/>
      <c r="JV257" s="70"/>
      <c r="JW257" s="72"/>
      <c r="JX257" s="72"/>
      <c r="JY257" s="72"/>
      <c r="JZ257" s="72"/>
      <c r="KA257" s="72"/>
      <c r="KB257" s="72"/>
      <c r="KC257" s="72"/>
      <c r="KD257" s="72"/>
      <c r="KE257" s="72"/>
      <c r="KF257" s="72"/>
      <c r="KG257" s="72"/>
      <c r="KH257" s="72"/>
      <c r="KI257" s="72"/>
      <c r="KJ257" s="72"/>
      <c r="KK257" s="72"/>
      <c r="KL257" s="72"/>
      <c r="KM257" s="72"/>
      <c r="KN257" s="70"/>
      <c r="KO257" s="72"/>
      <c r="KP257" s="70"/>
      <c r="KQ257" s="72"/>
      <c r="KR257" s="72"/>
      <c r="KS257" s="72"/>
      <c r="KT257" s="72"/>
      <c r="KU257" s="72"/>
      <c r="KV257" s="72"/>
      <c r="KW257" s="72"/>
      <c r="KX257" s="72"/>
      <c r="KY257" s="72"/>
      <c r="KZ257" s="72"/>
      <c r="LA257" s="72"/>
      <c r="LB257" s="72"/>
      <c r="LC257" s="72"/>
      <c r="LD257" s="72"/>
      <c r="LE257" s="70"/>
      <c r="LF257" s="72"/>
      <c r="LG257" s="70"/>
      <c r="LH257" s="70"/>
      <c r="LI257" s="70"/>
      <c r="LJ257" s="73"/>
      <c r="LK257" s="73"/>
      <c r="LL257" s="73"/>
      <c r="LM257" s="74"/>
      <c r="LN257" s="75"/>
      <c r="LO257" s="75"/>
      <c r="LP257" s="75"/>
      <c r="LQ257" s="75"/>
      <c r="LR257" s="75"/>
      <c r="LS257" s="75"/>
      <c r="LT257" s="75"/>
      <c r="LU257" s="75"/>
      <c r="LV257" s="75"/>
      <c r="LW257" s="75"/>
      <c r="LX257" s="75"/>
      <c r="LY257" s="75"/>
      <c r="LZ257" s="75"/>
      <c r="MA257" s="75"/>
      <c r="MB257" s="75"/>
      <c r="MC257" s="74"/>
      <c r="MD257" s="74">
        <v>1</v>
      </c>
      <c r="ME257" s="74"/>
      <c r="MF257" s="74"/>
      <c r="MG257" s="74"/>
      <c r="MH257" s="74"/>
      <c r="MI257" s="76"/>
      <c r="MJ257" s="76"/>
      <c r="MK257" s="76"/>
      <c r="ML257" s="76"/>
      <c r="MM257" s="76"/>
      <c r="MN257" s="74"/>
      <c r="MO257" s="74"/>
      <c r="MP257" s="74"/>
      <c r="MQ257" s="74"/>
      <c r="MR257" s="70"/>
      <c r="MS257" s="70"/>
      <c r="MT257" s="70"/>
      <c r="MU257" s="70"/>
      <c r="MV257" s="70"/>
      <c r="MW257" s="70"/>
      <c r="MX257" s="70"/>
      <c r="MY257" s="70"/>
      <c r="MZ257" s="70"/>
      <c r="NA257" s="70"/>
      <c r="NB257" s="70"/>
      <c r="NC257" s="70"/>
      <c r="ND257" s="70"/>
      <c r="NE257" s="70"/>
      <c r="NF257" s="70"/>
      <c r="NG257" s="70"/>
      <c r="NH257" s="70"/>
      <c r="NI257" s="70"/>
      <c r="NJ257" s="70"/>
      <c r="NK257" s="70"/>
      <c r="NL257" s="70"/>
      <c r="NM257" s="70"/>
      <c r="NN257" s="70"/>
      <c r="NO257" s="70"/>
      <c r="NP257" s="70"/>
      <c r="NQ257" s="70"/>
      <c r="NR257" s="70"/>
      <c r="NS257" s="70"/>
      <c r="NT257" s="70"/>
      <c r="NU257" s="70"/>
      <c r="NV257" s="70"/>
      <c r="NW257" s="70"/>
      <c r="NX257" s="70"/>
      <c r="NY257" s="70"/>
      <c r="NZ257" s="70"/>
      <c r="OA257" s="70"/>
      <c r="OB257" s="70"/>
      <c r="OC257" s="70"/>
      <c r="OD257" s="70"/>
      <c r="OE257" s="70"/>
      <c r="OF257" s="70"/>
      <c r="OG257" s="81"/>
      <c r="OH257" s="70"/>
      <c r="OI257" s="70"/>
      <c r="OJ257" s="70"/>
      <c r="OK257" s="70"/>
      <c r="OL257" s="70"/>
      <c r="OM257" s="70"/>
      <c r="ON257" s="70"/>
      <c r="OO257" s="70"/>
      <c r="OP257" s="70"/>
      <c r="OQ257" s="70"/>
      <c r="OR257" s="70"/>
      <c r="OS257" s="70"/>
      <c r="OT257" s="70"/>
      <c r="OU257" s="70"/>
    </row>
    <row r="258" spans="1:412" s="67" customFormat="1">
      <c r="A258" s="67">
        <v>249</v>
      </c>
      <c r="B258" s="555" t="s">
        <v>844</v>
      </c>
      <c r="C258" s="559" t="s">
        <v>601</v>
      </c>
      <c r="D258" s="511">
        <v>6900</v>
      </c>
      <c r="E258" s="743" t="s">
        <v>2715</v>
      </c>
      <c r="F258" s="634"/>
      <c r="G258" s="634">
        <v>5952.11</v>
      </c>
      <c r="H258" s="919">
        <v>6900</v>
      </c>
      <c r="I258" s="633">
        <f t="shared" si="9"/>
        <v>6900</v>
      </c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70"/>
      <c r="AG258" s="70"/>
      <c r="AH258" s="70"/>
      <c r="AI258" s="70"/>
      <c r="AJ258" s="72"/>
      <c r="AK258" s="70"/>
      <c r="AL258" s="72"/>
      <c r="AM258" s="70"/>
      <c r="AN258" s="70"/>
      <c r="AO258" s="72"/>
      <c r="AP258" s="70"/>
      <c r="AQ258" s="70"/>
      <c r="AR258" s="70"/>
      <c r="AS258" s="70"/>
      <c r="AT258" s="70"/>
      <c r="AU258" s="70"/>
      <c r="AV258" s="70"/>
      <c r="AW258" s="70"/>
      <c r="AX258" s="70"/>
      <c r="AY258" s="70"/>
      <c r="AZ258" s="70"/>
      <c r="BA258" s="70"/>
      <c r="BB258" s="70"/>
      <c r="BC258" s="70"/>
      <c r="BD258" s="70"/>
      <c r="BE258" s="70"/>
      <c r="BF258" s="70"/>
      <c r="BG258" s="70"/>
      <c r="BH258" s="70"/>
      <c r="BI258" s="70"/>
      <c r="BJ258" s="70"/>
      <c r="BK258" s="72"/>
      <c r="BL258" s="72"/>
      <c r="BM258" s="70"/>
      <c r="BN258" s="70"/>
      <c r="BO258" s="72"/>
      <c r="BP258" s="72"/>
      <c r="BQ258" s="70"/>
      <c r="BR258" s="70"/>
      <c r="BS258" s="70"/>
      <c r="BT258" s="70"/>
      <c r="BU258" s="72"/>
      <c r="BV258" s="72"/>
      <c r="BW258" s="72"/>
      <c r="BX258" s="72"/>
      <c r="BY258" s="70"/>
      <c r="BZ258" s="70"/>
      <c r="CA258" s="70"/>
      <c r="CB258" s="70"/>
      <c r="CC258" s="72"/>
      <c r="CD258" s="72"/>
      <c r="CE258" s="70"/>
      <c r="CF258" s="72"/>
      <c r="CG258" s="72"/>
      <c r="CH258" s="72"/>
      <c r="CI258" s="72"/>
      <c r="CJ258" s="72"/>
      <c r="CK258" s="72"/>
      <c r="CL258" s="72"/>
      <c r="CM258" s="72"/>
      <c r="CN258" s="72"/>
      <c r="CO258" s="72"/>
      <c r="CP258" s="72"/>
      <c r="CQ258" s="72"/>
      <c r="CR258" s="72"/>
      <c r="CS258" s="72"/>
      <c r="CT258" s="72"/>
      <c r="CU258" s="72"/>
      <c r="CV258" s="72"/>
      <c r="CW258" s="72"/>
      <c r="CX258" s="72"/>
      <c r="CY258" s="72"/>
      <c r="CZ258" s="72"/>
      <c r="DA258" s="70"/>
      <c r="DB258" s="70"/>
      <c r="DC258" s="70"/>
      <c r="DD258" s="72"/>
      <c r="DE258" s="72"/>
      <c r="DF258" s="70"/>
      <c r="DG258" s="72"/>
      <c r="DH258" s="70"/>
      <c r="DI258" s="72"/>
      <c r="DJ258" s="72"/>
      <c r="DK258" s="70"/>
      <c r="DL258" s="72"/>
      <c r="DM258" s="72"/>
      <c r="DN258" s="72"/>
      <c r="DO258" s="72"/>
      <c r="DP258" s="72"/>
      <c r="DQ258" s="72"/>
      <c r="DR258" s="72"/>
      <c r="DS258" s="72"/>
      <c r="DT258" s="72"/>
      <c r="DU258" s="72"/>
      <c r="DV258" s="72"/>
      <c r="DW258" s="72"/>
      <c r="DX258" s="72"/>
      <c r="DY258" s="72"/>
      <c r="DZ258" s="72"/>
      <c r="EA258" s="72"/>
      <c r="EB258" s="72"/>
      <c r="EC258" s="70"/>
      <c r="ED258" s="72"/>
      <c r="EE258" s="70"/>
      <c r="EF258" s="72"/>
      <c r="EG258" s="72"/>
      <c r="EH258" s="72"/>
      <c r="EI258" s="72"/>
      <c r="EJ258" s="72"/>
      <c r="EK258" s="72"/>
      <c r="EL258" s="72"/>
      <c r="EM258" s="72"/>
      <c r="EN258" s="72"/>
      <c r="EO258" s="72"/>
      <c r="EP258" s="72"/>
      <c r="EQ258" s="72"/>
      <c r="ER258" s="72"/>
      <c r="ES258" s="72"/>
      <c r="ET258" s="70"/>
      <c r="EU258" s="72"/>
      <c r="EV258" s="70"/>
      <c r="EW258" s="70"/>
      <c r="EX258" s="70"/>
      <c r="EY258" s="73"/>
      <c r="EZ258" s="73"/>
      <c r="FA258" s="73"/>
      <c r="FB258" s="74"/>
      <c r="FC258" s="75"/>
      <c r="FD258" s="75"/>
      <c r="FE258" s="75"/>
      <c r="FF258" s="75"/>
      <c r="FG258" s="75"/>
      <c r="FH258" s="75"/>
      <c r="FI258" s="75"/>
      <c r="FJ258" s="75"/>
      <c r="FK258" s="75"/>
      <c r="FL258" s="75"/>
      <c r="FM258" s="75"/>
      <c r="FN258" s="75"/>
      <c r="FO258" s="75"/>
      <c r="FP258" s="75"/>
      <c r="FQ258" s="75"/>
      <c r="FR258" s="74"/>
      <c r="FS258" s="74"/>
      <c r="FT258" s="74">
        <v>1</v>
      </c>
      <c r="FU258" s="74"/>
      <c r="FV258" s="74"/>
      <c r="FW258" s="74"/>
      <c r="FX258" s="76"/>
      <c r="FY258" s="76"/>
      <c r="FZ258" s="76"/>
      <c r="GA258" s="76"/>
      <c r="GB258" s="76"/>
      <c r="GC258" s="74"/>
      <c r="GD258" s="74"/>
      <c r="GE258" s="74"/>
      <c r="GF258" s="74"/>
      <c r="GG258" s="77"/>
      <c r="GH258" s="78"/>
      <c r="GI258" s="78"/>
      <c r="GJ258" s="74"/>
      <c r="GK258" s="79"/>
      <c r="GL258" s="105"/>
      <c r="GM258" s="105"/>
      <c r="GN258" s="70"/>
      <c r="GO258" s="70"/>
      <c r="GP258" s="70"/>
      <c r="GQ258" s="70"/>
      <c r="GR258" s="70"/>
      <c r="GS258" s="70"/>
      <c r="GT258" s="70"/>
      <c r="GU258" s="70"/>
      <c r="GV258" s="70"/>
      <c r="GW258" s="70"/>
      <c r="GX258" s="70"/>
      <c r="GY258" s="70"/>
      <c r="GZ258" s="70"/>
      <c r="HA258" s="70"/>
      <c r="HB258" s="70"/>
      <c r="HC258" s="70"/>
      <c r="HD258" s="70"/>
      <c r="HE258" s="70"/>
      <c r="HF258" s="70"/>
      <c r="HG258" s="70"/>
      <c r="HH258" s="70"/>
      <c r="HI258" s="70"/>
      <c r="HJ258" s="70"/>
      <c r="HK258" s="72"/>
      <c r="HL258" s="70"/>
      <c r="HM258" s="72"/>
      <c r="HN258" s="70"/>
      <c r="HO258" s="70"/>
      <c r="HP258" s="72"/>
      <c r="HQ258" s="106"/>
      <c r="HR258" s="70"/>
      <c r="HS258" s="70"/>
      <c r="HT258" s="70"/>
      <c r="HU258" s="70"/>
      <c r="HV258" s="70"/>
      <c r="HW258" s="70"/>
      <c r="HX258" s="70"/>
      <c r="HY258" s="70"/>
      <c r="HZ258" s="70"/>
      <c r="IA258" s="70"/>
      <c r="IB258" s="72"/>
      <c r="IC258" s="70"/>
      <c r="ID258" s="72"/>
      <c r="IE258" s="70"/>
      <c r="IF258" s="70"/>
      <c r="IG258" s="72"/>
      <c r="IH258" s="72"/>
      <c r="II258" s="72"/>
      <c r="IJ258" s="70"/>
      <c r="IK258" s="70"/>
      <c r="IL258" s="70"/>
      <c r="IM258" s="70"/>
      <c r="IN258" s="72"/>
      <c r="IO258" s="72"/>
      <c r="IP258" s="70"/>
      <c r="IQ258" s="72"/>
      <c r="IR258" s="72"/>
      <c r="IS258" s="72"/>
      <c r="IT258" s="72"/>
      <c r="IU258" s="72"/>
      <c r="IV258" s="72"/>
      <c r="IW258" s="72"/>
      <c r="IX258" s="72"/>
      <c r="IY258" s="72"/>
      <c r="IZ258" s="72"/>
      <c r="JA258" s="72"/>
      <c r="JB258" s="72"/>
      <c r="JC258" s="72"/>
      <c r="JD258" s="72"/>
      <c r="JE258" s="72"/>
      <c r="JF258" s="72"/>
      <c r="JG258" s="72"/>
      <c r="JH258" s="72"/>
      <c r="JI258" s="72"/>
      <c r="JJ258" s="72"/>
      <c r="JK258" s="72"/>
      <c r="JL258" s="70"/>
      <c r="JM258" s="70"/>
      <c r="JN258" s="70"/>
      <c r="JO258" s="72"/>
      <c r="JP258" s="72"/>
      <c r="JQ258" s="70"/>
      <c r="JR258" s="72"/>
      <c r="JS258" s="70"/>
      <c r="JT258" s="72"/>
      <c r="JU258" s="72"/>
      <c r="JV258" s="70"/>
      <c r="JW258" s="72"/>
      <c r="JX258" s="72"/>
      <c r="JY258" s="72"/>
      <c r="JZ258" s="72"/>
      <c r="KA258" s="72"/>
      <c r="KB258" s="72"/>
      <c r="KC258" s="72"/>
      <c r="KD258" s="72"/>
      <c r="KE258" s="72"/>
      <c r="KF258" s="72"/>
      <c r="KG258" s="72"/>
      <c r="KH258" s="72"/>
      <c r="KI258" s="72"/>
      <c r="KJ258" s="72"/>
      <c r="KK258" s="72"/>
      <c r="KL258" s="72"/>
      <c r="KM258" s="72"/>
      <c r="KN258" s="70"/>
      <c r="KO258" s="72"/>
      <c r="KP258" s="70"/>
      <c r="KQ258" s="72"/>
      <c r="KR258" s="72"/>
      <c r="KS258" s="72"/>
      <c r="KT258" s="72"/>
      <c r="KU258" s="72"/>
      <c r="KV258" s="72"/>
      <c r="KW258" s="72"/>
      <c r="KX258" s="72"/>
      <c r="KY258" s="72"/>
      <c r="KZ258" s="72"/>
      <c r="LA258" s="72"/>
      <c r="LB258" s="72"/>
      <c r="LC258" s="72"/>
      <c r="LD258" s="72"/>
      <c r="LE258" s="70"/>
      <c r="LF258" s="72"/>
      <c r="LG258" s="70"/>
      <c r="LH258" s="70"/>
      <c r="LI258" s="70"/>
      <c r="LJ258" s="73"/>
      <c r="LK258" s="73"/>
      <c r="LL258" s="73"/>
      <c r="LM258" s="74"/>
      <c r="LN258" s="75"/>
      <c r="LO258" s="75"/>
      <c r="LP258" s="75"/>
      <c r="LQ258" s="75"/>
      <c r="LR258" s="75"/>
      <c r="LS258" s="75"/>
      <c r="LT258" s="75"/>
      <c r="LU258" s="75"/>
      <c r="LV258" s="75"/>
      <c r="LW258" s="75"/>
      <c r="LX258" s="75"/>
      <c r="LY258" s="75"/>
      <c r="LZ258" s="75"/>
      <c r="MA258" s="75"/>
      <c r="MB258" s="75"/>
      <c r="MC258" s="74"/>
      <c r="MD258" s="74"/>
      <c r="ME258" s="74">
        <v>1</v>
      </c>
      <c r="MF258" s="74"/>
      <c r="MG258" s="74"/>
      <c r="MH258" s="74"/>
      <c r="MI258" s="76"/>
      <c r="MJ258" s="76"/>
      <c r="MK258" s="76"/>
      <c r="ML258" s="76"/>
      <c r="MM258" s="76"/>
      <c r="MN258" s="74"/>
      <c r="MO258" s="74"/>
      <c r="MP258" s="74"/>
      <c r="MQ258" s="74"/>
      <c r="MR258" s="70"/>
      <c r="MS258" s="70"/>
      <c r="MT258" s="70"/>
      <c r="MU258" s="70"/>
      <c r="MV258" s="70"/>
      <c r="MW258" s="70"/>
      <c r="MX258" s="70"/>
      <c r="MY258" s="70"/>
      <c r="MZ258" s="70"/>
      <c r="NA258" s="70"/>
      <c r="NB258" s="70"/>
      <c r="NC258" s="70"/>
      <c r="ND258" s="70"/>
      <c r="NE258" s="70"/>
      <c r="NF258" s="70"/>
      <c r="NG258" s="70"/>
      <c r="NH258" s="70"/>
      <c r="NI258" s="70"/>
      <c r="NJ258" s="70"/>
      <c r="NK258" s="70"/>
      <c r="NL258" s="70"/>
      <c r="NM258" s="70"/>
      <c r="NN258" s="70"/>
      <c r="NO258" s="70"/>
      <c r="NP258" s="70"/>
      <c r="NQ258" s="70"/>
      <c r="NR258" s="70"/>
      <c r="NS258" s="70"/>
      <c r="NT258" s="70"/>
      <c r="NU258" s="70"/>
      <c r="NV258" s="70"/>
      <c r="NW258" s="70"/>
      <c r="NX258" s="70"/>
      <c r="NY258" s="70"/>
      <c r="NZ258" s="70"/>
      <c r="OA258" s="70"/>
      <c r="OB258" s="70"/>
      <c r="OC258" s="70"/>
      <c r="OD258" s="70"/>
      <c r="OE258" s="70"/>
      <c r="OF258" s="70"/>
      <c r="OG258" s="81"/>
      <c r="OH258" s="70"/>
      <c r="OI258" s="70"/>
      <c r="OJ258" s="70"/>
      <c r="OK258" s="70"/>
      <c r="OL258" s="70"/>
      <c r="OM258" s="70"/>
      <c r="ON258" s="70"/>
      <c r="OO258" s="70"/>
      <c r="OP258" s="70"/>
      <c r="OQ258" s="70"/>
      <c r="OR258" s="70"/>
      <c r="OS258" s="70"/>
      <c r="OT258" s="70"/>
      <c r="OU258" s="70"/>
    </row>
    <row r="259" spans="1:412" s="67" customFormat="1" ht="12.75">
      <c r="A259" s="67">
        <v>250</v>
      </c>
      <c r="B259" s="555" t="s">
        <v>845</v>
      </c>
      <c r="C259" s="559" t="s">
        <v>601</v>
      </c>
      <c r="D259" s="511">
        <f>D258</f>
        <v>6900</v>
      </c>
      <c r="E259" s="571"/>
      <c r="F259" s="634"/>
      <c r="G259" s="634">
        <v>6462.5</v>
      </c>
      <c r="H259" s="919">
        <v>6900</v>
      </c>
      <c r="I259" s="633">
        <f t="shared" si="9"/>
        <v>6900</v>
      </c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  <c r="AB259" s="70"/>
      <c r="AC259" s="70"/>
      <c r="AD259" s="70"/>
      <c r="AE259" s="70"/>
      <c r="AF259" s="70"/>
      <c r="AG259" s="70"/>
      <c r="AH259" s="70"/>
      <c r="AI259" s="70"/>
      <c r="AJ259" s="72"/>
      <c r="AK259" s="70"/>
      <c r="AL259" s="72"/>
      <c r="AM259" s="70"/>
      <c r="AN259" s="70"/>
      <c r="AO259" s="72"/>
      <c r="AP259" s="70"/>
      <c r="AQ259" s="70"/>
      <c r="AR259" s="70"/>
      <c r="AS259" s="70"/>
      <c r="AT259" s="70"/>
      <c r="AU259" s="70"/>
      <c r="AV259" s="70"/>
      <c r="AW259" s="70"/>
      <c r="AX259" s="70"/>
      <c r="AY259" s="70"/>
      <c r="AZ259" s="70"/>
      <c r="BA259" s="70"/>
      <c r="BB259" s="70"/>
      <c r="BC259" s="70"/>
      <c r="BD259" s="70"/>
      <c r="BE259" s="70"/>
      <c r="BF259" s="70"/>
      <c r="BG259" s="70"/>
      <c r="BH259" s="70"/>
      <c r="BI259" s="70"/>
      <c r="BJ259" s="70"/>
      <c r="BK259" s="72"/>
      <c r="BL259" s="72"/>
      <c r="BM259" s="70"/>
      <c r="BN259" s="70"/>
      <c r="BO259" s="72"/>
      <c r="BP259" s="72"/>
      <c r="BQ259" s="70"/>
      <c r="BR259" s="70"/>
      <c r="BS259" s="70"/>
      <c r="BT259" s="70"/>
      <c r="BU259" s="72"/>
      <c r="BV259" s="72"/>
      <c r="BW259" s="72"/>
      <c r="BX259" s="72"/>
      <c r="BY259" s="70"/>
      <c r="BZ259" s="70"/>
      <c r="CA259" s="70"/>
      <c r="CB259" s="70"/>
      <c r="CC259" s="72"/>
      <c r="CD259" s="72"/>
      <c r="CE259" s="70"/>
      <c r="CF259" s="72"/>
      <c r="CG259" s="72"/>
      <c r="CH259" s="72"/>
      <c r="CI259" s="72"/>
      <c r="CJ259" s="72"/>
      <c r="CK259" s="72"/>
      <c r="CL259" s="72"/>
      <c r="CM259" s="72"/>
      <c r="CN259" s="72"/>
      <c r="CO259" s="72"/>
      <c r="CP259" s="72"/>
      <c r="CQ259" s="72"/>
      <c r="CR259" s="72"/>
      <c r="CS259" s="72"/>
      <c r="CT259" s="72"/>
      <c r="CU259" s="72"/>
      <c r="CV259" s="72"/>
      <c r="CW259" s="72"/>
      <c r="CX259" s="72"/>
      <c r="CY259" s="72"/>
      <c r="CZ259" s="72"/>
      <c r="DA259" s="70"/>
      <c r="DB259" s="70"/>
      <c r="DC259" s="70"/>
      <c r="DD259" s="72"/>
      <c r="DE259" s="72"/>
      <c r="DF259" s="70"/>
      <c r="DG259" s="72"/>
      <c r="DH259" s="70"/>
      <c r="DI259" s="72"/>
      <c r="DJ259" s="72"/>
      <c r="DK259" s="70"/>
      <c r="DL259" s="72"/>
      <c r="DM259" s="72"/>
      <c r="DN259" s="72"/>
      <c r="DO259" s="72"/>
      <c r="DP259" s="72"/>
      <c r="DQ259" s="72"/>
      <c r="DR259" s="72"/>
      <c r="DS259" s="72"/>
      <c r="DT259" s="72"/>
      <c r="DU259" s="72"/>
      <c r="DV259" s="72"/>
      <c r="DW259" s="72"/>
      <c r="DX259" s="72"/>
      <c r="DY259" s="72"/>
      <c r="DZ259" s="72"/>
      <c r="EA259" s="72"/>
      <c r="EB259" s="72"/>
      <c r="EC259" s="70"/>
      <c r="ED259" s="72"/>
      <c r="EE259" s="70"/>
      <c r="EF259" s="72"/>
      <c r="EG259" s="72"/>
      <c r="EH259" s="72"/>
      <c r="EI259" s="72"/>
      <c r="EJ259" s="72"/>
      <c r="EK259" s="72"/>
      <c r="EL259" s="72"/>
      <c r="EM259" s="72"/>
      <c r="EN259" s="72"/>
      <c r="EO259" s="72"/>
      <c r="EP259" s="72"/>
      <c r="EQ259" s="72"/>
      <c r="ER259" s="72"/>
      <c r="ES259" s="72"/>
      <c r="ET259" s="70"/>
      <c r="EU259" s="72"/>
      <c r="EV259" s="70"/>
      <c r="EW259" s="70"/>
      <c r="EX259" s="70"/>
      <c r="EY259" s="73"/>
      <c r="EZ259" s="73"/>
      <c r="FA259" s="73"/>
      <c r="FB259" s="74"/>
      <c r="FC259" s="75"/>
      <c r="FD259" s="75"/>
      <c r="FE259" s="75"/>
      <c r="FF259" s="75"/>
      <c r="FG259" s="75"/>
      <c r="FH259" s="75"/>
      <c r="FI259" s="75"/>
      <c r="FJ259" s="75"/>
      <c r="FK259" s="75"/>
      <c r="FL259" s="75"/>
      <c r="FM259" s="75"/>
      <c r="FN259" s="75"/>
      <c r="FO259" s="75"/>
      <c r="FP259" s="75"/>
      <c r="FQ259" s="75"/>
      <c r="FR259" s="74"/>
      <c r="FS259" s="74"/>
      <c r="FT259" s="74"/>
      <c r="FU259" s="74">
        <v>1</v>
      </c>
      <c r="FV259" s="74"/>
      <c r="FW259" s="74"/>
      <c r="FX259" s="76"/>
      <c r="FY259" s="76"/>
      <c r="FZ259" s="76"/>
      <c r="GA259" s="76"/>
      <c r="GB259" s="76"/>
      <c r="GC259" s="74"/>
      <c r="GD259" s="74"/>
      <c r="GE259" s="74"/>
      <c r="GF259" s="74"/>
      <c r="GG259" s="77"/>
      <c r="GH259" s="78"/>
      <c r="GI259" s="78"/>
      <c r="GJ259" s="74"/>
      <c r="GK259" s="79"/>
      <c r="GL259" s="105"/>
      <c r="GM259" s="105"/>
      <c r="GN259" s="70"/>
      <c r="GO259" s="70"/>
      <c r="GP259" s="70"/>
      <c r="GQ259" s="70"/>
      <c r="GR259" s="70"/>
      <c r="GS259" s="70"/>
      <c r="GT259" s="70"/>
      <c r="GU259" s="70"/>
      <c r="GV259" s="70"/>
      <c r="GW259" s="70"/>
      <c r="GX259" s="70"/>
      <c r="GY259" s="70"/>
      <c r="GZ259" s="70"/>
      <c r="HA259" s="70"/>
      <c r="HB259" s="70"/>
      <c r="HC259" s="70"/>
      <c r="HD259" s="70"/>
      <c r="HE259" s="70"/>
      <c r="HF259" s="70"/>
      <c r="HG259" s="70"/>
      <c r="HH259" s="70"/>
      <c r="HI259" s="70"/>
      <c r="HJ259" s="70"/>
      <c r="HK259" s="72"/>
      <c r="HL259" s="70"/>
      <c r="HM259" s="72"/>
      <c r="HN259" s="70"/>
      <c r="HO259" s="70"/>
      <c r="HP259" s="72"/>
      <c r="HQ259" s="106"/>
      <c r="HR259" s="70"/>
      <c r="HS259" s="70"/>
      <c r="HT259" s="70"/>
      <c r="HU259" s="70"/>
      <c r="HV259" s="70"/>
      <c r="HW259" s="70"/>
      <c r="HX259" s="70"/>
      <c r="HY259" s="70"/>
      <c r="HZ259" s="70"/>
      <c r="IA259" s="70"/>
      <c r="IB259" s="72"/>
      <c r="IC259" s="70"/>
      <c r="ID259" s="72"/>
      <c r="IE259" s="70"/>
      <c r="IF259" s="70"/>
      <c r="IG259" s="72"/>
      <c r="IH259" s="72"/>
      <c r="II259" s="72"/>
      <c r="IJ259" s="70"/>
      <c r="IK259" s="70"/>
      <c r="IL259" s="70"/>
      <c r="IM259" s="70"/>
      <c r="IN259" s="72"/>
      <c r="IO259" s="72"/>
      <c r="IP259" s="70"/>
      <c r="IQ259" s="72"/>
      <c r="IR259" s="72"/>
      <c r="IS259" s="72"/>
      <c r="IT259" s="72"/>
      <c r="IU259" s="72"/>
      <c r="IV259" s="72"/>
      <c r="IW259" s="72"/>
      <c r="IX259" s="72"/>
      <c r="IY259" s="72"/>
      <c r="IZ259" s="72"/>
      <c r="JA259" s="72"/>
      <c r="JB259" s="72"/>
      <c r="JC259" s="72"/>
      <c r="JD259" s="72"/>
      <c r="JE259" s="72"/>
      <c r="JF259" s="72"/>
      <c r="JG259" s="72"/>
      <c r="JH259" s="72"/>
      <c r="JI259" s="72"/>
      <c r="JJ259" s="72"/>
      <c r="JK259" s="72"/>
      <c r="JL259" s="70"/>
      <c r="JM259" s="70"/>
      <c r="JN259" s="70"/>
      <c r="JO259" s="72"/>
      <c r="JP259" s="72"/>
      <c r="JQ259" s="70"/>
      <c r="JR259" s="72"/>
      <c r="JS259" s="70"/>
      <c r="JT259" s="72"/>
      <c r="JU259" s="72"/>
      <c r="JV259" s="70"/>
      <c r="JW259" s="72"/>
      <c r="JX259" s="72"/>
      <c r="JY259" s="72"/>
      <c r="JZ259" s="72"/>
      <c r="KA259" s="72"/>
      <c r="KB259" s="72"/>
      <c r="KC259" s="72"/>
      <c r="KD259" s="72"/>
      <c r="KE259" s="72"/>
      <c r="KF259" s="72"/>
      <c r="KG259" s="72"/>
      <c r="KH259" s="72"/>
      <c r="KI259" s="72"/>
      <c r="KJ259" s="72"/>
      <c r="KK259" s="72"/>
      <c r="KL259" s="72"/>
      <c r="KM259" s="72"/>
      <c r="KN259" s="70"/>
      <c r="KO259" s="72"/>
      <c r="KP259" s="70"/>
      <c r="KQ259" s="72"/>
      <c r="KR259" s="72"/>
      <c r="KS259" s="72"/>
      <c r="KT259" s="72"/>
      <c r="KU259" s="72"/>
      <c r="KV259" s="72"/>
      <c r="KW259" s="72"/>
      <c r="KX259" s="72"/>
      <c r="KY259" s="72"/>
      <c r="KZ259" s="72"/>
      <c r="LA259" s="72"/>
      <c r="LB259" s="72"/>
      <c r="LC259" s="72"/>
      <c r="LD259" s="72"/>
      <c r="LE259" s="70"/>
      <c r="LF259" s="72"/>
      <c r="LG259" s="70"/>
      <c r="LH259" s="70"/>
      <c r="LI259" s="70"/>
      <c r="LJ259" s="73"/>
      <c r="LK259" s="73"/>
      <c r="LL259" s="73"/>
      <c r="LM259" s="74"/>
      <c r="LN259" s="75"/>
      <c r="LO259" s="75"/>
      <c r="LP259" s="75"/>
      <c r="LQ259" s="75"/>
      <c r="LR259" s="75"/>
      <c r="LS259" s="75"/>
      <c r="LT259" s="75"/>
      <c r="LU259" s="75"/>
      <c r="LV259" s="75"/>
      <c r="LW259" s="75"/>
      <c r="LX259" s="75"/>
      <c r="LY259" s="75"/>
      <c r="LZ259" s="75"/>
      <c r="MA259" s="75"/>
      <c r="MB259" s="75"/>
      <c r="MC259" s="74"/>
      <c r="MD259" s="74"/>
      <c r="ME259" s="74"/>
      <c r="MF259" s="74">
        <v>1</v>
      </c>
      <c r="MG259" s="74"/>
      <c r="MH259" s="74"/>
      <c r="MI259" s="76"/>
      <c r="MJ259" s="76"/>
      <c r="MK259" s="76"/>
      <c r="ML259" s="76"/>
      <c r="MM259" s="76"/>
      <c r="MN259" s="74"/>
      <c r="MO259" s="74"/>
      <c r="MP259" s="74"/>
      <c r="MQ259" s="74"/>
      <c r="MR259" s="70"/>
      <c r="MS259" s="70"/>
      <c r="MT259" s="70"/>
      <c r="MU259" s="70"/>
      <c r="MV259" s="70"/>
      <c r="MW259" s="70"/>
      <c r="MX259" s="70"/>
      <c r="MY259" s="70"/>
      <c r="MZ259" s="70"/>
      <c r="NA259" s="70"/>
      <c r="NB259" s="70"/>
      <c r="NC259" s="70"/>
      <c r="ND259" s="70"/>
      <c r="NE259" s="70"/>
      <c r="NF259" s="70"/>
      <c r="NG259" s="70"/>
      <c r="NH259" s="70"/>
      <c r="NI259" s="70"/>
      <c r="NJ259" s="70"/>
      <c r="NK259" s="70"/>
      <c r="NL259" s="70"/>
      <c r="NM259" s="70"/>
      <c r="NN259" s="70"/>
      <c r="NO259" s="70"/>
      <c r="NP259" s="70"/>
      <c r="NQ259" s="70"/>
      <c r="NR259" s="70"/>
      <c r="NS259" s="70"/>
      <c r="NT259" s="70"/>
      <c r="NU259" s="70"/>
      <c r="NV259" s="70"/>
      <c r="NW259" s="70"/>
      <c r="NX259" s="70"/>
      <c r="NY259" s="70"/>
      <c r="NZ259" s="70"/>
      <c r="OA259" s="70"/>
      <c r="OB259" s="70"/>
      <c r="OC259" s="70"/>
      <c r="OD259" s="70"/>
      <c r="OE259" s="70"/>
      <c r="OF259" s="70"/>
      <c r="OG259" s="81"/>
      <c r="OH259" s="70"/>
      <c r="OI259" s="70"/>
      <c r="OJ259" s="70"/>
      <c r="OK259" s="70"/>
      <c r="OL259" s="70"/>
      <c r="OM259" s="70"/>
      <c r="ON259" s="70"/>
      <c r="OO259" s="70"/>
      <c r="OP259" s="70"/>
      <c r="OQ259" s="70"/>
      <c r="OR259" s="70"/>
      <c r="OS259" s="70"/>
      <c r="OT259" s="70"/>
      <c r="OU259" s="70"/>
    </row>
    <row r="260" spans="1:412" s="67" customFormat="1" ht="12.75">
      <c r="A260" s="67">
        <v>251</v>
      </c>
      <c r="B260" s="555" t="s">
        <v>846</v>
      </c>
      <c r="C260" s="559" t="s">
        <v>601</v>
      </c>
      <c r="D260" s="511">
        <v>11666.67</v>
      </c>
      <c r="E260" s="571"/>
      <c r="F260" s="634"/>
      <c r="G260" s="634">
        <v>11432.08</v>
      </c>
      <c r="H260" s="919">
        <v>11666.67</v>
      </c>
      <c r="I260" s="633">
        <f t="shared" si="9"/>
        <v>11666.67</v>
      </c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  <c r="AJ260" s="72"/>
      <c r="AK260" s="70"/>
      <c r="AL260" s="72"/>
      <c r="AM260" s="70"/>
      <c r="AN260" s="70"/>
      <c r="AO260" s="72"/>
      <c r="AP260" s="70"/>
      <c r="AQ260" s="70"/>
      <c r="AR260" s="70"/>
      <c r="AS260" s="70"/>
      <c r="AT260" s="70"/>
      <c r="AU260" s="70"/>
      <c r="AV260" s="70"/>
      <c r="AW260" s="70"/>
      <c r="AX260" s="70"/>
      <c r="AY260" s="70"/>
      <c r="AZ260" s="70"/>
      <c r="BA260" s="70"/>
      <c r="BB260" s="70"/>
      <c r="BC260" s="70"/>
      <c r="BD260" s="70"/>
      <c r="BE260" s="70"/>
      <c r="BF260" s="70"/>
      <c r="BG260" s="70"/>
      <c r="BH260" s="70"/>
      <c r="BI260" s="70"/>
      <c r="BJ260" s="70"/>
      <c r="BK260" s="72"/>
      <c r="BL260" s="72"/>
      <c r="BM260" s="70"/>
      <c r="BN260" s="70"/>
      <c r="BO260" s="72"/>
      <c r="BP260" s="72"/>
      <c r="BQ260" s="70"/>
      <c r="BR260" s="70"/>
      <c r="BS260" s="70"/>
      <c r="BT260" s="70"/>
      <c r="BU260" s="72"/>
      <c r="BV260" s="72"/>
      <c r="BW260" s="72"/>
      <c r="BX260" s="72"/>
      <c r="BY260" s="70"/>
      <c r="BZ260" s="70"/>
      <c r="CA260" s="70"/>
      <c r="CB260" s="70"/>
      <c r="CC260" s="72"/>
      <c r="CD260" s="72"/>
      <c r="CE260" s="70"/>
      <c r="CF260" s="72"/>
      <c r="CG260" s="72"/>
      <c r="CH260" s="72"/>
      <c r="CI260" s="72"/>
      <c r="CJ260" s="72"/>
      <c r="CK260" s="72"/>
      <c r="CL260" s="72"/>
      <c r="CM260" s="72"/>
      <c r="CN260" s="72"/>
      <c r="CO260" s="72"/>
      <c r="CP260" s="72"/>
      <c r="CQ260" s="72"/>
      <c r="CR260" s="72"/>
      <c r="CS260" s="72"/>
      <c r="CT260" s="72"/>
      <c r="CU260" s="72"/>
      <c r="CV260" s="72"/>
      <c r="CW260" s="72"/>
      <c r="CX260" s="72"/>
      <c r="CY260" s="72"/>
      <c r="CZ260" s="72"/>
      <c r="DA260" s="70"/>
      <c r="DB260" s="70"/>
      <c r="DC260" s="70"/>
      <c r="DD260" s="72"/>
      <c r="DE260" s="72"/>
      <c r="DF260" s="70"/>
      <c r="DG260" s="72"/>
      <c r="DH260" s="70"/>
      <c r="DI260" s="72"/>
      <c r="DJ260" s="72"/>
      <c r="DK260" s="70"/>
      <c r="DL260" s="72"/>
      <c r="DM260" s="72"/>
      <c r="DN260" s="72"/>
      <c r="DO260" s="72"/>
      <c r="DP260" s="72"/>
      <c r="DQ260" s="72"/>
      <c r="DR260" s="72"/>
      <c r="DS260" s="72"/>
      <c r="DT260" s="72"/>
      <c r="DU260" s="72"/>
      <c r="DV260" s="72"/>
      <c r="DW260" s="72"/>
      <c r="DX260" s="72"/>
      <c r="DY260" s="72"/>
      <c r="DZ260" s="72"/>
      <c r="EA260" s="72"/>
      <c r="EB260" s="72"/>
      <c r="EC260" s="70"/>
      <c r="ED260" s="72"/>
      <c r="EE260" s="70"/>
      <c r="EF260" s="72"/>
      <c r="EG260" s="72"/>
      <c r="EH260" s="72"/>
      <c r="EI260" s="72"/>
      <c r="EJ260" s="72"/>
      <c r="EK260" s="72"/>
      <c r="EL260" s="72"/>
      <c r="EM260" s="72"/>
      <c r="EN260" s="72"/>
      <c r="EO260" s="72"/>
      <c r="EP260" s="72"/>
      <c r="EQ260" s="72"/>
      <c r="ER260" s="72"/>
      <c r="ES260" s="72"/>
      <c r="ET260" s="70"/>
      <c r="EU260" s="72"/>
      <c r="EV260" s="70"/>
      <c r="EW260" s="70"/>
      <c r="EX260" s="70"/>
      <c r="EY260" s="73"/>
      <c r="EZ260" s="73"/>
      <c r="FA260" s="73"/>
      <c r="FB260" s="74"/>
      <c r="FC260" s="75"/>
      <c r="FD260" s="75"/>
      <c r="FE260" s="75"/>
      <c r="FF260" s="75"/>
      <c r="FG260" s="75"/>
      <c r="FH260" s="75"/>
      <c r="FI260" s="75"/>
      <c r="FJ260" s="75"/>
      <c r="FK260" s="75"/>
      <c r="FL260" s="75"/>
      <c r="FM260" s="75"/>
      <c r="FN260" s="75"/>
      <c r="FO260" s="75"/>
      <c r="FP260" s="75"/>
      <c r="FQ260" s="75"/>
      <c r="FR260" s="74"/>
      <c r="FS260" s="74"/>
      <c r="FT260" s="74"/>
      <c r="FU260" s="74"/>
      <c r="FV260" s="74">
        <v>1</v>
      </c>
      <c r="FW260" s="74"/>
      <c r="FX260" s="76"/>
      <c r="FY260" s="76"/>
      <c r="FZ260" s="76"/>
      <c r="GA260" s="76"/>
      <c r="GB260" s="76"/>
      <c r="GC260" s="74"/>
      <c r="GD260" s="74"/>
      <c r="GE260" s="74"/>
      <c r="GF260" s="74"/>
      <c r="GG260" s="77"/>
      <c r="GH260" s="78"/>
      <c r="GI260" s="78"/>
      <c r="GJ260" s="74"/>
      <c r="GK260" s="79"/>
      <c r="GL260" s="105"/>
      <c r="GM260" s="105"/>
      <c r="GN260" s="70"/>
      <c r="GO260" s="70"/>
      <c r="GP260" s="70"/>
      <c r="GQ260" s="70"/>
      <c r="GR260" s="70"/>
      <c r="GS260" s="70"/>
      <c r="GT260" s="70"/>
      <c r="GU260" s="70"/>
      <c r="GV260" s="70"/>
      <c r="GW260" s="70"/>
      <c r="GX260" s="70"/>
      <c r="GY260" s="70"/>
      <c r="GZ260" s="70"/>
      <c r="HA260" s="70"/>
      <c r="HB260" s="70"/>
      <c r="HC260" s="70"/>
      <c r="HD260" s="70"/>
      <c r="HE260" s="70"/>
      <c r="HF260" s="70"/>
      <c r="HG260" s="70"/>
      <c r="HH260" s="70"/>
      <c r="HI260" s="70"/>
      <c r="HJ260" s="70"/>
      <c r="HK260" s="72"/>
      <c r="HL260" s="70"/>
      <c r="HM260" s="72"/>
      <c r="HN260" s="70"/>
      <c r="HO260" s="70"/>
      <c r="HP260" s="72"/>
      <c r="HQ260" s="106"/>
      <c r="HR260" s="70"/>
      <c r="HS260" s="70"/>
      <c r="HT260" s="70"/>
      <c r="HU260" s="70"/>
      <c r="HV260" s="70"/>
      <c r="HW260" s="70"/>
      <c r="HX260" s="70"/>
      <c r="HY260" s="70"/>
      <c r="HZ260" s="70"/>
      <c r="IA260" s="70"/>
      <c r="IB260" s="72"/>
      <c r="IC260" s="70"/>
      <c r="ID260" s="72"/>
      <c r="IE260" s="70"/>
      <c r="IF260" s="70"/>
      <c r="IG260" s="72"/>
      <c r="IH260" s="72"/>
      <c r="II260" s="72"/>
      <c r="IJ260" s="70"/>
      <c r="IK260" s="70"/>
      <c r="IL260" s="70"/>
      <c r="IM260" s="70"/>
      <c r="IN260" s="72"/>
      <c r="IO260" s="72"/>
      <c r="IP260" s="70"/>
      <c r="IQ260" s="72"/>
      <c r="IR260" s="72"/>
      <c r="IS260" s="72"/>
      <c r="IT260" s="72"/>
      <c r="IU260" s="72"/>
      <c r="IV260" s="72"/>
      <c r="IW260" s="72"/>
      <c r="IX260" s="72"/>
      <c r="IY260" s="72"/>
      <c r="IZ260" s="72"/>
      <c r="JA260" s="72"/>
      <c r="JB260" s="72"/>
      <c r="JC260" s="72"/>
      <c r="JD260" s="72"/>
      <c r="JE260" s="72"/>
      <c r="JF260" s="72"/>
      <c r="JG260" s="72"/>
      <c r="JH260" s="72"/>
      <c r="JI260" s="72"/>
      <c r="JJ260" s="72"/>
      <c r="JK260" s="72"/>
      <c r="JL260" s="70"/>
      <c r="JM260" s="70"/>
      <c r="JN260" s="70"/>
      <c r="JO260" s="72"/>
      <c r="JP260" s="72"/>
      <c r="JQ260" s="70"/>
      <c r="JR260" s="72"/>
      <c r="JS260" s="70"/>
      <c r="JT260" s="72"/>
      <c r="JU260" s="72"/>
      <c r="JV260" s="70"/>
      <c r="JW260" s="72"/>
      <c r="JX260" s="72"/>
      <c r="JY260" s="72"/>
      <c r="JZ260" s="72"/>
      <c r="KA260" s="72"/>
      <c r="KB260" s="72"/>
      <c r="KC260" s="72"/>
      <c r="KD260" s="72"/>
      <c r="KE260" s="72"/>
      <c r="KF260" s="72"/>
      <c r="KG260" s="72"/>
      <c r="KH260" s="72"/>
      <c r="KI260" s="72"/>
      <c r="KJ260" s="72"/>
      <c r="KK260" s="72"/>
      <c r="KL260" s="72"/>
      <c r="KM260" s="72"/>
      <c r="KN260" s="70"/>
      <c r="KO260" s="72"/>
      <c r="KP260" s="70"/>
      <c r="KQ260" s="72"/>
      <c r="KR260" s="72"/>
      <c r="KS260" s="72"/>
      <c r="KT260" s="72"/>
      <c r="KU260" s="72"/>
      <c r="KV260" s="72"/>
      <c r="KW260" s="72"/>
      <c r="KX260" s="72"/>
      <c r="KY260" s="72"/>
      <c r="KZ260" s="72"/>
      <c r="LA260" s="72"/>
      <c r="LB260" s="72"/>
      <c r="LC260" s="72"/>
      <c r="LD260" s="72"/>
      <c r="LE260" s="70"/>
      <c r="LF260" s="72"/>
      <c r="LG260" s="70"/>
      <c r="LH260" s="70"/>
      <c r="LI260" s="70"/>
      <c r="LJ260" s="73"/>
      <c r="LK260" s="73"/>
      <c r="LL260" s="73"/>
      <c r="LM260" s="74"/>
      <c r="LN260" s="75"/>
      <c r="LO260" s="75"/>
      <c r="LP260" s="75"/>
      <c r="LQ260" s="75"/>
      <c r="LR260" s="75"/>
      <c r="LS260" s="75"/>
      <c r="LT260" s="75"/>
      <c r="LU260" s="75"/>
      <c r="LV260" s="75"/>
      <c r="LW260" s="75"/>
      <c r="LX260" s="75"/>
      <c r="LY260" s="75"/>
      <c r="LZ260" s="75"/>
      <c r="MA260" s="75"/>
      <c r="MB260" s="75"/>
      <c r="MC260" s="74"/>
      <c r="MD260" s="74"/>
      <c r="ME260" s="74"/>
      <c r="MF260" s="74"/>
      <c r="MG260" s="74">
        <v>1</v>
      </c>
      <c r="MH260" s="74"/>
      <c r="MI260" s="76"/>
      <c r="MJ260" s="76"/>
      <c r="MK260" s="76"/>
      <c r="ML260" s="76"/>
      <c r="MM260" s="76"/>
      <c r="MN260" s="74"/>
      <c r="MO260" s="74"/>
      <c r="MP260" s="74"/>
      <c r="MQ260" s="74"/>
      <c r="MR260" s="70"/>
      <c r="MS260" s="70"/>
      <c r="MT260" s="70"/>
      <c r="MU260" s="70"/>
      <c r="MV260" s="70"/>
      <c r="MW260" s="70"/>
      <c r="MX260" s="70"/>
      <c r="MY260" s="70"/>
      <c r="MZ260" s="70"/>
      <c r="NA260" s="70"/>
      <c r="NB260" s="70"/>
      <c r="NC260" s="70"/>
      <c r="ND260" s="70"/>
      <c r="NE260" s="70"/>
      <c r="NF260" s="70"/>
      <c r="NG260" s="70"/>
      <c r="NH260" s="70"/>
      <c r="NI260" s="70"/>
      <c r="NJ260" s="70"/>
      <c r="NK260" s="70"/>
      <c r="NL260" s="70"/>
      <c r="NM260" s="70"/>
      <c r="NN260" s="70"/>
      <c r="NO260" s="70"/>
      <c r="NP260" s="70"/>
      <c r="NQ260" s="70"/>
      <c r="NR260" s="70"/>
      <c r="NS260" s="70"/>
      <c r="NT260" s="70"/>
      <c r="NU260" s="70"/>
      <c r="NV260" s="70"/>
      <c r="NW260" s="70"/>
      <c r="NX260" s="70"/>
      <c r="NY260" s="70"/>
      <c r="NZ260" s="70"/>
      <c r="OA260" s="70"/>
      <c r="OB260" s="70"/>
      <c r="OC260" s="70"/>
      <c r="OD260" s="70"/>
      <c r="OE260" s="70"/>
      <c r="OF260" s="70"/>
      <c r="OG260" s="81"/>
      <c r="OH260" s="70"/>
      <c r="OI260" s="70"/>
      <c r="OJ260" s="70"/>
      <c r="OK260" s="70"/>
      <c r="OL260" s="70"/>
      <c r="OM260" s="70"/>
      <c r="ON260" s="70"/>
      <c r="OO260" s="70"/>
      <c r="OP260" s="70"/>
      <c r="OQ260" s="70"/>
      <c r="OR260" s="70"/>
      <c r="OS260" s="70"/>
      <c r="OT260" s="70"/>
      <c r="OU260" s="70"/>
    </row>
    <row r="261" spans="1:412" s="67" customFormat="1" ht="12.75">
      <c r="A261" s="67">
        <v>252</v>
      </c>
      <c r="B261" s="555" t="s">
        <v>847</v>
      </c>
      <c r="C261" s="559" t="s">
        <v>601</v>
      </c>
      <c r="D261" s="511">
        <v>16792.97</v>
      </c>
      <c r="E261" s="571" t="s">
        <v>2471</v>
      </c>
      <c r="F261" s="634"/>
      <c r="G261" s="634">
        <v>16792.97</v>
      </c>
      <c r="H261" s="919">
        <v>16792.97</v>
      </c>
      <c r="I261" s="633">
        <f t="shared" si="9"/>
        <v>16792.97</v>
      </c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2"/>
      <c r="AK261" s="70"/>
      <c r="AL261" s="72"/>
      <c r="AM261" s="70"/>
      <c r="AN261" s="70"/>
      <c r="AO261" s="72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  <c r="BH261" s="70"/>
      <c r="BI261" s="70"/>
      <c r="BJ261" s="70"/>
      <c r="BK261" s="72"/>
      <c r="BL261" s="72"/>
      <c r="BM261" s="70"/>
      <c r="BN261" s="70"/>
      <c r="BO261" s="72"/>
      <c r="BP261" s="72"/>
      <c r="BQ261" s="70"/>
      <c r="BR261" s="70"/>
      <c r="BS261" s="70"/>
      <c r="BT261" s="70"/>
      <c r="BU261" s="72"/>
      <c r="BV261" s="72"/>
      <c r="BW261" s="72"/>
      <c r="BX261" s="72"/>
      <c r="BY261" s="70"/>
      <c r="BZ261" s="70"/>
      <c r="CA261" s="70"/>
      <c r="CB261" s="70"/>
      <c r="CC261" s="72"/>
      <c r="CD261" s="72"/>
      <c r="CE261" s="70"/>
      <c r="CF261" s="72"/>
      <c r="CG261" s="72"/>
      <c r="CH261" s="72"/>
      <c r="CI261" s="72"/>
      <c r="CJ261" s="72"/>
      <c r="CK261" s="72"/>
      <c r="CL261" s="72"/>
      <c r="CM261" s="72"/>
      <c r="CN261" s="72"/>
      <c r="CO261" s="72"/>
      <c r="CP261" s="72"/>
      <c r="CQ261" s="72"/>
      <c r="CR261" s="72"/>
      <c r="CS261" s="72"/>
      <c r="CT261" s="72"/>
      <c r="CU261" s="72"/>
      <c r="CV261" s="72"/>
      <c r="CW261" s="72"/>
      <c r="CX261" s="72"/>
      <c r="CY261" s="72"/>
      <c r="CZ261" s="72"/>
      <c r="DA261" s="70"/>
      <c r="DB261" s="70"/>
      <c r="DC261" s="70"/>
      <c r="DD261" s="72"/>
      <c r="DE261" s="72"/>
      <c r="DF261" s="70"/>
      <c r="DG261" s="72"/>
      <c r="DH261" s="70"/>
      <c r="DI261" s="72"/>
      <c r="DJ261" s="72"/>
      <c r="DK261" s="70"/>
      <c r="DL261" s="72"/>
      <c r="DM261" s="72"/>
      <c r="DN261" s="72"/>
      <c r="DO261" s="72"/>
      <c r="DP261" s="72"/>
      <c r="DQ261" s="72"/>
      <c r="DR261" s="72"/>
      <c r="DS261" s="72"/>
      <c r="DT261" s="72"/>
      <c r="DU261" s="72"/>
      <c r="DV261" s="72"/>
      <c r="DW261" s="72"/>
      <c r="DX261" s="72"/>
      <c r="DY261" s="72"/>
      <c r="DZ261" s="72"/>
      <c r="EA261" s="72"/>
      <c r="EB261" s="72"/>
      <c r="EC261" s="70"/>
      <c r="ED261" s="72"/>
      <c r="EE261" s="70"/>
      <c r="EF261" s="72"/>
      <c r="EG261" s="72"/>
      <c r="EH261" s="72"/>
      <c r="EI261" s="72"/>
      <c r="EJ261" s="72"/>
      <c r="EK261" s="72"/>
      <c r="EL261" s="72"/>
      <c r="EM261" s="72"/>
      <c r="EN261" s="72"/>
      <c r="EO261" s="72"/>
      <c r="EP261" s="72"/>
      <c r="EQ261" s="72"/>
      <c r="ER261" s="72"/>
      <c r="ES261" s="72"/>
      <c r="ET261" s="70"/>
      <c r="EU261" s="72"/>
      <c r="EV261" s="70"/>
      <c r="EW261" s="70"/>
      <c r="EX261" s="70"/>
      <c r="EY261" s="73"/>
      <c r="EZ261" s="73"/>
      <c r="FA261" s="73"/>
      <c r="FB261" s="74"/>
      <c r="FC261" s="75"/>
      <c r="FD261" s="75"/>
      <c r="FE261" s="75"/>
      <c r="FF261" s="75"/>
      <c r="FG261" s="75"/>
      <c r="FH261" s="75"/>
      <c r="FI261" s="75"/>
      <c r="FJ261" s="75"/>
      <c r="FK261" s="75"/>
      <c r="FL261" s="75"/>
      <c r="FM261" s="75"/>
      <c r="FN261" s="75"/>
      <c r="FO261" s="75"/>
      <c r="FP261" s="75"/>
      <c r="FQ261" s="75"/>
      <c r="FR261" s="74"/>
      <c r="FS261" s="74"/>
      <c r="FT261" s="74"/>
      <c r="FU261" s="74"/>
      <c r="FV261" s="74"/>
      <c r="FW261" s="74">
        <v>1</v>
      </c>
      <c r="FX261" s="76"/>
      <c r="FY261" s="76"/>
      <c r="FZ261" s="76"/>
      <c r="GA261" s="76"/>
      <c r="GB261" s="76"/>
      <c r="GC261" s="74"/>
      <c r="GD261" s="74"/>
      <c r="GE261" s="74"/>
      <c r="GF261" s="74"/>
      <c r="GG261" s="77"/>
      <c r="GH261" s="78"/>
      <c r="GI261" s="78"/>
      <c r="GJ261" s="74"/>
      <c r="GK261" s="79"/>
      <c r="GL261" s="105"/>
      <c r="GM261" s="105"/>
      <c r="GN261" s="70"/>
      <c r="GO261" s="70"/>
      <c r="GP261" s="70"/>
      <c r="GQ261" s="70"/>
      <c r="GR261" s="70"/>
      <c r="GS261" s="70"/>
      <c r="GT261" s="70"/>
      <c r="GU261" s="70"/>
      <c r="GV261" s="70"/>
      <c r="GW261" s="70"/>
      <c r="GX261" s="70"/>
      <c r="GY261" s="70"/>
      <c r="GZ261" s="70"/>
      <c r="HA261" s="70"/>
      <c r="HB261" s="70"/>
      <c r="HC261" s="70"/>
      <c r="HD261" s="70"/>
      <c r="HE261" s="70"/>
      <c r="HF261" s="70"/>
      <c r="HG261" s="70"/>
      <c r="HH261" s="70"/>
      <c r="HI261" s="70"/>
      <c r="HJ261" s="70"/>
      <c r="HK261" s="72"/>
      <c r="HL261" s="70"/>
      <c r="HM261" s="72"/>
      <c r="HN261" s="70"/>
      <c r="HO261" s="70"/>
      <c r="HP261" s="72"/>
      <c r="HQ261" s="106"/>
      <c r="HR261" s="70"/>
      <c r="HS261" s="70"/>
      <c r="HT261" s="70"/>
      <c r="HU261" s="70"/>
      <c r="HV261" s="70"/>
      <c r="HW261" s="70"/>
      <c r="HX261" s="70"/>
      <c r="HY261" s="70"/>
      <c r="HZ261" s="70"/>
      <c r="IA261" s="70"/>
      <c r="IB261" s="72"/>
      <c r="IC261" s="70"/>
      <c r="ID261" s="72"/>
      <c r="IE261" s="70"/>
      <c r="IF261" s="70"/>
      <c r="IG261" s="72"/>
      <c r="IH261" s="72"/>
      <c r="II261" s="72"/>
      <c r="IJ261" s="70"/>
      <c r="IK261" s="70"/>
      <c r="IL261" s="70"/>
      <c r="IM261" s="70"/>
      <c r="IN261" s="72"/>
      <c r="IO261" s="72"/>
      <c r="IP261" s="70"/>
      <c r="IQ261" s="72"/>
      <c r="IR261" s="72"/>
      <c r="IS261" s="72"/>
      <c r="IT261" s="72"/>
      <c r="IU261" s="72"/>
      <c r="IV261" s="72"/>
      <c r="IW261" s="72"/>
      <c r="IX261" s="72"/>
      <c r="IY261" s="72"/>
      <c r="IZ261" s="72"/>
      <c r="JA261" s="72"/>
      <c r="JB261" s="72"/>
      <c r="JC261" s="72"/>
      <c r="JD261" s="72"/>
      <c r="JE261" s="72"/>
      <c r="JF261" s="72"/>
      <c r="JG261" s="72"/>
      <c r="JH261" s="72"/>
      <c r="JI261" s="72"/>
      <c r="JJ261" s="72"/>
      <c r="JK261" s="72"/>
      <c r="JL261" s="70"/>
      <c r="JM261" s="70"/>
      <c r="JN261" s="70"/>
      <c r="JO261" s="72"/>
      <c r="JP261" s="72"/>
      <c r="JQ261" s="70"/>
      <c r="JR261" s="72"/>
      <c r="JS261" s="70"/>
      <c r="JT261" s="72"/>
      <c r="JU261" s="72"/>
      <c r="JV261" s="70"/>
      <c r="JW261" s="72"/>
      <c r="JX261" s="72"/>
      <c r="JY261" s="72"/>
      <c r="JZ261" s="72"/>
      <c r="KA261" s="72"/>
      <c r="KB261" s="72"/>
      <c r="KC261" s="72"/>
      <c r="KD261" s="72"/>
      <c r="KE261" s="72"/>
      <c r="KF261" s="72"/>
      <c r="KG261" s="72"/>
      <c r="KH261" s="72"/>
      <c r="KI261" s="72"/>
      <c r="KJ261" s="72"/>
      <c r="KK261" s="72"/>
      <c r="KL261" s="72"/>
      <c r="KM261" s="72"/>
      <c r="KN261" s="70"/>
      <c r="KO261" s="72"/>
      <c r="KP261" s="70"/>
      <c r="KQ261" s="72"/>
      <c r="KR261" s="72"/>
      <c r="KS261" s="72"/>
      <c r="KT261" s="72"/>
      <c r="KU261" s="72"/>
      <c r="KV261" s="72"/>
      <c r="KW261" s="72"/>
      <c r="KX261" s="72"/>
      <c r="KY261" s="72"/>
      <c r="KZ261" s="72"/>
      <c r="LA261" s="72"/>
      <c r="LB261" s="72"/>
      <c r="LC261" s="72"/>
      <c r="LD261" s="72"/>
      <c r="LE261" s="70"/>
      <c r="LF261" s="72"/>
      <c r="LG261" s="70"/>
      <c r="LH261" s="70"/>
      <c r="LI261" s="70"/>
      <c r="LJ261" s="73"/>
      <c r="LK261" s="73"/>
      <c r="LL261" s="73"/>
      <c r="LM261" s="74"/>
      <c r="LN261" s="75"/>
      <c r="LO261" s="75"/>
      <c r="LP261" s="75"/>
      <c r="LQ261" s="75"/>
      <c r="LR261" s="75"/>
      <c r="LS261" s="75"/>
      <c r="LT261" s="75"/>
      <c r="LU261" s="75"/>
      <c r="LV261" s="75"/>
      <c r="LW261" s="75"/>
      <c r="LX261" s="75"/>
      <c r="LY261" s="75"/>
      <c r="LZ261" s="75"/>
      <c r="MA261" s="75"/>
      <c r="MB261" s="75"/>
      <c r="MC261" s="74"/>
      <c r="MD261" s="74"/>
      <c r="ME261" s="74"/>
      <c r="MF261" s="74"/>
      <c r="MG261" s="74"/>
      <c r="MH261" s="74">
        <v>1</v>
      </c>
      <c r="MI261" s="76"/>
      <c r="MJ261" s="76"/>
      <c r="MK261" s="76"/>
      <c r="ML261" s="76"/>
      <c r="MM261" s="76"/>
      <c r="MN261" s="74"/>
      <c r="MO261" s="74"/>
      <c r="MP261" s="74"/>
      <c r="MQ261" s="74"/>
      <c r="MR261" s="70"/>
      <c r="MS261" s="70"/>
      <c r="MT261" s="70"/>
      <c r="MU261" s="70"/>
      <c r="MV261" s="70"/>
      <c r="MW261" s="70"/>
      <c r="MX261" s="70"/>
      <c r="MY261" s="70"/>
      <c r="MZ261" s="70"/>
      <c r="NA261" s="70"/>
      <c r="NB261" s="70"/>
      <c r="NC261" s="70"/>
      <c r="ND261" s="70"/>
      <c r="NE261" s="70"/>
      <c r="NF261" s="70"/>
      <c r="NG261" s="70"/>
      <c r="NH261" s="70"/>
      <c r="NI261" s="70"/>
      <c r="NJ261" s="70"/>
      <c r="NK261" s="70"/>
      <c r="NL261" s="70"/>
      <c r="NM261" s="70"/>
      <c r="NN261" s="70"/>
      <c r="NO261" s="70"/>
      <c r="NP261" s="70"/>
      <c r="NQ261" s="70"/>
      <c r="NR261" s="70"/>
      <c r="NS261" s="70"/>
      <c r="NT261" s="70"/>
      <c r="NU261" s="70"/>
      <c r="NV261" s="70"/>
      <c r="NW261" s="70"/>
      <c r="NX261" s="70"/>
      <c r="NY261" s="70"/>
      <c r="NZ261" s="70"/>
      <c r="OA261" s="70"/>
      <c r="OB261" s="70"/>
      <c r="OC261" s="70"/>
      <c r="OD261" s="70"/>
      <c r="OE261" s="70"/>
      <c r="OF261" s="70"/>
      <c r="OG261" s="81"/>
      <c r="OH261" s="70"/>
      <c r="OI261" s="70"/>
      <c r="OJ261" s="70"/>
      <c r="OK261" s="70"/>
      <c r="OL261" s="70"/>
      <c r="OM261" s="70"/>
      <c r="ON261" s="70"/>
      <c r="OO261" s="70"/>
      <c r="OP261" s="70"/>
      <c r="OQ261" s="70"/>
      <c r="OR261" s="70"/>
      <c r="OS261" s="70"/>
      <c r="OT261" s="70"/>
      <c r="OU261" s="70"/>
    </row>
    <row r="262" spans="1:412" s="67" customFormat="1" ht="12.75">
      <c r="A262" s="67">
        <v>253</v>
      </c>
      <c r="B262" s="555" t="s">
        <v>848</v>
      </c>
      <c r="C262" s="559" t="s">
        <v>601</v>
      </c>
      <c r="D262" s="511">
        <v>7024.94</v>
      </c>
      <c r="E262" s="571"/>
      <c r="F262" s="634"/>
      <c r="G262" s="634">
        <v>7024.94</v>
      </c>
      <c r="H262" s="919">
        <v>7024.94</v>
      </c>
      <c r="I262" s="633">
        <f t="shared" si="9"/>
        <v>7024.94</v>
      </c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2"/>
      <c r="AK262" s="70"/>
      <c r="AL262" s="72"/>
      <c r="AM262" s="70"/>
      <c r="AN262" s="70"/>
      <c r="AO262" s="72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  <c r="BH262" s="70"/>
      <c r="BI262" s="70"/>
      <c r="BJ262" s="70"/>
      <c r="BK262" s="72"/>
      <c r="BL262" s="72"/>
      <c r="BM262" s="70"/>
      <c r="BN262" s="70"/>
      <c r="BO262" s="72"/>
      <c r="BP262" s="72"/>
      <c r="BQ262" s="70"/>
      <c r="BR262" s="70"/>
      <c r="BS262" s="70"/>
      <c r="BT262" s="70"/>
      <c r="BU262" s="72"/>
      <c r="BV262" s="72"/>
      <c r="BW262" s="72"/>
      <c r="BX262" s="72"/>
      <c r="BY262" s="70"/>
      <c r="BZ262" s="70"/>
      <c r="CA262" s="70"/>
      <c r="CB262" s="70"/>
      <c r="CC262" s="72"/>
      <c r="CD262" s="72"/>
      <c r="CE262" s="70"/>
      <c r="CF262" s="72"/>
      <c r="CG262" s="72"/>
      <c r="CH262" s="72"/>
      <c r="CI262" s="72"/>
      <c r="CJ262" s="72"/>
      <c r="CK262" s="72"/>
      <c r="CL262" s="72"/>
      <c r="CM262" s="72"/>
      <c r="CN262" s="72"/>
      <c r="CO262" s="72"/>
      <c r="CP262" s="72"/>
      <c r="CQ262" s="72"/>
      <c r="CR262" s="72"/>
      <c r="CS262" s="72"/>
      <c r="CT262" s="72"/>
      <c r="CU262" s="72"/>
      <c r="CV262" s="72"/>
      <c r="CW262" s="72"/>
      <c r="CX262" s="72"/>
      <c r="CY262" s="72"/>
      <c r="CZ262" s="72"/>
      <c r="DA262" s="70"/>
      <c r="DB262" s="70"/>
      <c r="DC262" s="70"/>
      <c r="DD262" s="72"/>
      <c r="DE262" s="72"/>
      <c r="DF262" s="70"/>
      <c r="DG262" s="72"/>
      <c r="DH262" s="70"/>
      <c r="DI262" s="72"/>
      <c r="DJ262" s="72"/>
      <c r="DK262" s="70"/>
      <c r="DL262" s="72"/>
      <c r="DM262" s="72"/>
      <c r="DN262" s="72"/>
      <c r="DO262" s="72"/>
      <c r="DP262" s="72"/>
      <c r="DQ262" s="72"/>
      <c r="DR262" s="72"/>
      <c r="DS262" s="72"/>
      <c r="DT262" s="72"/>
      <c r="DU262" s="72"/>
      <c r="DV262" s="72"/>
      <c r="DW262" s="72"/>
      <c r="DX262" s="72"/>
      <c r="DY262" s="72"/>
      <c r="DZ262" s="72"/>
      <c r="EA262" s="72"/>
      <c r="EB262" s="72"/>
      <c r="EC262" s="70"/>
      <c r="ED262" s="72"/>
      <c r="EE262" s="70"/>
      <c r="EF262" s="72"/>
      <c r="EG262" s="72"/>
      <c r="EH262" s="72"/>
      <c r="EI262" s="72"/>
      <c r="EJ262" s="72"/>
      <c r="EK262" s="72"/>
      <c r="EL262" s="72"/>
      <c r="EM262" s="72"/>
      <c r="EN262" s="72"/>
      <c r="EO262" s="72"/>
      <c r="EP262" s="72"/>
      <c r="EQ262" s="72"/>
      <c r="ER262" s="72"/>
      <c r="ES262" s="72"/>
      <c r="ET262" s="70"/>
      <c r="EU262" s="72"/>
      <c r="EV262" s="70"/>
      <c r="EW262" s="70"/>
      <c r="EX262" s="70"/>
      <c r="EY262" s="73"/>
      <c r="EZ262" s="73"/>
      <c r="FA262" s="73"/>
      <c r="FB262" s="74"/>
      <c r="FC262" s="75"/>
      <c r="FD262" s="75"/>
      <c r="FE262" s="75"/>
      <c r="FF262" s="75"/>
      <c r="FG262" s="75"/>
      <c r="FH262" s="75"/>
      <c r="FI262" s="75"/>
      <c r="FJ262" s="75"/>
      <c r="FK262" s="75"/>
      <c r="FL262" s="75"/>
      <c r="FM262" s="75"/>
      <c r="FN262" s="75"/>
      <c r="FO262" s="75"/>
      <c r="FP262" s="75"/>
      <c r="FQ262" s="75"/>
      <c r="FR262" s="74"/>
      <c r="FS262" s="74"/>
      <c r="FT262" s="74"/>
      <c r="FU262" s="74"/>
      <c r="FV262" s="74"/>
      <c r="FW262" s="74"/>
      <c r="FX262" s="76">
        <v>1</v>
      </c>
      <c r="FY262" s="76"/>
      <c r="FZ262" s="76"/>
      <c r="GA262" s="76"/>
      <c r="GB262" s="76"/>
      <c r="GC262" s="74"/>
      <c r="GD262" s="74"/>
      <c r="GE262" s="74"/>
      <c r="GF262" s="74"/>
      <c r="GG262" s="77"/>
      <c r="GH262" s="78"/>
      <c r="GI262" s="78"/>
      <c r="GJ262" s="74"/>
      <c r="GK262" s="79"/>
      <c r="GL262" s="105"/>
      <c r="GM262" s="105"/>
      <c r="GN262" s="70"/>
      <c r="GO262" s="70"/>
      <c r="GP262" s="70"/>
      <c r="GQ262" s="70"/>
      <c r="GR262" s="70"/>
      <c r="GS262" s="70"/>
      <c r="GT262" s="70"/>
      <c r="GU262" s="70"/>
      <c r="GV262" s="70"/>
      <c r="GW262" s="70"/>
      <c r="GX262" s="70"/>
      <c r="GY262" s="70"/>
      <c r="GZ262" s="70"/>
      <c r="HA262" s="70"/>
      <c r="HB262" s="70"/>
      <c r="HC262" s="70"/>
      <c r="HD262" s="70"/>
      <c r="HE262" s="70"/>
      <c r="HF262" s="70"/>
      <c r="HG262" s="70"/>
      <c r="HH262" s="70"/>
      <c r="HI262" s="70"/>
      <c r="HJ262" s="70"/>
      <c r="HK262" s="72"/>
      <c r="HL262" s="70"/>
      <c r="HM262" s="72"/>
      <c r="HN262" s="70"/>
      <c r="HO262" s="70"/>
      <c r="HP262" s="72"/>
      <c r="HQ262" s="106"/>
      <c r="HR262" s="70"/>
      <c r="HS262" s="70"/>
      <c r="HT262" s="70"/>
      <c r="HU262" s="70"/>
      <c r="HV262" s="70"/>
      <c r="HW262" s="70"/>
      <c r="HX262" s="70"/>
      <c r="HY262" s="70"/>
      <c r="HZ262" s="70"/>
      <c r="IA262" s="70"/>
      <c r="IB262" s="72"/>
      <c r="IC262" s="70"/>
      <c r="ID262" s="72"/>
      <c r="IE262" s="70"/>
      <c r="IF262" s="70"/>
      <c r="IG262" s="72"/>
      <c r="IH262" s="72"/>
      <c r="II262" s="72"/>
      <c r="IJ262" s="70"/>
      <c r="IK262" s="70"/>
      <c r="IL262" s="70"/>
      <c r="IM262" s="70"/>
      <c r="IN262" s="72"/>
      <c r="IO262" s="72"/>
      <c r="IP262" s="70"/>
      <c r="IQ262" s="72"/>
      <c r="IR262" s="72"/>
      <c r="IS262" s="72"/>
      <c r="IT262" s="72"/>
      <c r="IU262" s="72"/>
      <c r="IV262" s="72"/>
      <c r="IW262" s="72"/>
      <c r="IX262" s="72"/>
      <c r="IY262" s="72"/>
      <c r="IZ262" s="72"/>
      <c r="JA262" s="72"/>
      <c r="JB262" s="72"/>
      <c r="JC262" s="72"/>
      <c r="JD262" s="72"/>
      <c r="JE262" s="72"/>
      <c r="JF262" s="72"/>
      <c r="JG262" s="72"/>
      <c r="JH262" s="72"/>
      <c r="JI262" s="72"/>
      <c r="JJ262" s="72"/>
      <c r="JK262" s="72"/>
      <c r="JL262" s="70"/>
      <c r="JM262" s="70"/>
      <c r="JN262" s="70"/>
      <c r="JO262" s="72"/>
      <c r="JP262" s="72"/>
      <c r="JQ262" s="70"/>
      <c r="JR262" s="72"/>
      <c r="JS262" s="70"/>
      <c r="JT262" s="72"/>
      <c r="JU262" s="72"/>
      <c r="JV262" s="70"/>
      <c r="JW262" s="72"/>
      <c r="JX262" s="72"/>
      <c r="JY262" s="72"/>
      <c r="JZ262" s="72"/>
      <c r="KA262" s="72"/>
      <c r="KB262" s="72"/>
      <c r="KC262" s="72"/>
      <c r="KD262" s="72"/>
      <c r="KE262" s="72"/>
      <c r="KF262" s="72"/>
      <c r="KG262" s="72"/>
      <c r="KH262" s="72"/>
      <c r="KI262" s="72"/>
      <c r="KJ262" s="72"/>
      <c r="KK262" s="72"/>
      <c r="KL262" s="72"/>
      <c r="KM262" s="72"/>
      <c r="KN262" s="70"/>
      <c r="KO262" s="72"/>
      <c r="KP262" s="70"/>
      <c r="KQ262" s="72"/>
      <c r="KR262" s="72"/>
      <c r="KS262" s="72"/>
      <c r="KT262" s="72"/>
      <c r="KU262" s="72"/>
      <c r="KV262" s="72"/>
      <c r="KW262" s="72"/>
      <c r="KX262" s="72"/>
      <c r="KY262" s="72"/>
      <c r="KZ262" s="72"/>
      <c r="LA262" s="72"/>
      <c r="LB262" s="72"/>
      <c r="LC262" s="72"/>
      <c r="LD262" s="72"/>
      <c r="LE262" s="70"/>
      <c r="LF262" s="72"/>
      <c r="LG262" s="70"/>
      <c r="LH262" s="70"/>
      <c r="LI262" s="70"/>
      <c r="LJ262" s="73"/>
      <c r="LK262" s="73"/>
      <c r="LL262" s="73"/>
      <c r="LM262" s="74"/>
      <c r="LN262" s="75"/>
      <c r="LO262" s="75"/>
      <c r="LP262" s="75"/>
      <c r="LQ262" s="75"/>
      <c r="LR262" s="75"/>
      <c r="LS262" s="75"/>
      <c r="LT262" s="75"/>
      <c r="LU262" s="75"/>
      <c r="LV262" s="75"/>
      <c r="LW262" s="75"/>
      <c r="LX262" s="75"/>
      <c r="LY262" s="75"/>
      <c r="LZ262" s="75"/>
      <c r="MA262" s="75"/>
      <c r="MB262" s="75"/>
      <c r="MC262" s="74"/>
      <c r="MD262" s="74"/>
      <c r="ME262" s="74"/>
      <c r="MF262" s="74"/>
      <c r="MG262" s="74"/>
      <c r="MH262" s="74"/>
      <c r="MI262" s="76">
        <v>1</v>
      </c>
      <c r="MJ262" s="76"/>
      <c r="MK262" s="76"/>
      <c r="ML262" s="76"/>
      <c r="MM262" s="76"/>
      <c r="MN262" s="74"/>
      <c r="MO262" s="74"/>
      <c r="MP262" s="74"/>
      <c r="MQ262" s="74"/>
      <c r="MR262" s="70"/>
      <c r="MS262" s="70"/>
      <c r="MT262" s="70"/>
      <c r="MU262" s="70"/>
      <c r="MV262" s="70"/>
      <c r="MW262" s="70"/>
      <c r="MX262" s="70"/>
      <c r="MY262" s="70"/>
      <c r="MZ262" s="70"/>
      <c r="NA262" s="70"/>
      <c r="NB262" s="70"/>
      <c r="NC262" s="70"/>
      <c r="ND262" s="70"/>
      <c r="NE262" s="70"/>
      <c r="NF262" s="70"/>
      <c r="NG262" s="70"/>
      <c r="NH262" s="70"/>
      <c r="NI262" s="70"/>
      <c r="NJ262" s="70"/>
      <c r="NK262" s="70"/>
      <c r="NL262" s="70"/>
      <c r="NM262" s="70"/>
      <c r="NN262" s="70"/>
      <c r="NO262" s="70"/>
      <c r="NP262" s="70"/>
      <c r="NQ262" s="70"/>
      <c r="NR262" s="70"/>
      <c r="NS262" s="70"/>
      <c r="NT262" s="70"/>
      <c r="NU262" s="70"/>
      <c r="NV262" s="70"/>
      <c r="NW262" s="70"/>
      <c r="NX262" s="70"/>
      <c r="NY262" s="70"/>
      <c r="NZ262" s="70"/>
      <c r="OA262" s="70"/>
      <c r="OB262" s="70"/>
      <c r="OC262" s="70"/>
      <c r="OD262" s="70"/>
      <c r="OE262" s="70"/>
      <c r="OF262" s="70"/>
      <c r="OG262" s="81"/>
      <c r="OH262" s="70"/>
      <c r="OI262" s="70"/>
      <c r="OJ262" s="70"/>
      <c r="OK262" s="70"/>
      <c r="OL262" s="70"/>
      <c r="OM262" s="70"/>
      <c r="ON262" s="70"/>
      <c r="OO262" s="70"/>
      <c r="OP262" s="70"/>
      <c r="OQ262" s="70"/>
      <c r="OR262" s="70"/>
      <c r="OS262" s="70"/>
      <c r="OT262" s="70"/>
      <c r="OU262" s="70"/>
    </row>
    <row r="263" spans="1:412" s="67" customFormat="1" ht="12.75">
      <c r="A263" s="67">
        <v>254</v>
      </c>
      <c r="B263" s="555" t="s">
        <v>849</v>
      </c>
      <c r="C263" s="559" t="s">
        <v>601</v>
      </c>
      <c r="D263" s="511">
        <v>8664.1</v>
      </c>
      <c r="E263" s="571"/>
      <c r="F263" s="634"/>
      <c r="G263" s="634">
        <v>8664.1</v>
      </c>
      <c r="H263" s="919">
        <v>8664.1</v>
      </c>
      <c r="I263" s="633">
        <f t="shared" si="9"/>
        <v>8664.1</v>
      </c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2"/>
      <c r="AK263" s="70"/>
      <c r="AL263" s="72"/>
      <c r="AM263" s="70"/>
      <c r="AN263" s="70"/>
      <c r="AO263" s="72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  <c r="BH263" s="70"/>
      <c r="BI263" s="70"/>
      <c r="BJ263" s="70"/>
      <c r="BK263" s="72"/>
      <c r="BL263" s="72"/>
      <c r="BM263" s="70"/>
      <c r="BN263" s="70"/>
      <c r="BO263" s="72"/>
      <c r="BP263" s="72"/>
      <c r="BQ263" s="70"/>
      <c r="BR263" s="70"/>
      <c r="BS263" s="70"/>
      <c r="BT263" s="70"/>
      <c r="BU263" s="72"/>
      <c r="BV263" s="72"/>
      <c r="BW263" s="72"/>
      <c r="BX263" s="72"/>
      <c r="BY263" s="70"/>
      <c r="BZ263" s="70"/>
      <c r="CA263" s="70"/>
      <c r="CB263" s="70"/>
      <c r="CC263" s="72"/>
      <c r="CD263" s="72"/>
      <c r="CE263" s="70"/>
      <c r="CF263" s="72"/>
      <c r="CG263" s="72"/>
      <c r="CH263" s="72"/>
      <c r="CI263" s="72"/>
      <c r="CJ263" s="72"/>
      <c r="CK263" s="72"/>
      <c r="CL263" s="72"/>
      <c r="CM263" s="72"/>
      <c r="CN263" s="72"/>
      <c r="CO263" s="72"/>
      <c r="CP263" s="72"/>
      <c r="CQ263" s="72"/>
      <c r="CR263" s="72"/>
      <c r="CS263" s="72"/>
      <c r="CT263" s="72"/>
      <c r="CU263" s="72"/>
      <c r="CV263" s="72"/>
      <c r="CW263" s="72"/>
      <c r="CX263" s="72"/>
      <c r="CY263" s="72"/>
      <c r="CZ263" s="72"/>
      <c r="DA263" s="70"/>
      <c r="DB263" s="70"/>
      <c r="DC263" s="70"/>
      <c r="DD263" s="72"/>
      <c r="DE263" s="72"/>
      <c r="DF263" s="70"/>
      <c r="DG263" s="72"/>
      <c r="DH263" s="70"/>
      <c r="DI263" s="72"/>
      <c r="DJ263" s="72"/>
      <c r="DK263" s="70"/>
      <c r="DL263" s="72"/>
      <c r="DM263" s="72"/>
      <c r="DN263" s="72"/>
      <c r="DO263" s="72"/>
      <c r="DP263" s="72"/>
      <c r="DQ263" s="72"/>
      <c r="DR263" s="72"/>
      <c r="DS263" s="72"/>
      <c r="DT263" s="72"/>
      <c r="DU263" s="72"/>
      <c r="DV263" s="72"/>
      <c r="DW263" s="72"/>
      <c r="DX263" s="72"/>
      <c r="DY263" s="72"/>
      <c r="DZ263" s="72"/>
      <c r="EA263" s="72"/>
      <c r="EB263" s="72"/>
      <c r="EC263" s="70"/>
      <c r="ED263" s="72"/>
      <c r="EE263" s="70"/>
      <c r="EF263" s="72"/>
      <c r="EG263" s="72"/>
      <c r="EH263" s="72"/>
      <c r="EI263" s="72"/>
      <c r="EJ263" s="72"/>
      <c r="EK263" s="72"/>
      <c r="EL263" s="72"/>
      <c r="EM263" s="72"/>
      <c r="EN263" s="72"/>
      <c r="EO263" s="72"/>
      <c r="EP263" s="72"/>
      <c r="EQ263" s="72"/>
      <c r="ER263" s="72"/>
      <c r="ES263" s="72"/>
      <c r="ET263" s="70"/>
      <c r="EU263" s="72"/>
      <c r="EV263" s="70"/>
      <c r="EW263" s="70"/>
      <c r="EX263" s="70"/>
      <c r="EY263" s="73"/>
      <c r="EZ263" s="73"/>
      <c r="FA263" s="73"/>
      <c r="FB263" s="74"/>
      <c r="FC263" s="75"/>
      <c r="FD263" s="75"/>
      <c r="FE263" s="75"/>
      <c r="FF263" s="75"/>
      <c r="FG263" s="75"/>
      <c r="FH263" s="75"/>
      <c r="FI263" s="75"/>
      <c r="FJ263" s="75"/>
      <c r="FK263" s="75"/>
      <c r="FL263" s="75"/>
      <c r="FM263" s="75"/>
      <c r="FN263" s="75"/>
      <c r="FO263" s="75"/>
      <c r="FP263" s="75"/>
      <c r="FQ263" s="75"/>
      <c r="FR263" s="74"/>
      <c r="FS263" s="74"/>
      <c r="FT263" s="74"/>
      <c r="FU263" s="74"/>
      <c r="FV263" s="74"/>
      <c r="FW263" s="74"/>
      <c r="FX263" s="76"/>
      <c r="FY263" s="76">
        <v>1</v>
      </c>
      <c r="FZ263" s="76"/>
      <c r="GA263" s="76"/>
      <c r="GB263" s="76"/>
      <c r="GC263" s="74"/>
      <c r="GD263" s="74"/>
      <c r="GE263" s="74"/>
      <c r="GF263" s="74"/>
      <c r="GG263" s="77"/>
      <c r="GH263" s="78"/>
      <c r="GI263" s="78"/>
      <c r="GJ263" s="74"/>
      <c r="GK263" s="79"/>
      <c r="GL263" s="105"/>
      <c r="GM263" s="105"/>
      <c r="GN263" s="70"/>
      <c r="GO263" s="70"/>
      <c r="GP263" s="70"/>
      <c r="GQ263" s="70"/>
      <c r="GR263" s="70"/>
      <c r="GS263" s="70"/>
      <c r="GT263" s="70"/>
      <c r="GU263" s="70"/>
      <c r="GV263" s="70"/>
      <c r="GW263" s="70"/>
      <c r="GX263" s="70"/>
      <c r="GY263" s="70"/>
      <c r="GZ263" s="70"/>
      <c r="HA263" s="70"/>
      <c r="HB263" s="70"/>
      <c r="HC263" s="70"/>
      <c r="HD263" s="70"/>
      <c r="HE263" s="70"/>
      <c r="HF263" s="70"/>
      <c r="HG263" s="70"/>
      <c r="HH263" s="70"/>
      <c r="HI263" s="70"/>
      <c r="HJ263" s="70"/>
      <c r="HK263" s="72"/>
      <c r="HL263" s="70"/>
      <c r="HM263" s="72"/>
      <c r="HN263" s="70"/>
      <c r="HO263" s="70"/>
      <c r="HP263" s="72"/>
      <c r="HQ263" s="106"/>
      <c r="HR263" s="70"/>
      <c r="HS263" s="70"/>
      <c r="HT263" s="70"/>
      <c r="HU263" s="70"/>
      <c r="HV263" s="70"/>
      <c r="HW263" s="70"/>
      <c r="HX263" s="70"/>
      <c r="HY263" s="70"/>
      <c r="HZ263" s="70"/>
      <c r="IA263" s="70"/>
      <c r="IB263" s="72"/>
      <c r="IC263" s="70"/>
      <c r="ID263" s="72"/>
      <c r="IE263" s="70"/>
      <c r="IF263" s="70"/>
      <c r="IG263" s="72"/>
      <c r="IH263" s="72"/>
      <c r="II263" s="72"/>
      <c r="IJ263" s="70"/>
      <c r="IK263" s="70"/>
      <c r="IL263" s="70"/>
      <c r="IM263" s="70"/>
      <c r="IN263" s="72"/>
      <c r="IO263" s="72"/>
      <c r="IP263" s="70"/>
      <c r="IQ263" s="72"/>
      <c r="IR263" s="72"/>
      <c r="IS263" s="72"/>
      <c r="IT263" s="72"/>
      <c r="IU263" s="72"/>
      <c r="IV263" s="72"/>
      <c r="IW263" s="72"/>
      <c r="IX263" s="72"/>
      <c r="IY263" s="72"/>
      <c r="IZ263" s="72"/>
      <c r="JA263" s="72"/>
      <c r="JB263" s="72"/>
      <c r="JC263" s="72"/>
      <c r="JD263" s="72"/>
      <c r="JE263" s="72"/>
      <c r="JF263" s="72"/>
      <c r="JG263" s="72"/>
      <c r="JH263" s="72"/>
      <c r="JI263" s="72"/>
      <c r="JJ263" s="72"/>
      <c r="JK263" s="72"/>
      <c r="JL263" s="70"/>
      <c r="JM263" s="70"/>
      <c r="JN263" s="70"/>
      <c r="JO263" s="72"/>
      <c r="JP263" s="72"/>
      <c r="JQ263" s="70"/>
      <c r="JR263" s="72"/>
      <c r="JS263" s="70"/>
      <c r="JT263" s="72"/>
      <c r="JU263" s="72"/>
      <c r="JV263" s="70"/>
      <c r="JW263" s="72"/>
      <c r="JX263" s="72"/>
      <c r="JY263" s="72"/>
      <c r="JZ263" s="72"/>
      <c r="KA263" s="72"/>
      <c r="KB263" s="72"/>
      <c r="KC263" s="72"/>
      <c r="KD263" s="72"/>
      <c r="KE263" s="72"/>
      <c r="KF263" s="72"/>
      <c r="KG263" s="72"/>
      <c r="KH263" s="72"/>
      <c r="KI263" s="72"/>
      <c r="KJ263" s="72"/>
      <c r="KK263" s="72"/>
      <c r="KL263" s="72"/>
      <c r="KM263" s="72"/>
      <c r="KN263" s="70"/>
      <c r="KO263" s="72"/>
      <c r="KP263" s="70"/>
      <c r="KQ263" s="72"/>
      <c r="KR263" s="72"/>
      <c r="KS263" s="72"/>
      <c r="KT263" s="72"/>
      <c r="KU263" s="72"/>
      <c r="KV263" s="72"/>
      <c r="KW263" s="72"/>
      <c r="KX263" s="72"/>
      <c r="KY263" s="72"/>
      <c r="KZ263" s="72"/>
      <c r="LA263" s="72"/>
      <c r="LB263" s="72"/>
      <c r="LC263" s="72"/>
      <c r="LD263" s="72"/>
      <c r="LE263" s="70"/>
      <c r="LF263" s="72"/>
      <c r="LG263" s="70"/>
      <c r="LH263" s="70"/>
      <c r="LI263" s="70"/>
      <c r="LJ263" s="73"/>
      <c r="LK263" s="73"/>
      <c r="LL263" s="73"/>
      <c r="LM263" s="74"/>
      <c r="LN263" s="75"/>
      <c r="LO263" s="75"/>
      <c r="LP263" s="75"/>
      <c r="LQ263" s="75"/>
      <c r="LR263" s="75"/>
      <c r="LS263" s="75"/>
      <c r="LT263" s="75"/>
      <c r="LU263" s="75"/>
      <c r="LV263" s="75"/>
      <c r="LW263" s="75"/>
      <c r="LX263" s="75"/>
      <c r="LY263" s="75"/>
      <c r="LZ263" s="75"/>
      <c r="MA263" s="75"/>
      <c r="MB263" s="75"/>
      <c r="MC263" s="74"/>
      <c r="MD263" s="74"/>
      <c r="ME263" s="74"/>
      <c r="MF263" s="74"/>
      <c r="MG263" s="74"/>
      <c r="MH263" s="74"/>
      <c r="MI263" s="76"/>
      <c r="MJ263" s="76">
        <v>1</v>
      </c>
      <c r="MK263" s="76"/>
      <c r="ML263" s="76"/>
      <c r="MM263" s="76"/>
      <c r="MN263" s="74"/>
      <c r="MO263" s="74"/>
      <c r="MP263" s="74"/>
      <c r="MQ263" s="74"/>
      <c r="MR263" s="70"/>
      <c r="MS263" s="70"/>
      <c r="MT263" s="70"/>
      <c r="MU263" s="70"/>
      <c r="MV263" s="70"/>
      <c r="MW263" s="70"/>
      <c r="MX263" s="70"/>
      <c r="MY263" s="70"/>
      <c r="MZ263" s="70"/>
      <c r="NA263" s="70"/>
      <c r="NB263" s="70"/>
      <c r="NC263" s="70"/>
      <c r="ND263" s="70"/>
      <c r="NE263" s="70"/>
      <c r="NF263" s="70"/>
      <c r="NG263" s="70"/>
      <c r="NH263" s="70"/>
      <c r="NI263" s="70"/>
      <c r="NJ263" s="70"/>
      <c r="NK263" s="70"/>
      <c r="NL263" s="70"/>
      <c r="NM263" s="70"/>
      <c r="NN263" s="70"/>
      <c r="NO263" s="70"/>
      <c r="NP263" s="70"/>
      <c r="NQ263" s="70"/>
      <c r="NR263" s="70"/>
      <c r="NS263" s="70"/>
      <c r="NT263" s="70"/>
      <c r="NU263" s="70"/>
      <c r="NV263" s="70"/>
      <c r="NW263" s="70"/>
      <c r="NX263" s="70"/>
      <c r="NY263" s="70"/>
      <c r="NZ263" s="70"/>
      <c r="OA263" s="70"/>
      <c r="OB263" s="70"/>
      <c r="OC263" s="70"/>
      <c r="OD263" s="70"/>
      <c r="OE263" s="70"/>
      <c r="OF263" s="70"/>
      <c r="OG263" s="81"/>
      <c r="OH263" s="70"/>
      <c r="OI263" s="70"/>
      <c r="OJ263" s="70"/>
      <c r="OK263" s="70"/>
      <c r="OL263" s="70"/>
      <c r="OM263" s="70"/>
      <c r="ON263" s="70"/>
      <c r="OO263" s="70"/>
      <c r="OP263" s="70"/>
      <c r="OQ263" s="70"/>
      <c r="OR263" s="70"/>
      <c r="OS263" s="70"/>
      <c r="OT263" s="70"/>
      <c r="OU263" s="70"/>
    </row>
    <row r="264" spans="1:412" s="67" customFormat="1" ht="12.75">
      <c r="A264" s="67">
        <v>255</v>
      </c>
      <c r="B264" s="555" t="s">
        <v>850</v>
      </c>
      <c r="C264" s="559" t="s">
        <v>601</v>
      </c>
      <c r="D264" s="511">
        <v>8664.1</v>
      </c>
      <c r="E264" s="571"/>
      <c r="F264" s="634"/>
      <c r="G264" s="634">
        <v>8664.1</v>
      </c>
      <c r="H264" s="919">
        <v>8664.1</v>
      </c>
      <c r="I264" s="633">
        <f t="shared" si="9"/>
        <v>8664.1</v>
      </c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  <c r="AB264" s="70"/>
      <c r="AC264" s="70"/>
      <c r="AD264" s="70"/>
      <c r="AE264" s="70"/>
      <c r="AF264" s="70"/>
      <c r="AG264" s="70"/>
      <c r="AH264" s="70"/>
      <c r="AI264" s="70"/>
      <c r="AJ264" s="72"/>
      <c r="AK264" s="70"/>
      <c r="AL264" s="72"/>
      <c r="AM264" s="70"/>
      <c r="AN264" s="70"/>
      <c r="AO264" s="72"/>
      <c r="AP264" s="70"/>
      <c r="AQ264" s="70"/>
      <c r="AR264" s="70"/>
      <c r="AS264" s="70"/>
      <c r="AT264" s="70"/>
      <c r="AU264" s="70"/>
      <c r="AV264" s="70"/>
      <c r="AW264" s="70"/>
      <c r="AX264" s="70"/>
      <c r="AY264" s="70"/>
      <c r="AZ264" s="70"/>
      <c r="BA264" s="70"/>
      <c r="BB264" s="70"/>
      <c r="BC264" s="70"/>
      <c r="BD264" s="70"/>
      <c r="BE264" s="70"/>
      <c r="BF264" s="70"/>
      <c r="BG264" s="70"/>
      <c r="BH264" s="70"/>
      <c r="BI264" s="70"/>
      <c r="BJ264" s="70"/>
      <c r="BK264" s="72"/>
      <c r="BL264" s="72"/>
      <c r="BM264" s="70"/>
      <c r="BN264" s="70"/>
      <c r="BO264" s="72"/>
      <c r="BP264" s="72"/>
      <c r="BQ264" s="70"/>
      <c r="BR264" s="70"/>
      <c r="BS264" s="70"/>
      <c r="BT264" s="70"/>
      <c r="BU264" s="72"/>
      <c r="BV264" s="72"/>
      <c r="BW264" s="72"/>
      <c r="BX264" s="72"/>
      <c r="BY264" s="70"/>
      <c r="BZ264" s="70"/>
      <c r="CA264" s="70"/>
      <c r="CB264" s="70"/>
      <c r="CC264" s="72"/>
      <c r="CD264" s="72"/>
      <c r="CE264" s="70"/>
      <c r="CF264" s="72"/>
      <c r="CG264" s="72"/>
      <c r="CH264" s="72"/>
      <c r="CI264" s="72"/>
      <c r="CJ264" s="72"/>
      <c r="CK264" s="72"/>
      <c r="CL264" s="72"/>
      <c r="CM264" s="72"/>
      <c r="CN264" s="72"/>
      <c r="CO264" s="72"/>
      <c r="CP264" s="72"/>
      <c r="CQ264" s="72"/>
      <c r="CR264" s="72"/>
      <c r="CS264" s="72"/>
      <c r="CT264" s="72"/>
      <c r="CU264" s="72"/>
      <c r="CV264" s="72"/>
      <c r="CW264" s="72"/>
      <c r="CX264" s="72"/>
      <c r="CY264" s="72"/>
      <c r="CZ264" s="72"/>
      <c r="DA264" s="70"/>
      <c r="DB264" s="70"/>
      <c r="DC264" s="70"/>
      <c r="DD264" s="72"/>
      <c r="DE264" s="72"/>
      <c r="DF264" s="70"/>
      <c r="DG264" s="72"/>
      <c r="DH264" s="70"/>
      <c r="DI264" s="72"/>
      <c r="DJ264" s="72"/>
      <c r="DK264" s="70"/>
      <c r="DL264" s="72"/>
      <c r="DM264" s="72"/>
      <c r="DN264" s="72"/>
      <c r="DO264" s="72"/>
      <c r="DP264" s="72"/>
      <c r="DQ264" s="72"/>
      <c r="DR264" s="72"/>
      <c r="DS264" s="72"/>
      <c r="DT264" s="72"/>
      <c r="DU264" s="72"/>
      <c r="DV264" s="72"/>
      <c r="DW264" s="72"/>
      <c r="DX264" s="72"/>
      <c r="DY264" s="72"/>
      <c r="DZ264" s="72"/>
      <c r="EA264" s="72"/>
      <c r="EB264" s="72"/>
      <c r="EC264" s="70"/>
      <c r="ED264" s="72"/>
      <c r="EE264" s="70"/>
      <c r="EF264" s="72"/>
      <c r="EG264" s="72"/>
      <c r="EH264" s="72"/>
      <c r="EI264" s="72"/>
      <c r="EJ264" s="72"/>
      <c r="EK264" s="72"/>
      <c r="EL264" s="72"/>
      <c r="EM264" s="72"/>
      <c r="EN264" s="72"/>
      <c r="EO264" s="72"/>
      <c r="EP264" s="72"/>
      <c r="EQ264" s="72"/>
      <c r="ER264" s="72"/>
      <c r="ES264" s="72"/>
      <c r="ET264" s="70"/>
      <c r="EU264" s="72"/>
      <c r="EV264" s="70"/>
      <c r="EW264" s="70"/>
      <c r="EX264" s="70"/>
      <c r="EY264" s="73"/>
      <c r="EZ264" s="73"/>
      <c r="FA264" s="73"/>
      <c r="FB264" s="74"/>
      <c r="FC264" s="75"/>
      <c r="FD264" s="75"/>
      <c r="FE264" s="75"/>
      <c r="FF264" s="75"/>
      <c r="FG264" s="75"/>
      <c r="FH264" s="75"/>
      <c r="FI264" s="75"/>
      <c r="FJ264" s="75"/>
      <c r="FK264" s="75"/>
      <c r="FL264" s="75"/>
      <c r="FM264" s="75"/>
      <c r="FN264" s="75"/>
      <c r="FO264" s="75"/>
      <c r="FP264" s="75"/>
      <c r="FQ264" s="75"/>
      <c r="FR264" s="74"/>
      <c r="FS264" s="74"/>
      <c r="FT264" s="74"/>
      <c r="FU264" s="74"/>
      <c r="FV264" s="74"/>
      <c r="FW264" s="74"/>
      <c r="FX264" s="76"/>
      <c r="FY264" s="76"/>
      <c r="FZ264" s="76">
        <v>1</v>
      </c>
      <c r="GA264" s="76"/>
      <c r="GB264" s="76"/>
      <c r="GC264" s="74"/>
      <c r="GD264" s="74"/>
      <c r="GE264" s="74"/>
      <c r="GF264" s="74"/>
      <c r="GG264" s="77"/>
      <c r="GH264" s="78"/>
      <c r="GI264" s="78"/>
      <c r="GJ264" s="74"/>
      <c r="GK264" s="79"/>
      <c r="GL264" s="105"/>
      <c r="GM264" s="105"/>
      <c r="GN264" s="70"/>
      <c r="GO264" s="70"/>
      <c r="GP264" s="70"/>
      <c r="GQ264" s="70"/>
      <c r="GR264" s="70"/>
      <c r="GS264" s="70"/>
      <c r="GT264" s="70"/>
      <c r="GU264" s="70"/>
      <c r="GV264" s="70"/>
      <c r="GW264" s="70"/>
      <c r="GX264" s="70"/>
      <c r="GY264" s="70"/>
      <c r="GZ264" s="70"/>
      <c r="HA264" s="70"/>
      <c r="HB264" s="70"/>
      <c r="HC264" s="70"/>
      <c r="HD264" s="70"/>
      <c r="HE264" s="70"/>
      <c r="HF264" s="70"/>
      <c r="HG264" s="70"/>
      <c r="HH264" s="70"/>
      <c r="HI264" s="70"/>
      <c r="HJ264" s="70"/>
      <c r="HK264" s="72"/>
      <c r="HL264" s="70"/>
      <c r="HM264" s="72"/>
      <c r="HN264" s="70"/>
      <c r="HO264" s="70"/>
      <c r="HP264" s="72"/>
      <c r="HQ264" s="106"/>
      <c r="HR264" s="70"/>
      <c r="HS264" s="70"/>
      <c r="HT264" s="70"/>
      <c r="HU264" s="70"/>
      <c r="HV264" s="70"/>
      <c r="HW264" s="70"/>
      <c r="HX264" s="70"/>
      <c r="HY264" s="70"/>
      <c r="HZ264" s="70"/>
      <c r="IA264" s="70"/>
      <c r="IB264" s="72"/>
      <c r="IC264" s="70"/>
      <c r="ID264" s="72"/>
      <c r="IE264" s="70"/>
      <c r="IF264" s="70"/>
      <c r="IG264" s="72"/>
      <c r="IH264" s="72"/>
      <c r="II264" s="72"/>
      <c r="IJ264" s="70"/>
      <c r="IK264" s="70"/>
      <c r="IL264" s="70"/>
      <c r="IM264" s="70"/>
      <c r="IN264" s="72"/>
      <c r="IO264" s="72"/>
      <c r="IP264" s="70"/>
      <c r="IQ264" s="72"/>
      <c r="IR264" s="72"/>
      <c r="IS264" s="72"/>
      <c r="IT264" s="72"/>
      <c r="IU264" s="72"/>
      <c r="IV264" s="72"/>
      <c r="IW264" s="72"/>
      <c r="IX264" s="72"/>
      <c r="IY264" s="72"/>
      <c r="IZ264" s="72"/>
      <c r="JA264" s="72"/>
      <c r="JB264" s="72"/>
      <c r="JC264" s="72"/>
      <c r="JD264" s="72"/>
      <c r="JE264" s="72"/>
      <c r="JF264" s="72"/>
      <c r="JG264" s="72"/>
      <c r="JH264" s="72"/>
      <c r="JI264" s="72"/>
      <c r="JJ264" s="72"/>
      <c r="JK264" s="72"/>
      <c r="JL264" s="70"/>
      <c r="JM264" s="70"/>
      <c r="JN264" s="70"/>
      <c r="JO264" s="72"/>
      <c r="JP264" s="72"/>
      <c r="JQ264" s="70"/>
      <c r="JR264" s="72"/>
      <c r="JS264" s="70"/>
      <c r="JT264" s="72"/>
      <c r="JU264" s="72"/>
      <c r="JV264" s="70"/>
      <c r="JW264" s="72"/>
      <c r="JX264" s="72"/>
      <c r="JY264" s="72"/>
      <c r="JZ264" s="72"/>
      <c r="KA264" s="72"/>
      <c r="KB264" s="72"/>
      <c r="KC264" s="72"/>
      <c r="KD264" s="72"/>
      <c r="KE264" s="72"/>
      <c r="KF264" s="72"/>
      <c r="KG264" s="72"/>
      <c r="KH264" s="72"/>
      <c r="KI264" s="72"/>
      <c r="KJ264" s="72"/>
      <c r="KK264" s="72"/>
      <c r="KL264" s="72"/>
      <c r="KM264" s="72"/>
      <c r="KN264" s="70"/>
      <c r="KO264" s="72"/>
      <c r="KP264" s="70"/>
      <c r="KQ264" s="72"/>
      <c r="KR264" s="72"/>
      <c r="KS264" s="72"/>
      <c r="KT264" s="72"/>
      <c r="KU264" s="72"/>
      <c r="KV264" s="72"/>
      <c r="KW264" s="72"/>
      <c r="KX264" s="72"/>
      <c r="KY264" s="72"/>
      <c r="KZ264" s="72"/>
      <c r="LA264" s="72"/>
      <c r="LB264" s="72"/>
      <c r="LC264" s="72"/>
      <c r="LD264" s="72"/>
      <c r="LE264" s="70"/>
      <c r="LF264" s="72"/>
      <c r="LG264" s="70"/>
      <c r="LH264" s="70"/>
      <c r="LI264" s="70"/>
      <c r="LJ264" s="73"/>
      <c r="LK264" s="73"/>
      <c r="LL264" s="73"/>
      <c r="LM264" s="74"/>
      <c r="LN264" s="75"/>
      <c r="LO264" s="75"/>
      <c r="LP264" s="75"/>
      <c r="LQ264" s="75"/>
      <c r="LR264" s="75"/>
      <c r="LS264" s="75"/>
      <c r="LT264" s="75"/>
      <c r="LU264" s="75"/>
      <c r="LV264" s="75"/>
      <c r="LW264" s="75"/>
      <c r="LX264" s="75"/>
      <c r="LY264" s="75"/>
      <c r="LZ264" s="75"/>
      <c r="MA264" s="75"/>
      <c r="MB264" s="75"/>
      <c r="MC264" s="74"/>
      <c r="MD264" s="74"/>
      <c r="ME264" s="74"/>
      <c r="MF264" s="74"/>
      <c r="MG264" s="74"/>
      <c r="MH264" s="74"/>
      <c r="MI264" s="76"/>
      <c r="MJ264" s="76"/>
      <c r="MK264" s="76">
        <v>1</v>
      </c>
      <c r="ML264" s="76"/>
      <c r="MM264" s="76"/>
      <c r="MN264" s="74"/>
      <c r="MO264" s="74"/>
      <c r="MP264" s="74"/>
      <c r="MQ264" s="74"/>
      <c r="MR264" s="70"/>
      <c r="MS264" s="70"/>
      <c r="MT264" s="70"/>
      <c r="MU264" s="70"/>
      <c r="MV264" s="70"/>
      <c r="MW264" s="70"/>
      <c r="MX264" s="70"/>
      <c r="MY264" s="70"/>
      <c r="MZ264" s="70"/>
      <c r="NA264" s="70"/>
      <c r="NB264" s="70"/>
      <c r="NC264" s="70"/>
      <c r="ND264" s="70"/>
      <c r="NE264" s="70"/>
      <c r="NF264" s="70"/>
      <c r="NG264" s="70"/>
      <c r="NH264" s="70"/>
      <c r="NI264" s="70"/>
      <c r="NJ264" s="70"/>
      <c r="NK264" s="70"/>
      <c r="NL264" s="70"/>
      <c r="NM264" s="70"/>
      <c r="NN264" s="70"/>
      <c r="NO264" s="70"/>
      <c r="NP264" s="70"/>
      <c r="NQ264" s="70"/>
      <c r="NR264" s="70"/>
      <c r="NS264" s="70"/>
      <c r="NT264" s="70"/>
      <c r="NU264" s="70"/>
      <c r="NV264" s="70"/>
      <c r="NW264" s="70"/>
      <c r="NX264" s="70"/>
      <c r="NY264" s="70"/>
      <c r="NZ264" s="70"/>
      <c r="OA264" s="70"/>
      <c r="OB264" s="70"/>
      <c r="OC264" s="70"/>
      <c r="OD264" s="70"/>
      <c r="OE264" s="70"/>
      <c r="OF264" s="70"/>
      <c r="OG264" s="81"/>
      <c r="OH264" s="70"/>
      <c r="OI264" s="70"/>
      <c r="OJ264" s="70"/>
      <c r="OK264" s="70"/>
      <c r="OL264" s="70"/>
      <c r="OM264" s="70"/>
      <c r="ON264" s="70"/>
      <c r="OO264" s="70"/>
      <c r="OP264" s="70"/>
      <c r="OQ264" s="70"/>
      <c r="OR264" s="70"/>
      <c r="OS264" s="70"/>
      <c r="OT264" s="70"/>
      <c r="OU264" s="70"/>
    </row>
    <row r="265" spans="1:412" s="67" customFormat="1" ht="12.75">
      <c r="A265" s="67">
        <v>256</v>
      </c>
      <c r="B265" s="555" t="s">
        <v>851</v>
      </c>
      <c r="C265" s="559" t="s">
        <v>601</v>
      </c>
      <c r="D265" s="511">
        <v>11666.67</v>
      </c>
      <c r="E265" s="571"/>
      <c r="F265" s="634"/>
      <c r="G265" s="634">
        <v>11666.67</v>
      </c>
      <c r="H265" s="919">
        <v>11666.67</v>
      </c>
      <c r="I265" s="633">
        <f t="shared" si="9"/>
        <v>11666.67</v>
      </c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  <c r="AJ265" s="72"/>
      <c r="AK265" s="70"/>
      <c r="AL265" s="72"/>
      <c r="AM265" s="70"/>
      <c r="AN265" s="70"/>
      <c r="AO265" s="72"/>
      <c r="AP265" s="70"/>
      <c r="AQ265" s="70"/>
      <c r="AR265" s="70"/>
      <c r="AS265" s="70"/>
      <c r="AT265" s="70"/>
      <c r="AU265" s="70"/>
      <c r="AV265" s="70"/>
      <c r="AW265" s="70"/>
      <c r="AX265" s="70"/>
      <c r="AY265" s="70"/>
      <c r="AZ265" s="70"/>
      <c r="BA265" s="70"/>
      <c r="BB265" s="70"/>
      <c r="BC265" s="70"/>
      <c r="BD265" s="70"/>
      <c r="BE265" s="70"/>
      <c r="BF265" s="70"/>
      <c r="BG265" s="70"/>
      <c r="BH265" s="70"/>
      <c r="BI265" s="70"/>
      <c r="BJ265" s="70"/>
      <c r="BK265" s="72"/>
      <c r="BL265" s="72"/>
      <c r="BM265" s="70"/>
      <c r="BN265" s="70"/>
      <c r="BO265" s="72"/>
      <c r="BP265" s="72"/>
      <c r="BQ265" s="70"/>
      <c r="BR265" s="70"/>
      <c r="BS265" s="70"/>
      <c r="BT265" s="70"/>
      <c r="BU265" s="72"/>
      <c r="BV265" s="72"/>
      <c r="BW265" s="72"/>
      <c r="BX265" s="72"/>
      <c r="BY265" s="70"/>
      <c r="BZ265" s="70"/>
      <c r="CA265" s="70"/>
      <c r="CB265" s="70"/>
      <c r="CC265" s="72"/>
      <c r="CD265" s="72"/>
      <c r="CE265" s="70"/>
      <c r="CF265" s="72"/>
      <c r="CG265" s="72"/>
      <c r="CH265" s="72"/>
      <c r="CI265" s="72"/>
      <c r="CJ265" s="72"/>
      <c r="CK265" s="72"/>
      <c r="CL265" s="72"/>
      <c r="CM265" s="72"/>
      <c r="CN265" s="72"/>
      <c r="CO265" s="72"/>
      <c r="CP265" s="72"/>
      <c r="CQ265" s="72"/>
      <c r="CR265" s="72"/>
      <c r="CS265" s="72"/>
      <c r="CT265" s="72"/>
      <c r="CU265" s="72"/>
      <c r="CV265" s="72"/>
      <c r="CW265" s="72"/>
      <c r="CX265" s="72"/>
      <c r="CY265" s="72"/>
      <c r="CZ265" s="72"/>
      <c r="DA265" s="70"/>
      <c r="DB265" s="70"/>
      <c r="DC265" s="70"/>
      <c r="DD265" s="72"/>
      <c r="DE265" s="72"/>
      <c r="DF265" s="70"/>
      <c r="DG265" s="72"/>
      <c r="DH265" s="70"/>
      <c r="DI265" s="72"/>
      <c r="DJ265" s="72"/>
      <c r="DK265" s="70"/>
      <c r="DL265" s="72"/>
      <c r="DM265" s="72"/>
      <c r="DN265" s="72"/>
      <c r="DO265" s="72"/>
      <c r="DP265" s="72"/>
      <c r="DQ265" s="72"/>
      <c r="DR265" s="72"/>
      <c r="DS265" s="72"/>
      <c r="DT265" s="72"/>
      <c r="DU265" s="72"/>
      <c r="DV265" s="72"/>
      <c r="DW265" s="72"/>
      <c r="DX265" s="72"/>
      <c r="DY265" s="72"/>
      <c r="DZ265" s="72"/>
      <c r="EA265" s="72"/>
      <c r="EB265" s="72"/>
      <c r="EC265" s="70"/>
      <c r="ED265" s="72"/>
      <c r="EE265" s="70"/>
      <c r="EF265" s="72"/>
      <c r="EG265" s="72"/>
      <c r="EH265" s="72"/>
      <c r="EI265" s="72"/>
      <c r="EJ265" s="72"/>
      <c r="EK265" s="72"/>
      <c r="EL265" s="72"/>
      <c r="EM265" s="72"/>
      <c r="EN265" s="72"/>
      <c r="EO265" s="72"/>
      <c r="EP265" s="72"/>
      <c r="EQ265" s="72"/>
      <c r="ER265" s="72"/>
      <c r="ES265" s="72"/>
      <c r="ET265" s="70"/>
      <c r="EU265" s="72"/>
      <c r="EV265" s="70"/>
      <c r="EW265" s="70"/>
      <c r="EX265" s="70"/>
      <c r="EY265" s="73"/>
      <c r="EZ265" s="73"/>
      <c r="FA265" s="73"/>
      <c r="FB265" s="74"/>
      <c r="FC265" s="75"/>
      <c r="FD265" s="75"/>
      <c r="FE265" s="75"/>
      <c r="FF265" s="75"/>
      <c r="FG265" s="75"/>
      <c r="FH265" s="75"/>
      <c r="FI265" s="75"/>
      <c r="FJ265" s="75"/>
      <c r="FK265" s="75"/>
      <c r="FL265" s="75"/>
      <c r="FM265" s="75"/>
      <c r="FN265" s="75"/>
      <c r="FO265" s="75"/>
      <c r="FP265" s="75"/>
      <c r="FQ265" s="75"/>
      <c r="FR265" s="74"/>
      <c r="FS265" s="74"/>
      <c r="FT265" s="74"/>
      <c r="FU265" s="74"/>
      <c r="FV265" s="74"/>
      <c r="FW265" s="74"/>
      <c r="FX265" s="76"/>
      <c r="FY265" s="76"/>
      <c r="FZ265" s="76"/>
      <c r="GA265" s="76">
        <v>1</v>
      </c>
      <c r="GB265" s="76"/>
      <c r="GC265" s="74"/>
      <c r="GD265" s="74"/>
      <c r="GE265" s="74"/>
      <c r="GF265" s="74"/>
      <c r="GG265" s="77"/>
      <c r="GH265" s="78"/>
      <c r="GI265" s="78"/>
      <c r="GJ265" s="74"/>
      <c r="GK265" s="79"/>
      <c r="GL265" s="105"/>
      <c r="GM265" s="105"/>
      <c r="GN265" s="70"/>
      <c r="GO265" s="70"/>
      <c r="GP265" s="70"/>
      <c r="GQ265" s="70"/>
      <c r="GR265" s="70"/>
      <c r="GS265" s="70"/>
      <c r="GT265" s="70"/>
      <c r="GU265" s="70"/>
      <c r="GV265" s="70"/>
      <c r="GW265" s="70"/>
      <c r="GX265" s="70"/>
      <c r="GY265" s="70"/>
      <c r="GZ265" s="70"/>
      <c r="HA265" s="70"/>
      <c r="HB265" s="70"/>
      <c r="HC265" s="70"/>
      <c r="HD265" s="70"/>
      <c r="HE265" s="70"/>
      <c r="HF265" s="70"/>
      <c r="HG265" s="70"/>
      <c r="HH265" s="70"/>
      <c r="HI265" s="70"/>
      <c r="HJ265" s="70"/>
      <c r="HK265" s="72"/>
      <c r="HL265" s="70"/>
      <c r="HM265" s="72"/>
      <c r="HN265" s="70"/>
      <c r="HO265" s="70"/>
      <c r="HP265" s="72"/>
      <c r="HQ265" s="106"/>
      <c r="HR265" s="70"/>
      <c r="HS265" s="70"/>
      <c r="HT265" s="70"/>
      <c r="HU265" s="70"/>
      <c r="HV265" s="70"/>
      <c r="HW265" s="70"/>
      <c r="HX265" s="70"/>
      <c r="HY265" s="70"/>
      <c r="HZ265" s="70"/>
      <c r="IA265" s="70"/>
      <c r="IB265" s="72"/>
      <c r="IC265" s="70"/>
      <c r="ID265" s="72"/>
      <c r="IE265" s="70"/>
      <c r="IF265" s="70"/>
      <c r="IG265" s="72"/>
      <c r="IH265" s="72"/>
      <c r="II265" s="72"/>
      <c r="IJ265" s="70"/>
      <c r="IK265" s="70"/>
      <c r="IL265" s="70"/>
      <c r="IM265" s="70"/>
      <c r="IN265" s="72"/>
      <c r="IO265" s="72"/>
      <c r="IP265" s="70"/>
      <c r="IQ265" s="72"/>
      <c r="IR265" s="72"/>
      <c r="IS265" s="72"/>
      <c r="IT265" s="72"/>
      <c r="IU265" s="72"/>
      <c r="IV265" s="72"/>
      <c r="IW265" s="72"/>
      <c r="IX265" s="72"/>
      <c r="IY265" s="72"/>
      <c r="IZ265" s="72"/>
      <c r="JA265" s="72"/>
      <c r="JB265" s="72"/>
      <c r="JC265" s="72"/>
      <c r="JD265" s="72"/>
      <c r="JE265" s="72"/>
      <c r="JF265" s="72"/>
      <c r="JG265" s="72"/>
      <c r="JH265" s="72"/>
      <c r="JI265" s="72"/>
      <c r="JJ265" s="72"/>
      <c r="JK265" s="72"/>
      <c r="JL265" s="70"/>
      <c r="JM265" s="70"/>
      <c r="JN265" s="70"/>
      <c r="JO265" s="72"/>
      <c r="JP265" s="72"/>
      <c r="JQ265" s="70"/>
      <c r="JR265" s="72"/>
      <c r="JS265" s="70"/>
      <c r="JT265" s="72"/>
      <c r="JU265" s="72"/>
      <c r="JV265" s="70"/>
      <c r="JW265" s="72"/>
      <c r="JX265" s="72"/>
      <c r="JY265" s="72"/>
      <c r="JZ265" s="72"/>
      <c r="KA265" s="72"/>
      <c r="KB265" s="72"/>
      <c r="KC265" s="72"/>
      <c r="KD265" s="72"/>
      <c r="KE265" s="72"/>
      <c r="KF265" s="72"/>
      <c r="KG265" s="72"/>
      <c r="KH265" s="72"/>
      <c r="KI265" s="72"/>
      <c r="KJ265" s="72"/>
      <c r="KK265" s="72"/>
      <c r="KL265" s="72"/>
      <c r="KM265" s="72"/>
      <c r="KN265" s="70"/>
      <c r="KO265" s="72"/>
      <c r="KP265" s="70"/>
      <c r="KQ265" s="72"/>
      <c r="KR265" s="72"/>
      <c r="KS265" s="72"/>
      <c r="KT265" s="72"/>
      <c r="KU265" s="72"/>
      <c r="KV265" s="72"/>
      <c r="KW265" s="72"/>
      <c r="KX265" s="72"/>
      <c r="KY265" s="72"/>
      <c r="KZ265" s="72"/>
      <c r="LA265" s="72"/>
      <c r="LB265" s="72"/>
      <c r="LC265" s="72"/>
      <c r="LD265" s="72"/>
      <c r="LE265" s="70"/>
      <c r="LF265" s="72"/>
      <c r="LG265" s="70"/>
      <c r="LH265" s="70"/>
      <c r="LI265" s="70"/>
      <c r="LJ265" s="73"/>
      <c r="LK265" s="73"/>
      <c r="LL265" s="73"/>
      <c r="LM265" s="74"/>
      <c r="LN265" s="75"/>
      <c r="LO265" s="75"/>
      <c r="LP265" s="75"/>
      <c r="LQ265" s="75"/>
      <c r="LR265" s="75"/>
      <c r="LS265" s="75"/>
      <c r="LT265" s="75"/>
      <c r="LU265" s="75"/>
      <c r="LV265" s="75"/>
      <c r="LW265" s="75"/>
      <c r="LX265" s="75"/>
      <c r="LY265" s="75"/>
      <c r="LZ265" s="75"/>
      <c r="MA265" s="75"/>
      <c r="MB265" s="75"/>
      <c r="MC265" s="74"/>
      <c r="MD265" s="74"/>
      <c r="ME265" s="74"/>
      <c r="MF265" s="74"/>
      <c r="MG265" s="74"/>
      <c r="MH265" s="74"/>
      <c r="MI265" s="76"/>
      <c r="MJ265" s="76"/>
      <c r="MK265" s="76"/>
      <c r="ML265" s="76">
        <v>1</v>
      </c>
      <c r="MM265" s="76"/>
      <c r="MN265" s="74"/>
      <c r="MO265" s="74"/>
      <c r="MP265" s="74"/>
      <c r="MQ265" s="74"/>
      <c r="MR265" s="70"/>
      <c r="MS265" s="70"/>
      <c r="MT265" s="70"/>
      <c r="MU265" s="70"/>
      <c r="MV265" s="70"/>
      <c r="MW265" s="70"/>
      <c r="MX265" s="70"/>
      <c r="MY265" s="70"/>
      <c r="MZ265" s="70"/>
      <c r="NA265" s="70"/>
      <c r="NB265" s="70"/>
      <c r="NC265" s="70"/>
      <c r="ND265" s="70"/>
      <c r="NE265" s="70"/>
      <c r="NF265" s="70"/>
      <c r="NG265" s="70"/>
      <c r="NH265" s="70"/>
      <c r="NI265" s="70"/>
      <c r="NJ265" s="70"/>
      <c r="NK265" s="70"/>
      <c r="NL265" s="70"/>
      <c r="NM265" s="70"/>
      <c r="NN265" s="70"/>
      <c r="NO265" s="70"/>
      <c r="NP265" s="70"/>
      <c r="NQ265" s="70"/>
      <c r="NR265" s="70"/>
      <c r="NS265" s="70"/>
      <c r="NT265" s="70"/>
      <c r="NU265" s="70"/>
      <c r="NV265" s="70"/>
      <c r="NW265" s="70"/>
      <c r="NX265" s="70"/>
      <c r="NY265" s="70"/>
      <c r="NZ265" s="70"/>
      <c r="OA265" s="70"/>
      <c r="OB265" s="70"/>
      <c r="OC265" s="70"/>
      <c r="OD265" s="70"/>
      <c r="OE265" s="70"/>
      <c r="OF265" s="70"/>
      <c r="OG265" s="81"/>
      <c r="OH265" s="70"/>
      <c r="OI265" s="70"/>
      <c r="OJ265" s="70"/>
      <c r="OK265" s="70"/>
      <c r="OL265" s="70"/>
      <c r="OM265" s="70"/>
      <c r="ON265" s="70"/>
      <c r="OO265" s="70"/>
      <c r="OP265" s="70"/>
      <c r="OQ265" s="70"/>
      <c r="OR265" s="70"/>
      <c r="OS265" s="70"/>
      <c r="OT265" s="70"/>
      <c r="OU265" s="70"/>
    </row>
    <row r="266" spans="1:412" s="67" customFormat="1" ht="12.75">
      <c r="A266" s="67">
        <v>257</v>
      </c>
      <c r="B266" s="555" t="s">
        <v>852</v>
      </c>
      <c r="C266" s="559" t="s">
        <v>601</v>
      </c>
      <c r="D266" s="511">
        <v>19536.03</v>
      </c>
      <c r="E266" s="571" t="s">
        <v>2471</v>
      </c>
      <c r="F266" s="634"/>
      <c r="G266" s="634">
        <v>19536.03</v>
      </c>
      <c r="H266" s="919">
        <v>19536.03</v>
      </c>
      <c r="I266" s="633">
        <f t="shared" si="9"/>
        <v>19536.03</v>
      </c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  <c r="AB266" s="70"/>
      <c r="AC266" s="70"/>
      <c r="AD266" s="70"/>
      <c r="AE266" s="70"/>
      <c r="AF266" s="70"/>
      <c r="AG266" s="70"/>
      <c r="AH266" s="70"/>
      <c r="AI266" s="70"/>
      <c r="AJ266" s="72"/>
      <c r="AK266" s="70"/>
      <c r="AL266" s="72"/>
      <c r="AM266" s="70"/>
      <c r="AN266" s="70"/>
      <c r="AO266" s="72"/>
      <c r="AP266" s="70"/>
      <c r="AQ266" s="70"/>
      <c r="AR266" s="70"/>
      <c r="AS266" s="70"/>
      <c r="AT266" s="70"/>
      <c r="AU266" s="70"/>
      <c r="AV266" s="70"/>
      <c r="AW266" s="70"/>
      <c r="AX266" s="70"/>
      <c r="AY266" s="70"/>
      <c r="AZ266" s="70"/>
      <c r="BA266" s="70"/>
      <c r="BB266" s="70"/>
      <c r="BC266" s="70"/>
      <c r="BD266" s="70"/>
      <c r="BE266" s="70"/>
      <c r="BF266" s="70"/>
      <c r="BG266" s="70"/>
      <c r="BH266" s="70"/>
      <c r="BI266" s="70"/>
      <c r="BJ266" s="70"/>
      <c r="BK266" s="72"/>
      <c r="BL266" s="72"/>
      <c r="BM266" s="70"/>
      <c r="BN266" s="70"/>
      <c r="BO266" s="72"/>
      <c r="BP266" s="72"/>
      <c r="BQ266" s="70"/>
      <c r="BR266" s="70"/>
      <c r="BS266" s="70"/>
      <c r="BT266" s="70"/>
      <c r="BU266" s="72"/>
      <c r="BV266" s="72"/>
      <c r="BW266" s="72"/>
      <c r="BX266" s="72"/>
      <c r="BY266" s="70"/>
      <c r="BZ266" s="70"/>
      <c r="CA266" s="70"/>
      <c r="CB266" s="70"/>
      <c r="CC266" s="72"/>
      <c r="CD266" s="72"/>
      <c r="CE266" s="70"/>
      <c r="CF266" s="72"/>
      <c r="CG266" s="72"/>
      <c r="CH266" s="72"/>
      <c r="CI266" s="72"/>
      <c r="CJ266" s="72"/>
      <c r="CK266" s="72"/>
      <c r="CL266" s="72"/>
      <c r="CM266" s="72"/>
      <c r="CN266" s="72"/>
      <c r="CO266" s="72"/>
      <c r="CP266" s="72"/>
      <c r="CQ266" s="72"/>
      <c r="CR266" s="72"/>
      <c r="CS266" s="72"/>
      <c r="CT266" s="72"/>
      <c r="CU266" s="72"/>
      <c r="CV266" s="72"/>
      <c r="CW266" s="72"/>
      <c r="CX266" s="72"/>
      <c r="CY266" s="72"/>
      <c r="CZ266" s="72"/>
      <c r="DA266" s="70"/>
      <c r="DB266" s="70"/>
      <c r="DC266" s="70"/>
      <c r="DD266" s="72"/>
      <c r="DE266" s="72"/>
      <c r="DF266" s="70"/>
      <c r="DG266" s="72"/>
      <c r="DH266" s="70"/>
      <c r="DI266" s="72"/>
      <c r="DJ266" s="72"/>
      <c r="DK266" s="70"/>
      <c r="DL266" s="72"/>
      <c r="DM266" s="72"/>
      <c r="DN266" s="72"/>
      <c r="DO266" s="72"/>
      <c r="DP266" s="72"/>
      <c r="DQ266" s="72"/>
      <c r="DR266" s="72"/>
      <c r="DS266" s="72"/>
      <c r="DT266" s="72"/>
      <c r="DU266" s="72"/>
      <c r="DV266" s="72"/>
      <c r="DW266" s="72"/>
      <c r="DX266" s="72"/>
      <c r="DY266" s="72"/>
      <c r="DZ266" s="72"/>
      <c r="EA266" s="72"/>
      <c r="EB266" s="72"/>
      <c r="EC266" s="70"/>
      <c r="ED266" s="72"/>
      <c r="EE266" s="70"/>
      <c r="EF266" s="72"/>
      <c r="EG266" s="72"/>
      <c r="EH266" s="72"/>
      <c r="EI266" s="72"/>
      <c r="EJ266" s="72"/>
      <c r="EK266" s="72"/>
      <c r="EL266" s="72"/>
      <c r="EM266" s="72"/>
      <c r="EN266" s="72"/>
      <c r="EO266" s="72"/>
      <c r="EP266" s="72"/>
      <c r="EQ266" s="72"/>
      <c r="ER266" s="72"/>
      <c r="ES266" s="72"/>
      <c r="ET266" s="70"/>
      <c r="EU266" s="72"/>
      <c r="EV266" s="70"/>
      <c r="EW266" s="70"/>
      <c r="EX266" s="70"/>
      <c r="EY266" s="73"/>
      <c r="EZ266" s="73"/>
      <c r="FA266" s="73"/>
      <c r="FB266" s="74"/>
      <c r="FC266" s="75"/>
      <c r="FD266" s="75"/>
      <c r="FE266" s="75"/>
      <c r="FF266" s="75"/>
      <c r="FG266" s="75"/>
      <c r="FH266" s="75"/>
      <c r="FI266" s="75"/>
      <c r="FJ266" s="75"/>
      <c r="FK266" s="75"/>
      <c r="FL266" s="75"/>
      <c r="FM266" s="75"/>
      <c r="FN266" s="75"/>
      <c r="FO266" s="75"/>
      <c r="FP266" s="75"/>
      <c r="FQ266" s="75"/>
      <c r="FR266" s="74"/>
      <c r="FS266" s="74"/>
      <c r="FT266" s="74"/>
      <c r="FU266" s="74"/>
      <c r="FV266" s="74"/>
      <c r="FW266" s="74"/>
      <c r="FX266" s="76"/>
      <c r="FY266" s="76"/>
      <c r="FZ266" s="76"/>
      <c r="GA266" s="76"/>
      <c r="GB266" s="76">
        <v>1</v>
      </c>
      <c r="GC266" s="74"/>
      <c r="GD266" s="74"/>
      <c r="GE266" s="74"/>
      <c r="GF266" s="74"/>
      <c r="GG266" s="77"/>
      <c r="GH266" s="78"/>
      <c r="GI266" s="78"/>
      <c r="GJ266" s="74"/>
      <c r="GK266" s="79"/>
      <c r="GL266" s="105"/>
      <c r="GM266" s="105"/>
      <c r="GN266" s="70"/>
      <c r="GO266" s="70"/>
      <c r="GP266" s="70"/>
      <c r="GQ266" s="70"/>
      <c r="GR266" s="70"/>
      <c r="GS266" s="70"/>
      <c r="GT266" s="70"/>
      <c r="GU266" s="70"/>
      <c r="GV266" s="70"/>
      <c r="GW266" s="70"/>
      <c r="GX266" s="70"/>
      <c r="GY266" s="70"/>
      <c r="GZ266" s="70"/>
      <c r="HA266" s="70"/>
      <c r="HB266" s="70"/>
      <c r="HC266" s="70"/>
      <c r="HD266" s="70"/>
      <c r="HE266" s="70"/>
      <c r="HF266" s="70"/>
      <c r="HG266" s="70"/>
      <c r="HH266" s="70"/>
      <c r="HI266" s="70"/>
      <c r="HJ266" s="70"/>
      <c r="HK266" s="72"/>
      <c r="HL266" s="70"/>
      <c r="HM266" s="72"/>
      <c r="HN266" s="70"/>
      <c r="HO266" s="70"/>
      <c r="HP266" s="72"/>
      <c r="HQ266" s="106"/>
      <c r="HR266" s="70"/>
      <c r="HS266" s="70"/>
      <c r="HT266" s="70"/>
      <c r="HU266" s="70"/>
      <c r="HV266" s="70"/>
      <c r="HW266" s="70"/>
      <c r="HX266" s="70"/>
      <c r="HY266" s="70"/>
      <c r="HZ266" s="70"/>
      <c r="IA266" s="70"/>
      <c r="IB266" s="72"/>
      <c r="IC266" s="70"/>
      <c r="ID266" s="72"/>
      <c r="IE266" s="70"/>
      <c r="IF266" s="70"/>
      <c r="IG266" s="72"/>
      <c r="IH266" s="72"/>
      <c r="II266" s="72"/>
      <c r="IJ266" s="70"/>
      <c r="IK266" s="70"/>
      <c r="IL266" s="70"/>
      <c r="IM266" s="70"/>
      <c r="IN266" s="72"/>
      <c r="IO266" s="72"/>
      <c r="IP266" s="70"/>
      <c r="IQ266" s="72"/>
      <c r="IR266" s="72"/>
      <c r="IS266" s="72"/>
      <c r="IT266" s="72"/>
      <c r="IU266" s="72"/>
      <c r="IV266" s="72"/>
      <c r="IW266" s="72"/>
      <c r="IX266" s="72"/>
      <c r="IY266" s="72"/>
      <c r="IZ266" s="72"/>
      <c r="JA266" s="72"/>
      <c r="JB266" s="72"/>
      <c r="JC266" s="72"/>
      <c r="JD266" s="72"/>
      <c r="JE266" s="72"/>
      <c r="JF266" s="72"/>
      <c r="JG266" s="72"/>
      <c r="JH266" s="72"/>
      <c r="JI266" s="72"/>
      <c r="JJ266" s="72"/>
      <c r="JK266" s="72"/>
      <c r="JL266" s="70"/>
      <c r="JM266" s="70"/>
      <c r="JN266" s="70"/>
      <c r="JO266" s="72"/>
      <c r="JP266" s="72"/>
      <c r="JQ266" s="70"/>
      <c r="JR266" s="72"/>
      <c r="JS266" s="70"/>
      <c r="JT266" s="72"/>
      <c r="JU266" s="72"/>
      <c r="JV266" s="70"/>
      <c r="JW266" s="72"/>
      <c r="JX266" s="72"/>
      <c r="JY266" s="72"/>
      <c r="JZ266" s="72"/>
      <c r="KA266" s="72"/>
      <c r="KB266" s="72"/>
      <c r="KC266" s="72"/>
      <c r="KD266" s="72"/>
      <c r="KE266" s="72"/>
      <c r="KF266" s="72"/>
      <c r="KG266" s="72"/>
      <c r="KH266" s="72"/>
      <c r="KI266" s="72"/>
      <c r="KJ266" s="72"/>
      <c r="KK266" s="72"/>
      <c r="KL266" s="72"/>
      <c r="KM266" s="72"/>
      <c r="KN266" s="70"/>
      <c r="KO266" s="72"/>
      <c r="KP266" s="70"/>
      <c r="KQ266" s="72"/>
      <c r="KR266" s="72"/>
      <c r="KS266" s="72"/>
      <c r="KT266" s="72"/>
      <c r="KU266" s="72"/>
      <c r="KV266" s="72"/>
      <c r="KW266" s="72"/>
      <c r="KX266" s="72"/>
      <c r="KY266" s="72"/>
      <c r="KZ266" s="72"/>
      <c r="LA266" s="72"/>
      <c r="LB266" s="72"/>
      <c r="LC266" s="72"/>
      <c r="LD266" s="72"/>
      <c r="LE266" s="70"/>
      <c r="LF266" s="72"/>
      <c r="LG266" s="70"/>
      <c r="LH266" s="70"/>
      <c r="LI266" s="70"/>
      <c r="LJ266" s="73"/>
      <c r="LK266" s="73"/>
      <c r="LL266" s="73"/>
      <c r="LM266" s="74"/>
      <c r="LN266" s="75"/>
      <c r="LO266" s="75"/>
      <c r="LP266" s="75"/>
      <c r="LQ266" s="75"/>
      <c r="LR266" s="75"/>
      <c r="LS266" s="75"/>
      <c r="LT266" s="75"/>
      <c r="LU266" s="75"/>
      <c r="LV266" s="75"/>
      <c r="LW266" s="75"/>
      <c r="LX266" s="75"/>
      <c r="LY266" s="75"/>
      <c r="LZ266" s="75"/>
      <c r="MA266" s="75"/>
      <c r="MB266" s="75"/>
      <c r="MC266" s="74"/>
      <c r="MD266" s="74"/>
      <c r="ME266" s="74"/>
      <c r="MF266" s="74"/>
      <c r="MG266" s="74"/>
      <c r="MH266" s="74"/>
      <c r="MI266" s="76"/>
      <c r="MJ266" s="76"/>
      <c r="MK266" s="76"/>
      <c r="ML266" s="76"/>
      <c r="MM266" s="76">
        <v>1</v>
      </c>
      <c r="MN266" s="74"/>
      <c r="MO266" s="74"/>
      <c r="MP266" s="74"/>
      <c r="MQ266" s="74"/>
      <c r="MR266" s="70"/>
      <c r="MS266" s="70"/>
      <c r="MT266" s="70"/>
      <c r="MU266" s="70"/>
      <c r="MV266" s="70"/>
      <c r="MW266" s="70"/>
      <c r="MX266" s="70"/>
      <c r="MY266" s="70"/>
      <c r="MZ266" s="70"/>
      <c r="NA266" s="70"/>
      <c r="NB266" s="70"/>
      <c r="NC266" s="70"/>
      <c r="ND266" s="70"/>
      <c r="NE266" s="70"/>
      <c r="NF266" s="70"/>
      <c r="NG266" s="70"/>
      <c r="NH266" s="70"/>
      <c r="NI266" s="70"/>
      <c r="NJ266" s="70"/>
      <c r="NK266" s="70"/>
      <c r="NL266" s="70"/>
      <c r="NM266" s="70"/>
      <c r="NN266" s="70"/>
      <c r="NO266" s="70"/>
      <c r="NP266" s="70"/>
      <c r="NQ266" s="70"/>
      <c r="NR266" s="70"/>
      <c r="NS266" s="70"/>
      <c r="NT266" s="70"/>
      <c r="NU266" s="70"/>
      <c r="NV266" s="70"/>
      <c r="NW266" s="70"/>
      <c r="NX266" s="70"/>
      <c r="NY266" s="70"/>
      <c r="NZ266" s="70"/>
      <c r="OA266" s="70"/>
      <c r="OB266" s="70"/>
      <c r="OC266" s="70"/>
      <c r="OD266" s="70"/>
      <c r="OE266" s="70"/>
      <c r="OF266" s="70"/>
      <c r="OG266" s="81"/>
      <c r="OH266" s="70"/>
      <c r="OI266" s="70"/>
      <c r="OJ266" s="70"/>
      <c r="OK266" s="70"/>
      <c r="OL266" s="70"/>
      <c r="OM266" s="70"/>
      <c r="ON266" s="70"/>
      <c r="OO266" s="70"/>
      <c r="OP266" s="70"/>
      <c r="OQ266" s="70"/>
      <c r="OR266" s="70"/>
      <c r="OS266" s="70"/>
      <c r="OT266" s="70"/>
      <c r="OU266" s="70"/>
    </row>
    <row r="267" spans="1:412" s="67" customFormat="1" ht="12.75">
      <c r="A267" s="67">
        <v>258</v>
      </c>
      <c r="B267" s="555" t="s">
        <v>853</v>
      </c>
      <c r="C267" s="559" t="s">
        <v>601</v>
      </c>
      <c r="D267" s="511">
        <v>6827.5</v>
      </c>
      <c r="E267" s="571"/>
      <c r="F267" s="634"/>
      <c r="G267" s="634">
        <v>5750</v>
      </c>
      <c r="H267" s="919">
        <v>6827.5</v>
      </c>
      <c r="I267" s="633">
        <f t="shared" si="9"/>
        <v>6827.5</v>
      </c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2"/>
      <c r="AK267" s="70"/>
      <c r="AL267" s="72"/>
      <c r="AM267" s="70"/>
      <c r="AN267" s="70"/>
      <c r="AO267" s="72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  <c r="BH267" s="70"/>
      <c r="BI267" s="70"/>
      <c r="BJ267" s="70"/>
      <c r="BK267" s="72"/>
      <c r="BL267" s="72"/>
      <c r="BM267" s="70"/>
      <c r="BN267" s="70"/>
      <c r="BO267" s="72"/>
      <c r="BP267" s="72"/>
      <c r="BQ267" s="70"/>
      <c r="BR267" s="70"/>
      <c r="BS267" s="70"/>
      <c r="BT267" s="70"/>
      <c r="BU267" s="72"/>
      <c r="BV267" s="72"/>
      <c r="BW267" s="72"/>
      <c r="BX267" s="72"/>
      <c r="BY267" s="70"/>
      <c r="BZ267" s="70"/>
      <c r="CA267" s="70"/>
      <c r="CB267" s="70"/>
      <c r="CC267" s="72"/>
      <c r="CD267" s="72"/>
      <c r="CE267" s="70"/>
      <c r="CF267" s="72"/>
      <c r="CG267" s="72"/>
      <c r="CH267" s="72"/>
      <c r="CI267" s="72"/>
      <c r="CJ267" s="72"/>
      <c r="CK267" s="72"/>
      <c r="CL267" s="72"/>
      <c r="CM267" s="72"/>
      <c r="CN267" s="72"/>
      <c r="CO267" s="72"/>
      <c r="CP267" s="72"/>
      <c r="CQ267" s="72"/>
      <c r="CR267" s="72"/>
      <c r="CS267" s="72"/>
      <c r="CT267" s="72"/>
      <c r="CU267" s="72"/>
      <c r="CV267" s="72"/>
      <c r="CW267" s="72"/>
      <c r="CX267" s="72"/>
      <c r="CY267" s="72"/>
      <c r="CZ267" s="72"/>
      <c r="DA267" s="70"/>
      <c r="DB267" s="70"/>
      <c r="DC267" s="70"/>
      <c r="DD267" s="72"/>
      <c r="DE267" s="72"/>
      <c r="DF267" s="70"/>
      <c r="DG267" s="72"/>
      <c r="DH267" s="70"/>
      <c r="DI267" s="72"/>
      <c r="DJ267" s="72"/>
      <c r="DK267" s="70"/>
      <c r="DL267" s="72"/>
      <c r="DM267" s="72"/>
      <c r="DN267" s="72"/>
      <c r="DO267" s="72"/>
      <c r="DP267" s="72"/>
      <c r="DQ267" s="72"/>
      <c r="DR267" s="72"/>
      <c r="DS267" s="72"/>
      <c r="DT267" s="72"/>
      <c r="DU267" s="72"/>
      <c r="DV267" s="72"/>
      <c r="DW267" s="72"/>
      <c r="DX267" s="72"/>
      <c r="DY267" s="72"/>
      <c r="DZ267" s="72"/>
      <c r="EA267" s="72"/>
      <c r="EB267" s="72"/>
      <c r="EC267" s="70"/>
      <c r="ED267" s="72"/>
      <c r="EE267" s="70"/>
      <c r="EF267" s="72"/>
      <c r="EG267" s="72"/>
      <c r="EH267" s="72"/>
      <c r="EI267" s="72"/>
      <c r="EJ267" s="72"/>
      <c r="EK267" s="72"/>
      <c r="EL267" s="72"/>
      <c r="EM267" s="72"/>
      <c r="EN267" s="72"/>
      <c r="EO267" s="72"/>
      <c r="EP267" s="72"/>
      <c r="EQ267" s="72"/>
      <c r="ER267" s="72"/>
      <c r="ES267" s="72"/>
      <c r="ET267" s="70"/>
      <c r="EU267" s="72"/>
      <c r="EV267" s="70"/>
      <c r="EW267" s="70"/>
      <c r="EX267" s="70"/>
      <c r="EY267" s="73"/>
      <c r="EZ267" s="73"/>
      <c r="FA267" s="73"/>
      <c r="FB267" s="74"/>
      <c r="FC267" s="75"/>
      <c r="FD267" s="75"/>
      <c r="FE267" s="75"/>
      <c r="FF267" s="75"/>
      <c r="FG267" s="75"/>
      <c r="FH267" s="75"/>
      <c r="FI267" s="75"/>
      <c r="FJ267" s="75"/>
      <c r="FK267" s="75"/>
      <c r="FL267" s="75"/>
      <c r="FM267" s="75"/>
      <c r="FN267" s="75"/>
      <c r="FO267" s="75"/>
      <c r="FP267" s="75"/>
      <c r="FQ267" s="75"/>
      <c r="FR267" s="74"/>
      <c r="FS267" s="74"/>
      <c r="FT267" s="74"/>
      <c r="FU267" s="74"/>
      <c r="FV267" s="74"/>
      <c r="FW267" s="74"/>
      <c r="FX267" s="76"/>
      <c r="FY267" s="76"/>
      <c r="FZ267" s="76"/>
      <c r="GA267" s="76"/>
      <c r="GB267" s="76"/>
      <c r="GC267" s="74">
        <v>1</v>
      </c>
      <c r="GD267" s="74"/>
      <c r="GE267" s="74"/>
      <c r="GF267" s="74"/>
      <c r="GG267" s="77"/>
      <c r="GH267" s="78"/>
      <c r="GI267" s="78"/>
      <c r="GJ267" s="74"/>
      <c r="GK267" s="79"/>
      <c r="GL267" s="105"/>
      <c r="GM267" s="105"/>
      <c r="GN267" s="70"/>
      <c r="GO267" s="70"/>
      <c r="GP267" s="70"/>
      <c r="GQ267" s="70"/>
      <c r="GR267" s="70"/>
      <c r="GS267" s="70"/>
      <c r="GT267" s="70"/>
      <c r="GU267" s="70"/>
      <c r="GV267" s="70"/>
      <c r="GW267" s="70"/>
      <c r="GX267" s="70"/>
      <c r="GY267" s="70"/>
      <c r="GZ267" s="70"/>
      <c r="HA267" s="70"/>
      <c r="HB267" s="70"/>
      <c r="HC267" s="70"/>
      <c r="HD267" s="70"/>
      <c r="HE267" s="70"/>
      <c r="HF267" s="70"/>
      <c r="HG267" s="70"/>
      <c r="HH267" s="70"/>
      <c r="HI267" s="70"/>
      <c r="HJ267" s="70"/>
      <c r="HK267" s="72"/>
      <c r="HL267" s="70"/>
      <c r="HM267" s="72"/>
      <c r="HN267" s="70"/>
      <c r="HO267" s="70"/>
      <c r="HP267" s="72"/>
      <c r="HQ267" s="106"/>
      <c r="HR267" s="70"/>
      <c r="HS267" s="70"/>
      <c r="HT267" s="70"/>
      <c r="HU267" s="70"/>
      <c r="HV267" s="70"/>
      <c r="HW267" s="70"/>
      <c r="HX267" s="70"/>
      <c r="HY267" s="70"/>
      <c r="HZ267" s="70"/>
      <c r="IA267" s="70"/>
      <c r="IB267" s="72"/>
      <c r="IC267" s="70"/>
      <c r="ID267" s="72"/>
      <c r="IE267" s="70"/>
      <c r="IF267" s="70"/>
      <c r="IG267" s="72"/>
      <c r="IH267" s="72"/>
      <c r="II267" s="72"/>
      <c r="IJ267" s="70"/>
      <c r="IK267" s="70"/>
      <c r="IL267" s="70"/>
      <c r="IM267" s="70"/>
      <c r="IN267" s="72"/>
      <c r="IO267" s="72"/>
      <c r="IP267" s="70"/>
      <c r="IQ267" s="72"/>
      <c r="IR267" s="72"/>
      <c r="IS267" s="72"/>
      <c r="IT267" s="72"/>
      <c r="IU267" s="72"/>
      <c r="IV267" s="72"/>
      <c r="IW267" s="72"/>
      <c r="IX267" s="72"/>
      <c r="IY267" s="72"/>
      <c r="IZ267" s="72"/>
      <c r="JA267" s="72"/>
      <c r="JB267" s="72"/>
      <c r="JC267" s="72"/>
      <c r="JD267" s="72"/>
      <c r="JE267" s="72"/>
      <c r="JF267" s="72"/>
      <c r="JG267" s="72"/>
      <c r="JH267" s="72"/>
      <c r="JI267" s="72"/>
      <c r="JJ267" s="72"/>
      <c r="JK267" s="72"/>
      <c r="JL267" s="70"/>
      <c r="JM267" s="70"/>
      <c r="JN267" s="70"/>
      <c r="JO267" s="72"/>
      <c r="JP267" s="72"/>
      <c r="JQ267" s="70"/>
      <c r="JR267" s="72"/>
      <c r="JS267" s="70"/>
      <c r="JT267" s="72"/>
      <c r="JU267" s="72"/>
      <c r="JV267" s="70"/>
      <c r="JW267" s="72"/>
      <c r="JX267" s="72"/>
      <c r="JY267" s="72"/>
      <c r="JZ267" s="72"/>
      <c r="KA267" s="72"/>
      <c r="KB267" s="72"/>
      <c r="KC267" s="72"/>
      <c r="KD267" s="72"/>
      <c r="KE267" s="72"/>
      <c r="KF267" s="72"/>
      <c r="KG267" s="72"/>
      <c r="KH267" s="72"/>
      <c r="KI267" s="72"/>
      <c r="KJ267" s="72"/>
      <c r="KK267" s="72"/>
      <c r="KL267" s="72"/>
      <c r="KM267" s="72"/>
      <c r="KN267" s="70"/>
      <c r="KO267" s="72"/>
      <c r="KP267" s="70"/>
      <c r="KQ267" s="72"/>
      <c r="KR267" s="72"/>
      <c r="KS267" s="72"/>
      <c r="KT267" s="72"/>
      <c r="KU267" s="72"/>
      <c r="KV267" s="72"/>
      <c r="KW267" s="72"/>
      <c r="KX267" s="72"/>
      <c r="KY267" s="72"/>
      <c r="KZ267" s="72"/>
      <c r="LA267" s="72"/>
      <c r="LB267" s="72"/>
      <c r="LC267" s="72"/>
      <c r="LD267" s="72"/>
      <c r="LE267" s="70"/>
      <c r="LF267" s="72"/>
      <c r="LG267" s="70"/>
      <c r="LH267" s="70"/>
      <c r="LI267" s="70"/>
      <c r="LJ267" s="73"/>
      <c r="LK267" s="73"/>
      <c r="LL267" s="73"/>
      <c r="LM267" s="74"/>
      <c r="LN267" s="75"/>
      <c r="LO267" s="75"/>
      <c r="LP267" s="75"/>
      <c r="LQ267" s="75"/>
      <c r="LR267" s="75"/>
      <c r="LS267" s="75"/>
      <c r="LT267" s="75"/>
      <c r="LU267" s="75"/>
      <c r="LV267" s="75"/>
      <c r="LW267" s="75"/>
      <c r="LX267" s="75"/>
      <c r="LY267" s="75"/>
      <c r="LZ267" s="75"/>
      <c r="MA267" s="75"/>
      <c r="MB267" s="75"/>
      <c r="MC267" s="74"/>
      <c r="MD267" s="74"/>
      <c r="ME267" s="74"/>
      <c r="MF267" s="74"/>
      <c r="MG267" s="74"/>
      <c r="MH267" s="74"/>
      <c r="MI267" s="76"/>
      <c r="MJ267" s="76"/>
      <c r="MK267" s="76"/>
      <c r="ML267" s="76"/>
      <c r="MM267" s="76"/>
      <c r="MN267" s="74">
        <v>1</v>
      </c>
      <c r="MO267" s="74"/>
      <c r="MP267" s="74"/>
      <c r="MQ267" s="74"/>
      <c r="MR267" s="70"/>
      <c r="MS267" s="70"/>
      <c r="MT267" s="70"/>
      <c r="MU267" s="70"/>
      <c r="MV267" s="70"/>
      <c r="MW267" s="70"/>
      <c r="MX267" s="70"/>
      <c r="MY267" s="70"/>
      <c r="MZ267" s="70"/>
      <c r="NA267" s="70"/>
      <c r="NB267" s="70"/>
      <c r="NC267" s="70"/>
      <c r="ND267" s="70"/>
      <c r="NE267" s="70"/>
      <c r="NF267" s="70"/>
      <c r="NG267" s="70"/>
      <c r="NH267" s="70"/>
      <c r="NI267" s="70"/>
      <c r="NJ267" s="70"/>
      <c r="NK267" s="70"/>
      <c r="NL267" s="70"/>
      <c r="NM267" s="70"/>
      <c r="NN267" s="70"/>
      <c r="NO267" s="70"/>
      <c r="NP267" s="70"/>
      <c r="NQ267" s="70"/>
      <c r="NR267" s="70"/>
      <c r="NS267" s="70"/>
      <c r="NT267" s="70"/>
      <c r="NU267" s="70"/>
      <c r="NV267" s="70"/>
      <c r="NW267" s="70"/>
      <c r="NX267" s="70"/>
      <c r="NY267" s="70"/>
      <c r="NZ267" s="70"/>
      <c r="OA267" s="70"/>
      <c r="OB267" s="70"/>
      <c r="OC267" s="70"/>
      <c r="OD267" s="70"/>
      <c r="OE267" s="70"/>
      <c r="OF267" s="70"/>
      <c r="OG267" s="81"/>
      <c r="OH267" s="70"/>
      <c r="OI267" s="70"/>
      <c r="OJ267" s="70"/>
      <c r="OK267" s="70"/>
      <c r="OL267" s="70"/>
      <c r="OM267" s="70"/>
      <c r="ON267" s="70"/>
      <c r="OO267" s="70"/>
      <c r="OP267" s="70"/>
      <c r="OQ267" s="70"/>
      <c r="OR267" s="70"/>
      <c r="OS267" s="70"/>
      <c r="OT267" s="70"/>
      <c r="OU267" s="70"/>
    </row>
    <row r="268" spans="1:412" s="67" customFormat="1" ht="12.75">
      <c r="A268" s="67">
        <v>259</v>
      </c>
      <c r="B268" s="555" t="s">
        <v>854</v>
      </c>
      <c r="C268" s="559" t="s">
        <v>601</v>
      </c>
      <c r="D268" s="511">
        <v>6827.5</v>
      </c>
      <c r="E268" s="571"/>
      <c r="F268" s="634"/>
      <c r="G268" s="634">
        <v>5750</v>
      </c>
      <c r="H268" s="919">
        <v>6827.5</v>
      </c>
      <c r="I268" s="633">
        <f t="shared" si="9"/>
        <v>6827.5</v>
      </c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  <c r="AB268" s="70"/>
      <c r="AC268" s="70"/>
      <c r="AD268" s="70"/>
      <c r="AE268" s="70"/>
      <c r="AF268" s="70"/>
      <c r="AG268" s="70"/>
      <c r="AH268" s="70"/>
      <c r="AI268" s="70"/>
      <c r="AJ268" s="72"/>
      <c r="AK268" s="70"/>
      <c r="AL268" s="72"/>
      <c r="AM268" s="70"/>
      <c r="AN268" s="70"/>
      <c r="AO268" s="72"/>
      <c r="AP268" s="70"/>
      <c r="AQ268" s="70"/>
      <c r="AR268" s="70"/>
      <c r="AS268" s="70"/>
      <c r="AT268" s="70"/>
      <c r="AU268" s="70"/>
      <c r="AV268" s="70"/>
      <c r="AW268" s="70"/>
      <c r="AX268" s="70"/>
      <c r="AY268" s="70"/>
      <c r="AZ268" s="70"/>
      <c r="BA268" s="70"/>
      <c r="BB268" s="70"/>
      <c r="BC268" s="70"/>
      <c r="BD268" s="70"/>
      <c r="BE268" s="70"/>
      <c r="BF268" s="70"/>
      <c r="BG268" s="70"/>
      <c r="BH268" s="70"/>
      <c r="BI268" s="70"/>
      <c r="BJ268" s="70"/>
      <c r="BK268" s="72"/>
      <c r="BL268" s="72"/>
      <c r="BM268" s="70"/>
      <c r="BN268" s="70"/>
      <c r="BO268" s="72"/>
      <c r="BP268" s="72"/>
      <c r="BQ268" s="70"/>
      <c r="BR268" s="70"/>
      <c r="BS268" s="70"/>
      <c r="BT268" s="70"/>
      <c r="BU268" s="72"/>
      <c r="BV268" s="72"/>
      <c r="BW268" s="72"/>
      <c r="BX268" s="72"/>
      <c r="BY268" s="70"/>
      <c r="BZ268" s="70"/>
      <c r="CA268" s="70"/>
      <c r="CB268" s="70"/>
      <c r="CC268" s="72"/>
      <c r="CD268" s="72"/>
      <c r="CE268" s="70"/>
      <c r="CF268" s="72"/>
      <c r="CG268" s="72"/>
      <c r="CH268" s="72"/>
      <c r="CI268" s="72"/>
      <c r="CJ268" s="72"/>
      <c r="CK268" s="72"/>
      <c r="CL268" s="72"/>
      <c r="CM268" s="72"/>
      <c r="CN268" s="72"/>
      <c r="CO268" s="72"/>
      <c r="CP268" s="72"/>
      <c r="CQ268" s="72"/>
      <c r="CR268" s="72"/>
      <c r="CS268" s="72"/>
      <c r="CT268" s="72"/>
      <c r="CU268" s="72"/>
      <c r="CV268" s="72"/>
      <c r="CW268" s="72"/>
      <c r="CX268" s="72"/>
      <c r="CY268" s="72"/>
      <c r="CZ268" s="72"/>
      <c r="DA268" s="70"/>
      <c r="DB268" s="70"/>
      <c r="DC268" s="70"/>
      <c r="DD268" s="72"/>
      <c r="DE268" s="72"/>
      <c r="DF268" s="70"/>
      <c r="DG268" s="72"/>
      <c r="DH268" s="70"/>
      <c r="DI268" s="72"/>
      <c r="DJ268" s="72"/>
      <c r="DK268" s="70"/>
      <c r="DL268" s="72"/>
      <c r="DM268" s="72"/>
      <c r="DN268" s="72"/>
      <c r="DO268" s="72"/>
      <c r="DP268" s="72"/>
      <c r="DQ268" s="72"/>
      <c r="DR268" s="72"/>
      <c r="DS268" s="72"/>
      <c r="DT268" s="72"/>
      <c r="DU268" s="72"/>
      <c r="DV268" s="72"/>
      <c r="DW268" s="72"/>
      <c r="DX268" s="72"/>
      <c r="DY268" s="72"/>
      <c r="DZ268" s="72"/>
      <c r="EA268" s="72"/>
      <c r="EB268" s="72"/>
      <c r="EC268" s="70"/>
      <c r="ED268" s="72"/>
      <c r="EE268" s="70"/>
      <c r="EF268" s="72"/>
      <c r="EG268" s="72"/>
      <c r="EH268" s="72"/>
      <c r="EI268" s="72"/>
      <c r="EJ268" s="72"/>
      <c r="EK268" s="72"/>
      <c r="EL268" s="72"/>
      <c r="EM268" s="72"/>
      <c r="EN268" s="72"/>
      <c r="EO268" s="72"/>
      <c r="EP268" s="72"/>
      <c r="EQ268" s="72"/>
      <c r="ER268" s="72"/>
      <c r="ES268" s="72"/>
      <c r="ET268" s="70"/>
      <c r="EU268" s="72"/>
      <c r="EV268" s="70"/>
      <c r="EW268" s="70"/>
      <c r="EX268" s="70"/>
      <c r="EY268" s="73"/>
      <c r="EZ268" s="73"/>
      <c r="FA268" s="73"/>
      <c r="FB268" s="74"/>
      <c r="FC268" s="75"/>
      <c r="FD268" s="75"/>
      <c r="FE268" s="75"/>
      <c r="FF268" s="75"/>
      <c r="FG268" s="75"/>
      <c r="FH268" s="75"/>
      <c r="FI268" s="75"/>
      <c r="FJ268" s="75"/>
      <c r="FK268" s="75"/>
      <c r="FL268" s="75"/>
      <c r="FM268" s="75"/>
      <c r="FN268" s="75"/>
      <c r="FO268" s="75"/>
      <c r="FP268" s="75"/>
      <c r="FQ268" s="75"/>
      <c r="FR268" s="74"/>
      <c r="FS268" s="74"/>
      <c r="FT268" s="74"/>
      <c r="FU268" s="74"/>
      <c r="FV268" s="74"/>
      <c r="FW268" s="74"/>
      <c r="FX268" s="76"/>
      <c r="FY268" s="76"/>
      <c r="FZ268" s="76"/>
      <c r="GA268" s="76"/>
      <c r="GB268" s="76"/>
      <c r="GC268" s="74"/>
      <c r="GD268" s="74">
        <v>1</v>
      </c>
      <c r="GE268" s="74"/>
      <c r="GF268" s="74"/>
      <c r="GG268" s="77"/>
      <c r="GH268" s="78"/>
      <c r="GI268" s="78"/>
      <c r="GJ268" s="74"/>
      <c r="GK268" s="79"/>
      <c r="GL268" s="105"/>
      <c r="GM268" s="105"/>
      <c r="GN268" s="70"/>
      <c r="GO268" s="70"/>
      <c r="GP268" s="70"/>
      <c r="GQ268" s="70"/>
      <c r="GR268" s="70"/>
      <c r="GS268" s="70"/>
      <c r="GT268" s="70"/>
      <c r="GU268" s="70"/>
      <c r="GV268" s="70"/>
      <c r="GW268" s="70"/>
      <c r="GX268" s="70"/>
      <c r="GY268" s="70"/>
      <c r="GZ268" s="70"/>
      <c r="HA268" s="70"/>
      <c r="HB268" s="70"/>
      <c r="HC268" s="70"/>
      <c r="HD268" s="70"/>
      <c r="HE268" s="70"/>
      <c r="HF268" s="70"/>
      <c r="HG268" s="70"/>
      <c r="HH268" s="70"/>
      <c r="HI268" s="70"/>
      <c r="HJ268" s="70"/>
      <c r="HK268" s="72"/>
      <c r="HL268" s="70"/>
      <c r="HM268" s="72"/>
      <c r="HN268" s="70"/>
      <c r="HO268" s="70"/>
      <c r="HP268" s="72"/>
      <c r="HQ268" s="106"/>
      <c r="HR268" s="70"/>
      <c r="HS268" s="70"/>
      <c r="HT268" s="70"/>
      <c r="HU268" s="70"/>
      <c r="HV268" s="70"/>
      <c r="HW268" s="70"/>
      <c r="HX268" s="70"/>
      <c r="HY268" s="70"/>
      <c r="HZ268" s="70"/>
      <c r="IA268" s="70"/>
      <c r="IB268" s="72"/>
      <c r="IC268" s="70"/>
      <c r="ID268" s="72"/>
      <c r="IE268" s="70"/>
      <c r="IF268" s="70"/>
      <c r="IG268" s="72"/>
      <c r="IH268" s="72"/>
      <c r="II268" s="72"/>
      <c r="IJ268" s="70"/>
      <c r="IK268" s="70"/>
      <c r="IL268" s="70"/>
      <c r="IM268" s="70"/>
      <c r="IN268" s="72"/>
      <c r="IO268" s="72"/>
      <c r="IP268" s="70"/>
      <c r="IQ268" s="72"/>
      <c r="IR268" s="72"/>
      <c r="IS268" s="72"/>
      <c r="IT268" s="72"/>
      <c r="IU268" s="72"/>
      <c r="IV268" s="72"/>
      <c r="IW268" s="72"/>
      <c r="IX268" s="72"/>
      <c r="IY268" s="72"/>
      <c r="IZ268" s="72"/>
      <c r="JA268" s="72"/>
      <c r="JB268" s="72"/>
      <c r="JC268" s="72"/>
      <c r="JD268" s="72"/>
      <c r="JE268" s="72"/>
      <c r="JF268" s="72"/>
      <c r="JG268" s="72"/>
      <c r="JH268" s="72"/>
      <c r="JI268" s="72"/>
      <c r="JJ268" s="72"/>
      <c r="JK268" s="72"/>
      <c r="JL268" s="70"/>
      <c r="JM268" s="70"/>
      <c r="JN268" s="70"/>
      <c r="JO268" s="72"/>
      <c r="JP268" s="72"/>
      <c r="JQ268" s="70"/>
      <c r="JR268" s="72"/>
      <c r="JS268" s="70"/>
      <c r="JT268" s="72"/>
      <c r="JU268" s="72"/>
      <c r="JV268" s="70"/>
      <c r="JW268" s="72"/>
      <c r="JX268" s="72"/>
      <c r="JY268" s="72"/>
      <c r="JZ268" s="72"/>
      <c r="KA268" s="72"/>
      <c r="KB268" s="72"/>
      <c r="KC268" s="72"/>
      <c r="KD268" s="72"/>
      <c r="KE268" s="72"/>
      <c r="KF268" s="72"/>
      <c r="KG268" s="72"/>
      <c r="KH268" s="72"/>
      <c r="KI268" s="72"/>
      <c r="KJ268" s="72"/>
      <c r="KK268" s="72"/>
      <c r="KL268" s="72"/>
      <c r="KM268" s="72"/>
      <c r="KN268" s="70"/>
      <c r="KO268" s="72"/>
      <c r="KP268" s="70"/>
      <c r="KQ268" s="72"/>
      <c r="KR268" s="72"/>
      <c r="KS268" s="72"/>
      <c r="KT268" s="72"/>
      <c r="KU268" s="72"/>
      <c r="KV268" s="72"/>
      <c r="KW268" s="72"/>
      <c r="KX268" s="72"/>
      <c r="KY268" s="72"/>
      <c r="KZ268" s="72"/>
      <c r="LA268" s="72"/>
      <c r="LB268" s="72"/>
      <c r="LC268" s="72"/>
      <c r="LD268" s="72"/>
      <c r="LE268" s="70"/>
      <c r="LF268" s="72"/>
      <c r="LG268" s="70"/>
      <c r="LH268" s="70"/>
      <c r="LI268" s="70"/>
      <c r="LJ268" s="73"/>
      <c r="LK268" s="73"/>
      <c r="LL268" s="73"/>
      <c r="LM268" s="74"/>
      <c r="LN268" s="75"/>
      <c r="LO268" s="75"/>
      <c r="LP268" s="75"/>
      <c r="LQ268" s="75"/>
      <c r="LR268" s="75"/>
      <c r="LS268" s="75"/>
      <c r="LT268" s="75"/>
      <c r="LU268" s="75"/>
      <c r="LV268" s="75"/>
      <c r="LW268" s="75"/>
      <c r="LX268" s="75"/>
      <c r="LY268" s="75"/>
      <c r="LZ268" s="75"/>
      <c r="MA268" s="75"/>
      <c r="MB268" s="75"/>
      <c r="MC268" s="74"/>
      <c r="MD268" s="74"/>
      <c r="ME268" s="74"/>
      <c r="MF268" s="74"/>
      <c r="MG268" s="74"/>
      <c r="MH268" s="74"/>
      <c r="MI268" s="76"/>
      <c r="MJ268" s="76"/>
      <c r="MK268" s="76"/>
      <c r="ML268" s="76"/>
      <c r="MM268" s="76"/>
      <c r="MN268" s="74"/>
      <c r="MO268" s="74">
        <v>1</v>
      </c>
      <c r="MP268" s="74"/>
      <c r="MQ268" s="74"/>
      <c r="MR268" s="70"/>
      <c r="MS268" s="70"/>
      <c r="MT268" s="70"/>
      <c r="MU268" s="70"/>
      <c r="MV268" s="70"/>
      <c r="MW268" s="70"/>
      <c r="MX268" s="70"/>
      <c r="MY268" s="70"/>
      <c r="MZ268" s="70"/>
      <c r="NA268" s="70"/>
      <c r="NB268" s="70"/>
      <c r="NC268" s="70"/>
      <c r="ND268" s="70"/>
      <c r="NE268" s="70"/>
      <c r="NF268" s="70"/>
      <c r="NG268" s="70"/>
      <c r="NH268" s="70"/>
      <c r="NI268" s="70"/>
      <c r="NJ268" s="70"/>
      <c r="NK268" s="70"/>
      <c r="NL268" s="70"/>
      <c r="NM268" s="70"/>
      <c r="NN268" s="70"/>
      <c r="NO268" s="70"/>
      <c r="NP268" s="70"/>
      <c r="NQ268" s="70"/>
      <c r="NR268" s="70"/>
      <c r="NS268" s="70"/>
      <c r="NT268" s="70"/>
      <c r="NU268" s="70"/>
      <c r="NV268" s="70"/>
      <c r="NW268" s="70"/>
      <c r="NX268" s="70"/>
      <c r="NY268" s="70"/>
      <c r="NZ268" s="70"/>
      <c r="OA268" s="70"/>
      <c r="OB268" s="70"/>
      <c r="OC268" s="70"/>
      <c r="OD268" s="70"/>
      <c r="OE268" s="70"/>
      <c r="OF268" s="70"/>
      <c r="OG268" s="81"/>
      <c r="OH268" s="70"/>
      <c r="OI268" s="70"/>
      <c r="OJ268" s="70"/>
      <c r="OK268" s="70"/>
      <c r="OL268" s="70"/>
      <c r="OM268" s="70"/>
      <c r="ON268" s="70"/>
      <c r="OO268" s="70"/>
      <c r="OP268" s="70"/>
      <c r="OQ268" s="70"/>
      <c r="OR268" s="70"/>
      <c r="OS268" s="70"/>
      <c r="OT268" s="70"/>
      <c r="OU268" s="70"/>
    </row>
    <row r="269" spans="1:412" s="67" customFormat="1">
      <c r="A269" s="67">
        <v>260</v>
      </c>
      <c r="B269" s="555" t="s">
        <v>855</v>
      </c>
      <c r="C269" s="559" t="s">
        <v>601</v>
      </c>
      <c r="D269" s="910">
        <v>8681</v>
      </c>
      <c r="E269" s="920" t="s">
        <v>2734</v>
      </c>
      <c r="F269" s="634"/>
      <c r="G269" s="634">
        <v>17274.580000000002</v>
      </c>
      <c r="H269" s="919">
        <v>12083.34</v>
      </c>
      <c r="I269" s="633">
        <f t="shared" si="9"/>
        <v>8681</v>
      </c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  <c r="AJ269" s="72"/>
      <c r="AK269" s="70"/>
      <c r="AL269" s="72"/>
      <c r="AM269" s="70"/>
      <c r="AN269" s="70"/>
      <c r="AO269" s="72"/>
      <c r="AP269" s="70"/>
      <c r="AQ269" s="70"/>
      <c r="AR269" s="70"/>
      <c r="AS269" s="70"/>
      <c r="AT269" s="70"/>
      <c r="AU269" s="70"/>
      <c r="AV269" s="70"/>
      <c r="AW269" s="70"/>
      <c r="AX269" s="70"/>
      <c r="AY269" s="70"/>
      <c r="AZ269" s="70"/>
      <c r="BA269" s="70"/>
      <c r="BB269" s="70"/>
      <c r="BC269" s="70"/>
      <c r="BD269" s="70"/>
      <c r="BE269" s="70"/>
      <c r="BF269" s="70"/>
      <c r="BG269" s="70"/>
      <c r="BH269" s="70"/>
      <c r="BI269" s="70"/>
      <c r="BJ269" s="70"/>
      <c r="BK269" s="72"/>
      <c r="BL269" s="72"/>
      <c r="BM269" s="70"/>
      <c r="BN269" s="70"/>
      <c r="BO269" s="72"/>
      <c r="BP269" s="72"/>
      <c r="BQ269" s="70"/>
      <c r="BR269" s="70"/>
      <c r="BS269" s="70"/>
      <c r="BT269" s="70"/>
      <c r="BU269" s="72"/>
      <c r="BV269" s="72"/>
      <c r="BW269" s="72"/>
      <c r="BX269" s="72"/>
      <c r="BY269" s="70"/>
      <c r="BZ269" s="70"/>
      <c r="CA269" s="70"/>
      <c r="CB269" s="70"/>
      <c r="CC269" s="72"/>
      <c r="CD269" s="72"/>
      <c r="CE269" s="70"/>
      <c r="CF269" s="72"/>
      <c r="CG269" s="72"/>
      <c r="CH269" s="72"/>
      <c r="CI269" s="72"/>
      <c r="CJ269" s="72"/>
      <c r="CK269" s="72"/>
      <c r="CL269" s="72"/>
      <c r="CM269" s="72"/>
      <c r="CN269" s="72"/>
      <c r="CO269" s="72"/>
      <c r="CP269" s="72"/>
      <c r="CQ269" s="72"/>
      <c r="CR269" s="72"/>
      <c r="CS269" s="72"/>
      <c r="CT269" s="72"/>
      <c r="CU269" s="72"/>
      <c r="CV269" s="72"/>
      <c r="CW269" s="72"/>
      <c r="CX269" s="72"/>
      <c r="CY269" s="72"/>
      <c r="CZ269" s="72"/>
      <c r="DA269" s="70"/>
      <c r="DB269" s="70"/>
      <c r="DC269" s="70"/>
      <c r="DD269" s="72"/>
      <c r="DE269" s="72"/>
      <c r="DF269" s="70"/>
      <c r="DG269" s="72"/>
      <c r="DH269" s="70"/>
      <c r="DI269" s="72"/>
      <c r="DJ269" s="72"/>
      <c r="DK269" s="70"/>
      <c r="DL269" s="72"/>
      <c r="DM269" s="72"/>
      <c r="DN269" s="72"/>
      <c r="DO269" s="72"/>
      <c r="DP269" s="72"/>
      <c r="DQ269" s="72"/>
      <c r="DR269" s="72"/>
      <c r="DS269" s="72"/>
      <c r="DT269" s="72"/>
      <c r="DU269" s="72"/>
      <c r="DV269" s="72"/>
      <c r="DW269" s="72"/>
      <c r="DX269" s="72"/>
      <c r="DY269" s="72"/>
      <c r="DZ269" s="72"/>
      <c r="EA269" s="72"/>
      <c r="EB269" s="72"/>
      <c r="EC269" s="70"/>
      <c r="ED269" s="72"/>
      <c r="EE269" s="70"/>
      <c r="EF269" s="72"/>
      <c r="EG269" s="72"/>
      <c r="EH269" s="72"/>
      <c r="EI269" s="72"/>
      <c r="EJ269" s="72"/>
      <c r="EK269" s="72"/>
      <c r="EL269" s="72"/>
      <c r="EM269" s="72"/>
      <c r="EN269" s="72"/>
      <c r="EO269" s="72"/>
      <c r="EP269" s="72"/>
      <c r="EQ269" s="72"/>
      <c r="ER269" s="72"/>
      <c r="ES269" s="72"/>
      <c r="ET269" s="70"/>
      <c r="EU269" s="72"/>
      <c r="EV269" s="70"/>
      <c r="EW269" s="70"/>
      <c r="EX269" s="70"/>
      <c r="EY269" s="73"/>
      <c r="EZ269" s="73"/>
      <c r="FA269" s="73"/>
      <c r="FB269" s="74"/>
      <c r="FC269" s="75"/>
      <c r="FD269" s="75"/>
      <c r="FE269" s="75"/>
      <c r="FF269" s="75"/>
      <c r="FG269" s="75"/>
      <c r="FH269" s="75"/>
      <c r="FI269" s="75"/>
      <c r="FJ269" s="75"/>
      <c r="FK269" s="75"/>
      <c r="FL269" s="75"/>
      <c r="FM269" s="75"/>
      <c r="FN269" s="75"/>
      <c r="FO269" s="75"/>
      <c r="FP269" s="75"/>
      <c r="FQ269" s="75"/>
      <c r="FR269" s="74"/>
      <c r="FS269" s="74"/>
      <c r="FT269" s="74"/>
      <c r="FU269" s="74"/>
      <c r="FV269" s="74"/>
      <c r="FW269" s="74"/>
      <c r="FX269" s="76"/>
      <c r="FY269" s="76"/>
      <c r="FZ269" s="76"/>
      <c r="GA269" s="76"/>
      <c r="GB269" s="76"/>
      <c r="GC269" s="74"/>
      <c r="GD269" s="74"/>
      <c r="GE269" s="74">
        <v>1</v>
      </c>
      <c r="GF269" s="74"/>
      <c r="GG269" s="77"/>
      <c r="GH269" s="78"/>
      <c r="GI269" s="78"/>
      <c r="GJ269" s="74"/>
      <c r="GK269" s="79"/>
      <c r="GL269" s="105"/>
      <c r="GM269" s="105"/>
      <c r="GN269" s="70"/>
      <c r="GO269" s="70"/>
      <c r="GP269" s="70"/>
      <c r="GQ269" s="70"/>
      <c r="GR269" s="70"/>
      <c r="GS269" s="70"/>
      <c r="GT269" s="70"/>
      <c r="GU269" s="70"/>
      <c r="GV269" s="70"/>
      <c r="GW269" s="70"/>
      <c r="GX269" s="70"/>
      <c r="GY269" s="70"/>
      <c r="GZ269" s="70"/>
      <c r="HA269" s="70"/>
      <c r="HB269" s="70"/>
      <c r="HC269" s="70"/>
      <c r="HD269" s="70"/>
      <c r="HE269" s="70"/>
      <c r="HF269" s="70"/>
      <c r="HG269" s="70"/>
      <c r="HH269" s="70"/>
      <c r="HI269" s="70"/>
      <c r="HJ269" s="70"/>
      <c r="HK269" s="72"/>
      <c r="HL269" s="70"/>
      <c r="HM269" s="72"/>
      <c r="HN269" s="70"/>
      <c r="HO269" s="70"/>
      <c r="HP269" s="72"/>
      <c r="HQ269" s="106"/>
      <c r="HR269" s="70"/>
      <c r="HS269" s="70"/>
      <c r="HT269" s="70"/>
      <c r="HU269" s="70"/>
      <c r="HV269" s="70"/>
      <c r="HW269" s="70"/>
      <c r="HX269" s="70"/>
      <c r="HY269" s="70"/>
      <c r="HZ269" s="70"/>
      <c r="IA269" s="70"/>
      <c r="IB269" s="72"/>
      <c r="IC269" s="70"/>
      <c r="ID269" s="72"/>
      <c r="IE269" s="70"/>
      <c r="IF269" s="70"/>
      <c r="IG269" s="72"/>
      <c r="IH269" s="72"/>
      <c r="II269" s="72"/>
      <c r="IJ269" s="70"/>
      <c r="IK269" s="70"/>
      <c r="IL269" s="70"/>
      <c r="IM269" s="70"/>
      <c r="IN269" s="72"/>
      <c r="IO269" s="72"/>
      <c r="IP269" s="70"/>
      <c r="IQ269" s="72"/>
      <c r="IR269" s="72"/>
      <c r="IS269" s="72"/>
      <c r="IT269" s="72"/>
      <c r="IU269" s="72"/>
      <c r="IV269" s="72"/>
      <c r="IW269" s="72"/>
      <c r="IX269" s="72"/>
      <c r="IY269" s="72"/>
      <c r="IZ269" s="72"/>
      <c r="JA269" s="72"/>
      <c r="JB269" s="72"/>
      <c r="JC269" s="72"/>
      <c r="JD269" s="72"/>
      <c r="JE269" s="72"/>
      <c r="JF269" s="72"/>
      <c r="JG269" s="72"/>
      <c r="JH269" s="72"/>
      <c r="JI269" s="72"/>
      <c r="JJ269" s="72"/>
      <c r="JK269" s="72"/>
      <c r="JL269" s="70"/>
      <c r="JM269" s="70"/>
      <c r="JN269" s="70"/>
      <c r="JO269" s="72"/>
      <c r="JP269" s="72"/>
      <c r="JQ269" s="70"/>
      <c r="JR269" s="72"/>
      <c r="JS269" s="70"/>
      <c r="JT269" s="72"/>
      <c r="JU269" s="72"/>
      <c r="JV269" s="70"/>
      <c r="JW269" s="72"/>
      <c r="JX269" s="72"/>
      <c r="JY269" s="72"/>
      <c r="JZ269" s="72"/>
      <c r="KA269" s="72"/>
      <c r="KB269" s="72"/>
      <c r="KC269" s="72"/>
      <c r="KD269" s="72"/>
      <c r="KE269" s="72"/>
      <c r="KF269" s="72"/>
      <c r="KG269" s="72"/>
      <c r="KH269" s="72"/>
      <c r="KI269" s="72"/>
      <c r="KJ269" s="72"/>
      <c r="KK269" s="72"/>
      <c r="KL269" s="72"/>
      <c r="KM269" s="72"/>
      <c r="KN269" s="70"/>
      <c r="KO269" s="72"/>
      <c r="KP269" s="70"/>
      <c r="KQ269" s="72"/>
      <c r="KR269" s="72"/>
      <c r="KS269" s="72"/>
      <c r="KT269" s="72"/>
      <c r="KU269" s="72"/>
      <c r="KV269" s="72"/>
      <c r="KW269" s="72"/>
      <c r="KX269" s="72"/>
      <c r="KY269" s="72"/>
      <c r="KZ269" s="72"/>
      <c r="LA269" s="72"/>
      <c r="LB269" s="72"/>
      <c r="LC269" s="72"/>
      <c r="LD269" s="72"/>
      <c r="LE269" s="70"/>
      <c r="LF269" s="72"/>
      <c r="LG269" s="70"/>
      <c r="LH269" s="70"/>
      <c r="LI269" s="70"/>
      <c r="LJ269" s="73"/>
      <c r="LK269" s="73"/>
      <c r="LL269" s="73"/>
      <c r="LM269" s="74"/>
      <c r="LN269" s="75"/>
      <c r="LO269" s="75"/>
      <c r="LP269" s="75"/>
      <c r="LQ269" s="75"/>
      <c r="LR269" s="75"/>
      <c r="LS269" s="75"/>
      <c r="LT269" s="75"/>
      <c r="LU269" s="75"/>
      <c r="LV269" s="75"/>
      <c r="LW269" s="75"/>
      <c r="LX269" s="75"/>
      <c r="LY269" s="75"/>
      <c r="LZ269" s="75"/>
      <c r="MA269" s="75"/>
      <c r="MB269" s="75"/>
      <c r="MC269" s="74"/>
      <c r="MD269" s="74"/>
      <c r="ME269" s="74"/>
      <c r="MF269" s="74"/>
      <c r="MG269" s="74"/>
      <c r="MH269" s="74"/>
      <c r="MI269" s="76"/>
      <c r="MJ269" s="76"/>
      <c r="MK269" s="76"/>
      <c r="ML269" s="76"/>
      <c r="MM269" s="76"/>
      <c r="MN269" s="74"/>
      <c r="MO269" s="74"/>
      <c r="MP269" s="74">
        <v>1</v>
      </c>
      <c r="MQ269" s="74"/>
      <c r="MR269" s="70"/>
      <c r="MS269" s="70"/>
      <c r="MT269" s="70"/>
      <c r="MU269" s="70"/>
      <c r="MV269" s="70"/>
      <c r="MW269" s="70"/>
      <c r="MX269" s="70"/>
      <c r="MY269" s="70"/>
      <c r="MZ269" s="70"/>
      <c r="NA269" s="70"/>
      <c r="NB269" s="70"/>
      <c r="NC269" s="70"/>
      <c r="ND269" s="70"/>
      <c r="NE269" s="70"/>
      <c r="NF269" s="70"/>
      <c r="NG269" s="70"/>
      <c r="NH269" s="70"/>
      <c r="NI269" s="70"/>
      <c r="NJ269" s="70"/>
      <c r="NK269" s="70"/>
      <c r="NL269" s="70"/>
      <c r="NM269" s="70"/>
      <c r="NN269" s="70"/>
      <c r="NO269" s="70"/>
      <c r="NP269" s="70"/>
      <c r="NQ269" s="70"/>
      <c r="NR269" s="70"/>
      <c r="NS269" s="70"/>
      <c r="NT269" s="70"/>
      <c r="NU269" s="70"/>
      <c r="NV269" s="70"/>
      <c r="NW269" s="70"/>
      <c r="NX269" s="70"/>
      <c r="NY269" s="70"/>
      <c r="NZ269" s="70"/>
      <c r="OA269" s="70"/>
      <c r="OB269" s="70"/>
      <c r="OC269" s="70"/>
      <c r="OD269" s="70"/>
      <c r="OE269" s="70"/>
      <c r="OF269" s="70"/>
      <c r="OG269" s="81"/>
      <c r="OH269" s="70"/>
      <c r="OI269" s="70"/>
      <c r="OJ269" s="70"/>
      <c r="OK269" s="70"/>
      <c r="OL269" s="70"/>
      <c r="OM269" s="70"/>
      <c r="ON269" s="70"/>
      <c r="OO269" s="70"/>
      <c r="OP269" s="70"/>
      <c r="OQ269" s="70"/>
      <c r="OR269" s="70"/>
      <c r="OS269" s="70"/>
      <c r="OT269" s="70"/>
      <c r="OU269" s="70"/>
    </row>
    <row r="270" spans="1:412" s="67" customFormat="1">
      <c r="A270" s="67">
        <v>261</v>
      </c>
      <c r="B270" s="555" t="s">
        <v>856</v>
      </c>
      <c r="C270" s="559" t="s">
        <v>601</v>
      </c>
      <c r="D270" s="511">
        <v>19536.03</v>
      </c>
      <c r="E270" s="743"/>
      <c r="F270" s="518"/>
      <c r="G270" s="518">
        <v>19565</v>
      </c>
      <c r="H270" s="912">
        <v>19536.03</v>
      </c>
      <c r="I270" s="633">
        <f t="shared" si="9"/>
        <v>19536.03</v>
      </c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2"/>
      <c r="AK270" s="70"/>
      <c r="AL270" s="72"/>
      <c r="AM270" s="70"/>
      <c r="AN270" s="70"/>
      <c r="AO270" s="72"/>
      <c r="AP270" s="70"/>
      <c r="AQ270" s="70"/>
      <c r="AR270" s="70"/>
      <c r="AS270" s="70"/>
      <c r="AT270" s="70"/>
      <c r="AU270" s="70"/>
      <c r="AV270" s="70"/>
      <c r="AW270" s="70"/>
      <c r="AX270" s="70"/>
      <c r="AY270" s="70"/>
      <c r="AZ270" s="70"/>
      <c r="BA270" s="70"/>
      <c r="BB270" s="70"/>
      <c r="BC270" s="70"/>
      <c r="BD270" s="70"/>
      <c r="BE270" s="70"/>
      <c r="BF270" s="70"/>
      <c r="BG270" s="70"/>
      <c r="BH270" s="70"/>
      <c r="BI270" s="70"/>
      <c r="BJ270" s="70"/>
      <c r="BK270" s="72"/>
      <c r="BL270" s="72"/>
      <c r="BM270" s="70"/>
      <c r="BN270" s="70"/>
      <c r="BO270" s="72"/>
      <c r="BP270" s="72"/>
      <c r="BQ270" s="70"/>
      <c r="BR270" s="70"/>
      <c r="BS270" s="70"/>
      <c r="BT270" s="70"/>
      <c r="BU270" s="72"/>
      <c r="BV270" s="72"/>
      <c r="BW270" s="72"/>
      <c r="BX270" s="72"/>
      <c r="BY270" s="70"/>
      <c r="BZ270" s="70"/>
      <c r="CA270" s="70"/>
      <c r="CB270" s="70"/>
      <c r="CC270" s="72"/>
      <c r="CD270" s="72"/>
      <c r="CE270" s="70"/>
      <c r="CF270" s="72"/>
      <c r="CG270" s="72"/>
      <c r="CH270" s="72"/>
      <c r="CI270" s="72"/>
      <c r="CJ270" s="72"/>
      <c r="CK270" s="72"/>
      <c r="CL270" s="72"/>
      <c r="CM270" s="72"/>
      <c r="CN270" s="72"/>
      <c r="CO270" s="72"/>
      <c r="CP270" s="72"/>
      <c r="CQ270" s="72"/>
      <c r="CR270" s="72"/>
      <c r="CS270" s="72"/>
      <c r="CT270" s="72"/>
      <c r="CU270" s="72"/>
      <c r="CV270" s="72"/>
      <c r="CW270" s="72"/>
      <c r="CX270" s="72"/>
      <c r="CY270" s="72"/>
      <c r="CZ270" s="72"/>
      <c r="DA270" s="70"/>
      <c r="DB270" s="70"/>
      <c r="DC270" s="70"/>
      <c r="DD270" s="72"/>
      <c r="DE270" s="72"/>
      <c r="DF270" s="70"/>
      <c r="DG270" s="72"/>
      <c r="DH270" s="70"/>
      <c r="DI270" s="72"/>
      <c r="DJ270" s="72"/>
      <c r="DK270" s="70"/>
      <c r="DL270" s="72"/>
      <c r="DM270" s="72"/>
      <c r="DN270" s="72"/>
      <c r="DO270" s="72"/>
      <c r="DP270" s="72"/>
      <c r="DQ270" s="72"/>
      <c r="DR270" s="72"/>
      <c r="DS270" s="72"/>
      <c r="DT270" s="72"/>
      <c r="DU270" s="72"/>
      <c r="DV270" s="72"/>
      <c r="DW270" s="72"/>
      <c r="DX270" s="72"/>
      <c r="DY270" s="72"/>
      <c r="DZ270" s="72"/>
      <c r="EA270" s="72"/>
      <c r="EB270" s="72"/>
      <c r="EC270" s="70"/>
      <c r="ED270" s="72"/>
      <c r="EE270" s="70"/>
      <c r="EF270" s="72"/>
      <c r="EG270" s="72"/>
      <c r="EH270" s="72"/>
      <c r="EI270" s="72"/>
      <c r="EJ270" s="72"/>
      <c r="EK270" s="72"/>
      <c r="EL270" s="72"/>
      <c r="EM270" s="72"/>
      <c r="EN270" s="72"/>
      <c r="EO270" s="72"/>
      <c r="EP270" s="72"/>
      <c r="EQ270" s="72"/>
      <c r="ER270" s="72"/>
      <c r="ES270" s="72"/>
      <c r="ET270" s="70"/>
      <c r="EU270" s="72"/>
      <c r="EV270" s="70"/>
      <c r="EW270" s="70"/>
      <c r="EX270" s="70"/>
      <c r="EY270" s="73"/>
      <c r="EZ270" s="73"/>
      <c r="FA270" s="73"/>
      <c r="FB270" s="74"/>
      <c r="FC270" s="75"/>
      <c r="FD270" s="75"/>
      <c r="FE270" s="75"/>
      <c r="FF270" s="75"/>
      <c r="FG270" s="75"/>
      <c r="FH270" s="75"/>
      <c r="FI270" s="75"/>
      <c r="FJ270" s="75"/>
      <c r="FK270" s="75"/>
      <c r="FL270" s="75"/>
      <c r="FM270" s="75"/>
      <c r="FN270" s="75"/>
      <c r="FO270" s="75"/>
      <c r="FP270" s="75"/>
      <c r="FQ270" s="75"/>
      <c r="FR270" s="74"/>
      <c r="FS270" s="74"/>
      <c r="FT270" s="74"/>
      <c r="FU270" s="74"/>
      <c r="FV270" s="74"/>
      <c r="FW270" s="74"/>
      <c r="FX270" s="76"/>
      <c r="FY270" s="76"/>
      <c r="FZ270" s="76"/>
      <c r="GA270" s="76"/>
      <c r="GB270" s="76"/>
      <c r="GC270" s="74"/>
      <c r="GD270" s="74"/>
      <c r="GE270" s="74"/>
      <c r="GF270" s="74">
        <v>1</v>
      </c>
      <c r="GG270" s="77"/>
      <c r="GH270" s="78"/>
      <c r="GI270" s="78"/>
      <c r="GJ270" s="74"/>
      <c r="GK270" s="79"/>
      <c r="GL270" s="105"/>
      <c r="GM270" s="105"/>
      <c r="GN270" s="70"/>
      <c r="GO270" s="70"/>
      <c r="GP270" s="70"/>
      <c r="GQ270" s="70"/>
      <c r="GR270" s="70"/>
      <c r="GS270" s="70"/>
      <c r="GT270" s="70"/>
      <c r="GU270" s="70"/>
      <c r="GV270" s="70"/>
      <c r="GW270" s="70"/>
      <c r="GX270" s="70"/>
      <c r="GY270" s="70"/>
      <c r="GZ270" s="70"/>
      <c r="HA270" s="70"/>
      <c r="HB270" s="70"/>
      <c r="HC270" s="70"/>
      <c r="HD270" s="70"/>
      <c r="HE270" s="70"/>
      <c r="HF270" s="70"/>
      <c r="HG270" s="70"/>
      <c r="HH270" s="70"/>
      <c r="HI270" s="70"/>
      <c r="HJ270" s="70"/>
      <c r="HK270" s="72"/>
      <c r="HL270" s="70"/>
      <c r="HM270" s="72"/>
      <c r="HN270" s="70"/>
      <c r="HO270" s="70"/>
      <c r="HP270" s="72"/>
      <c r="HQ270" s="106"/>
      <c r="HR270" s="70"/>
      <c r="HS270" s="70"/>
      <c r="HT270" s="70"/>
      <c r="HU270" s="70"/>
      <c r="HV270" s="70"/>
      <c r="HW270" s="70"/>
      <c r="HX270" s="70"/>
      <c r="HY270" s="70"/>
      <c r="HZ270" s="70"/>
      <c r="IA270" s="70"/>
      <c r="IB270" s="72"/>
      <c r="IC270" s="70"/>
      <c r="ID270" s="72"/>
      <c r="IE270" s="70"/>
      <c r="IF270" s="70"/>
      <c r="IG270" s="72"/>
      <c r="IH270" s="72"/>
      <c r="II270" s="72"/>
      <c r="IJ270" s="70"/>
      <c r="IK270" s="70"/>
      <c r="IL270" s="70"/>
      <c r="IM270" s="70"/>
      <c r="IN270" s="72"/>
      <c r="IO270" s="72"/>
      <c r="IP270" s="70"/>
      <c r="IQ270" s="72"/>
      <c r="IR270" s="72"/>
      <c r="IS270" s="72"/>
      <c r="IT270" s="72"/>
      <c r="IU270" s="72"/>
      <c r="IV270" s="72"/>
      <c r="IW270" s="72"/>
      <c r="IX270" s="72"/>
      <c r="IY270" s="72"/>
      <c r="IZ270" s="72"/>
      <c r="JA270" s="72"/>
      <c r="JB270" s="72"/>
      <c r="JC270" s="72"/>
      <c r="JD270" s="72"/>
      <c r="JE270" s="72"/>
      <c r="JF270" s="72"/>
      <c r="JG270" s="72"/>
      <c r="JH270" s="72"/>
      <c r="JI270" s="72"/>
      <c r="JJ270" s="72"/>
      <c r="JK270" s="72"/>
      <c r="JL270" s="70"/>
      <c r="JM270" s="70"/>
      <c r="JN270" s="70"/>
      <c r="JO270" s="72"/>
      <c r="JP270" s="72"/>
      <c r="JQ270" s="70"/>
      <c r="JR270" s="72"/>
      <c r="JS270" s="70"/>
      <c r="JT270" s="72"/>
      <c r="JU270" s="72"/>
      <c r="JV270" s="70"/>
      <c r="JW270" s="72"/>
      <c r="JX270" s="72"/>
      <c r="JY270" s="72"/>
      <c r="JZ270" s="72"/>
      <c r="KA270" s="72"/>
      <c r="KB270" s="72"/>
      <c r="KC270" s="72"/>
      <c r="KD270" s="72"/>
      <c r="KE270" s="72"/>
      <c r="KF270" s="72"/>
      <c r="KG270" s="72"/>
      <c r="KH270" s="72"/>
      <c r="KI270" s="72"/>
      <c r="KJ270" s="72"/>
      <c r="KK270" s="72"/>
      <c r="KL270" s="72"/>
      <c r="KM270" s="72"/>
      <c r="KN270" s="70"/>
      <c r="KO270" s="72"/>
      <c r="KP270" s="70"/>
      <c r="KQ270" s="72"/>
      <c r="KR270" s="72"/>
      <c r="KS270" s="72"/>
      <c r="KT270" s="72"/>
      <c r="KU270" s="72"/>
      <c r="KV270" s="72"/>
      <c r="KW270" s="72"/>
      <c r="KX270" s="72"/>
      <c r="KY270" s="72"/>
      <c r="KZ270" s="72"/>
      <c r="LA270" s="72"/>
      <c r="LB270" s="72"/>
      <c r="LC270" s="72"/>
      <c r="LD270" s="72"/>
      <c r="LE270" s="70"/>
      <c r="LF270" s="72"/>
      <c r="LG270" s="70"/>
      <c r="LH270" s="70"/>
      <c r="LI270" s="70"/>
      <c r="LJ270" s="73"/>
      <c r="LK270" s="73"/>
      <c r="LL270" s="73"/>
      <c r="LM270" s="74"/>
      <c r="LN270" s="75"/>
      <c r="LO270" s="75"/>
      <c r="LP270" s="75"/>
      <c r="LQ270" s="75"/>
      <c r="LR270" s="75"/>
      <c r="LS270" s="75"/>
      <c r="LT270" s="75"/>
      <c r="LU270" s="75"/>
      <c r="LV270" s="75"/>
      <c r="LW270" s="75"/>
      <c r="LX270" s="75"/>
      <c r="LY270" s="75"/>
      <c r="LZ270" s="75"/>
      <c r="MA270" s="75"/>
      <c r="MB270" s="75"/>
      <c r="MC270" s="74"/>
      <c r="MD270" s="74"/>
      <c r="ME270" s="74"/>
      <c r="MF270" s="74"/>
      <c r="MG270" s="74"/>
      <c r="MH270" s="74"/>
      <c r="MI270" s="76"/>
      <c r="MJ270" s="76"/>
      <c r="MK270" s="76"/>
      <c r="ML270" s="76"/>
      <c r="MM270" s="76"/>
      <c r="MN270" s="74"/>
      <c r="MO270" s="74"/>
      <c r="MP270" s="74"/>
      <c r="MQ270" s="74">
        <v>1</v>
      </c>
      <c r="MR270" s="70"/>
      <c r="MS270" s="70"/>
      <c r="MT270" s="70"/>
      <c r="MU270" s="70"/>
      <c r="MV270" s="70"/>
      <c r="MW270" s="70"/>
      <c r="MX270" s="70"/>
      <c r="MY270" s="70"/>
      <c r="MZ270" s="70"/>
      <c r="NA270" s="70"/>
      <c r="NB270" s="70"/>
      <c r="NC270" s="70"/>
      <c r="ND270" s="70"/>
      <c r="NE270" s="70"/>
      <c r="NF270" s="70"/>
      <c r="NG270" s="70"/>
      <c r="NH270" s="70"/>
      <c r="NI270" s="70"/>
      <c r="NJ270" s="70"/>
      <c r="NK270" s="70"/>
      <c r="NL270" s="70"/>
      <c r="NM270" s="70"/>
      <c r="NN270" s="70"/>
      <c r="NO270" s="70"/>
      <c r="NP270" s="70"/>
      <c r="NQ270" s="70"/>
      <c r="NR270" s="70"/>
      <c r="NS270" s="70"/>
      <c r="NT270" s="70"/>
      <c r="NU270" s="70"/>
      <c r="NV270" s="70"/>
      <c r="NW270" s="70"/>
      <c r="NX270" s="70"/>
      <c r="NY270" s="70"/>
      <c r="NZ270" s="70"/>
      <c r="OA270" s="70"/>
      <c r="OB270" s="70"/>
      <c r="OC270" s="70"/>
      <c r="OD270" s="70"/>
      <c r="OE270" s="70"/>
      <c r="OF270" s="70"/>
      <c r="OG270" s="81"/>
      <c r="OH270" s="70"/>
      <c r="OI270" s="70"/>
      <c r="OJ270" s="70"/>
      <c r="OK270" s="70"/>
      <c r="OL270" s="70"/>
      <c r="OM270" s="70"/>
      <c r="ON270" s="70"/>
      <c r="OO270" s="70"/>
      <c r="OP270" s="70"/>
      <c r="OQ270" s="70"/>
      <c r="OR270" s="70"/>
      <c r="OS270" s="70"/>
      <c r="OT270" s="70"/>
      <c r="OU270" s="70"/>
    </row>
    <row r="271" spans="1:412" s="67" customFormat="1" ht="12.75">
      <c r="A271" s="67">
        <v>262</v>
      </c>
      <c r="B271" s="552" t="s">
        <v>857</v>
      </c>
      <c r="C271" s="559" t="s">
        <v>858</v>
      </c>
      <c r="D271" s="508">
        <v>70</v>
      </c>
      <c r="E271" s="571"/>
      <c r="F271" s="518"/>
      <c r="G271" s="518">
        <v>51.07</v>
      </c>
      <c r="H271" s="912">
        <v>70</v>
      </c>
      <c r="I271" s="633">
        <f t="shared" si="9"/>
        <v>70</v>
      </c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2"/>
      <c r="AK271" s="70"/>
      <c r="AL271" s="72"/>
      <c r="AM271" s="70"/>
      <c r="AN271" s="70"/>
      <c r="AO271" s="72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  <c r="BH271" s="70"/>
      <c r="BI271" s="70"/>
      <c r="BJ271" s="70"/>
      <c r="BK271" s="72"/>
      <c r="BL271" s="72"/>
      <c r="BM271" s="70"/>
      <c r="BN271" s="70"/>
      <c r="BO271" s="72"/>
      <c r="BP271" s="72"/>
      <c r="BQ271" s="70"/>
      <c r="BR271" s="70"/>
      <c r="BS271" s="70"/>
      <c r="BT271" s="70"/>
      <c r="BU271" s="72"/>
      <c r="BV271" s="72"/>
      <c r="BW271" s="72"/>
      <c r="BX271" s="72"/>
      <c r="BY271" s="70"/>
      <c r="BZ271" s="70"/>
      <c r="CA271" s="70"/>
      <c r="CB271" s="70"/>
      <c r="CC271" s="72"/>
      <c r="CD271" s="72"/>
      <c r="CE271" s="70"/>
      <c r="CF271" s="72"/>
      <c r="CG271" s="72"/>
      <c r="CH271" s="72"/>
      <c r="CI271" s="72"/>
      <c r="CJ271" s="72"/>
      <c r="CK271" s="72"/>
      <c r="CL271" s="72"/>
      <c r="CM271" s="72"/>
      <c r="CN271" s="72"/>
      <c r="CO271" s="72"/>
      <c r="CP271" s="72"/>
      <c r="CQ271" s="72"/>
      <c r="CR271" s="72"/>
      <c r="CS271" s="72"/>
      <c r="CT271" s="72"/>
      <c r="CU271" s="72"/>
      <c r="CV271" s="72"/>
      <c r="CW271" s="72"/>
      <c r="CX271" s="72"/>
      <c r="CY271" s="72"/>
      <c r="CZ271" s="72"/>
      <c r="DA271" s="70"/>
      <c r="DB271" s="70"/>
      <c r="DC271" s="70"/>
      <c r="DD271" s="72"/>
      <c r="DE271" s="72"/>
      <c r="DF271" s="70"/>
      <c r="DG271" s="72"/>
      <c r="DH271" s="70"/>
      <c r="DI271" s="72"/>
      <c r="DJ271" s="72"/>
      <c r="DK271" s="70"/>
      <c r="DL271" s="72"/>
      <c r="DM271" s="72"/>
      <c r="DN271" s="72"/>
      <c r="DO271" s="72"/>
      <c r="DP271" s="72"/>
      <c r="DQ271" s="72"/>
      <c r="DR271" s="72"/>
      <c r="DS271" s="72"/>
      <c r="DT271" s="72"/>
      <c r="DU271" s="72"/>
      <c r="DV271" s="72"/>
      <c r="DW271" s="72"/>
      <c r="DX271" s="72"/>
      <c r="DY271" s="72"/>
      <c r="DZ271" s="72"/>
      <c r="EA271" s="72"/>
      <c r="EB271" s="72"/>
      <c r="EC271" s="70"/>
      <c r="ED271" s="72"/>
      <c r="EE271" s="70"/>
      <c r="EF271" s="72"/>
      <c r="EG271" s="72"/>
      <c r="EH271" s="72"/>
      <c r="EI271" s="72"/>
      <c r="EJ271" s="72"/>
      <c r="EK271" s="72"/>
      <c r="EL271" s="72"/>
      <c r="EM271" s="72"/>
      <c r="EN271" s="72"/>
      <c r="EO271" s="72"/>
      <c r="EP271" s="72"/>
      <c r="EQ271" s="72"/>
      <c r="ER271" s="72"/>
      <c r="ES271" s="72"/>
      <c r="ET271" s="70"/>
      <c r="EU271" s="72"/>
      <c r="EV271" s="70"/>
      <c r="EW271" s="70"/>
      <c r="EX271" s="70"/>
      <c r="EY271" s="73"/>
      <c r="EZ271" s="73"/>
      <c r="FA271" s="73"/>
      <c r="FB271" s="74"/>
      <c r="FC271" s="75"/>
      <c r="FD271" s="75"/>
      <c r="FE271" s="75"/>
      <c r="FF271" s="75"/>
      <c r="FG271" s="75"/>
      <c r="FH271" s="75"/>
      <c r="FI271" s="75"/>
      <c r="FJ271" s="75"/>
      <c r="FK271" s="75"/>
      <c r="FL271" s="75"/>
      <c r="FM271" s="75"/>
      <c r="FN271" s="75"/>
      <c r="FO271" s="75"/>
      <c r="FP271" s="75"/>
      <c r="FQ271" s="75"/>
      <c r="FR271" s="74"/>
      <c r="FS271" s="74"/>
      <c r="FT271" s="74"/>
      <c r="FU271" s="74"/>
      <c r="FV271" s="74"/>
      <c r="FW271" s="74"/>
      <c r="FX271" s="76"/>
      <c r="FY271" s="76"/>
      <c r="FZ271" s="76"/>
      <c r="GA271" s="76"/>
      <c r="GB271" s="76"/>
      <c r="GC271" s="74"/>
      <c r="GD271" s="74"/>
      <c r="GE271" s="74"/>
      <c r="GF271" s="74"/>
      <c r="GG271" s="77"/>
      <c r="GH271" s="78"/>
      <c r="GI271" s="78"/>
      <c r="GJ271" s="74"/>
      <c r="GK271" s="79"/>
      <c r="GL271" s="105"/>
      <c r="GM271" s="105"/>
      <c r="GN271" s="70"/>
      <c r="GO271" s="70"/>
      <c r="GP271" s="70"/>
      <c r="GQ271" s="70"/>
      <c r="GR271" s="70"/>
      <c r="GS271" s="70"/>
      <c r="GT271" s="70"/>
      <c r="GU271" s="70"/>
      <c r="GV271" s="70"/>
      <c r="GW271" s="70"/>
      <c r="GX271" s="70"/>
      <c r="GY271" s="70"/>
      <c r="GZ271" s="70"/>
      <c r="HA271" s="70"/>
      <c r="HB271" s="70"/>
      <c r="HC271" s="70"/>
      <c r="HD271" s="70"/>
      <c r="HE271" s="70"/>
      <c r="HF271" s="70"/>
      <c r="HG271" s="70"/>
      <c r="HH271" s="70"/>
      <c r="HI271" s="70"/>
      <c r="HJ271" s="70"/>
      <c r="HK271" s="70"/>
      <c r="HL271" s="70"/>
      <c r="HM271" s="70"/>
      <c r="HN271" s="70"/>
      <c r="HO271" s="70"/>
      <c r="HP271" s="70"/>
      <c r="HQ271" s="106"/>
      <c r="HR271" s="70"/>
      <c r="HS271" s="70"/>
      <c r="HT271" s="70"/>
      <c r="HU271" s="70"/>
      <c r="HV271" s="70"/>
      <c r="HW271" s="70"/>
      <c r="HX271" s="70"/>
      <c r="HY271" s="70"/>
      <c r="HZ271" s="70"/>
      <c r="IA271" s="70"/>
      <c r="IB271" s="70"/>
      <c r="IC271" s="70"/>
      <c r="ID271" s="70"/>
      <c r="IE271" s="70"/>
      <c r="IF271" s="70"/>
      <c r="IG271" s="70"/>
      <c r="IH271" s="70"/>
      <c r="II271" s="70"/>
      <c r="IJ271" s="70"/>
      <c r="IK271" s="70"/>
      <c r="IL271" s="70"/>
      <c r="IM271" s="70"/>
      <c r="IN271" s="70"/>
      <c r="IO271" s="70"/>
      <c r="IP271" s="70"/>
      <c r="IQ271" s="70"/>
      <c r="IR271" s="70"/>
      <c r="IS271" s="70"/>
      <c r="IT271" s="70"/>
      <c r="IU271" s="70"/>
      <c r="IV271" s="70"/>
      <c r="IW271" s="70"/>
      <c r="IX271" s="70"/>
      <c r="IY271" s="70"/>
      <c r="IZ271" s="70"/>
      <c r="JA271" s="70"/>
      <c r="JB271" s="70"/>
      <c r="JC271" s="70"/>
      <c r="JD271" s="70"/>
      <c r="JE271" s="70"/>
      <c r="JF271" s="70"/>
      <c r="JG271" s="70"/>
      <c r="JH271" s="70"/>
      <c r="JI271" s="70"/>
      <c r="JJ271" s="70"/>
      <c r="JK271" s="70"/>
      <c r="JL271" s="70"/>
      <c r="JM271" s="70"/>
      <c r="JN271" s="70"/>
      <c r="JO271" s="70"/>
      <c r="JP271" s="70"/>
      <c r="JQ271" s="70"/>
      <c r="JR271" s="70"/>
      <c r="JS271" s="70"/>
      <c r="JT271" s="70"/>
      <c r="JU271" s="70"/>
      <c r="JV271" s="70"/>
      <c r="JW271" s="70"/>
      <c r="JX271" s="70"/>
      <c r="JY271" s="70"/>
      <c r="JZ271" s="70"/>
      <c r="KA271" s="70"/>
      <c r="KB271" s="70"/>
      <c r="KC271" s="70"/>
      <c r="KD271" s="70"/>
      <c r="KE271" s="70"/>
      <c r="KF271" s="70"/>
      <c r="KG271" s="70"/>
      <c r="KH271" s="70"/>
      <c r="KI271" s="70"/>
      <c r="KJ271" s="70"/>
      <c r="KK271" s="70"/>
      <c r="KL271" s="70"/>
      <c r="KM271" s="70"/>
      <c r="KN271" s="70"/>
      <c r="KO271" s="70"/>
      <c r="KP271" s="70"/>
      <c r="KQ271" s="70"/>
      <c r="KR271" s="70"/>
      <c r="KS271" s="70"/>
      <c r="KT271" s="70"/>
      <c r="KU271" s="70"/>
      <c r="KV271" s="70"/>
      <c r="KW271" s="70"/>
      <c r="KX271" s="70"/>
      <c r="KY271" s="70"/>
      <c r="KZ271" s="70"/>
      <c r="LA271" s="70"/>
      <c r="LB271" s="70"/>
      <c r="LC271" s="70"/>
      <c r="LD271" s="70"/>
      <c r="LE271" s="70"/>
      <c r="LF271" s="70"/>
      <c r="LG271" s="70"/>
      <c r="LH271" s="70"/>
      <c r="LI271" s="70"/>
      <c r="LJ271" s="70"/>
      <c r="LK271" s="70"/>
      <c r="LL271" s="70"/>
      <c r="LM271" s="70"/>
      <c r="LN271" s="70"/>
      <c r="LO271" s="70"/>
      <c r="LP271" s="70"/>
      <c r="LQ271" s="70"/>
      <c r="LR271" s="70"/>
      <c r="LS271" s="70"/>
      <c r="LT271" s="70"/>
      <c r="LU271" s="70"/>
      <c r="LV271" s="70"/>
      <c r="LW271" s="70"/>
      <c r="LX271" s="70"/>
      <c r="LY271" s="70"/>
      <c r="LZ271" s="70"/>
      <c r="MA271" s="70"/>
      <c r="MB271" s="70"/>
      <c r="MC271" s="70"/>
      <c r="MD271" s="70"/>
      <c r="ME271" s="70"/>
      <c r="MF271" s="70"/>
      <c r="MG271" s="70"/>
      <c r="MH271" s="70"/>
      <c r="MI271" s="70"/>
      <c r="MJ271" s="70"/>
      <c r="MK271" s="70"/>
      <c r="ML271" s="70"/>
      <c r="MM271" s="70"/>
      <c r="MN271" s="70"/>
      <c r="MO271" s="70"/>
      <c r="MP271" s="70"/>
      <c r="MQ271" s="70"/>
      <c r="MR271" s="70"/>
      <c r="MS271" s="70"/>
      <c r="MT271" s="70"/>
      <c r="MU271" s="70"/>
      <c r="MV271" s="70"/>
      <c r="MW271" s="70"/>
      <c r="MX271" s="70"/>
      <c r="MY271" s="70"/>
      <c r="MZ271" s="70"/>
      <c r="NA271" s="70"/>
      <c r="NB271" s="70"/>
      <c r="NC271" s="70"/>
      <c r="ND271" s="70"/>
      <c r="NE271" s="70"/>
      <c r="NF271" s="70"/>
      <c r="NG271" s="70"/>
      <c r="NH271" s="70"/>
      <c r="NI271" s="70"/>
      <c r="NJ271" s="70"/>
      <c r="NK271" s="70"/>
      <c r="NL271" s="70"/>
      <c r="NM271" s="70"/>
      <c r="NN271" s="70"/>
      <c r="NO271" s="70"/>
      <c r="NP271" s="70"/>
      <c r="NQ271" s="70"/>
      <c r="NR271" s="70"/>
      <c r="NS271" s="70"/>
      <c r="NT271" s="70"/>
      <c r="NU271" s="70"/>
      <c r="NV271" s="70"/>
      <c r="NW271" s="70"/>
      <c r="NX271" s="70"/>
      <c r="NY271" s="70"/>
      <c r="NZ271" s="70"/>
      <c r="OA271" s="70"/>
      <c r="OB271" s="70"/>
      <c r="OC271" s="70"/>
      <c r="OD271" s="70"/>
      <c r="OE271" s="70"/>
      <c r="OF271" s="70"/>
      <c r="OG271" s="81"/>
      <c r="OH271" s="70">
        <v>1</v>
      </c>
      <c r="OI271" s="70"/>
      <c r="OJ271" s="70"/>
      <c r="OK271" s="70"/>
      <c r="OL271" s="70"/>
      <c r="OM271" s="70"/>
      <c r="ON271" s="70"/>
      <c r="OO271" s="70"/>
      <c r="OP271" s="70"/>
      <c r="OQ271" s="70"/>
      <c r="OR271" s="70"/>
      <c r="OS271" s="70"/>
      <c r="OT271" s="70"/>
      <c r="OU271" s="70"/>
      <c r="OV271" s="111"/>
    </row>
    <row r="272" spans="1:412" s="67" customFormat="1" ht="12.75">
      <c r="A272" s="67">
        <v>263</v>
      </c>
      <c r="B272" s="552" t="s">
        <v>859</v>
      </c>
      <c r="C272" s="559" t="s">
        <v>858</v>
      </c>
      <c r="D272" s="508">
        <v>80</v>
      </c>
      <c r="E272" s="571"/>
      <c r="F272" s="518"/>
      <c r="G272" s="518">
        <v>80</v>
      </c>
      <c r="H272" s="912">
        <v>80</v>
      </c>
      <c r="I272" s="633">
        <f t="shared" si="9"/>
        <v>80</v>
      </c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  <c r="AJ272" s="72"/>
      <c r="AK272" s="70"/>
      <c r="AL272" s="72"/>
      <c r="AM272" s="70"/>
      <c r="AN272" s="70"/>
      <c r="AO272" s="72"/>
      <c r="AP272" s="70"/>
      <c r="AQ272" s="70"/>
      <c r="AR272" s="70"/>
      <c r="AS272" s="70"/>
      <c r="AT272" s="70"/>
      <c r="AU272" s="70"/>
      <c r="AV272" s="70"/>
      <c r="AW272" s="70"/>
      <c r="AX272" s="70"/>
      <c r="AY272" s="70"/>
      <c r="AZ272" s="70"/>
      <c r="BA272" s="70"/>
      <c r="BB272" s="70"/>
      <c r="BC272" s="70"/>
      <c r="BD272" s="70"/>
      <c r="BE272" s="70"/>
      <c r="BF272" s="70"/>
      <c r="BG272" s="70"/>
      <c r="BH272" s="70"/>
      <c r="BI272" s="70"/>
      <c r="BJ272" s="70"/>
      <c r="BK272" s="72"/>
      <c r="BL272" s="72"/>
      <c r="BM272" s="70"/>
      <c r="BN272" s="70"/>
      <c r="BO272" s="72"/>
      <c r="BP272" s="72"/>
      <c r="BQ272" s="70"/>
      <c r="BR272" s="70"/>
      <c r="BS272" s="70"/>
      <c r="BT272" s="70"/>
      <c r="BU272" s="72"/>
      <c r="BV272" s="72"/>
      <c r="BW272" s="72"/>
      <c r="BX272" s="72"/>
      <c r="BY272" s="70"/>
      <c r="BZ272" s="70"/>
      <c r="CA272" s="70"/>
      <c r="CB272" s="70"/>
      <c r="CC272" s="72"/>
      <c r="CD272" s="72"/>
      <c r="CE272" s="70"/>
      <c r="CF272" s="72"/>
      <c r="CG272" s="72"/>
      <c r="CH272" s="72"/>
      <c r="CI272" s="72"/>
      <c r="CJ272" s="72"/>
      <c r="CK272" s="72"/>
      <c r="CL272" s="72"/>
      <c r="CM272" s="72"/>
      <c r="CN272" s="72"/>
      <c r="CO272" s="72"/>
      <c r="CP272" s="72"/>
      <c r="CQ272" s="72"/>
      <c r="CR272" s="72"/>
      <c r="CS272" s="72"/>
      <c r="CT272" s="72"/>
      <c r="CU272" s="72"/>
      <c r="CV272" s="72"/>
      <c r="CW272" s="72"/>
      <c r="CX272" s="72"/>
      <c r="CY272" s="72"/>
      <c r="CZ272" s="72"/>
      <c r="DA272" s="70"/>
      <c r="DB272" s="70"/>
      <c r="DC272" s="70"/>
      <c r="DD272" s="72"/>
      <c r="DE272" s="72"/>
      <c r="DF272" s="70"/>
      <c r="DG272" s="72"/>
      <c r="DH272" s="70"/>
      <c r="DI272" s="72"/>
      <c r="DJ272" s="72"/>
      <c r="DK272" s="70"/>
      <c r="DL272" s="72"/>
      <c r="DM272" s="72"/>
      <c r="DN272" s="72"/>
      <c r="DO272" s="72"/>
      <c r="DP272" s="72"/>
      <c r="DQ272" s="72"/>
      <c r="DR272" s="72"/>
      <c r="DS272" s="72"/>
      <c r="DT272" s="72"/>
      <c r="DU272" s="72"/>
      <c r="DV272" s="72"/>
      <c r="DW272" s="72"/>
      <c r="DX272" s="72"/>
      <c r="DY272" s="72"/>
      <c r="DZ272" s="72"/>
      <c r="EA272" s="72"/>
      <c r="EB272" s="72"/>
      <c r="EC272" s="70"/>
      <c r="ED272" s="72"/>
      <c r="EE272" s="70"/>
      <c r="EF272" s="72"/>
      <c r="EG272" s="72"/>
      <c r="EH272" s="72"/>
      <c r="EI272" s="72"/>
      <c r="EJ272" s="72"/>
      <c r="EK272" s="72"/>
      <c r="EL272" s="72"/>
      <c r="EM272" s="72"/>
      <c r="EN272" s="72"/>
      <c r="EO272" s="72"/>
      <c r="EP272" s="72"/>
      <c r="EQ272" s="72"/>
      <c r="ER272" s="72"/>
      <c r="ES272" s="72"/>
      <c r="ET272" s="70"/>
      <c r="EU272" s="72"/>
      <c r="EV272" s="70"/>
      <c r="EW272" s="70"/>
      <c r="EX272" s="70"/>
      <c r="EY272" s="73"/>
      <c r="EZ272" s="73"/>
      <c r="FA272" s="73"/>
      <c r="FB272" s="74"/>
      <c r="FC272" s="75"/>
      <c r="FD272" s="75"/>
      <c r="FE272" s="75"/>
      <c r="FF272" s="75"/>
      <c r="FG272" s="75"/>
      <c r="FH272" s="75"/>
      <c r="FI272" s="75"/>
      <c r="FJ272" s="75"/>
      <c r="FK272" s="75"/>
      <c r="FL272" s="75"/>
      <c r="FM272" s="75"/>
      <c r="FN272" s="75"/>
      <c r="FO272" s="75"/>
      <c r="FP272" s="75"/>
      <c r="FQ272" s="75"/>
      <c r="FR272" s="74"/>
      <c r="FS272" s="74"/>
      <c r="FT272" s="74"/>
      <c r="FU272" s="74"/>
      <c r="FV272" s="74"/>
      <c r="FW272" s="74"/>
      <c r="FX272" s="76"/>
      <c r="FY272" s="76"/>
      <c r="FZ272" s="76"/>
      <c r="GA272" s="76"/>
      <c r="GB272" s="76"/>
      <c r="GC272" s="74"/>
      <c r="GD272" s="74"/>
      <c r="GE272" s="74"/>
      <c r="GF272" s="74"/>
      <c r="GG272" s="77"/>
      <c r="GH272" s="78"/>
      <c r="GI272" s="78"/>
      <c r="GJ272" s="74"/>
      <c r="GK272" s="79"/>
      <c r="GL272" s="105"/>
      <c r="GM272" s="105"/>
      <c r="GN272" s="70"/>
      <c r="GO272" s="70"/>
      <c r="GP272" s="70"/>
      <c r="GQ272" s="70"/>
      <c r="GR272" s="70"/>
      <c r="GS272" s="70"/>
      <c r="GT272" s="70"/>
      <c r="GU272" s="70"/>
      <c r="GV272" s="70"/>
      <c r="GW272" s="70"/>
      <c r="GX272" s="70"/>
      <c r="GY272" s="70"/>
      <c r="GZ272" s="70"/>
      <c r="HA272" s="70"/>
      <c r="HB272" s="70"/>
      <c r="HC272" s="70"/>
      <c r="HD272" s="70"/>
      <c r="HE272" s="70"/>
      <c r="HF272" s="70"/>
      <c r="HG272" s="70"/>
      <c r="HH272" s="70"/>
      <c r="HI272" s="70"/>
      <c r="HJ272" s="70"/>
      <c r="HK272" s="70"/>
      <c r="HL272" s="70"/>
      <c r="HM272" s="70"/>
      <c r="HN272" s="70"/>
      <c r="HO272" s="70"/>
      <c r="HP272" s="70"/>
      <c r="HQ272" s="106"/>
      <c r="HR272" s="70"/>
      <c r="HS272" s="70"/>
      <c r="HT272" s="70"/>
      <c r="HU272" s="70"/>
      <c r="HV272" s="70"/>
      <c r="HW272" s="70"/>
      <c r="HX272" s="70"/>
      <c r="HY272" s="70"/>
      <c r="HZ272" s="70"/>
      <c r="IA272" s="70"/>
      <c r="IB272" s="70"/>
      <c r="IC272" s="70"/>
      <c r="ID272" s="70"/>
      <c r="IE272" s="70"/>
      <c r="IF272" s="70"/>
      <c r="IG272" s="70"/>
      <c r="IH272" s="70"/>
      <c r="II272" s="70"/>
      <c r="IJ272" s="70"/>
      <c r="IK272" s="70"/>
      <c r="IL272" s="70"/>
      <c r="IM272" s="70"/>
      <c r="IN272" s="70"/>
      <c r="IO272" s="70"/>
      <c r="IP272" s="70"/>
      <c r="IQ272" s="70"/>
      <c r="IR272" s="70"/>
      <c r="IS272" s="70"/>
      <c r="IT272" s="70"/>
      <c r="IU272" s="70"/>
      <c r="IV272" s="70"/>
      <c r="IW272" s="70"/>
      <c r="IX272" s="70"/>
      <c r="IY272" s="70"/>
      <c r="IZ272" s="70"/>
      <c r="JA272" s="70"/>
      <c r="JB272" s="70"/>
      <c r="JC272" s="70"/>
      <c r="JD272" s="70"/>
      <c r="JE272" s="70"/>
      <c r="JF272" s="70"/>
      <c r="JG272" s="70"/>
      <c r="JH272" s="70"/>
      <c r="JI272" s="70"/>
      <c r="JJ272" s="70"/>
      <c r="JK272" s="70"/>
      <c r="JL272" s="70"/>
      <c r="JM272" s="70"/>
      <c r="JN272" s="70"/>
      <c r="JO272" s="70"/>
      <c r="JP272" s="70"/>
      <c r="JQ272" s="70"/>
      <c r="JR272" s="70"/>
      <c r="JS272" s="70"/>
      <c r="JT272" s="70"/>
      <c r="JU272" s="70"/>
      <c r="JV272" s="70"/>
      <c r="JW272" s="70"/>
      <c r="JX272" s="70"/>
      <c r="JY272" s="70"/>
      <c r="JZ272" s="70"/>
      <c r="KA272" s="70"/>
      <c r="KB272" s="70"/>
      <c r="KC272" s="70"/>
      <c r="KD272" s="70"/>
      <c r="KE272" s="70"/>
      <c r="KF272" s="70"/>
      <c r="KG272" s="70"/>
      <c r="KH272" s="70"/>
      <c r="KI272" s="70"/>
      <c r="KJ272" s="70"/>
      <c r="KK272" s="70"/>
      <c r="KL272" s="70"/>
      <c r="KM272" s="70"/>
      <c r="KN272" s="70"/>
      <c r="KO272" s="70"/>
      <c r="KP272" s="70"/>
      <c r="KQ272" s="70"/>
      <c r="KR272" s="70"/>
      <c r="KS272" s="70"/>
      <c r="KT272" s="70"/>
      <c r="KU272" s="70"/>
      <c r="KV272" s="70"/>
      <c r="KW272" s="70"/>
      <c r="KX272" s="70"/>
      <c r="KY272" s="70"/>
      <c r="KZ272" s="70"/>
      <c r="LA272" s="70"/>
      <c r="LB272" s="70"/>
      <c r="LC272" s="70"/>
      <c r="LD272" s="70"/>
      <c r="LE272" s="70"/>
      <c r="LF272" s="70"/>
      <c r="LG272" s="70"/>
      <c r="LH272" s="70"/>
      <c r="LI272" s="70"/>
      <c r="LJ272" s="70"/>
      <c r="LK272" s="70"/>
      <c r="LL272" s="70"/>
      <c r="LM272" s="70"/>
      <c r="LN272" s="70"/>
      <c r="LO272" s="70"/>
      <c r="LP272" s="70"/>
      <c r="LQ272" s="70"/>
      <c r="LR272" s="70"/>
      <c r="LS272" s="70"/>
      <c r="LT272" s="70"/>
      <c r="LU272" s="70"/>
      <c r="LV272" s="70"/>
      <c r="LW272" s="70"/>
      <c r="LX272" s="70"/>
      <c r="LY272" s="70"/>
      <c r="LZ272" s="70"/>
      <c r="MA272" s="70"/>
      <c r="MB272" s="70"/>
      <c r="MC272" s="70"/>
      <c r="MD272" s="70"/>
      <c r="ME272" s="70"/>
      <c r="MF272" s="70"/>
      <c r="MG272" s="70"/>
      <c r="MH272" s="70"/>
      <c r="MI272" s="70"/>
      <c r="MJ272" s="70"/>
      <c r="MK272" s="70"/>
      <c r="ML272" s="70"/>
      <c r="MM272" s="70"/>
      <c r="MN272" s="70"/>
      <c r="MO272" s="70"/>
      <c r="MP272" s="70"/>
      <c r="MQ272" s="70"/>
      <c r="MR272" s="70"/>
      <c r="MS272" s="70"/>
      <c r="MT272" s="70"/>
      <c r="MU272" s="70"/>
      <c r="MV272" s="70"/>
      <c r="MW272" s="70"/>
      <c r="MX272" s="70"/>
      <c r="MY272" s="70"/>
      <c r="MZ272" s="70"/>
      <c r="NA272" s="70"/>
      <c r="NB272" s="70"/>
      <c r="NC272" s="70"/>
      <c r="ND272" s="70"/>
      <c r="NE272" s="70"/>
      <c r="NF272" s="70"/>
      <c r="NG272" s="70"/>
      <c r="NH272" s="70"/>
      <c r="NI272" s="70"/>
      <c r="NJ272" s="70"/>
      <c r="NK272" s="70"/>
      <c r="NL272" s="70"/>
      <c r="NM272" s="70"/>
      <c r="NN272" s="70"/>
      <c r="NO272" s="70"/>
      <c r="NP272" s="70"/>
      <c r="NQ272" s="70"/>
      <c r="NR272" s="70"/>
      <c r="NS272" s="70"/>
      <c r="NT272" s="70"/>
      <c r="NU272" s="70"/>
      <c r="NV272" s="70"/>
      <c r="NW272" s="70"/>
      <c r="NX272" s="70"/>
      <c r="NY272" s="70"/>
      <c r="NZ272" s="70"/>
      <c r="OA272" s="70"/>
      <c r="OB272" s="70"/>
      <c r="OC272" s="70"/>
      <c r="OD272" s="70"/>
      <c r="OE272" s="70"/>
      <c r="OF272" s="70"/>
      <c r="OG272" s="81"/>
      <c r="OH272" s="70"/>
      <c r="OI272" s="70"/>
      <c r="OJ272" s="70"/>
      <c r="OK272" s="70"/>
      <c r="OL272" s="70"/>
      <c r="OM272" s="70"/>
      <c r="ON272" s="70"/>
      <c r="OO272" s="70"/>
      <c r="OP272" s="70"/>
      <c r="OQ272" s="70"/>
      <c r="OR272" s="70"/>
      <c r="OS272" s="70"/>
      <c r="OT272" s="70"/>
      <c r="OU272" s="70"/>
      <c r="OV272" s="111"/>
    </row>
    <row r="273" spans="1:412" s="67" customFormat="1" ht="12.75">
      <c r="A273" s="67">
        <v>264</v>
      </c>
      <c r="B273" s="552" t="s">
        <v>860</v>
      </c>
      <c r="C273" s="559" t="s">
        <v>858</v>
      </c>
      <c r="D273" s="508">
        <v>150</v>
      </c>
      <c r="E273" s="571"/>
      <c r="F273" s="518"/>
      <c r="G273" s="518">
        <v>150</v>
      </c>
      <c r="H273" s="912">
        <v>150</v>
      </c>
      <c r="I273" s="633">
        <f t="shared" si="9"/>
        <v>150</v>
      </c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  <c r="AF273" s="70"/>
      <c r="AG273" s="70"/>
      <c r="AH273" s="70"/>
      <c r="AI273" s="70"/>
      <c r="AJ273" s="72"/>
      <c r="AK273" s="70"/>
      <c r="AL273" s="72"/>
      <c r="AM273" s="70"/>
      <c r="AN273" s="70"/>
      <c r="AO273" s="72"/>
      <c r="AP273" s="70"/>
      <c r="AQ273" s="70"/>
      <c r="AR273" s="70"/>
      <c r="AS273" s="70"/>
      <c r="AT273" s="70"/>
      <c r="AU273" s="70"/>
      <c r="AV273" s="70"/>
      <c r="AW273" s="70"/>
      <c r="AX273" s="70"/>
      <c r="AY273" s="70"/>
      <c r="AZ273" s="70"/>
      <c r="BA273" s="70"/>
      <c r="BB273" s="70"/>
      <c r="BC273" s="70"/>
      <c r="BD273" s="70"/>
      <c r="BE273" s="70"/>
      <c r="BF273" s="70"/>
      <c r="BG273" s="70"/>
      <c r="BH273" s="70"/>
      <c r="BI273" s="70"/>
      <c r="BJ273" s="70"/>
      <c r="BK273" s="72"/>
      <c r="BL273" s="72"/>
      <c r="BM273" s="70"/>
      <c r="BN273" s="70"/>
      <c r="BO273" s="72"/>
      <c r="BP273" s="72"/>
      <c r="BQ273" s="70"/>
      <c r="BR273" s="70"/>
      <c r="BS273" s="70"/>
      <c r="BT273" s="70"/>
      <c r="BU273" s="72"/>
      <c r="BV273" s="72"/>
      <c r="BW273" s="72"/>
      <c r="BX273" s="72"/>
      <c r="BY273" s="70"/>
      <c r="BZ273" s="70"/>
      <c r="CA273" s="70"/>
      <c r="CB273" s="70"/>
      <c r="CC273" s="72"/>
      <c r="CD273" s="72"/>
      <c r="CE273" s="70"/>
      <c r="CF273" s="72"/>
      <c r="CG273" s="72"/>
      <c r="CH273" s="72"/>
      <c r="CI273" s="72"/>
      <c r="CJ273" s="72"/>
      <c r="CK273" s="72"/>
      <c r="CL273" s="72"/>
      <c r="CM273" s="72"/>
      <c r="CN273" s="72"/>
      <c r="CO273" s="72"/>
      <c r="CP273" s="72"/>
      <c r="CQ273" s="72"/>
      <c r="CR273" s="72"/>
      <c r="CS273" s="72"/>
      <c r="CT273" s="72"/>
      <c r="CU273" s="72"/>
      <c r="CV273" s="72"/>
      <c r="CW273" s="72"/>
      <c r="CX273" s="72"/>
      <c r="CY273" s="72"/>
      <c r="CZ273" s="72"/>
      <c r="DA273" s="70"/>
      <c r="DB273" s="70"/>
      <c r="DC273" s="70"/>
      <c r="DD273" s="72"/>
      <c r="DE273" s="72"/>
      <c r="DF273" s="70"/>
      <c r="DG273" s="72"/>
      <c r="DH273" s="70"/>
      <c r="DI273" s="72"/>
      <c r="DJ273" s="72"/>
      <c r="DK273" s="70"/>
      <c r="DL273" s="72"/>
      <c r="DM273" s="72"/>
      <c r="DN273" s="72"/>
      <c r="DO273" s="72"/>
      <c r="DP273" s="72"/>
      <c r="DQ273" s="72"/>
      <c r="DR273" s="72"/>
      <c r="DS273" s="72"/>
      <c r="DT273" s="72"/>
      <c r="DU273" s="72"/>
      <c r="DV273" s="72"/>
      <c r="DW273" s="72"/>
      <c r="DX273" s="72"/>
      <c r="DY273" s="72"/>
      <c r="DZ273" s="72"/>
      <c r="EA273" s="72"/>
      <c r="EB273" s="72"/>
      <c r="EC273" s="70"/>
      <c r="ED273" s="72"/>
      <c r="EE273" s="70"/>
      <c r="EF273" s="72"/>
      <c r="EG273" s="72"/>
      <c r="EH273" s="72"/>
      <c r="EI273" s="72"/>
      <c r="EJ273" s="72"/>
      <c r="EK273" s="72"/>
      <c r="EL273" s="72"/>
      <c r="EM273" s="72"/>
      <c r="EN273" s="72"/>
      <c r="EO273" s="72"/>
      <c r="EP273" s="72"/>
      <c r="EQ273" s="72"/>
      <c r="ER273" s="72"/>
      <c r="ES273" s="72"/>
      <c r="ET273" s="70"/>
      <c r="EU273" s="72"/>
      <c r="EV273" s="70"/>
      <c r="EW273" s="70"/>
      <c r="EX273" s="70"/>
      <c r="EY273" s="73"/>
      <c r="EZ273" s="73"/>
      <c r="FA273" s="73"/>
      <c r="FB273" s="74"/>
      <c r="FC273" s="75"/>
      <c r="FD273" s="75"/>
      <c r="FE273" s="75"/>
      <c r="FF273" s="75"/>
      <c r="FG273" s="75"/>
      <c r="FH273" s="75"/>
      <c r="FI273" s="75"/>
      <c r="FJ273" s="75"/>
      <c r="FK273" s="75"/>
      <c r="FL273" s="75"/>
      <c r="FM273" s="75"/>
      <c r="FN273" s="75"/>
      <c r="FO273" s="75"/>
      <c r="FP273" s="75"/>
      <c r="FQ273" s="75"/>
      <c r="FR273" s="74"/>
      <c r="FS273" s="74"/>
      <c r="FT273" s="74"/>
      <c r="FU273" s="74"/>
      <c r="FV273" s="74"/>
      <c r="FW273" s="74"/>
      <c r="FX273" s="76"/>
      <c r="FY273" s="76"/>
      <c r="FZ273" s="76"/>
      <c r="GA273" s="76"/>
      <c r="GB273" s="76"/>
      <c r="GC273" s="74"/>
      <c r="GD273" s="74"/>
      <c r="GE273" s="74"/>
      <c r="GF273" s="74"/>
      <c r="GG273" s="77"/>
      <c r="GH273" s="78"/>
      <c r="GI273" s="78"/>
      <c r="GJ273" s="74"/>
      <c r="GK273" s="79"/>
      <c r="GL273" s="105"/>
      <c r="GM273" s="105"/>
      <c r="GN273" s="70"/>
      <c r="GO273" s="70"/>
      <c r="GP273" s="70"/>
      <c r="GQ273" s="70"/>
      <c r="GR273" s="70"/>
      <c r="GS273" s="70"/>
      <c r="GT273" s="70"/>
      <c r="GU273" s="70"/>
      <c r="GV273" s="70"/>
      <c r="GW273" s="70"/>
      <c r="GX273" s="70"/>
      <c r="GY273" s="70"/>
      <c r="GZ273" s="70"/>
      <c r="HA273" s="70"/>
      <c r="HB273" s="70"/>
      <c r="HC273" s="70"/>
      <c r="HD273" s="70"/>
      <c r="HE273" s="70"/>
      <c r="HF273" s="70"/>
      <c r="HG273" s="70"/>
      <c r="HH273" s="70"/>
      <c r="HI273" s="70"/>
      <c r="HJ273" s="70"/>
      <c r="HK273" s="70"/>
      <c r="HL273" s="70"/>
      <c r="HM273" s="70"/>
      <c r="HN273" s="70"/>
      <c r="HO273" s="70"/>
      <c r="HP273" s="70"/>
      <c r="HQ273" s="106"/>
      <c r="HR273" s="70"/>
      <c r="HS273" s="70"/>
      <c r="HT273" s="70"/>
      <c r="HU273" s="70"/>
      <c r="HV273" s="70"/>
      <c r="HW273" s="70"/>
      <c r="HX273" s="70"/>
      <c r="HY273" s="70"/>
      <c r="HZ273" s="70"/>
      <c r="IA273" s="70"/>
      <c r="IB273" s="70"/>
      <c r="IC273" s="70"/>
      <c r="ID273" s="70"/>
      <c r="IE273" s="70"/>
      <c r="IF273" s="70"/>
      <c r="IG273" s="70"/>
      <c r="IH273" s="70"/>
      <c r="II273" s="70"/>
      <c r="IJ273" s="70"/>
      <c r="IK273" s="70"/>
      <c r="IL273" s="70"/>
      <c r="IM273" s="70"/>
      <c r="IN273" s="70"/>
      <c r="IO273" s="70"/>
      <c r="IP273" s="70"/>
      <c r="IQ273" s="70"/>
      <c r="IR273" s="70"/>
      <c r="IS273" s="70"/>
      <c r="IT273" s="70"/>
      <c r="IU273" s="70"/>
      <c r="IV273" s="70"/>
      <c r="IW273" s="70"/>
      <c r="IX273" s="70"/>
      <c r="IY273" s="70"/>
      <c r="IZ273" s="70"/>
      <c r="JA273" s="70"/>
      <c r="JB273" s="70"/>
      <c r="JC273" s="70"/>
      <c r="JD273" s="70"/>
      <c r="JE273" s="70"/>
      <c r="JF273" s="70"/>
      <c r="JG273" s="70"/>
      <c r="JH273" s="70"/>
      <c r="JI273" s="70"/>
      <c r="JJ273" s="70"/>
      <c r="JK273" s="70"/>
      <c r="JL273" s="70"/>
      <c r="JM273" s="70"/>
      <c r="JN273" s="70"/>
      <c r="JO273" s="70"/>
      <c r="JP273" s="70"/>
      <c r="JQ273" s="70"/>
      <c r="JR273" s="70"/>
      <c r="JS273" s="70"/>
      <c r="JT273" s="70"/>
      <c r="JU273" s="70"/>
      <c r="JV273" s="70"/>
      <c r="JW273" s="70"/>
      <c r="JX273" s="70"/>
      <c r="JY273" s="70"/>
      <c r="JZ273" s="70"/>
      <c r="KA273" s="70"/>
      <c r="KB273" s="70"/>
      <c r="KC273" s="70"/>
      <c r="KD273" s="70"/>
      <c r="KE273" s="70"/>
      <c r="KF273" s="70"/>
      <c r="KG273" s="70"/>
      <c r="KH273" s="70"/>
      <c r="KI273" s="70"/>
      <c r="KJ273" s="70"/>
      <c r="KK273" s="70"/>
      <c r="KL273" s="70"/>
      <c r="KM273" s="70"/>
      <c r="KN273" s="70"/>
      <c r="KO273" s="70"/>
      <c r="KP273" s="70"/>
      <c r="KQ273" s="70"/>
      <c r="KR273" s="70"/>
      <c r="KS273" s="70"/>
      <c r="KT273" s="70"/>
      <c r="KU273" s="70"/>
      <c r="KV273" s="70"/>
      <c r="KW273" s="70"/>
      <c r="KX273" s="70"/>
      <c r="KY273" s="70"/>
      <c r="KZ273" s="70"/>
      <c r="LA273" s="70"/>
      <c r="LB273" s="70"/>
      <c r="LC273" s="70"/>
      <c r="LD273" s="70"/>
      <c r="LE273" s="70"/>
      <c r="LF273" s="70"/>
      <c r="LG273" s="70"/>
      <c r="LH273" s="70"/>
      <c r="LI273" s="70"/>
      <c r="LJ273" s="70"/>
      <c r="LK273" s="70"/>
      <c r="LL273" s="70"/>
      <c r="LM273" s="70"/>
      <c r="LN273" s="70"/>
      <c r="LO273" s="70"/>
      <c r="LP273" s="70"/>
      <c r="LQ273" s="70"/>
      <c r="LR273" s="70"/>
      <c r="LS273" s="70"/>
      <c r="LT273" s="70"/>
      <c r="LU273" s="70"/>
      <c r="LV273" s="70"/>
      <c r="LW273" s="70"/>
      <c r="LX273" s="70"/>
      <c r="LY273" s="70"/>
      <c r="LZ273" s="70"/>
      <c r="MA273" s="70"/>
      <c r="MB273" s="70"/>
      <c r="MC273" s="70"/>
      <c r="MD273" s="70"/>
      <c r="ME273" s="70"/>
      <c r="MF273" s="70"/>
      <c r="MG273" s="70"/>
      <c r="MH273" s="70"/>
      <c r="MI273" s="70"/>
      <c r="MJ273" s="70"/>
      <c r="MK273" s="70"/>
      <c r="ML273" s="70"/>
      <c r="MM273" s="70"/>
      <c r="MN273" s="70"/>
      <c r="MO273" s="70"/>
      <c r="MP273" s="70"/>
      <c r="MQ273" s="70"/>
      <c r="MR273" s="70"/>
      <c r="MS273" s="70"/>
      <c r="MT273" s="70"/>
      <c r="MU273" s="70"/>
      <c r="MV273" s="70"/>
      <c r="MW273" s="70"/>
      <c r="MX273" s="70"/>
      <c r="MY273" s="70"/>
      <c r="MZ273" s="70"/>
      <c r="NA273" s="70"/>
      <c r="NB273" s="70"/>
      <c r="NC273" s="70"/>
      <c r="ND273" s="70"/>
      <c r="NE273" s="70"/>
      <c r="NF273" s="70"/>
      <c r="NG273" s="70"/>
      <c r="NH273" s="70"/>
      <c r="NI273" s="70"/>
      <c r="NJ273" s="70"/>
      <c r="NK273" s="70"/>
      <c r="NL273" s="70"/>
      <c r="NM273" s="70"/>
      <c r="NN273" s="70"/>
      <c r="NO273" s="70"/>
      <c r="NP273" s="70"/>
      <c r="NQ273" s="70"/>
      <c r="NR273" s="70"/>
      <c r="NS273" s="70"/>
      <c r="NT273" s="70"/>
      <c r="NU273" s="70"/>
      <c r="NV273" s="70"/>
      <c r="NW273" s="70"/>
      <c r="NX273" s="70"/>
      <c r="NY273" s="70"/>
      <c r="NZ273" s="70"/>
      <c r="OA273" s="70"/>
      <c r="OB273" s="70"/>
      <c r="OC273" s="70"/>
      <c r="OD273" s="70"/>
      <c r="OE273" s="70"/>
      <c r="OF273" s="70"/>
      <c r="OG273" s="81"/>
      <c r="OH273" s="70"/>
      <c r="OI273" s="70"/>
      <c r="OJ273" s="70"/>
      <c r="OK273" s="70"/>
      <c r="OL273" s="70"/>
      <c r="OM273" s="70"/>
      <c r="ON273" s="70"/>
      <c r="OO273" s="70"/>
      <c r="OP273" s="70"/>
      <c r="OQ273" s="70"/>
      <c r="OR273" s="70"/>
      <c r="OS273" s="70"/>
      <c r="OT273" s="70"/>
      <c r="OU273" s="70"/>
      <c r="OV273" s="111"/>
    </row>
    <row r="274" spans="1:412" s="67" customFormat="1" ht="12.75">
      <c r="A274" s="67">
        <v>265</v>
      </c>
      <c r="B274" s="552" t="s">
        <v>861</v>
      </c>
      <c r="C274" s="559" t="s">
        <v>858</v>
      </c>
      <c r="D274" s="508">
        <v>250</v>
      </c>
      <c r="E274" s="571"/>
      <c r="F274" s="518"/>
      <c r="G274" s="518">
        <v>250</v>
      </c>
      <c r="H274" s="912">
        <v>250</v>
      </c>
      <c r="I274" s="633">
        <f t="shared" si="9"/>
        <v>250</v>
      </c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2"/>
      <c r="AK274" s="70"/>
      <c r="AL274" s="72"/>
      <c r="AM274" s="70"/>
      <c r="AN274" s="70"/>
      <c r="AO274" s="72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2"/>
      <c r="BL274" s="72"/>
      <c r="BM274" s="70"/>
      <c r="BN274" s="70"/>
      <c r="BO274" s="72"/>
      <c r="BP274" s="72"/>
      <c r="BQ274" s="70"/>
      <c r="BR274" s="70"/>
      <c r="BS274" s="70"/>
      <c r="BT274" s="70"/>
      <c r="BU274" s="72"/>
      <c r="BV274" s="72"/>
      <c r="BW274" s="72"/>
      <c r="BX274" s="72"/>
      <c r="BY274" s="70"/>
      <c r="BZ274" s="70"/>
      <c r="CA274" s="70"/>
      <c r="CB274" s="70"/>
      <c r="CC274" s="72"/>
      <c r="CD274" s="72"/>
      <c r="CE274" s="70"/>
      <c r="CF274" s="72"/>
      <c r="CG274" s="72"/>
      <c r="CH274" s="72"/>
      <c r="CI274" s="72"/>
      <c r="CJ274" s="72"/>
      <c r="CK274" s="72"/>
      <c r="CL274" s="72"/>
      <c r="CM274" s="72"/>
      <c r="CN274" s="72"/>
      <c r="CO274" s="72"/>
      <c r="CP274" s="72"/>
      <c r="CQ274" s="72"/>
      <c r="CR274" s="72"/>
      <c r="CS274" s="72"/>
      <c r="CT274" s="72"/>
      <c r="CU274" s="72"/>
      <c r="CV274" s="72"/>
      <c r="CW274" s="72"/>
      <c r="CX274" s="72"/>
      <c r="CY274" s="72"/>
      <c r="CZ274" s="72"/>
      <c r="DA274" s="70"/>
      <c r="DB274" s="70"/>
      <c r="DC274" s="70"/>
      <c r="DD274" s="72"/>
      <c r="DE274" s="72"/>
      <c r="DF274" s="70"/>
      <c r="DG274" s="72"/>
      <c r="DH274" s="70"/>
      <c r="DI274" s="72"/>
      <c r="DJ274" s="72"/>
      <c r="DK274" s="70"/>
      <c r="DL274" s="72"/>
      <c r="DM274" s="72"/>
      <c r="DN274" s="72"/>
      <c r="DO274" s="72"/>
      <c r="DP274" s="72"/>
      <c r="DQ274" s="72"/>
      <c r="DR274" s="72"/>
      <c r="DS274" s="72"/>
      <c r="DT274" s="72"/>
      <c r="DU274" s="72"/>
      <c r="DV274" s="72"/>
      <c r="DW274" s="72"/>
      <c r="DX274" s="72"/>
      <c r="DY274" s="72"/>
      <c r="DZ274" s="72"/>
      <c r="EA274" s="72"/>
      <c r="EB274" s="72"/>
      <c r="EC274" s="70"/>
      <c r="ED274" s="72"/>
      <c r="EE274" s="70"/>
      <c r="EF274" s="72"/>
      <c r="EG274" s="72"/>
      <c r="EH274" s="72"/>
      <c r="EI274" s="72"/>
      <c r="EJ274" s="72"/>
      <c r="EK274" s="72"/>
      <c r="EL274" s="72"/>
      <c r="EM274" s="72"/>
      <c r="EN274" s="72"/>
      <c r="EO274" s="72"/>
      <c r="EP274" s="72"/>
      <c r="EQ274" s="72"/>
      <c r="ER274" s="72"/>
      <c r="ES274" s="72"/>
      <c r="ET274" s="70"/>
      <c r="EU274" s="72"/>
      <c r="EV274" s="70"/>
      <c r="EW274" s="70"/>
      <c r="EX274" s="70"/>
      <c r="EY274" s="73"/>
      <c r="EZ274" s="73"/>
      <c r="FA274" s="73"/>
      <c r="FB274" s="74"/>
      <c r="FC274" s="75"/>
      <c r="FD274" s="75"/>
      <c r="FE274" s="75"/>
      <c r="FF274" s="75"/>
      <c r="FG274" s="75"/>
      <c r="FH274" s="75"/>
      <c r="FI274" s="75"/>
      <c r="FJ274" s="75"/>
      <c r="FK274" s="75"/>
      <c r="FL274" s="75"/>
      <c r="FM274" s="75"/>
      <c r="FN274" s="75"/>
      <c r="FO274" s="75"/>
      <c r="FP274" s="75"/>
      <c r="FQ274" s="75"/>
      <c r="FR274" s="74"/>
      <c r="FS274" s="74"/>
      <c r="FT274" s="74"/>
      <c r="FU274" s="74"/>
      <c r="FV274" s="74"/>
      <c r="FW274" s="74"/>
      <c r="FX274" s="76"/>
      <c r="FY274" s="76"/>
      <c r="FZ274" s="76"/>
      <c r="GA274" s="76"/>
      <c r="GB274" s="76"/>
      <c r="GC274" s="74"/>
      <c r="GD274" s="74"/>
      <c r="GE274" s="74"/>
      <c r="GF274" s="74"/>
      <c r="GG274" s="77"/>
      <c r="GH274" s="78"/>
      <c r="GI274" s="78"/>
      <c r="GJ274" s="74"/>
      <c r="GK274" s="79"/>
      <c r="GL274" s="105"/>
      <c r="GM274" s="105"/>
      <c r="GN274" s="70"/>
      <c r="GO274" s="70"/>
      <c r="GP274" s="70"/>
      <c r="GQ274" s="70"/>
      <c r="GR274" s="70"/>
      <c r="GS274" s="70"/>
      <c r="GT274" s="70"/>
      <c r="GU274" s="70"/>
      <c r="GV274" s="70"/>
      <c r="GW274" s="70"/>
      <c r="GX274" s="70"/>
      <c r="GY274" s="70"/>
      <c r="GZ274" s="70"/>
      <c r="HA274" s="70"/>
      <c r="HB274" s="70"/>
      <c r="HC274" s="70"/>
      <c r="HD274" s="70"/>
      <c r="HE274" s="70"/>
      <c r="HF274" s="70"/>
      <c r="HG274" s="70"/>
      <c r="HH274" s="70"/>
      <c r="HI274" s="70"/>
      <c r="HJ274" s="70"/>
      <c r="HK274" s="70"/>
      <c r="HL274" s="70"/>
      <c r="HM274" s="70"/>
      <c r="HN274" s="70"/>
      <c r="HO274" s="70"/>
      <c r="HP274" s="70"/>
      <c r="HQ274" s="106"/>
      <c r="HR274" s="70"/>
      <c r="HS274" s="70"/>
      <c r="HT274" s="70"/>
      <c r="HU274" s="70"/>
      <c r="HV274" s="70"/>
      <c r="HW274" s="70"/>
      <c r="HX274" s="70"/>
      <c r="HY274" s="70"/>
      <c r="HZ274" s="70"/>
      <c r="IA274" s="70"/>
      <c r="IB274" s="70"/>
      <c r="IC274" s="70"/>
      <c r="ID274" s="70"/>
      <c r="IE274" s="70"/>
      <c r="IF274" s="70"/>
      <c r="IG274" s="70"/>
      <c r="IH274" s="70"/>
      <c r="II274" s="70"/>
      <c r="IJ274" s="70"/>
      <c r="IK274" s="70"/>
      <c r="IL274" s="70"/>
      <c r="IM274" s="70"/>
      <c r="IN274" s="70"/>
      <c r="IO274" s="70"/>
      <c r="IP274" s="70"/>
      <c r="IQ274" s="70"/>
      <c r="IR274" s="70"/>
      <c r="IS274" s="70"/>
      <c r="IT274" s="70"/>
      <c r="IU274" s="70"/>
      <c r="IV274" s="70"/>
      <c r="IW274" s="70"/>
      <c r="IX274" s="70"/>
      <c r="IY274" s="70"/>
      <c r="IZ274" s="70"/>
      <c r="JA274" s="70"/>
      <c r="JB274" s="70"/>
      <c r="JC274" s="70"/>
      <c r="JD274" s="70"/>
      <c r="JE274" s="70"/>
      <c r="JF274" s="70"/>
      <c r="JG274" s="70"/>
      <c r="JH274" s="70"/>
      <c r="JI274" s="70"/>
      <c r="JJ274" s="70"/>
      <c r="JK274" s="70"/>
      <c r="JL274" s="70"/>
      <c r="JM274" s="70"/>
      <c r="JN274" s="70"/>
      <c r="JO274" s="70"/>
      <c r="JP274" s="70"/>
      <c r="JQ274" s="70"/>
      <c r="JR274" s="70"/>
      <c r="JS274" s="70"/>
      <c r="JT274" s="70"/>
      <c r="JU274" s="70"/>
      <c r="JV274" s="70"/>
      <c r="JW274" s="70"/>
      <c r="JX274" s="70"/>
      <c r="JY274" s="70"/>
      <c r="JZ274" s="70"/>
      <c r="KA274" s="70"/>
      <c r="KB274" s="70"/>
      <c r="KC274" s="70"/>
      <c r="KD274" s="70"/>
      <c r="KE274" s="70"/>
      <c r="KF274" s="70"/>
      <c r="KG274" s="70"/>
      <c r="KH274" s="70"/>
      <c r="KI274" s="70"/>
      <c r="KJ274" s="70"/>
      <c r="KK274" s="70"/>
      <c r="KL274" s="70"/>
      <c r="KM274" s="70"/>
      <c r="KN274" s="70"/>
      <c r="KO274" s="70"/>
      <c r="KP274" s="70"/>
      <c r="KQ274" s="70"/>
      <c r="KR274" s="70"/>
      <c r="KS274" s="70"/>
      <c r="KT274" s="70"/>
      <c r="KU274" s="70"/>
      <c r="KV274" s="70"/>
      <c r="KW274" s="70"/>
      <c r="KX274" s="70"/>
      <c r="KY274" s="70"/>
      <c r="KZ274" s="70"/>
      <c r="LA274" s="70"/>
      <c r="LB274" s="70"/>
      <c r="LC274" s="70"/>
      <c r="LD274" s="70"/>
      <c r="LE274" s="70"/>
      <c r="LF274" s="70"/>
      <c r="LG274" s="70"/>
      <c r="LH274" s="70"/>
      <c r="LI274" s="70"/>
      <c r="LJ274" s="70"/>
      <c r="LK274" s="70"/>
      <c r="LL274" s="70"/>
      <c r="LM274" s="70"/>
      <c r="LN274" s="70"/>
      <c r="LO274" s="70"/>
      <c r="LP274" s="70"/>
      <c r="LQ274" s="70"/>
      <c r="LR274" s="70"/>
      <c r="LS274" s="70"/>
      <c r="LT274" s="70"/>
      <c r="LU274" s="70"/>
      <c r="LV274" s="70"/>
      <c r="LW274" s="70"/>
      <c r="LX274" s="70"/>
      <c r="LY274" s="70"/>
      <c r="LZ274" s="70"/>
      <c r="MA274" s="70"/>
      <c r="MB274" s="70"/>
      <c r="MC274" s="70"/>
      <c r="MD274" s="70"/>
      <c r="ME274" s="70"/>
      <c r="MF274" s="70"/>
      <c r="MG274" s="70"/>
      <c r="MH274" s="70"/>
      <c r="MI274" s="70"/>
      <c r="MJ274" s="70"/>
      <c r="MK274" s="70"/>
      <c r="ML274" s="70"/>
      <c r="MM274" s="70"/>
      <c r="MN274" s="70"/>
      <c r="MO274" s="70"/>
      <c r="MP274" s="70"/>
      <c r="MQ274" s="70"/>
      <c r="MR274" s="70"/>
      <c r="MS274" s="70"/>
      <c r="MT274" s="70"/>
      <c r="MU274" s="70"/>
      <c r="MV274" s="70"/>
      <c r="MW274" s="70"/>
      <c r="MX274" s="70"/>
      <c r="MY274" s="70"/>
      <c r="MZ274" s="70"/>
      <c r="NA274" s="70"/>
      <c r="NB274" s="70"/>
      <c r="NC274" s="70"/>
      <c r="ND274" s="70"/>
      <c r="NE274" s="70"/>
      <c r="NF274" s="70"/>
      <c r="NG274" s="70"/>
      <c r="NH274" s="70"/>
      <c r="NI274" s="70"/>
      <c r="NJ274" s="70"/>
      <c r="NK274" s="70"/>
      <c r="NL274" s="70"/>
      <c r="NM274" s="70"/>
      <c r="NN274" s="70"/>
      <c r="NO274" s="70"/>
      <c r="NP274" s="70"/>
      <c r="NQ274" s="70"/>
      <c r="NR274" s="70"/>
      <c r="NS274" s="70"/>
      <c r="NT274" s="70"/>
      <c r="NU274" s="70"/>
      <c r="NV274" s="70"/>
      <c r="NW274" s="70"/>
      <c r="NX274" s="70"/>
      <c r="NY274" s="70"/>
      <c r="NZ274" s="70"/>
      <c r="OA274" s="70"/>
      <c r="OB274" s="70"/>
      <c r="OC274" s="70"/>
      <c r="OD274" s="70"/>
      <c r="OE274" s="70"/>
      <c r="OF274" s="70"/>
      <c r="OG274" s="81"/>
      <c r="OH274" s="70"/>
      <c r="OI274" s="70"/>
      <c r="OJ274" s="70"/>
      <c r="OK274" s="70"/>
      <c r="OL274" s="70"/>
      <c r="OM274" s="70"/>
      <c r="ON274" s="70"/>
      <c r="OO274" s="70"/>
      <c r="OP274" s="70"/>
      <c r="OQ274" s="70"/>
      <c r="OR274" s="70"/>
      <c r="OS274" s="70"/>
      <c r="OT274" s="70"/>
      <c r="OU274" s="70"/>
      <c r="OV274" s="111"/>
    </row>
    <row r="275" spans="1:412" s="67" customFormat="1" ht="12.75">
      <c r="A275" s="67">
        <v>266</v>
      </c>
      <c r="B275" s="552" t="s">
        <v>862</v>
      </c>
      <c r="C275" s="559" t="s">
        <v>858</v>
      </c>
      <c r="D275" s="508">
        <v>300</v>
      </c>
      <c r="E275" s="571"/>
      <c r="F275" s="518"/>
      <c r="G275" s="518">
        <v>300</v>
      </c>
      <c r="H275" s="912">
        <v>300</v>
      </c>
      <c r="I275" s="633">
        <f t="shared" si="9"/>
        <v>300</v>
      </c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2"/>
      <c r="AK275" s="70"/>
      <c r="AL275" s="72"/>
      <c r="AM275" s="70"/>
      <c r="AN275" s="70"/>
      <c r="AO275" s="72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  <c r="BH275" s="70"/>
      <c r="BI275" s="70"/>
      <c r="BJ275" s="70"/>
      <c r="BK275" s="72"/>
      <c r="BL275" s="72"/>
      <c r="BM275" s="70"/>
      <c r="BN275" s="70"/>
      <c r="BO275" s="72"/>
      <c r="BP275" s="72"/>
      <c r="BQ275" s="70"/>
      <c r="BR275" s="70"/>
      <c r="BS275" s="70"/>
      <c r="BT275" s="70"/>
      <c r="BU275" s="72"/>
      <c r="BV275" s="72"/>
      <c r="BW275" s="72"/>
      <c r="BX275" s="72"/>
      <c r="BY275" s="70"/>
      <c r="BZ275" s="70"/>
      <c r="CA275" s="70"/>
      <c r="CB275" s="70"/>
      <c r="CC275" s="72"/>
      <c r="CD275" s="72"/>
      <c r="CE275" s="70"/>
      <c r="CF275" s="72"/>
      <c r="CG275" s="72"/>
      <c r="CH275" s="72"/>
      <c r="CI275" s="72"/>
      <c r="CJ275" s="72"/>
      <c r="CK275" s="72"/>
      <c r="CL275" s="72"/>
      <c r="CM275" s="72"/>
      <c r="CN275" s="72"/>
      <c r="CO275" s="72"/>
      <c r="CP275" s="72"/>
      <c r="CQ275" s="72"/>
      <c r="CR275" s="72"/>
      <c r="CS275" s="72"/>
      <c r="CT275" s="72"/>
      <c r="CU275" s="72"/>
      <c r="CV275" s="72"/>
      <c r="CW275" s="72"/>
      <c r="CX275" s="72"/>
      <c r="CY275" s="72"/>
      <c r="CZ275" s="72"/>
      <c r="DA275" s="70"/>
      <c r="DB275" s="70"/>
      <c r="DC275" s="70"/>
      <c r="DD275" s="72"/>
      <c r="DE275" s="72"/>
      <c r="DF275" s="70"/>
      <c r="DG275" s="72"/>
      <c r="DH275" s="70"/>
      <c r="DI275" s="72"/>
      <c r="DJ275" s="72"/>
      <c r="DK275" s="70"/>
      <c r="DL275" s="72"/>
      <c r="DM275" s="72"/>
      <c r="DN275" s="72"/>
      <c r="DO275" s="72"/>
      <c r="DP275" s="72"/>
      <c r="DQ275" s="72"/>
      <c r="DR275" s="72"/>
      <c r="DS275" s="72"/>
      <c r="DT275" s="72"/>
      <c r="DU275" s="72"/>
      <c r="DV275" s="72"/>
      <c r="DW275" s="72"/>
      <c r="DX275" s="72"/>
      <c r="DY275" s="72"/>
      <c r="DZ275" s="72"/>
      <c r="EA275" s="72"/>
      <c r="EB275" s="72"/>
      <c r="EC275" s="70"/>
      <c r="ED275" s="72"/>
      <c r="EE275" s="70"/>
      <c r="EF275" s="72"/>
      <c r="EG275" s="72"/>
      <c r="EH275" s="72"/>
      <c r="EI275" s="72"/>
      <c r="EJ275" s="72"/>
      <c r="EK275" s="72"/>
      <c r="EL275" s="72"/>
      <c r="EM275" s="72"/>
      <c r="EN275" s="72"/>
      <c r="EO275" s="72"/>
      <c r="EP275" s="72"/>
      <c r="EQ275" s="72"/>
      <c r="ER275" s="72"/>
      <c r="ES275" s="72"/>
      <c r="ET275" s="70"/>
      <c r="EU275" s="72"/>
      <c r="EV275" s="70"/>
      <c r="EW275" s="70"/>
      <c r="EX275" s="70"/>
      <c r="EY275" s="73"/>
      <c r="EZ275" s="73"/>
      <c r="FA275" s="73"/>
      <c r="FB275" s="74"/>
      <c r="FC275" s="75"/>
      <c r="FD275" s="75"/>
      <c r="FE275" s="75"/>
      <c r="FF275" s="75"/>
      <c r="FG275" s="75"/>
      <c r="FH275" s="75"/>
      <c r="FI275" s="75"/>
      <c r="FJ275" s="75"/>
      <c r="FK275" s="75"/>
      <c r="FL275" s="75"/>
      <c r="FM275" s="75"/>
      <c r="FN275" s="75"/>
      <c r="FO275" s="75"/>
      <c r="FP275" s="75"/>
      <c r="FQ275" s="75"/>
      <c r="FR275" s="74"/>
      <c r="FS275" s="74"/>
      <c r="FT275" s="74"/>
      <c r="FU275" s="74"/>
      <c r="FV275" s="74"/>
      <c r="FW275" s="74"/>
      <c r="FX275" s="76"/>
      <c r="FY275" s="76"/>
      <c r="FZ275" s="76"/>
      <c r="GA275" s="76"/>
      <c r="GB275" s="76"/>
      <c r="GC275" s="74"/>
      <c r="GD275" s="74"/>
      <c r="GE275" s="74"/>
      <c r="GF275" s="74"/>
      <c r="GG275" s="77"/>
      <c r="GH275" s="78"/>
      <c r="GI275" s="78"/>
      <c r="GJ275" s="74"/>
      <c r="GK275" s="79"/>
      <c r="GL275" s="105"/>
      <c r="GM275" s="105"/>
      <c r="GN275" s="70"/>
      <c r="GO275" s="70"/>
      <c r="GP275" s="70"/>
      <c r="GQ275" s="70"/>
      <c r="GR275" s="70"/>
      <c r="GS275" s="70"/>
      <c r="GT275" s="70"/>
      <c r="GU275" s="70"/>
      <c r="GV275" s="70"/>
      <c r="GW275" s="70"/>
      <c r="GX275" s="70"/>
      <c r="GY275" s="70"/>
      <c r="GZ275" s="70"/>
      <c r="HA275" s="70"/>
      <c r="HB275" s="70"/>
      <c r="HC275" s="70"/>
      <c r="HD275" s="70"/>
      <c r="HE275" s="70"/>
      <c r="HF275" s="70"/>
      <c r="HG275" s="70"/>
      <c r="HH275" s="70"/>
      <c r="HI275" s="70"/>
      <c r="HJ275" s="70"/>
      <c r="HK275" s="70"/>
      <c r="HL275" s="70"/>
      <c r="HM275" s="70"/>
      <c r="HN275" s="70"/>
      <c r="HO275" s="70"/>
      <c r="HP275" s="70"/>
      <c r="HQ275" s="106"/>
      <c r="HR275" s="70"/>
      <c r="HS275" s="70"/>
      <c r="HT275" s="70"/>
      <c r="HU275" s="70"/>
      <c r="HV275" s="70"/>
      <c r="HW275" s="70"/>
      <c r="HX275" s="70"/>
      <c r="HY275" s="70"/>
      <c r="HZ275" s="70"/>
      <c r="IA275" s="70"/>
      <c r="IB275" s="70"/>
      <c r="IC275" s="70"/>
      <c r="ID275" s="70"/>
      <c r="IE275" s="70"/>
      <c r="IF275" s="70"/>
      <c r="IG275" s="70"/>
      <c r="IH275" s="70"/>
      <c r="II275" s="70"/>
      <c r="IJ275" s="70"/>
      <c r="IK275" s="70"/>
      <c r="IL275" s="70"/>
      <c r="IM275" s="70"/>
      <c r="IN275" s="70"/>
      <c r="IO275" s="70"/>
      <c r="IP275" s="70"/>
      <c r="IQ275" s="70"/>
      <c r="IR275" s="70"/>
      <c r="IS275" s="70"/>
      <c r="IT275" s="70"/>
      <c r="IU275" s="70"/>
      <c r="IV275" s="70"/>
      <c r="IW275" s="70"/>
      <c r="IX275" s="70"/>
      <c r="IY275" s="70"/>
      <c r="IZ275" s="70"/>
      <c r="JA275" s="70"/>
      <c r="JB275" s="70"/>
      <c r="JC275" s="70"/>
      <c r="JD275" s="70"/>
      <c r="JE275" s="70"/>
      <c r="JF275" s="70"/>
      <c r="JG275" s="70"/>
      <c r="JH275" s="70"/>
      <c r="JI275" s="70"/>
      <c r="JJ275" s="70"/>
      <c r="JK275" s="70"/>
      <c r="JL275" s="70"/>
      <c r="JM275" s="70"/>
      <c r="JN275" s="70"/>
      <c r="JO275" s="70"/>
      <c r="JP275" s="70"/>
      <c r="JQ275" s="70"/>
      <c r="JR275" s="70"/>
      <c r="JS275" s="70"/>
      <c r="JT275" s="70"/>
      <c r="JU275" s="70"/>
      <c r="JV275" s="70"/>
      <c r="JW275" s="70"/>
      <c r="JX275" s="70"/>
      <c r="JY275" s="70"/>
      <c r="JZ275" s="70"/>
      <c r="KA275" s="70"/>
      <c r="KB275" s="70"/>
      <c r="KC275" s="70"/>
      <c r="KD275" s="70"/>
      <c r="KE275" s="70"/>
      <c r="KF275" s="70"/>
      <c r="KG275" s="70"/>
      <c r="KH275" s="70"/>
      <c r="KI275" s="70"/>
      <c r="KJ275" s="70"/>
      <c r="KK275" s="70"/>
      <c r="KL275" s="70"/>
      <c r="KM275" s="70"/>
      <c r="KN275" s="70"/>
      <c r="KO275" s="70"/>
      <c r="KP275" s="70"/>
      <c r="KQ275" s="70"/>
      <c r="KR275" s="70"/>
      <c r="KS275" s="70"/>
      <c r="KT275" s="70"/>
      <c r="KU275" s="70"/>
      <c r="KV275" s="70"/>
      <c r="KW275" s="70"/>
      <c r="KX275" s="70"/>
      <c r="KY275" s="70"/>
      <c r="KZ275" s="70"/>
      <c r="LA275" s="70"/>
      <c r="LB275" s="70"/>
      <c r="LC275" s="70"/>
      <c r="LD275" s="70"/>
      <c r="LE275" s="70"/>
      <c r="LF275" s="70"/>
      <c r="LG275" s="70"/>
      <c r="LH275" s="70"/>
      <c r="LI275" s="70"/>
      <c r="LJ275" s="70"/>
      <c r="LK275" s="70"/>
      <c r="LL275" s="70"/>
      <c r="LM275" s="70"/>
      <c r="LN275" s="70"/>
      <c r="LO275" s="70"/>
      <c r="LP275" s="70"/>
      <c r="LQ275" s="70"/>
      <c r="LR275" s="70"/>
      <c r="LS275" s="70"/>
      <c r="LT275" s="70"/>
      <c r="LU275" s="70"/>
      <c r="LV275" s="70"/>
      <c r="LW275" s="70"/>
      <c r="LX275" s="70"/>
      <c r="LY275" s="70"/>
      <c r="LZ275" s="70"/>
      <c r="MA275" s="70"/>
      <c r="MB275" s="70"/>
      <c r="MC275" s="70"/>
      <c r="MD275" s="70"/>
      <c r="ME275" s="70"/>
      <c r="MF275" s="70"/>
      <c r="MG275" s="70"/>
      <c r="MH275" s="70"/>
      <c r="MI275" s="70"/>
      <c r="MJ275" s="70"/>
      <c r="MK275" s="70"/>
      <c r="ML275" s="70"/>
      <c r="MM275" s="70"/>
      <c r="MN275" s="70"/>
      <c r="MO275" s="70"/>
      <c r="MP275" s="70"/>
      <c r="MQ275" s="70"/>
      <c r="MR275" s="70"/>
      <c r="MS275" s="70"/>
      <c r="MT275" s="70"/>
      <c r="MU275" s="70"/>
      <c r="MV275" s="70"/>
      <c r="MW275" s="70"/>
      <c r="MX275" s="70"/>
      <c r="MY275" s="70"/>
      <c r="MZ275" s="70"/>
      <c r="NA275" s="70"/>
      <c r="NB275" s="70"/>
      <c r="NC275" s="70"/>
      <c r="ND275" s="70"/>
      <c r="NE275" s="70"/>
      <c r="NF275" s="70"/>
      <c r="NG275" s="70"/>
      <c r="NH275" s="70"/>
      <c r="NI275" s="70"/>
      <c r="NJ275" s="70"/>
      <c r="NK275" s="70"/>
      <c r="NL275" s="70"/>
      <c r="NM275" s="70"/>
      <c r="NN275" s="70"/>
      <c r="NO275" s="70"/>
      <c r="NP275" s="70"/>
      <c r="NQ275" s="70"/>
      <c r="NR275" s="70"/>
      <c r="NS275" s="70"/>
      <c r="NT275" s="70"/>
      <c r="NU275" s="70"/>
      <c r="NV275" s="70"/>
      <c r="NW275" s="70"/>
      <c r="NX275" s="70"/>
      <c r="NY275" s="70"/>
      <c r="NZ275" s="70"/>
      <c r="OA275" s="70"/>
      <c r="OB275" s="70"/>
      <c r="OC275" s="70"/>
      <c r="OD275" s="70"/>
      <c r="OE275" s="70"/>
      <c r="OF275" s="70"/>
      <c r="OG275" s="81"/>
      <c r="OH275" s="70"/>
      <c r="OI275" s="70"/>
      <c r="OJ275" s="70"/>
      <c r="OK275" s="70"/>
      <c r="OL275" s="70"/>
      <c r="OM275" s="70"/>
      <c r="ON275" s="70"/>
      <c r="OO275" s="70"/>
      <c r="OP275" s="70"/>
      <c r="OQ275" s="70"/>
      <c r="OR275" s="70"/>
      <c r="OS275" s="70"/>
      <c r="OT275" s="70"/>
      <c r="OU275" s="70"/>
      <c r="OV275" s="111"/>
    </row>
    <row r="276" spans="1:412" s="67" customFormat="1" ht="12.75">
      <c r="A276" s="67">
        <v>267</v>
      </c>
      <c r="B276" s="552" t="s">
        <v>863</v>
      </c>
      <c r="C276" s="559" t="s">
        <v>858</v>
      </c>
      <c r="D276" s="508">
        <v>350</v>
      </c>
      <c r="E276" s="571"/>
      <c r="F276" s="518"/>
      <c r="G276" s="518">
        <v>350</v>
      </c>
      <c r="H276" s="912">
        <v>350</v>
      </c>
      <c r="I276" s="633">
        <f t="shared" si="9"/>
        <v>350</v>
      </c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2"/>
      <c r="AK276" s="70"/>
      <c r="AL276" s="72"/>
      <c r="AM276" s="70"/>
      <c r="AN276" s="70"/>
      <c r="AO276" s="72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  <c r="BH276" s="70"/>
      <c r="BI276" s="70"/>
      <c r="BJ276" s="70"/>
      <c r="BK276" s="72"/>
      <c r="BL276" s="72"/>
      <c r="BM276" s="70"/>
      <c r="BN276" s="70"/>
      <c r="BO276" s="72"/>
      <c r="BP276" s="72"/>
      <c r="BQ276" s="70"/>
      <c r="BR276" s="70"/>
      <c r="BS276" s="70"/>
      <c r="BT276" s="70"/>
      <c r="BU276" s="72"/>
      <c r="BV276" s="72"/>
      <c r="BW276" s="72"/>
      <c r="BX276" s="72"/>
      <c r="BY276" s="70"/>
      <c r="BZ276" s="70"/>
      <c r="CA276" s="70"/>
      <c r="CB276" s="70"/>
      <c r="CC276" s="72"/>
      <c r="CD276" s="72"/>
      <c r="CE276" s="70"/>
      <c r="CF276" s="72"/>
      <c r="CG276" s="72"/>
      <c r="CH276" s="72"/>
      <c r="CI276" s="72"/>
      <c r="CJ276" s="72"/>
      <c r="CK276" s="72"/>
      <c r="CL276" s="72"/>
      <c r="CM276" s="72"/>
      <c r="CN276" s="72"/>
      <c r="CO276" s="72"/>
      <c r="CP276" s="72"/>
      <c r="CQ276" s="72"/>
      <c r="CR276" s="72"/>
      <c r="CS276" s="72"/>
      <c r="CT276" s="72"/>
      <c r="CU276" s="72"/>
      <c r="CV276" s="72"/>
      <c r="CW276" s="72"/>
      <c r="CX276" s="72"/>
      <c r="CY276" s="72"/>
      <c r="CZ276" s="72"/>
      <c r="DA276" s="70"/>
      <c r="DB276" s="70"/>
      <c r="DC276" s="70"/>
      <c r="DD276" s="72"/>
      <c r="DE276" s="72"/>
      <c r="DF276" s="70"/>
      <c r="DG276" s="72"/>
      <c r="DH276" s="70"/>
      <c r="DI276" s="72"/>
      <c r="DJ276" s="72"/>
      <c r="DK276" s="70"/>
      <c r="DL276" s="72"/>
      <c r="DM276" s="72"/>
      <c r="DN276" s="72"/>
      <c r="DO276" s="72"/>
      <c r="DP276" s="72"/>
      <c r="DQ276" s="72"/>
      <c r="DR276" s="72"/>
      <c r="DS276" s="72"/>
      <c r="DT276" s="72"/>
      <c r="DU276" s="72"/>
      <c r="DV276" s="72"/>
      <c r="DW276" s="72"/>
      <c r="DX276" s="72"/>
      <c r="DY276" s="72"/>
      <c r="DZ276" s="72"/>
      <c r="EA276" s="72"/>
      <c r="EB276" s="72"/>
      <c r="EC276" s="70"/>
      <c r="ED276" s="72"/>
      <c r="EE276" s="70"/>
      <c r="EF276" s="72"/>
      <c r="EG276" s="72"/>
      <c r="EH276" s="72"/>
      <c r="EI276" s="72"/>
      <c r="EJ276" s="72"/>
      <c r="EK276" s="72"/>
      <c r="EL276" s="72"/>
      <c r="EM276" s="72"/>
      <c r="EN276" s="72"/>
      <c r="EO276" s="72"/>
      <c r="EP276" s="72"/>
      <c r="EQ276" s="72"/>
      <c r="ER276" s="72"/>
      <c r="ES276" s="72"/>
      <c r="ET276" s="70"/>
      <c r="EU276" s="72"/>
      <c r="EV276" s="70"/>
      <c r="EW276" s="70"/>
      <c r="EX276" s="70"/>
      <c r="EY276" s="73"/>
      <c r="EZ276" s="73"/>
      <c r="FA276" s="73"/>
      <c r="FB276" s="74"/>
      <c r="FC276" s="75"/>
      <c r="FD276" s="75"/>
      <c r="FE276" s="75"/>
      <c r="FF276" s="75"/>
      <c r="FG276" s="75"/>
      <c r="FH276" s="75"/>
      <c r="FI276" s="75"/>
      <c r="FJ276" s="75"/>
      <c r="FK276" s="75"/>
      <c r="FL276" s="75"/>
      <c r="FM276" s="75"/>
      <c r="FN276" s="75"/>
      <c r="FO276" s="75"/>
      <c r="FP276" s="75"/>
      <c r="FQ276" s="75"/>
      <c r="FR276" s="74"/>
      <c r="FS276" s="74"/>
      <c r="FT276" s="74"/>
      <c r="FU276" s="74"/>
      <c r="FV276" s="74"/>
      <c r="FW276" s="74"/>
      <c r="FX276" s="76"/>
      <c r="FY276" s="76"/>
      <c r="FZ276" s="76"/>
      <c r="GA276" s="76"/>
      <c r="GB276" s="76"/>
      <c r="GC276" s="74"/>
      <c r="GD276" s="74"/>
      <c r="GE276" s="74"/>
      <c r="GF276" s="74"/>
      <c r="GG276" s="77"/>
      <c r="GH276" s="78"/>
      <c r="GI276" s="78"/>
      <c r="GJ276" s="74"/>
      <c r="GK276" s="79"/>
      <c r="GL276" s="105"/>
      <c r="GM276" s="105"/>
      <c r="GN276" s="70"/>
      <c r="GO276" s="70"/>
      <c r="GP276" s="70"/>
      <c r="GQ276" s="70"/>
      <c r="GR276" s="70"/>
      <c r="GS276" s="70"/>
      <c r="GT276" s="70"/>
      <c r="GU276" s="70"/>
      <c r="GV276" s="70"/>
      <c r="GW276" s="70"/>
      <c r="GX276" s="70"/>
      <c r="GY276" s="70"/>
      <c r="GZ276" s="70"/>
      <c r="HA276" s="70"/>
      <c r="HB276" s="70"/>
      <c r="HC276" s="70"/>
      <c r="HD276" s="70"/>
      <c r="HE276" s="70"/>
      <c r="HF276" s="70"/>
      <c r="HG276" s="70"/>
      <c r="HH276" s="70"/>
      <c r="HI276" s="70"/>
      <c r="HJ276" s="70"/>
      <c r="HK276" s="70"/>
      <c r="HL276" s="70"/>
      <c r="HM276" s="70"/>
      <c r="HN276" s="70"/>
      <c r="HO276" s="70"/>
      <c r="HP276" s="70"/>
      <c r="HQ276" s="106"/>
      <c r="HR276" s="70"/>
      <c r="HS276" s="70"/>
      <c r="HT276" s="70"/>
      <c r="HU276" s="70"/>
      <c r="HV276" s="70"/>
      <c r="HW276" s="70"/>
      <c r="HX276" s="70"/>
      <c r="HY276" s="70"/>
      <c r="HZ276" s="70"/>
      <c r="IA276" s="70"/>
      <c r="IB276" s="70"/>
      <c r="IC276" s="70"/>
      <c r="ID276" s="70"/>
      <c r="IE276" s="70"/>
      <c r="IF276" s="70"/>
      <c r="IG276" s="70"/>
      <c r="IH276" s="70"/>
      <c r="II276" s="70"/>
      <c r="IJ276" s="70"/>
      <c r="IK276" s="70"/>
      <c r="IL276" s="70"/>
      <c r="IM276" s="70"/>
      <c r="IN276" s="70"/>
      <c r="IO276" s="70"/>
      <c r="IP276" s="70"/>
      <c r="IQ276" s="70"/>
      <c r="IR276" s="70"/>
      <c r="IS276" s="70"/>
      <c r="IT276" s="70"/>
      <c r="IU276" s="70"/>
      <c r="IV276" s="70"/>
      <c r="IW276" s="70"/>
      <c r="IX276" s="70"/>
      <c r="IY276" s="70"/>
      <c r="IZ276" s="70"/>
      <c r="JA276" s="70"/>
      <c r="JB276" s="70"/>
      <c r="JC276" s="70"/>
      <c r="JD276" s="70"/>
      <c r="JE276" s="70"/>
      <c r="JF276" s="70"/>
      <c r="JG276" s="70"/>
      <c r="JH276" s="70"/>
      <c r="JI276" s="70"/>
      <c r="JJ276" s="70"/>
      <c r="JK276" s="70"/>
      <c r="JL276" s="70"/>
      <c r="JM276" s="70"/>
      <c r="JN276" s="70"/>
      <c r="JO276" s="70"/>
      <c r="JP276" s="70"/>
      <c r="JQ276" s="70"/>
      <c r="JR276" s="70"/>
      <c r="JS276" s="70"/>
      <c r="JT276" s="70"/>
      <c r="JU276" s="70"/>
      <c r="JV276" s="70"/>
      <c r="JW276" s="70"/>
      <c r="JX276" s="70"/>
      <c r="JY276" s="70"/>
      <c r="JZ276" s="70"/>
      <c r="KA276" s="70"/>
      <c r="KB276" s="70"/>
      <c r="KC276" s="70"/>
      <c r="KD276" s="70"/>
      <c r="KE276" s="70"/>
      <c r="KF276" s="70"/>
      <c r="KG276" s="70"/>
      <c r="KH276" s="70"/>
      <c r="KI276" s="70"/>
      <c r="KJ276" s="70"/>
      <c r="KK276" s="70"/>
      <c r="KL276" s="70"/>
      <c r="KM276" s="70"/>
      <c r="KN276" s="70"/>
      <c r="KO276" s="70"/>
      <c r="KP276" s="70"/>
      <c r="KQ276" s="70"/>
      <c r="KR276" s="70"/>
      <c r="KS276" s="70"/>
      <c r="KT276" s="70"/>
      <c r="KU276" s="70"/>
      <c r="KV276" s="70"/>
      <c r="KW276" s="70"/>
      <c r="KX276" s="70"/>
      <c r="KY276" s="70"/>
      <c r="KZ276" s="70"/>
      <c r="LA276" s="70"/>
      <c r="LB276" s="70"/>
      <c r="LC276" s="70"/>
      <c r="LD276" s="70"/>
      <c r="LE276" s="70"/>
      <c r="LF276" s="70"/>
      <c r="LG276" s="70"/>
      <c r="LH276" s="70"/>
      <c r="LI276" s="70"/>
      <c r="LJ276" s="70"/>
      <c r="LK276" s="70"/>
      <c r="LL276" s="70"/>
      <c r="LM276" s="70"/>
      <c r="LN276" s="70"/>
      <c r="LO276" s="70"/>
      <c r="LP276" s="70"/>
      <c r="LQ276" s="70"/>
      <c r="LR276" s="70"/>
      <c r="LS276" s="70"/>
      <c r="LT276" s="70"/>
      <c r="LU276" s="70"/>
      <c r="LV276" s="70"/>
      <c r="LW276" s="70"/>
      <c r="LX276" s="70"/>
      <c r="LY276" s="70"/>
      <c r="LZ276" s="70"/>
      <c r="MA276" s="70"/>
      <c r="MB276" s="70"/>
      <c r="MC276" s="70"/>
      <c r="MD276" s="70"/>
      <c r="ME276" s="70"/>
      <c r="MF276" s="70"/>
      <c r="MG276" s="70"/>
      <c r="MH276" s="70"/>
      <c r="MI276" s="70"/>
      <c r="MJ276" s="70"/>
      <c r="MK276" s="70"/>
      <c r="ML276" s="70"/>
      <c r="MM276" s="70"/>
      <c r="MN276" s="70"/>
      <c r="MO276" s="70"/>
      <c r="MP276" s="70"/>
      <c r="MQ276" s="70"/>
      <c r="MR276" s="70"/>
      <c r="MS276" s="70"/>
      <c r="MT276" s="70"/>
      <c r="MU276" s="70"/>
      <c r="MV276" s="70"/>
      <c r="MW276" s="70"/>
      <c r="MX276" s="70"/>
      <c r="MY276" s="70"/>
      <c r="MZ276" s="70"/>
      <c r="NA276" s="70"/>
      <c r="NB276" s="70"/>
      <c r="NC276" s="70"/>
      <c r="ND276" s="70"/>
      <c r="NE276" s="70"/>
      <c r="NF276" s="70"/>
      <c r="NG276" s="70"/>
      <c r="NH276" s="70"/>
      <c r="NI276" s="70"/>
      <c r="NJ276" s="70"/>
      <c r="NK276" s="70"/>
      <c r="NL276" s="70"/>
      <c r="NM276" s="70"/>
      <c r="NN276" s="70"/>
      <c r="NO276" s="70"/>
      <c r="NP276" s="70"/>
      <c r="NQ276" s="70"/>
      <c r="NR276" s="70"/>
      <c r="NS276" s="70"/>
      <c r="NT276" s="70"/>
      <c r="NU276" s="70"/>
      <c r="NV276" s="70"/>
      <c r="NW276" s="70"/>
      <c r="NX276" s="70"/>
      <c r="NY276" s="70"/>
      <c r="NZ276" s="70"/>
      <c r="OA276" s="70"/>
      <c r="OB276" s="70"/>
      <c r="OC276" s="70"/>
      <c r="OD276" s="70"/>
      <c r="OE276" s="70"/>
      <c r="OF276" s="70"/>
      <c r="OG276" s="81"/>
      <c r="OH276" s="70"/>
      <c r="OI276" s="70"/>
      <c r="OJ276" s="70"/>
      <c r="OK276" s="70"/>
      <c r="OL276" s="70"/>
      <c r="OM276" s="70"/>
      <c r="ON276" s="70"/>
      <c r="OO276" s="70"/>
      <c r="OP276" s="70"/>
      <c r="OQ276" s="70"/>
      <c r="OR276" s="70"/>
      <c r="OS276" s="70"/>
      <c r="OT276" s="70"/>
      <c r="OU276" s="70"/>
      <c r="OV276" s="111"/>
    </row>
    <row r="277" spans="1:412" s="67" customFormat="1" ht="12.75">
      <c r="A277" s="745">
        <v>268</v>
      </c>
      <c r="B277" s="751" t="s">
        <v>864</v>
      </c>
      <c r="C277" s="752" t="s">
        <v>601</v>
      </c>
      <c r="D277" s="748">
        <v>0.17</v>
      </c>
      <c r="E277" s="749"/>
      <c r="F277" s="820">
        <v>158</v>
      </c>
      <c r="G277" s="821">
        <v>0.1</v>
      </c>
      <c r="H277" s="821">
        <v>0.16</v>
      </c>
      <c r="I277" s="761">
        <f>MIN(D277,F277)</f>
        <v>0.17</v>
      </c>
      <c r="J277" s="68">
        <v>2</v>
      </c>
      <c r="K277" s="68">
        <v>2</v>
      </c>
      <c r="L277" s="68">
        <v>2</v>
      </c>
      <c r="M277" s="68">
        <v>2</v>
      </c>
      <c r="N277" s="68">
        <v>2</v>
      </c>
      <c r="O277" s="68">
        <v>2</v>
      </c>
      <c r="P277" s="68">
        <v>2</v>
      </c>
      <c r="Q277" s="68">
        <v>2</v>
      </c>
      <c r="R277" s="68">
        <v>2</v>
      </c>
      <c r="S277" s="68">
        <v>2</v>
      </c>
      <c r="T277" s="68">
        <v>2</v>
      </c>
      <c r="U277" s="68">
        <v>2</v>
      </c>
      <c r="V277" s="68">
        <v>2</v>
      </c>
      <c r="W277" s="68">
        <v>2</v>
      </c>
      <c r="X277" s="68">
        <v>2</v>
      </c>
      <c r="Y277" s="68">
        <v>2</v>
      </c>
      <c r="Z277" s="68">
        <v>2</v>
      </c>
      <c r="AA277" s="68">
        <v>2</v>
      </c>
      <c r="AB277" s="68">
        <v>2</v>
      </c>
      <c r="AC277" s="68">
        <v>2</v>
      </c>
      <c r="AD277" s="68">
        <v>2</v>
      </c>
      <c r="AE277" s="68">
        <v>2</v>
      </c>
      <c r="AF277" s="68">
        <v>2</v>
      </c>
      <c r="AG277" s="68">
        <v>2</v>
      </c>
      <c r="AH277" s="68">
        <v>2</v>
      </c>
      <c r="AI277" s="68">
        <v>2</v>
      </c>
      <c r="AJ277" s="68">
        <v>2</v>
      </c>
      <c r="AK277" s="68">
        <v>2</v>
      </c>
      <c r="AL277" s="68">
        <v>2</v>
      </c>
      <c r="AM277" s="68">
        <v>2</v>
      </c>
      <c r="AN277" s="68">
        <v>2</v>
      </c>
      <c r="AO277" s="68">
        <v>2</v>
      </c>
      <c r="AP277" s="68">
        <v>2</v>
      </c>
      <c r="AQ277" s="68">
        <v>2</v>
      </c>
      <c r="AR277" s="68">
        <v>2</v>
      </c>
      <c r="AS277" s="68">
        <v>2</v>
      </c>
      <c r="AT277" s="68">
        <v>2</v>
      </c>
      <c r="AU277" s="68">
        <v>2</v>
      </c>
      <c r="AV277" s="68">
        <v>2</v>
      </c>
      <c r="AW277" s="68">
        <v>2</v>
      </c>
      <c r="AX277" s="68">
        <v>2</v>
      </c>
      <c r="AY277" s="68">
        <v>2</v>
      </c>
      <c r="AZ277" s="68">
        <v>2</v>
      </c>
      <c r="BA277" s="68">
        <v>2</v>
      </c>
      <c r="BB277" s="68">
        <v>2</v>
      </c>
      <c r="BC277" s="68">
        <v>2</v>
      </c>
      <c r="BD277" s="68">
        <v>2</v>
      </c>
      <c r="BE277" s="68">
        <v>2</v>
      </c>
      <c r="BF277" s="68">
        <v>2</v>
      </c>
      <c r="BG277" s="68">
        <v>2</v>
      </c>
      <c r="BH277" s="68">
        <v>2</v>
      </c>
      <c r="BI277" s="68">
        <v>2</v>
      </c>
      <c r="BJ277" s="68">
        <v>2</v>
      </c>
      <c r="BK277" s="68">
        <v>2</v>
      </c>
      <c r="BL277" s="68">
        <v>2</v>
      </c>
      <c r="BM277" s="68">
        <v>2</v>
      </c>
      <c r="BN277" s="68">
        <v>2</v>
      </c>
      <c r="BO277" s="68">
        <v>2</v>
      </c>
      <c r="BP277" s="68">
        <v>2</v>
      </c>
      <c r="BQ277" s="68">
        <v>2</v>
      </c>
      <c r="BR277" s="68">
        <v>2</v>
      </c>
      <c r="BS277" s="68">
        <v>2</v>
      </c>
      <c r="BT277" s="68">
        <v>2</v>
      </c>
      <c r="BU277" s="68">
        <v>2</v>
      </c>
      <c r="BV277" s="68">
        <v>2</v>
      </c>
      <c r="BW277" s="68">
        <v>2</v>
      </c>
      <c r="BX277" s="68">
        <v>2</v>
      </c>
      <c r="BY277" s="68">
        <v>2</v>
      </c>
      <c r="BZ277" s="68">
        <v>2</v>
      </c>
      <c r="CA277" s="68">
        <v>2</v>
      </c>
      <c r="CB277" s="68">
        <v>2</v>
      </c>
      <c r="CC277" s="68">
        <v>2</v>
      </c>
      <c r="CD277" s="68">
        <v>2</v>
      </c>
      <c r="CE277" s="68">
        <v>2</v>
      </c>
      <c r="CF277" s="68">
        <v>2</v>
      </c>
      <c r="CG277" s="68">
        <v>2</v>
      </c>
      <c r="CH277" s="68">
        <v>2</v>
      </c>
      <c r="CI277" s="68">
        <v>2</v>
      </c>
      <c r="CJ277" s="68">
        <v>2</v>
      </c>
      <c r="CK277" s="68">
        <v>2</v>
      </c>
      <c r="CL277" s="68">
        <v>2</v>
      </c>
      <c r="CM277" s="68">
        <v>2</v>
      </c>
      <c r="CN277" s="68">
        <v>2</v>
      </c>
      <c r="CO277" s="68">
        <v>2</v>
      </c>
      <c r="CP277" s="68">
        <v>2</v>
      </c>
      <c r="CQ277" s="68">
        <v>2</v>
      </c>
      <c r="CR277" s="68">
        <v>2</v>
      </c>
      <c r="CS277" s="68">
        <v>2</v>
      </c>
      <c r="CT277" s="68">
        <v>2</v>
      </c>
      <c r="CU277" s="68">
        <v>2</v>
      </c>
      <c r="CV277" s="68">
        <v>2</v>
      </c>
      <c r="CW277" s="68">
        <v>2</v>
      </c>
      <c r="CX277" s="68">
        <v>2</v>
      </c>
      <c r="CY277" s="68">
        <v>2</v>
      </c>
      <c r="CZ277" s="68">
        <v>2</v>
      </c>
      <c r="DA277" s="68">
        <v>2</v>
      </c>
      <c r="DB277" s="68">
        <v>2</v>
      </c>
      <c r="DC277" s="68">
        <v>2</v>
      </c>
      <c r="DD277" s="68">
        <v>2</v>
      </c>
      <c r="DE277" s="68">
        <v>2</v>
      </c>
      <c r="DF277" s="68">
        <v>2</v>
      </c>
      <c r="DG277" s="68">
        <v>2</v>
      </c>
      <c r="DH277" s="68">
        <v>2</v>
      </c>
      <c r="DI277" s="68">
        <v>2</v>
      </c>
      <c r="DJ277" s="68">
        <v>2</v>
      </c>
      <c r="DK277" s="68">
        <v>2</v>
      </c>
      <c r="DL277" s="68">
        <v>2</v>
      </c>
      <c r="DM277" s="68">
        <v>2</v>
      </c>
      <c r="DN277" s="68">
        <v>2</v>
      </c>
      <c r="DO277" s="68">
        <v>2</v>
      </c>
      <c r="DP277" s="68">
        <v>2</v>
      </c>
      <c r="DQ277" s="68">
        <v>2</v>
      </c>
      <c r="DR277" s="68">
        <v>2</v>
      </c>
      <c r="DS277" s="68">
        <v>2</v>
      </c>
      <c r="DT277" s="68">
        <v>2</v>
      </c>
      <c r="DU277" s="68">
        <v>2</v>
      </c>
      <c r="DV277" s="68">
        <v>2</v>
      </c>
      <c r="DW277" s="68">
        <v>2</v>
      </c>
      <c r="DX277" s="68">
        <v>2</v>
      </c>
      <c r="DY277" s="68">
        <v>2</v>
      </c>
      <c r="DZ277" s="68">
        <v>2</v>
      </c>
      <c r="EA277" s="68">
        <v>2</v>
      </c>
      <c r="EB277" s="68">
        <v>2</v>
      </c>
      <c r="EC277" s="68">
        <v>2</v>
      </c>
      <c r="ED277" s="68">
        <v>2</v>
      </c>
      <c r="EE277" s="68">
        <v>2</v>
      </c>
      <c r="EF277" s="68">
        <v>2</v>
      </c>
      <c r="EG277" s="68">
        <v>2</v>
      </c>
      <c r="EH277" s="68">
        <v>2</v>
      </c>
      <c r="EI277" s="68">
        <v>2</v>
      </c>
      <c r="EJ277" s="68">
        <v>2</v>
      </c>
      <c r="EK277" s="68">
        <v>2</v>
      </c>
      <c r="EL277" s="68">
        <v>2</v>
      </c>
      <c r="EM277" s="68">
        <v>2</v>
      </c>
      <c r="EN277" s="68">
        <v>2</v>
      </c>
      <c r="EO277" s="68">
        <v>2</v>
      </c>
      <c r="EP277" s="68">
        <v>2</v>
      </c>
      <c r="EQ277" s="68">
        <v>2</v>
      </c>
      <c r="ER277" s="68">
        <v>2</v>
      </c>
      <c r="ES277" s="68">
        <v>2</v>
      </c>
      <c r="ET277" s="68">
        <v>2</v>
      </c>
      <c r="EU277" s="68">
        <v>2</v>
      </c>
      <c r="EV277" s="68">
        <v>2</v>
      </c>
      <c r="EW277" s="68">
        <v>2</v>
      </c>
      <c r="EX277" s="68">
        <v>2</v>
      </c>
      <c r="EY277" s="68">
        <v>2</v>
      </c>
      <c r="EZ277" s="68">
        <v>2</v>
      </c>
      <c r="FA277" s="68">
        <v>2</v>
      </c>
      <c r="FB277" s="68">
        <v>2</v>
      </c>
      <c r="FC277" s="68">
        <v>2</v>
      </c>
      <c r="FD277" s="68">
        <v>2</v>
      </c>
      <c r="FE277" s="68">
        <v>2</v>
      </c>
      <c r="FF277" s="68">
        <v>2</v>
      </c>
      <c r="FG277" s="68">
        <v>2</v>
      </c>
      <c r="FH277" s="68">
        <v>2</v>
      </c>
      <c r="FI277" s="68">
        <v>2</v>
      </c>
      <c r="FJ277" s="68">
        <v>2</v>
      </c>
      <c r="FK277" s="68">
        <v>2</v>
      </c>
      <c r="FL277" s="68">
        <v>2</v>
      </c>
      <c r="FM277" s="68">
        <v>2</v>
      </c>
      <c r="FN277" s="68">
        <v>2</v>
      </c>
      <c r="FO277" s="68">
        <v>2</v>
      </c>
      <c r="FP277" s="68">
        <v>2</v>
      </c>
      <c r="FQ277" s="68">
        <v>2</v>
      </c>
      <c r="FR277" s="68">
        <v>2</v>
      </c>
      <c r="FS277" s="68">
        <v>2</v>
      </c>
      <c r="FT277" s="68">
        <v>2</v>
      </c>
      <c r="FU277" s="68">
        <v>2</v>
      </c>
      <c r="FV277" s="68">
        <v>2</v>
      </c>
      <c r="FW277" s="68">
        <v>2</v>
      </c>
      <c r="FX277" s="68">
        <v>2</v>
      </c>
      <c r="FY277" s="68">
        <v>2</v>
      </c>
      <c r="FZ277" s="68">
        <v>2</v>
      </c>
      <c r="GA277" s="68">
        <v>2</v>
      </c>
      <c r="GB277" s="68">
        <v>2</v>
      </c>
      <c r="GC277" s="68">
        <v>2</v>
      </c>
      <c r="GD277" s="68">
        <v>2</v>
      </c>
      <c r="GE277" s="68">
        <v>2</v>
      </c>
      <c r="GF277" s="68">
        <v>2</v>
      </c>
      <c r="GG277" s="78">
        <v>2</v>
      </c>
      <c r="GH277" s="78">
        <v>2</v>
      </c>
      <c r="GI277" s="78">
        <v>2</v>
      </c>
      <c r="GJ277" s="78">
        <v>2</v>
      </c>
      <c r="GK277" s="78">
        <v>2</v>
      </c>
      <c r="GL277" s="80">
        <v>2</v>
      </c>
      <c r="GM277" s="80">
        <v>2</v>
      </c>
      <c r="GN277" s="80">
        <v>2</v>
      </c>
      <c r="GO277" s="80">
        <v>2</v>
      </c>
      <c r="GP277" s="80">
        <v>2</v>
      </c>
      <c r="GQ277" s="80">
        <v>2</v>
      </c>
      <c r="GR277" s="80">
        <v>2</v>
      </c>
      <c r="GS277" s="80">
        <v>2</v>
      </c>
      <c r="GT277" s="80">
        <v>2</v>
      </c>
      <c r="GU277" s="80">
        <v>2</v>
      </c>
      <c r="GV277" s="80">
        <v>2</v>
      </c>
      <c r="GW277" s="80">
        <v>2</v>
      </c>
      <c r="GX277" s="80">
        <v>2</v>
      </c>
      <c r="GY277" s="80">
        <v>2</v>
      </c>
      <c r="GZ277" s="80">
        <v>2</v>
      </c>
      <c r="HA277" s="80">
        <v>2</v>
      </c>
      <c r="HB277" s="80">
        <v>2</v>
      </c>
      <c r="HC277" s="80">
        <v>2</v>
      </c>
      <c r="HD277" s="80">
        <v>2</v>
      </c>
      <c r="HE277" s="80">
        <v>2</v>
      </c>
      <c r="HF277" s="80">
        <v>2</v>
      </c>
      <c r="HG277" s="80">
        <v>2</v>
      </c>
      <c r="HH277" s="80">
        <v>2</v>
      </c>
      <c r="HI277" s="80">
        <v>2</v>
      </c>
      <c r="HJ277" s="80">
        <v>2</v>
      </c>
      <c r="HK277" s="80">
        <v>2</v>
      </c>
      <c r="HL277" s="80">
        <v>2</v>
      </c>
      <c r="HM277" s="80">
        <v>2</v>
      </c>
      <c r="HN277" s="80">
        <v>2</v>
      </c>
      <c r="HO277" s="80">
        <v>2</v>
      </c>
      <c r="HP277" s="80">
        <v>2</v>
      </c>
      <c r="HQ277" s="112">
        <v>2</v>
      </c>
      <c r="HR277" s="80">
        <v>2</v>
      </c>
      <c r="HS277" s="80">
        <v>2</v>
      </c>
      <c r="HT277" s="80">
        <v>2</v>
      </c>
      <c r="HU277" s="80">
        <v>2</v>
      </c>
      <c r="HV277" s="80">
        <v>2</v>
      </c>
      <c r="HW277" s="80">
        <v>2</v>
      </c>
      <c r="HX277" s="80">
        <v>2</v>
      </c>
      <c r="HY277" s="80">
        <v>2</v>
      </c>
      <c r="HZ277" s="80">
        <v>2</v>
      </c>
      <c r="IA277" s="80">
        <v>2</v>
      </c>
      <c r="IB277" s="80">
        <v>2</v>
      </c>
      <c r="IC277" s="80">
        <v>2</v>
      </c>
      <c r="ID277" s="80">
        <v>2</v>
      </c>
      <c r="IE277" s="80">
        <v>2</v>
      </c>
      <c r="IF277" s="80">
        <v>2</v>
      </c>
      <c r="IG277" s="80">
        <v>2</v>
      </c>
      <c r="IH277" s="80">
        <v>2</v>
      </c>
      <c r="II277" s="80">
        <v>2</v>
      </c>
      <c r="IJ277" s="80">
        <v>2</v>
      </c>
      <c r="IK277" s="80">
        <v>2</v>
      </c>
      <c r="IL277" s="80">
        <v>2</v>
      </c>
      <c r="IM277" s="80">
        <v>2</v>
      </c>
      <c r="IN277" s="80">
        <v>2</v>
      </c>
      <c r="IO277" s="80">
        <v>2</v>
      </c>
      <c r="IP277" s="80">
        <v>2</v>
      </c>
      <c r="IQ277" s="80">
        <v>2</v>
      </c>
      <c r="IR277" s="80">
        <v>2</v>
      </c>
      <c r="IS277" s="80">
        <v>2</v>
      </c>
      <c r="IT277" s="80">
        <v>2</v>
      </c>
      <c r="IU277" s="80">
        <v>2</v>
      </c>
      <c r="IV277" s="80">
        <v>2</v>
      </c>
      <c r="IW277" s="80">
        <v>2</v>
      </c>
      <c r="IX277" s="80">
        <v>2</v>
      </c>
      <c r="IY277" s="80">
        <v>2</v>
      </c>
      <c r="IZ277" s="80">
        <v>2</v>
      </c>
      <c r="JA277" s="80">
        <v>2</v>
      </c>
      <c r="JB277" s="80">
        <v>2</v>
      </c>
      <c r="JC277" s="80">
        <v>2</v>
      </c>
      <c r="JD277" s="80">
        <v>2</v>
      </c>
      <c r="JE277" s="80">
        <v>2</v>
      </c>
      <c r="JF277" s="80">
        <v>2</v>
      </c>
      <c r="JG277" s="80">
        <v>2</v>
      </c>
      <c r="JH277" s="80">
        <v>2</v>
      </c>
      <c r="JI277" s="80">
        <v>2</v>
      </c>
      <c r="JJ277" s="80">
        <v>2</v>
      </c>
      <c r="JK277" s="80">
        <v>2</v>
      </c>
      <c r="JL277" s="80">
        <v>2</v>
      </c>
      <c r="JM277" s="80">
        <v>2</v>
      </c>
      <c r="JN277" s="80">
        <v>2</v>
      </c>
      <c r="JO277" s="80">
        <v>2</v>
      </c>
      <c r="JP277" s="80">
        <v>2</v>
      </c>
      <c r="JQ277" s="80">
        <v>2</v>
      </c>
      <c r="JR277" s="80">
        <v>2</v>
      </c>
      <c r="JS277" s="80">
        <v>2</v>
      </c>
      <c r="JT277" s="80">
        <v>2</v>
      </c>
      <c r="JU277" s="80">
        <v>2</v>
      </c>
      <c r="JV277" s="80">
        <v>2</v>
      </c>
      <c r="JW277" s="80">
        <v>2</v>
      </c>
      <c r="JX277" s="80">
        <v>2</v>
      </c>
      <c r="JY277" s="80">
        <v>2</v>
      </c>
      <c r="JZ277" s="80">
        <v>2</v>
      </c>
      <c r="KA277" s="80">
        <v>2</v>
      </c>
      <c r="KB277" s="80">
        <v>2</v>
      </c>
      <c r="KC277" s="80">
        <v>2</v>
      </c>
      <c r="KD277" s="80">
        <v>2</v>
      </c>
      <c r="KE277" s="80">
        <v>2</v>
      </c>
      <c r="KF277" s="80">
        <v>2</v>
      </c>
      <c r="KG277" s="80">
        <v>2</v>
      </c>
      <c r="KH277" s="80">
        <v>2</v>
      </c>
      <c r="KI277" s="80">
        <v>2</v>
      </c>
      <c r="KJ277" s="80">
        <v>2</v>
      </c>
      <c r="KK277" s="80">
        <v>2</v>
      </c>
      <c r="KL277" s="80">
        <v>2</v>
      </c>
      <c r="KM277" s="80">
        <v>2</v>
      </c>
      <c r="KN277" s="80">
        <v>2</v>
      </c>
      <c r="KO277" s="80">
        <v>2</v>
      </c>
      <c r="KP277" s="80">
        <v>2</v>
      </c>
      <c r="KQ277" s="80">
        <v>2</v>
      </c>
      <c r="KR277" s="80">
        <v>2</v>
      </c>
      <c r="KS277" s="80">
        <v>2</v>
      </c>
      <c r="KT277" s="80">
        <v>2</v>
      </c>
      <c r="KU277" s="80">
        <v>2</v>
      </c>
      <c r="KV277" s="80">
        <v>2</v>
      </c>
      <c r="KW277" s="80">
        <v>2</v>
      </c>
      <c r="KX277" s="80">
        <v>2</v>
      </c>
      <c r="KY277" s="80">
        <v>2</v>
      </c>
      <c r="KZ277" s="80">
        <v>2</v>
      </c>
      <c r="LA277" s="80">
        <v>2</v>
      </c>
      <c r="LB277" s="80">
        <v>2</v>
      </c>
      <c r="LC277" s="80">
        <v>2</v>
      </c>
      <c r="LD277" s="80">
        <v>2</v>
      </c>
      <c r="LE277" s="80">
        <v>2</v>
      </c>
      <c r="LF277" s="80">
        <v>2</v>
      </c>
      <c r="LG277" s="80">
        <v>2</v>
      </c>
      <c r="LH277" s="80">
        <v>2</v>
      </c>
      <c r="LI277" s="80">
        <v>2</v>
      </c>
      <c r="LJ277" s="80">
        <v>2</v>
      </c>
      <c r="LK277" s="80">
        <v>2</v>
      </c>
      <c r="LL277" s="80">
        <v>2</v>
      </c>
      <c r="LM277" s="80">
        <v>2</v>
      </c>
      <c r="LN277" s="80">
        <v>2</v>
      </c>
      <c r="LO277" s="80">
        <v>2</v>
      </c>
      <c r="LP277" s="80">
        <v>2</v>
      </c>
      <c r="LQ277" s="80">
        <v>2</v>
      </c>
      <c r="LR277" s="80">
        <v>2</v>
      </c>
      <c r="LS277" s="80">
        <v>2</v>
      </c>
      <c r="LT277" s="80">
        <v>2</v>
      </c>
      <c r="LU277" s="80">
        <v>2</v>
      </c>
      <c r="LV277" s="80">
        <v>2</v>
      </c>
      <c r="LW277" s="80">
        <v>2</v>
      </c>
      <c r="LX277" s="80">
        <v>2</v>
      </c>
      <c r="LY277" s="80">
        <v>2</v>
      </c>
      <c r="LZ277" s="80">
        <v>2</v>
      </c>
      <c r="MA277" s="80">
        <v>2</v>
      </c>
      <c r="MB277" s="80">
        <v>2</v>
      </c>
      <c r="MC277" s="80">
        <v>2</v>
      </c>
      <c r="MD277" s="80">
        <v>2</v>
      </c>
      <c r="ME277" s="80">
        <v>2</v>
      </c>
      <c r="MF277" s="80">
        <v>2</v>
      </c>
      <c r="MG277" s="80">
        <v>2</v>
      </c>
      <c r="MH277" s="80">
        <v>2</v>
      </c>
      <c r="MI277" s="80">
        <v>2</v>
      </c>
      <c r="MJ277" s="80">
        <v>2</v>
      </c>
      <c r="MK277" s="80">
        <v>2</v>
      </c>
      <c r="ML277" s="80">
        <v>2</v>
      </c>
      <c r="MM277" s="80">
        <v>2</v>
      </c>
      <c r="MN277" s="80">
        <v>2</v>
      </c>
      <c r="MO277" s="80">
        <v>2</v>
      </c>
      <c r="MP277" s="80">
        <v>2</v>
      </c>
      <c r="MQ277" s="80">
        <v>2</v>
      </c>
      <c r="MR277" s="70">
        <v>2</v>
      </c>
      <c r="MS277" s="68">
        <v>4</v>
      </c>
      <c r="MT277" s="68">
        <v>4</v>
      </c>
      <c r="MU277" s="68">
        <v>4</v>
      </c>
      <c r="MV277" s="68">
        <v>4</v>
      </c>
      <c r="MW277" s="68">
        <v>4</v>
      </c>
      <c r="MX277" s="70">
        <v>4</v>
      </c>
      <c r="MY277" s="68">
        <v>2</v>
      </c>
      <c r="MZ277" s="68">
        <v>2</v>
      </c>
      <c r="NA277" s="68">
        <v>2</v>
      </c>
      <c r="NB277" s="68">
        <v>2</v>
      </c>
      <c r="NC277" s="68">
        <v>2</v>
      </c>
      <c r="ND277" s="68">
        <v>2</v>
      </c>
      <c r="NE277" s="68">
        <v>2</v>
      </c>
      <c r="NF277" s="68">
        <v>2</v>
      </c>
      <c r="NG277" s="68">
        <v>2</v>
      </c>
      <c r="NH277" s="68">
        <v>2</v>
      </c>
      <c r="NI277" s="68">
        <v>2</v>
      </c>
      <c r="NJ277" s="68">
        <v>2</v>
      </c>
      <c r="NK277" s="68">
        <v>2</v>
      </c>
      <c r="NL277" s="68">
        <v>2</v>
      </c>
      <c r="NM277" s="68">
        <v>2</v>
      </c>
      <c r="NN277" s="68">
        <v>2</v>
      </c>
      <c r="NO277" s="68">
        <v>2</v>
      </c>
      <c r="NP277" s="68">
        <v>2</v>
      </c>
      <c r="NQ277" s="68">
        <v>2</v>
      </c>
      <c r="NR277" s="68">
        <v>2</v>
      </c>
      <c r="NS277" s="68">
        <v>2</v>
      </c>
      <c r="NT277" s="68">
        <v>2</v>
      </c>
      <c r="NU277" s="68">
        <v>2</v>
      </c>
      <c r="NV277" s="68">
        <v>4</v>
      </c>
      <c r="NW277" s="68">
        <v>4</v>
      </c>
      <c r="NX277" s="68">
        <v>4</v>
      </c>
      <c r="NY277" s="68">
        <v>4</v>
      </c>
      <c r="NZ277" s="68">
        <v>4</v>
      </c>
      <c r="OA277" s="68">
        <v>4</v>
      </c>
      <c r="OB277" s="68">
        <v>4</v>
      </c>
      <c r="OC277" s="68">
        <v>4</v>
      </c>
      <c r="OD277" s="68">
        <v>4</v>
      </c>
      <c r="OE277" s="68">
        <v>4</v>
      </c>
      <c r="OF277" s="68">
        <v>4</v>
      </c>
      <c r="OG277" s="68">
        <v>4</v>
      </c>
      <c r="OH277" s="68">
        <v>4</v>
      </c>
      <c r="OI277" s="68">
        <v>2</v>
      </c>
      <c r="OJ277" s="68">
        <v>2</v>
      </c>
      <c r="OK277" s="68">
        <v>2</v>
      </c>
      <c r="OL277" s="68">
        <v>2</v>
      </c>
      <c r="OM277" s="68">
        <v>2</v>
      </c>
      <c r="ON277" s="68">
        <v>2</v>
      </c>
      <c r="OO277" s="68">
        <v>2</v>
      </c>
      <c r="OP277" s="68">
        <v>2</v>
      </c>
      <c r="OQ277" s="68">
        <v>2</v>
      </c>
      <c r="OR277" s="68">
        <v>2</v>
      </c>
      <c r="OS277" s="68">
        <v>2</v>
      </c>
      <c r="OT277" s="68">
        <v>2</v>
      </c>
      <c r="OU277" s="70">
        <v>1</v>
      </c>
    </row>
    <row r="278" spans="1:412" s="124" customFormat="1" ht="12.75">
      <c r="A278" s="67">
        <v>269</v>
      </c>
      <c r="B278" s="556" t="s">
        <v>865</v>
      </c>
      <c r="C278" s="559" t="s">
        <v>866</v>
      </c>
      <c r="D278" s="514">
        <f>'Preț Combustibil'!I122</f>
        <v>24.956465517241387</v>
      </c>
      <c r="E278" s="571"/>
      <c r="F278" s="518"/>
      <c r="G278" s="518">
        <v>26</v>
      </c>
      <c r="H278" s="912">
        <v>19.467311233885823</v>
      </c>
      <c r="I278" s="633">
        <f>D278</f>
        <v>24.956465517241387</v>
      </c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3"/>
      <c r="AC278" s="113"/>
      <c r="AD278" s="113"/>
      <c r="AE278" s="113"/>
      <c r="AF278" s="113"/>
      <c r="AG278" s="113"/>
      <c r="AH278" s="113"/>
      <c r="AI278" s="113"/>
      <c r="AJ278" s="114"/>
      <c r="AK278" s="113"/>
      <c r="AL278" s="114"/>
      <c r="AM278" s="113"/>
      <c r="AN278" s="113"/>
      <c r="AO278" s="114"/>
      <c r="AP278" s="113"/>
      <c r="AQ278" s="113"/>
      <c r="AR278" s="113"/>
      <c r="AS278" s="113"/>
      <c r="AT278" s="113"/>
      <c r="AU278" s="113"/>
      <c r="AV278" s="113"/>
      <c r="AW278" s="113"/>
      <c r="AX278" s="113"/>
      <c r="AY278" s="113"/>
      <c r="AZ278" s="113"/>
      <c r="BA278" s="113"/>
      <c r="BB278" s="113"/>
      <c r="BC278" s="113"/>
      <c r="BD278" s="113"/>
      <c r="BE278" s="113"/>
      <c r="BF278" s="113"/>
      <c r="BG278" s="113"/>
      <c r="BH278" s="113"/>
      <c r="BI278" s="113"/>
      <c r="BJ278" s="113"/>
      <c r="BK278" s="114"/>
      <c r="BL278" s="114"/>
      <c r="BM278" s="113"/>
      <c r="BN278" s="113"/>
      <c r="BO278" s="114"/>
      <c r="BP278" s="114"/>
      <c r="BQ278" s="113"/>
      <c r="BR278" s="113"/>
      <c r="BS278" s="113"/>
      <c r="BT278" s="113"/>
      <c r="BU278" s="114"/>
      <c r="BV278" s="114"/>
      <c r="BW278" s="114"/>
      <c r="BX278" s="114"/>
      <c r="BY278" s="113"/>
      <c r="BZ278" s="113"/>
      <c r="CA278" s="113"/>
      <c r="CB278" s="113"/>
      <c r="CC278" s="114"/>
      <c r="CD278" s="114"/>
      <c r="CE278" s="113"/>
      <c r="CF278" s="114"/>
      <c r="CG278" s="114"/>
      <c r="CH278" s="114"/>
      <c r="CI278" s="114"/>
      <c r="CJ278" s="114"/>
      <c r="CK278" s="114"/>
      <c r="CL278" s="114"/>
      <c r="CM278" s="114"/>
      <c r="CN278" s="114"/>
      <c r="CO278" s="114"/>
      <c r="CP278" s="114"/>
      <c r="CQ278" s="114"/>
      <c r="CR278" s="114"/>
      <c r="CS278" s="114"/>
      <c r="CT278" s="114"/>
      <c r="CU278" s="114"/>
      <c r="CV278" s="114"/>
      <c r="CW278" s="114"/>
      <c r="CX278" s="114"/>
      <c r="CY278" s="114"/>
      <c r="CZ278" s="114"/>
      <c r="DA278" s="113"/>
      <c r="DB278" s="113"/>
      <c r="DC278" s="113"/>
      <c r="DD278" s="114"/>
      <c r="DE278" s="114"/>
      <c r="DF278" s="113"/>
      <c r="DG278" s="114"/>
      <c r="DH278" s="113"/>
      <c r="DI278" s="114"/>
      <c r="DJ278" s="114"/>
      <c r="DK278" s="113"/>
      <c r="DL278" s="114"/>
      <c r="DM278" s="114"/>
      <c r="DN278" s="114"/>
      <c r="DO278" s="114"/>
      <c r="DP278" s="114"/>
      <c r="DQ278" s="114"/>
      <c r="DR278" s="114"/>
      <c r="DS278" s="114"/>
      <c r="DT278" s="114"/>
      <c r="DU278" s="114"/>
      <c r="DV278" s="114"/>
      <c r="DW278" s="114"/>
      <c r="DX278" s="114"/>
      <c r="DY278" s="114"/>
      <c r="DZ278" s="114"/>
      <c r="EA278" s="114"/>
      <c r="EB278" s="114"/>
      <c r="EC278" s="113"/>
      <c r="ED278" s="114"/>
      <c r="EE278" s="113"/>
      <c r="EF278" s="114"/>
      <c r="EG278" s="114"/>
      <c r="EH278" s="114"/>
      <c r="EI278" s="114"/>
      <c r="EJ278" s="114"/>
      <c r="EK278" s="114"/>
      <c r="EL278" s="114"/>
      <c r="EM278" s="114"/>
      <c r="EN278" s="114"/>
      <c r="EO278" s="114"/>
      <c r="EP278" s="114"/>
      <c r="EQ278" s="114"/>
      <c r="ER278" s="114"/>
      <c r="ES278" s="114"/>
      <c r="ET278" s="113"/>
      <c r="EU278" s="114"/>
      <c r="EV278" s="113"/>
      <c r="EW278" s="113"/>
      <c r="EX278" s="113"/>
      <c r="EY278" s="115"/>
      <c r="EZ278" s="115"/>
      <c r="FA278" s="115"/>
      <c r="FB278" s="116"/>
      <c r="FC278" s="117"/>
      <c r="FD278" s="117"/>
      <c r="FE278" s="117"/>
      <c r="FF278" s="117"/>
      <c r="FG278" s="117"/>
      <c r="FH278" s="117"/>
      <c r="FI278" s="117"/>
      <c r="FJ278" s="117"/>
      <c r="FK278" s="117"/>
      <c r="FL278" s="117"/>
      <c r="FM278" s="117"/>
      <c r="FN278" s="117"/>
      <c r="FO278" s="117"/>
      <c r="FP278" s="117"/>
      <c r="FQ278" s="117"/>
      <c r="FR278" s="116"/>
      <c r="FS278" s="116"/>
      <c r="FT278" s="116"/>
      <c r="FU278" s="116"/>
      <c r="FV278" s="116"/>
      <c r="FW278" s="116"/>
      <c r="FX278" s="118"/>
      <c r="FY278" s="118"/>
      <c r="FZ278" s="118"/>
      <c r="GA278" s="118"/>
      <c r="GB278" s="118"/>
      <c r="GC278" s="116"/>
      <c r="GD278" s="116"/>
      <c r="GE278" s="116"/>
      <c r="GF278" s="116"/>
      <c r="GG278" s="119"/>
      <c r="GH278" s="120"/>
      <c r="GI278" s="120"/>
      <c r="GJ278" s="116"/>
      <c r="GK278" s="121"/>
      <c r="GL278" s="122"/>
      <c r="GM278" s="122"/>
      <c r="GN278" s="113"/>
      <c r="GO278" s="113"/>
      <c r="GP278" s="113"/>
      <c r="GQ278" s="113"/>
      <c r="GR278" s="113"/>
      <c r="GS278" s="113"/>
      <c r="GT278" s="113"/>
      <c r="GU278" s="113"/>
      <c r="GV278" s="113"/>
      <c r="GW278" s="113"/>
      <c r="GX278" s="113"/>
      <c r="GY278" s="113"/>
      <c r="GZ278" s="113"/>
      <c r="HA278" s="113"/>
      <c r="HB278" s="113"/>
      <c r="HC278" s="113"/>
      <c r="HD278" s="113"/>
      <c r="HE278" s="113"/>
      <c r="HF278" s="113"/>
      <c r="HG278" s="113"/>
      <c r="HH278" s="113"/>
      <c r="HI278" s="113"/>
      <c r="HJ278" s="113"/>
      <c r="HK278" s="113"/>
      <c r="HL278" s="113"/>
      <c r="HM278" s="113"/>
      <c r="HN278" s="113"/>
      <c r="HO278" s="113"/>
      <c r="HP278" s="113"/>
      <c r="HQ278" s="123"/>
      <c r="HR278" s="113"/>
      <c r="HS278" s="113"/>
      <c r="HT278" s="113"/>
      <c r="HU278" s="113"/>
      <c r="HV278" s="113"/>
      <c r="HW278" s="113"/>
      <c r="HX278" s="113"/>
      <c r="HY278" s="113"/>
      <c r="HZ278" s="113"/>
      <c r="IA278" s="113"/>
      <c r="IB278" s="113"/>
      <c r="IC278" s="113"/>
      <c r="ID278" s="113"/>
      <c r="IE278" s="113"/>
      <c r="IF278" s="113"/>
      <c r="IG278" s="113"/>
      <c r="IH278" s="113"/>
      <c r="II278" s="113"/>
      <c r="IJ278" s="113"/>
      <c r="IK278" s="113"/>
      <c r="IL278" s="113"/>
      <c r="IM278" s="113"/>
      <c r="IN278" s="113"/>
      <c r="IO278" s="113"/>
      <c r="IP278" s="113"/>
      <c r="IQ278" s="113"/>
      <c r="IR278" s="113"/>
      <c r="IS278" s="113"/>
      <c r="IT278" s="113"/>
      <c r="IU278" s="113"/>
      <c r="IV278" s="113"/>
      <c r="IW278" s="113"/>
      <c r="IX278" s="113"/>
      <c r="IY278" s="113"/>
      <c r="IZ278" s="113"/>
      <c r="JA278" s="113"/>
      <c r="JB278" s="113"/>
      <c r="JC278" s="113"/>
      <c r="JD278" s="113"/>
      <c r="JE278" s="113"/>
      <c r="JF278" s="113"/>
      <c r="JG278" s="113"/>
      <c r="JH278" s="113"/>
      <c r="JI278" s="113"/>
      <c r="JJ278" s="113"/>
      <c r="JK278" s="113"/>
      <c r="JL278" s="113"/>
      <c r="JM278" s="113"/>
      <c r="JN278" s="113"/>
      <c r="JO278" s="113"/>
      <c r="JP278" s="113"/>
      <c r="JQ278" s="113"/>
      <c r="JR278" s="113"/>
      <c r="JS278" s="113"/>
      <c r="JT278" s="113"/>
      <c r="JU278" s="113"/>
      <c r="JV278" s="113"/>
      <c r="JW278" s="113"/>
      <c r="JX278" s="113"/>
      <c r="JY278" s="113"/>
      <c r="JZ278" s="113"/>
      <c r="KA278" s="113"/>
      <c r="KB278" s="113"/>
      <c r="KC278" s="113"/>
      <c r="KD278" s="113"/>
      <c r="KE278" s="113"/>
      <c r="KF278" s="113"/>
      <c r="KG278" s="113"/>
      <c r="KH278" s="113"/>
      <c r="KI278" s="113"/>
      <c r="KJ278" s="113"/>
      <c r="KK278" s="113"/>
      <c r="KL278" s="113"/>
      <c r="KM278" s="113"/>
      <c r="KN278" s="113"/>
      <c r="KO278" s="113"/>
      <c r="KP278" s="113"/>
      <c r="KQ278" s="113"/>
      <c r="KR278" s="113"/>
      <c r="KS278" s="113"/>
      <c r="KT278" s="113"/>
      <c r="KU278" s="113"/>
      <c r="KV278" s="113"/>
      <c r="KW278" s="113"/>
      <c r="KX278" s="113"/>
      <c r="KY278" s="113"/>
      <c r="KZ278" s="113"/>
      <c r="LA278" s="113"/>
      <c r="LB278" s="113"/>
      <c r="LC278" s="113"/>
      <c r="LD278" s="113"/>
      <c r="LE278" s="113"/>
      <c r="LF278" s="113"/>
      <c r="LG278" s="113"/>
      <c r="LH278" s="113"/>
      <c r="LI278" s="113"/>
      <c r="LJ278" s="113"/>
      <c r="LK278" s="113"/>
      <c r="LL278" s="113"/>
      <c r="LM278" s="113"/>
      <c r="LN278" s="113"/>
      <c r="LO278" s="113"/>
      <c r="LP278" s="113"/>
      <c r="LQ278" s="113"/>
      <c r="LR278" s="113"/>
      <c r="LS278" s="113"/>
      <c r="LT278" s="113"/>
      <c r="LU278" s="113"/>
      <c r="LV278" s="113"/>
      <c r="LW278" s="113"/>
      <c r="LX278" s="113"/>
      <c r="LY278" s="113"/>
      <c r="LZ278" s="113"/>
      <c r="MA278" s="113"/>
      <c r="MB278" s="113"/>
      <c r="MC278" s="113"/>
      <c r="MD278" s="113"/>
      <c r="ME278" s="113"/>
      <c r="MF278" s="113"/>
      <c r="MG278" s="113"/>
      <c r="MH278" s="113"/>
      <c r="MI278" s="113"/>
      <c r="MJ278" s="113"/>
      <c r="MK278" s="113"/>
      <c r="ML278" s="113"/>
      <c r="MM278" s="113"/>
      <c r="MN278" s="113"/>
      <c r="MO278" s="113"/>
      <c r="MP278" s="113"/>
      <c r="MQ278" s="113"/>
      <c r="MR278" s="113"/>
      <c r="MS278" s="113"/>
      <c r="MT278" s="113"/>
      <c r="MU278" s="113"/>
      <c r="MV278" s="113"/>
      <c r="MW278" s="113"/>
      <c r="MX278" s="113"/>
      <c r="MY278" s="113"/>
      <c r="MZ278" s="113"/>
      <c r="NA278" s="113"/>
      <c r="NB278" s="113"/>
      <c r="NC278" s="113"/>
      <c r="ND278" s="113"/>
      <c r="NE278" s="113"/>
      <c r="NF278" s="113"/>
      <c r="NG278" s="113"/>
      <c r="NH278" s="113"/>
      <c r="NI278" s="113"/>
      <c r="NJ278" s="113"/>
      <c r="NK278" s="113"/>
      <c r="NL278" s="113"/>
      <c r="NM278" s="113"/>
      <c r="NN278" s="113"/>
      <c r="NO278" s="113"/>
      <c r="NP278" s="113"/>
      <c r="NQ278" s="113"/>
      <c r="NR278" s="113"/>
      <c r="NS278" s="113"/>
      <c r="NT278" s="113"/>
      <c r="NU278" s="113"/>
      <c r="NV278" s="113"/>
      <c r="NW278" s="113"/>
      <c r="NX278" s="113"/>
      <c r="NY278" s="113"/>
      <c r="NZ278" s="113"/>
      <c r="OA278" s="113"/>
      <c r="OB278" s="113"/>
      <c r="OC278" s="113"/>
      <c r="OD278" s="113"/>
      <c r="OE278" s="113"/>
      <c r="OF278" s="113"/>
      <c r="OG278" s="81"/>
      <c r="OH278" s="113"/>
      <c r="OI278" s="113"/>
      <c r="OJ278" s="113"/>
      <c r="OK278" s="113"/>
      <c r="OL278" s="113"/>
      <c r="OM278" s="113"/>
      <c r="ON278" s="113"/>
      <c r="OO278" s="113"/>
      <c r="OP278" s="113"/>
      <c r="OQ278" s="113"/>
      <c r="OR278" s="113"/>
      <c r="OS278" s="113"/>
      <c r="OT278" s="113"/>
      <c r="OU278" s="113"/>
    </row>
    <row r="279" spans="1:412" s="124" customFormat="1" ht="12.75">
      <c r="A279" s="67">
        <v>270</v>
      </c>
      <c r="B279" s="556" t="s">
        <v>867</v>
      </c>
      <c r="C279" s="559" t="s">
        <v>866</v>
      </c>
      <c r="D279" s="517">
        <f>'Preț Combustibil'!W122</f>
        <v>24.985272988505756</v>
      </c>
      <c r="E279" s="571"/>
      <c r="F279" s="518"/>
      <c r="G279" s="518">
        <v>24.13</v>
      </c>
      <c r="H279" s="912">
        <v>16.576197053407004</v>
      </c>
      <c r="I279" s="633">
        <f>D279</f>
        <v>24.985272988505756</v>
      </c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  <c r="AA279" s="113"/>
      <c r="AB279" s="113"/>
      <c r="AC279" s="113"/>
      <c r="AD279" s="113"/>
      <c r="AE279" s="113"/>
      <c r="AF279" s="113"/>
      <c r="AG279" s="113"/>
      <c r="AH279" s="113"/>
      <c r="AI279" s="113"/>
      <c r="AJ279" s="114"/>
      <c r="AK279" s="113"/>
      <c r="AL279" s="114"/>
      <c r="AM279" s="113"/>
      <c r="AN279" s="113"/>
      <c r="AO279" s="114"/>
      <c r="AP279" s="113"/>
      <c r="AQ279" s="113"/>
      <c r="AR279" s="113"/>
      <c r="AS279" s="113"/>
      <c r="AT279" s="113"/>
      <c r="AU279" s="113"/>
      <c r="AV279" s="113"/>
      <c r="AW279" s="113"/>
      <c r="AX279" s="113"/>
      <c r="AY279" s="113"/>
      <c r="AZ279" s="113"/>
      <c r="BA279" s="113"/>
      <c r="BB279" s="113"/>
      <c r="BC279" s="113"/>
      <c r="BD279" s="113"/>
      <c r="BE279" s="113"/>
      <c r="BF279" s="113"/>
      <c r="BG279" s="113"/>
      <c r="BH279" s="113"/>
      <c r="BI279" s="113"/>
      <c r="BJ279" s="113"/>
      <c r="BK279" s="114"/>
      <c r="BL279" s="114"/>
      <c r="BM279" s="113"/>
      <c r="BN279" s="113"/>
      <c r="BO279" s="114"/>
      <c r="BP279" s="114"/>
      <c r="BQ279" s="113"/>
      <c r="BR279" s="113"/>
      <c r="BS279" s="113"/>
      <c r="BT279" s="113"/>
      <c r="BU279" s="114"/>
      <c r="BV279" s="114"/>
      <c r="BW279" s="114"/>
      <c r="BX279" s="114"/>
      <c r="BY279" s="113"/>
      <c r="BZ279" s="113"/>
      <c r="CA279" s="113"/>
      <c r="CB279" s="113"/>
      <c r="CC279" s="114"/>
      <c r="CD279" s="114"/>
      <c r="CE279" s="113"/>
      <c r="CF279" s="114"/>
      <c r="CG279" s="114"/>
      <c r="CH279" s="114"/>
      <c r="CI279" s="114"/>
      <c r="CJ279" s="114"/>
      <c r="CK279" s="114"/>
      <c r="CL279" s="114"/>
      <c r="CM279" s="114"/>
      <c r="CN279" s="114"/>
      <c r="CO279" s="114"/>
      <c r="CP279" s="114"/>
      <c r="CQ279" s="114"/>
      <c r="CR279" s="114"/>
      <c r="CS279" s="114"/>
      <c r="CT279" s="114"/>
      <c r="CU279" s="114"/>
      <c r="CV279" s="114"/>
      <c r="CW279" s="114"/>
      <c r="CX279" s="114"/>
      <c r="CY279" s="114"/>
      <c r="CZ279" s="114"/>
      <c r="DA279" s="113"/>
      <c r="DB279" s="113"/>
      <c r="DC279" s="113"/>
      <c r="DD279" s="114"/>
      <c r="DE279" s="114"/>
      <c r="DF279" s="113"/>
      <c r="DG279" s="114"/>
      <c r="DH279" s="113"/>
      <c r="DI279" s="114"/>
      <c r="DJ279" s="114"/>
      <c r="DK279" s="113"/>
      <c r="DL279" s="114"/>
      <c r="DM279" s="114"/>
      <c r="DN279" s="114"/>
      <c r="DO279" s="114"/>
      <c r="DP279" s="114"/>
      <c r="DQ279" s="114"/>
      <c r="DR279" s="114"/>
      <c r="DS279" s="114"/>
      <c r="DT279" s="114"/>
      <c r="DU279" s="114"/>
      <c r="DV279" s="114"/>
      <c r="DW279" s="114"/>
      <c r="DX279" s="114"/>
      <c r="DY279" s="114"/>
      <c r="DZ279" s="114"/>
      <c r="EA279" s="114"/>
      <c r="EB279" s="114"/>
      <c r="EC279" s="113"/>
      <c r="ED279" s="114"/>
      <c r="EE279" s="113"/>
      <c r="EF279" s="114"/>
      <c r="EG279" s="114"/>
      <c r="EH279" s="114"/>
      <c r="EI279" s="114"/>
      <c r="EJ279" s="114"/>
      <c r="EK279" s="114"/>
      <c r="EL279" s="114"/>
      <c r="EM279" s="114"/>
      <c r="EN279" s="114"/>
      <c r="EO279" s="114"/>
      <c r="EP279" s="114"/>
      <c r="EQ279" s="114"/>
      <c r="ER279" s="114"/>
      <c r="ES279" s="114"/>
      <c r="ET279" s="113"/>
      <c r="EU279" s="114"/>
      <c r="EV279" s="113"/>
      <c r="EW279" s="113"/>
      <c r="EX279" s="113"/>
      <c r="EY279" s="115"/>
      <c r="EZ279" s="115"/>
      <c r="FA279" s="115"/>
      <c r="FB279" s="116"/>
      <c r="FC279" s="117"/>
      <c r="FD279" s="117"/>
      <c r="FE279" s="117"/>
      <c r="FF279" s="117"/>
      <c r="FG279" s="117"/>
      <c r="FH279" s="117"/>
      <c r="FI279" s="117"/>
      <c r="FJ279" s="117"/>
      <c r="FK279" s="117"/>
      <c r="FL279" s="117"/>
      <c r="FM279" s="117"/>
      <c r="FN279" s="117"/>
      <c r="FO279" s="117"/>
      <c r="FP279" s="117"/>
      <c r="FQ279" s="117"/>
      <c r="FR279" s="116"/>
      <c r="FS279" s="116"/>
      <c r="FT279" s="116"/>
      <c r="FU279" s="116"/>
      <c r="FV279" s="116"/>
      <c r="FW279" s="116"/>
      <c r="FX279" s="118"/>
      <c r="FY279" s="118"/>
      <c r="FZ279" s="118"/>
      <c r="GA279" s="118"/>
      <c r="GB279" s="118"/>
      <c r="GC279" s="116"/>
      <c r="GD279" s="116"/>
      <c r="GE279" s="116"/>
      <c r="GF279" s="116"/>
      <c r="GG279" s="119"/>
      <c r="GH279" s="120"/>
      <c r="GI279" s="120"/>
      <c r="GJ279" s="116"/>
      <c r="GK279" s="121"/>
      <c r="GL279" s="122"/>
      <c r="GM279" s="122"/>
      <c r="GN279" s="113"/>
      <c r="GO279" s="113"/>
      <c r="GP279" s="113"/>
      <c r="GQ279" s="113"/>
      <c r="GR279" s="113"/>
      <c r="GS279" s="113"/>
      <c r="GT279" s="113"/>
      <c r="GU279" s="113"/>
      <c r="GV279" s="113"/>
      <c r="GW279" s="113"/>
      <c r="GX279" s="113"/>
      <c r="GY279" s="113"/>
      <c r="GZ279" s="113"/>
      <c r="HA279" s="113"/>
      <c r="HB279" s="113"/>
      <c r="HC279" s="113"/>
      <c r="HD279" s="113"/>
      <c r="HE279" s="113"/>
      <c r="HF279" s="113"/>
      <c r="HG279" s="113"/>
      <c r="HH279" s="113"/>
      <c r="HI279" s="113"/>
      <c r="HJ279" s="113"/>
      <c r="HK279" s="113"/>
      <c r="HL279" s="113"/>
      <c r="HM279" s="113"/>
      <c r="HN279" s="113"/>
      <c r="HO279" s="113"/>
      <c r="HP279" s="113"/>
      <c r="HQ279" s="123"/>
      <c r="HR279" s="113"/>
      <c r="HS279" s="113"/>
      <c r="HT279" s="113"/>
      <c r="HU279" s="113"/>
      <c r="HV279" s="113"/>
      <c r="HW279" s="113"/>
      <c r="HX279" s="113"/>
      <c r="HY279" s="113"/>
      <c r="HZ279" s="113"/>
      <c r="IA279" s="113"/>
      <c r="IB279" s="113"/>
      <c r="IC279" s="113"/>
      <c r="ID279" s="113"/>
      <c r="IE279" s="113"/>
      <c r="IF279" s="113"/>
      <c r="IG279" s="113"/>
      <c r="IH279" s="113"/>
      <c r="II279" s="113"/>
      <c r="IJ279" s="113"/>
      <c r="IK279" s="113"/>
      <c r="IL279" s="113"/>
      <c r="IM279" s="113"/>
      <c r="IN279" s="113"/>
      <c r="IO279" s="113"/>
      <c r="IP279" s="113"/>
      <c r="IQ279" s="113"/>
      <c r="IR279" s="113"/>
      <c r="IS279" s="113"/>
      <c r="IT279" s="113"/>
      <c r="IU279" s="113"/>
      <c r="IV279" s="113"/>
      <c r="IW279" s="113"/>
      <c r="IX279" s="113"/>
      <c r="IY279" s="113"/>
      <c r="IZ279" s="113"/>
      <c r="JA279" s="113"/>
      <c r="JB279" s="113"/>
      <c r="JC279" s="113"/>
      <c r="JD279" s="113"/>
      <c r="JE279" s="113"/>
      <c r="JF279" s="113"/>
      <c r="JG279" s="113"/>
      <c r="JH279" s="113"/>
      <c r="JI279" s="113"/>
      <c r="JJ279" s="113"/>
      <c r="JK279" s="113"/>
      <c r="JL279" s="113"/>
      <c r="JM279" s="113"/>
      <c r="JN279" s="113"/>
      <c r="JO279" s="113"/>
      <c r="JP279" s="113"/>
      <c r="JQ279" s="113"/>
      <c r="JR279" s="113"/>
      <c r="JS279" s="113"/>
      <c r="JT279" s="113"/>
      <c r="JU279" s="113"/>
      <c r="JV279" s="113"/>
      <c r="JW279" s="113"/>
      <c r="JX279" s="113"/>
      <c r="JY279" s="113"/>
      <c r="JZ279" s="113"/>
      <c r="KA279" s="113"/>
      <c r="KB279" s="113"/>
      <c r="KC279" s="113"/>
      <c r="KD279" s="113"/>
      <c r="KE279" s="113"/>
      <c r="KF279" s="113"/>
      <c r="KG279" s="113"/>
      <c r="KH279" s="113"/>
      <c r="KI279" s="113"/>
      <c r="KJ279" s="113"/>
      <c r="KK279" s="113"/>
      <c r="KL279" s="113"/>
      <c r="KM279" s="113"/>
      <c r="KN279" s="113"/>
      <c r="KO279" s="113"/>
      <c r="KP279" s="113"/>
      <c r="KQ279" s="113"/>
      <c r="KR279" s="113"/>
      <c r="KS279" s="113"/>
      <c r="KT279" s="113"/>
      <c r="KU279" s="113"/>
      <c r="KV279" s="113"/>
      <c r="KW279" s="113"/>
      <c r="KX279" s="113"/>
      <c r="KY279" s="113"/>
      <c r="KZ279" s="113"/>
      <c r="LA279" s="113"/>
      <c r="LB279" s="113"/>
      <c r="LC279" s="113"/>
      <c r="LD279" s="113"/>
      <c r="LE279" s="113"/>
      <c r="LF279" s="113"/>
      <c r="LG279" s="113"/>
      <c r="LH279" s="113"/>
      <c r="LI279" s="113"/>
      <c r="LJ279" s="113"/>
      <c r="LK279" s="113"/>
      <c r="LL279" s="113"/>
      <c r="LM279" s="113"/>
      <c r="LN279" s="113"/>
      <c r="LO279" s="113"/>
      <c r="LP279" s="113"/>
      <c r="LQ279" s="113"/>
      <c r="LR279" s="113"/>
      <c r="LS279" s="113"/>
      <c r="LT279" s="113"/>
      <c r="LU279" s="113"/>
      <c r="LV279" s="113"/>
      <c r="LW279" s="113"/>
      <c r="LX279" s="113"/>
      <c r="LY279" s="113"/>
      <c r="LZ279" s="113"/>
      <c r="MA279" s="113"/>
      <c r="MB279" s="113"/>
      <c r="MC279" s="113"/>
      <c r="MD279" s="113"/>
      <c r="ME279" s="113"/>
      <c r="MF279" s="113"/>
      <c r="MG279" s="113"/>
      <c r="MH279" s="113"/>
      <c r="MI279" s="113"/>
      <c r="MJ279" s="113"/>
      <c r="MK279" s="113"/>
      <c r="ML279" s="113"/>
      <c r="MM279" s="113"/>
      <c r="MN279" s="113"/>
      <c r="MO279" s="113"/>
      <c r="MP279" s="113"/>
      <c r="MQ279" s="113"/>
      <c r="MR279" s="113"/>
      <c r="MS279" s="113"/>
      <c r="MT279" s="113"/>
      <c r="MU279" s="113"/>
      <c r="MV279" s="113"/>
      <c r="MW279" s="113"/>
      <c r="MX279" s="113"/>
      <c r="MY279" s="113"/>
      <c r="MZ279" s="113"/>
      <c r="NA279" s="113"/>
      <c r="NB279" s="113"/>
      <c r="NC279" s="113"/>
      <c r="ND279" s="113"/>
      <c r="NE279" s="113"/>
      <c r="NF279" s="113"/>
      <c r="NG279" s="113"/>
      <c r="NH279" s="113"/>
      <c r="NI279" s="113"/>
      <c r="NJ279" s="113"/>
      <c r="NK279" s="113"/>
      <c r="NL279" s="113"/>
      <c r="NM279" s="113"/>
      <c r="NN279" s="113"/>
      <c r="NO279" s="113"/>
      <c r="NP279" s="113"/>
      <c r="NQ279" s="113"/>
      <c r="NR279" s="113"/>
      <c r="NS279" s="113"/>
      <c r="NT279" s="113"/>
      <c r="NU279" s="113"/>
      <c r="NV279" s="113"/>
      <c r="NW279" s="113"/>
      <c r="NX279" s="113"/>
      <c r="NY279" s="113"/>
      <c r="NZ279" s="113"/>
      <c r="OA279" s="113"/>
      <c r="OB279" s="113"/>
      <c r="OC279" s="113"/>
      <c r="OD279" s="113"/>
      <c r="OE279" s="113"/>
      <c r="OF279" s="113"/>
      <c r="OG279" s="81"/>
      <c r="OH279" s="113"/>
      <c r="OI279" s="113"/>
      <c r="OJ279" s="113"/>
      <c r="OK279" s="113"/>
      <c r="OL279" s="113"/>
      <c r="OM279" s="113"/>
      <c r="ON279" s="113"/>
      <c r="OO279" s="113"/>
      <c r="OP279" s="113"/>
      <c r="OQ279" s="113"/>
      <c r="OR279" s="113"/>
      <c r="OS279" s="113"/>
      <c r="OT279" s="113"/>
      <c r="OU279" s="113"/>
    </row>
    <row r="280" spans="1:412" s="67" customFormat="1" ht="25.5">
      <c r="A280" s="67">
        <v>271</v>
      </c>
      <c r="B280" s="552" t="s">
        <v>868</v>
      </c>
      <c r="C280" s="559" t="s">
        <v>858</v>
      </c>
      <c r="D280" s="508">
        <v>45.833333333333336</v>
      </c>
      <c r="E280" s="571"/>
      <c r="F280" s="518"/>
      <c r="G280" s="518">
        <v>45.83</v>
      </c>
      <c r="H280" s="912">
        <v>45.83</v>
      </c>
      <c r="I280" s="633">
        <f>D280</f>
        <v>45.833333333333336</v>
      </c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  <c r="AB280" s="70"/>
      <c r="AC280" s="70"/>
      <c r="AD280" s="70"/>
      <c r="AE280" s="70"/>
      <c r="AF280" s="70"/>
      <c r="AG280" s="70"/>
      <c r="AH280" s="70"/>
      <c r="AI280" s="70"/>
      <c r="AJ280" s="72"/>
      <c r="AK280" s="70"/>
      <c r="AL280" s="72"/>
      <c r="AM280" s="70"/>
      <c r="AN280" s="70"/>
      <c r="AO280" s="72"/>
      <c r="AP280" s="70"/>
      <c r="AQ280" s="70"/>
      <c r="AR280" s="70"/>
      <c r="AS280" s="70"/>
      <c r="AT280" s="70"/>
      <c r="AU280" s="70"/>
      <c r="AV280" s="70"/>
      <c r="AW280" s="70"/>
      <c r="AX280" s="70"/>
      <c r="AY280" s="70"/>
      <c r="AZ280" s="70"/>
      <c r="BA280" s="70"/>
      <c r="BB280" s="70"/>
      <c r="BC280" s="70"/>
      <c r="BD280" s="70"/>
      <c r="BE280" s="70"/>
      <c r="BF280" s="70"/>
      <c r="BG280" s="70"/>
      <c r="BH280" s="70"/>
      <c r="BI280" s="70"/>
      <c r="BJ280" s="70"/>
      <c r="BK280" s="72"/>
      <c r="BL280" s="72"/>
      <c r="BM280" s="70"/>
      <c r="BN280" s="70"/>
      <c r="BO280" s="72"/>
      <c r="BP280" s="72"/>
      <c r="BQ280" s="70"/>
      <c r="BR280" s="70"/>
      <c r="BS280" s="70"/>
      <c r="BT280" s="70"/>
      <c r="BU280" s="72"/>
      <c r="BV280" s="72"/>
      <c r="BW280" s="72"/>
      <c r="BX280" s="72"/>
      <c r="BY280" s="70"/>
      <c r="BZ280" s="70"/>
      <c r="CA280" s="70"/>
      <c r="CB280" s="70"/>
      <c r="CC280" s="72"/>
      <c r="CD280" s="72"/>
      <c r="CE280" s="70"/>
      <c r="CF280" s="72"/>
      <c r="CG280" s="72"/>
      <c r="CH280" s="72"/>
      <c r="CI280" s="72"/>
      <c r="CJ280" s="72"/>
      <c r="CK280" s="72"/>
      <c r="CL280" s="72"/>
      <c r="CM280" s="72"/>
      <c r="CN280" s="72"/>
      <c r="CO280" s="72"/>
      <c r="CP280" s="72"/>
      <c r="CQ280" s="72"/>
      <c r="CR280" s="72"/>
      <c r="CS280" s="72"/>
      <c r="CT280" s="72"/>
      <c r="CU280" s="72"/>
      <c r="CV280" s="72"/>
      <c r="CW280" s="72"/>
      <c r="CX280" s="72"/>
      <c r="CY280" s="72"/>
      <c r="CZ280" s="72"/>
      <c r="DA280" s="70"/>
      <c r="DB280" s="70"/>
      <c r="DC280" s="70"/>
      <c r="DD280" s="72"/>
      <c r="DE280" s="72"/>
      <c r="DF280" s="70"/>
      <c r="DG280" s="72"/>
      <c r="DH280" s="70"/>
      <c r="DI280" s="72"/>
      <c r="DJ280" s="72"/>
      <c r="DK280" s="70"/>
      <c r="DL280" s="72"/>
      <c r="DM280" s="72"/>
      <c r="DN280" s="72"/>
      <c r="DO280" s="72"/>
      <c r="DP280" s="72"/>
      <c r="DQ280" s="72"/>
      <c r="DR280" s="72"/>
      <c r="DS280" s="72"/>
      <c r="DT280" s="72"/>
      <c r="DU280" s="72"/>
      <c r="DV280" s="72"/>
      <c r="DW280" s="72"/>
      <c r="DX280" s="72"/>
      <c r="DY280" s="72"/>
      <c r="DZ280" s="72"/>
      <c r="EA280" s="72"/>
      <c r="EB280" s="72"/>
      <c r="EC280" s="70"/>
      <c r="ED280" s="72"/>
      <c r="EE280" s="70"/>
      <c r="EF280" s="72"/>
      <c r="EG280" s="72"/>
      <c r="EH280" s="72"/>
      <c r="EI280" s="72"/>
      <c r="EJ280" s="72"/>
      <c r="EK280" s="72"/>
      <c r="EL280" s="72"/>
      <c r="EM280" s="72"/>
      <c r="EN280" s="72"/>
      <c r="EO280" s="72"/>
      <c r="EP280" s="72"/>
      <c r="EQ280" s="72"/>
      <c r="ER280" s="72"/>
      <c r="ES280" s="72"/>
      <c r="ET280" s="70"/>
      <c r="EU280" s="72"/>
      <c r="EV280" s="70"/>
      <c r="EW280" s="70"/>
      <c r="EX280" s="70"/>
      <c r="EY280" s="73"/>
      <c r="EZ280" s="73"/>
      <c r="FA280" s="73"/>
      <c r="FB280" s="74"/>
      <c r="FC280" s="75"/>
      <c r="FD280" s="75"/>
      <c r="FE280" s="75"/>
      <c r="FF280" s="75"/>
      <c r="FG280" s="75"/>
      <c r="FH280" s="75"/>
      <c r="FI280" s="75"/>
      <c r="FJ280" s="75"/>
      <c r="FK280" s="75"/>
      <c r="FL280" s="75"/>
      <c r="FM280" s="75"/>
      <c r="FN280" s="75"/>
      <c r="FO280" s="75"/>
      <c r="FP280" s="75"/>
      <c r="FQ280" s="75"/>
      <c r="FR280" s="74"/>
      <c r="FS280" s="74"/>
      <c r="FT280" s="74"/>
      <c r="FU280" s="74"/>
      <c r="FV280" s="74"/>
      <c r="FW280" s="74"/>
      <c r="FX280" s="76"/>
      <c r="FY280" s="76"/>
      <c r="FZ280" s="76"/>
      <c r="GA280" s="76"/>
      <c r="GB280" s="76"/>
      <c r="GC280" s="74"/>
      <c r="GD280" s="74"/>
      <c r="GE280" s="74"/>
      <c r="GF280" s="74"/>
      <c r="GG280" s="77"/>
      <c r="GH280" s="78"/>
      <c r="GI280" s="78"/>
      <c r="GJ280" s="74"/>
      <c r="GK280" s="79"/>
      <c r="GL280" s="105"/>
      <c r="GM280" s="105"/>
      <c r="GN280" s="70"/>
      <c r="GO280" s="70"/>
      <c r="GP280" s="70"/>
      <c r="GQ280" s="70"/>
      <c r="GR280" s="70"/>
      <c r="GS280" s="70"/>
      <c r="GT280" s="70"/>
      <c r="GU280" s="70"/>
      <c r="GV280" s="70"/>
      <c r="GW280" s="70"/>
      <c r="GX280" s="70"/>
      <c r="GY280" s="70"/>
      <c r="GZ280" s="70"/>
      <c r="HA280" s="70"/>
      <c r="HB280" s="70"/>
      <c r="HC280" s="70"/>
      <c r="HD280" s="70"/>
      <c r="HE280" s="70"/>
      <c r="HF280" s="70"/>
      <c r="HG280" s="70"/>
      <c r="HH280" s="70"/>
      <c r="HI280" s="70"/>
      <c r="HJ280" s="70"/>
      <c r="HK280" s="70"/>
      <c r="HL280" s="70"/>
      <c r="HM280" s="70"/>
      <c r="HN280" s="70"/>
      <c r="HO280" s="70"/>
      <c r="HP280" s="70"/>
      <c r="HQ280" s="106"/>
      <c r="HR280" s="70"/>
      <c r="HS280" s="70"/>
      <c r="HT280" s="70"/>
      <c r="HU280" s="70"/>
      <c r="HV280" s="70"/>
      <c r="HW280" s="70"/>
      <c r="HX280" s="70"/>
      <c r="HY280" s="70"/>
      <c r="HZ280" s="70"/>
      <c r="IA280" s="70"/>
      <c r="IB280" s="70"/>
      <c r="IC280" s="70"/>
      <c r="ID280" s="70"/>
      <c r="IE280" s="70"/>
      <c r="IF280" s="70"/>
      <c r="IG280" s="70"/>
      <c r="IH280" s="70"/>
      <c r="II280" s="70"/>
      <c r="IJ280" s="70"/>
      <c r="IK280" s="70"/>
      <c r="IL280" s="70"/>
      <c r="IM280" s="70"/>
      <c r="IN280" s="70"/>
      <c r="IO280" s="70"/>
      <c r="IP280" s="70"/>
      <c r="IQ280" s="70"/>
      <c r="IR280" s="70"/>
      <c r="IS280" s="70"/>
      <c r="IT280" s="70"/>
      <c r="IU280" s="70"/>
      <c r="IV280" s="70"/>
      <c r="IW280" s="70"/>
      <c r="IX280" s="70"/>
      <c r="IY280" s="70"/>
      <c r="IZ280" s="70"/>
      <c r="JA280" s="70"/>
      <c r="JB280" s="70"/>
      <c r="JC280" s="70"/>
      <c r="JD280" s="70"/>
      <c r="JE280" s="70"/>
      <c r="JF280" s="70"/>
      <c r="JG280" s="70"/>
      <c r="JH280" s="70"/>
      <c r="JI280" s="70"/>
      <c r="JJ280" s="70"/>
      <c r="JK280" s="70"/>
      <c r="JL280" s="70"/>
      <c r="JM280" s="70"/>
      <c r="JN280" s="70"/>
      <c r="JO280" s="70"/>
      <c r="JP280" s="70"/>
      <c r="JQ280" s="70"/>
      <c r="JR280" s="70"/>
      <c r="JS280" s="70"/>
      <c r="JT280" s="70"/>
      <c r="JU280" s="70"/>
      <c r="JV280" s="70"/>
      <c r="JW280" s="70"/>
      <c r="JX280" s="70"/>
      <c r="JY280" s="70"/>
      <c r="JZ280" s="70"/>
      <c r="KA280" s="70"/>
      <c r="KB280" s="70"/>
      <c r="KC280" s="70"/>
      <c r="KD280" s="70"/>
      <c r="KE280" s="70"/>
      <c r="KF280" s="70"/>
      <c r="KG280" s="70"/>
      <c r="KH280" s="70"/>
      <c r="KI280" s="70"/>
      <c r="KJ280" s="70"/>
      <c r="KK280" s="70"/>
      <c r="KL280" s="70"/>
      <c r="KM280" s="70"/>
      <c r="KN280" s="70"/>
      <c r="KO280" s="70"/>
      <c r="KP280" s="70"/>
      <c r="KQ280" s="70"/>
      <c r="KR280" s="70"/>
      <c r="KS280" s="70"/>
      <c r="KT280" s="70"/>
      <c r="KU280" s="70"/>
      <c r="KV280" s="70"/>
      <c r="KW280" s="70"/>
      <c r="KX280" s="70"/>
      <c r="KY280" s="70"/>
      <c r="KZ280" s="70"/>
      <c r="LA280" s="70"/>
      <c r="LB280" s="70"/>
      <c r="LC280" s="70"/>
      <c r="LD280" s="70"/>
      <c r="LE280" s="70"/>
      <c r="LF280" s="70"/>
      <c r="LG280" s="70"/>
      <c r="LH280" s="70"/>
      <c r="LI280" s="70"/>
      <c r="LJ280" s="70"/>
      <c r="LK280" s="70"/>
      <c r="LL280" s="70"/>
      <c r="LM280" s="70"/>
      <c r="LN280" s="70"/>
      <c r="LO280" s="70"/>
      <c r="LP280" s="70"/>
      <c r="LQ280" s="70"/>
      <c r="LR280" s="70"/>
      <c r="LS280" s="70"/>
      <c r="LT280" s="70"/>
      <c r="LU280" s="70"/>
      <c r="LV280" s="70"/>
      <c r="LW280" s="70"/>
      <c r="LX280" s="70"/>
      <c r="LY280" s="70"/>
      <c r="LZ280" s="70"/>
      <c r="MA280" s="70"/>
      <c r="MB280" s="70"/>
      <c r="MC280" s="70"/>
      <c r="MD280" s="70"/>
      <c r="ME280" s="70"/>
      <c r="MF280" s="70"/>
      <c r="MG280" s="70"/>
      <c r="MH280" s="70"/>
      <c r="MI280" s="70"/>
      <c r="MJ280" s="70"/>
      <c r="MK280" s="70"/>
      <c r="ML280" s="70"/>
      <c r="MM280" s="70"/>
      <c r="MN280" s="70"/>
      <c r="MO280" s="70"/>
      <c r="MP280" s="70"/>
      <c r="MQ280" s="70"/>
      <c r="MR280" s="70"/>
      <c r="MS280" s="70"/>
      <c r="MT280" s="70"/>
      <c r="MU280" s="70"/>
      <c r="MV280" s="70"/>
      <c r="MW280" s="70"/>
      <c r="MX280" s="70"/>
      <c r="MY280" s="70"/>
      <c r="MZ280" s="70"/>
      <c r="NA280" s="70"/>
      <c r="NB280" s="70"/>
      <c r="NC280" s="70"/>
      <c r="ND280" s="70"/>
      <c r="NE280" s="70"/>
      <c r="NF280" s="70"/>
      <c r="NG280" s="70"/>
      <c r="NH280" s="70"/>
      <c r="NI280" s="70"/>
      <c r="NJ280" s="70"/>
      <c r="NK280" s="70"/>
      <c r="NL280" s="70"/>
      <c r="NM280" s="70"/>
      <c r="NN280" s="70"/>
      <c r="NO280" s="70"/>
      <c r="NP280" s="70"/>
      <c r="NQ280" s="70"/>
      <c r="NR280" s="70"/>
      <c r="NS280" s="70"/>
      <c r="NT280" s="70"/>
      <c r="NU280" s="70"/>
      <c r="NV280" s="70"/>
      <c r="NW280" s="70"/>
      <c r="NX280" s="70"/>
      <c r="NY280" s="70"/>
      <c r="NZ280" s="70"/>
      <c r="OA280" s="70"/>
      <c r="OB280" s="70"/>
      <c r="OC280" s="70"/>
      <c r="OD280" s="70"/>
      <c r="OE280" s="70"/>
      <c r="OF280" s="70"/>
      <c r="OG280" s="81">
        <v>1</v>
      </c>
      <c r="OH280" s="70">
        <v>1</v>
      </c>
      <c r="OI280" s="70"/>
      <c r="OJ280" s="70"/>
      <c r="OK280" s="70"/>
      <c r="OL280" s="70"/>
      <c r="OM280" s="70"/>
      <c r="ON280" s="70"/>
      <c r="OO280" s="70"/>
      <c r="OP280" s="70"/>
      <c r="OQ280" s="70"/>
      <c r="OR280" s="70"/>
      <c r="OS280" s="70"/>
      <c r="OT280" s="70"/>
      <c r="OU280" s="70"/>
    </row>
    <row r="281" spans="1:412" s="67" customFormat="1" ht="12.75">
      <c r="A281" s="67">
        <v>272</v>
      </c>
      <c r="B281" s="552" t="s">
        <v>869</v>
      </c>
      <c r="C281" s="559" t="s">
        <v>601</v>
      </c>
      <c r="D281" s="517">
        <v>0.25</v>
      </c>
      <c r="E281" s="571"/>
      <c r="F281" s="518"/>
      <c r="G281" s="518">
        <v>0.25</v>
      </c>
      <c r="H281" s="912">
        <v>0.25</v>
      </c>
      <c r="I281" s="633">
        <f>D281</f>
        <v>0.25</v>
      </c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  <c r="AC281" s="70"/>
      <c r="AD281" s="70"/>
      <c r="AE281" s="70"/>
      <c r="AF281" s="70"/>
      <c r="AG281" s="70"/>
      <c r="AH281" s="70"/>
      <c r="AI281" s="70"/>
      <c r="AJ281" s="72"/>
      <c r="AK281" s="70"/>
      <c r="AL281" s="72"/>
      <c r="AM281" s="70"/>
      <c r="AN281" s="70"/>
      <c r="AO281" s="72"/>
      <c r="AP281" s="70"/>
      <c r="AQ281" s="70"/>
      <c r="AR281" s="70"/>
      <c r="AS281" s="70"/>
      <c r="AT281" s="70"/>
      <c r="AU281" s="70"/>
      <c r="AV281" s="70"/>
      <c r="AW281" s="70"/>
      <c r="AX281" s="70"/>
      <c r="AY281" s="70"/>
      <c r="AZ281" s="70"/>
      <c r="BA281" s="70"/>
      <c r="BB281" s="70"/>
      <c r="BC281" s="70"/>
      <c r="BD281" s="70"/>
      <c r="BE281" s="70"/>
      <c r="BF281" s="70"/>
      <c r="BG281" s="70"/>
      <c r="BH281" s="70"/>
      <c r="BI281" s="70"/>
      <c r="BJ281" s="70"/>
      <c r="BK281" s="72"/>
      <c r="BL281" s="72"/>
      <c r="BM281" s="70"/>
      <c r="BN281" s="70"/>
      <c r="BO281" s="72"/>
      <c r="BP281" s="72"/>
      <c r="BQ281" s="70"/>
      <c r="BR281" s="70"/>
      <c r="BS281" s="70"/>
      <c r="BT281" s="70"/>
      <c r="BU281" s="72"/>
      <c r="BV281" s="72"/>
      <c r="BW281" s="72"/>
      <c r="BX281" s="72"/>
      <c r="BY281" s="70"/>
      <c r="BZ281" s="70"/>
      <c r="CA281" s="70"/>
      <c r="CB281" s="70"/>
      <c r="CC281" s="72"/>
      <c r="CD281" s="72"/>
      <c r="CE281" s="70"/>
      <c r="CF281" s="72"/>
      <c r="CG281" s="72"/>
      <c r="CH281" s="72"/>
      <c r="CI281" s="72"/>
      <c r="CJ281" s="72"/>
      <c r="CK281" s="72"/>
      <c r="CL281" s="72"/>
      <c r="CM281" s="72"/>
      <c r="CN281" s="72"/>
      <c r="CO281" s="72"/>
      <c r="CP281" s="72"/>
      <c r="CQ281" s="72"/>
      <c r="CR281" s="72"/>
      <c r="CS281" s="72"/>
      <c r="CT281" s="72"/>
      <c r="CU281" s="72"/>
      <c r="CV281" s="72"/>
      <c r="CW281" s="72"/>
      <c r="CX281" s="72"/>
      <c r="CY281" s="72"/>
      <c r="CZ281" s="72"/>
      <c r="DA281" s="70"/>
      <c r="DB281" s="70"/>
      <c r="DC281" s="70"/>
      <c r="DD281" s="72"/>
      <c r="DE281" s="72"/>
      <c r="DF281" s="70"/>
      <c r="DG281" s="72"/>
      <c r="DH281" s="70"/>
      <c r="DI281" s="72"/>
      <c r="DJ281" s="72"/>
      <c r="DK281" s="70"/>
      <c r="DL281" s="72"/>
      <c r="DM281" s="72"/>
      <c r="DN281" s="72"/>
      <c r="DO281" s="72"/>
      <c r="DP281" s="72"/>
      <c r="DQ281" s="72"/>
      <c r="DR281" s="72"/>
      <c r="DS281" s="72"/>
      <c r="DT281" s="72"/>
      <c r="DU281" s="72"/>
      <c r="DV281" s="72"/>
      <c r="DW281" s="72"/>
      <c r="DX281" s="72"/>
      <c r="DY281" s="72"/>
      <c r="DZ281" s="72"/>
      <c r="EA281" s="72"/>
      <c r="EB281" s="72"/>
      <c r="EC281" s="70"/>
      <c r="ED281" s="72"/>
      <c r="EE281" s="70"/>
      <c r="EF281" s="72"/>
      <c r="EG281" s="72"/>
      <c r="EH281" s="72"/>
      <c r="EI281" s="72"/>
      <c r="EJ281" s="72"/>
      <c r="EK281" s="72"/>
      <c r="EL281" s="72"/>
      <c r="EM281" s="72"/>
      <c r="EN281" s="72"/>
      <c r="EO281" s="72"/>
      <c r="EP281" s="72"/>
      <c r="EQ281" s="72"/>
      <c r="ER281" s="72"/>
      <c r="ES281" s="72"/>
      <c r="ET281" s="70"/>
      <c r="EU281" s="72"/>
      <c r="EV281" s="70"/>
      <c r="EW281" s="70"/>
      <c r="EX281" s="70"/>
      <c r="EY281" s="73"/>
      <c r="EZ281" s="73"/>
      <c r="FA281" s="73"/>
      <c r="FB281" s="74"/>
      <c r="FC281" s="75"/>
      <c r="FD281" s="75"/>
      <c r="FE281" s="75"/>
      <c r="FF281" s="75"/>
      <c r="FG281" s="75"/>
      <c r="FH281" s="75"/>
      <c r="FI281" s="75"/>
      <c r="FJ281" s="75"/>
      <c r="FK281" s="75"/>
      <c r="FL281" s="75"/>
      <c r="FM281" s="75"/>
      <c r="FN281" s="75"/>
      <c r="FO281" s="75"/>
      <c r="FP281" s="75"/>
      <c r="FQ281" s="75"/>
      <c r="FR281" s="74"/>
      <c r="FS281" s="74"/>
      <c r="FT281" s="74"/>
      <c r="FU281" s="74"/>
      <c r="FV281" s="74"/>
      <c r="FW281" s="74"/>
      <c r="FX281" s="76"/>
      <c r="FY281" s="76"/>
      <c r="FZ281" s="76"/>
      <c r="GA281" s="76"/>
      <c r="GB281" s="76"/>
      <c r="GC281" s="74"/>
      <c r="GD281" s="74"/>
      <c r="GE281" s="74"/>
      <c r="GF281" s="74"/>
      <c r="GG281" s="77"/>
      <c r="GH281" s="78"/>
      <c r="GI281" s="78"/>
      <c r="GJ281" s="74"/>
      <c r="GK281" s="79"/>
      <c r="GL281" s="105"/>
      <c r="GM281" s="105"/>
      <c r="GN281" s="70"/>
      <c r="GO281" s="70"/>
      <c r="GP281" s="70"/>
      <c r="GQ281" s="70"/>
      <c r="GR281" s="70"/>
      <c r="GS281" s="70"/>
      <c r="GT281" s="70"/>
      <c r="GU281" s="70"/>
      <c r="GV281" s="70"/>
      <c r="GW281" s="70"/>
      <c r="GX281" s="70"/>
      <c r="GY281" s="70"/>
      <c r="GZ281" s="70"/>
      <c r="HA281" s="70"/>
      <c r="HB281" s="70"/>
      <c r="HC281" s="70"/>
      <c r="HD281" s="70"/>
      <c r="HE281" s="70"/>
      <c r="HF281" s="70"/>
      <c r="HG281" s="70"/>
      <c r="HH281" s="70"/>
      <c r="HI281" s="70"/>
      <c r="HJ281" s="70"/>
      <c r="HK281" s="70"/>
      <c r="HL281" s="70"/>
      <c r="HM281" s="70"/>
      <c r="HN281" s="70"/>
      <c r="HO281" s="70"/>
      <c r="HP281" s="70"/>
      <c r="HQ281" s="106"/>
      <c r="HR281" s="70"/>
      <c r="HS281" s="70"/>
      <c r="HT281" s="70"/>
      <c r="HU281" s="70"/>
      <c r="HV281" s="70"/>
      <c r="HW281" s="70"/>
      <c r="HX281" s="70"/>
      <c r="HY281" s="70"/>
      <c r="HZ281" s="70"/>
      <c r="IA281" s="70"/>
      <c r="IB281" s="70"/>
      <c r="IC281" s="70"/>
      <c r="ID281" s="70"/>
      <c r="IE281" s="70"/>
      <c r="IF281" s="70"/>
      <c r="IG281" s="70"/>
      <c r="IH281" s="70"/>
      <c r="II281" s="70"/>
      <c r="IJ281" s="70"/>
      <c r="IK281" s="70"/>
      <c r="IL281" s="70"/>
      <c r="IM281" s="70"/>
      <c r="IN281" s="70"/>
      <c r="IO281" s="70"/>
      <c r="IP281" s="70"/>
      <c r="IQ281" s="70"/>
      <c r="IR281" s="70"/>
      <c r="IS281" s="70"/>
      <c r="IT281" s="70"/>
      <c r="IU281" s="70"/>
      <c r="IV281" s="70"/>
      <c r="IW281" s="70"/>
      <c r="IX281" s="70"/>
      <c r="IY281" s="70"/>
      <c r="IZ281" s="70"/>
      <c r="JA281" s="70"/>
      <c r="JB281" s="70"/>
      <c r="JC281" s="70"/>
      <c r="JD281" s="70"/>
      <c r="JE281" s="70"/>
      <c r="JF281" s="70"/>
      <c r="JG281" s="70"/>
      <c r="JH281" s="70"/>
      <c r="JI281" s="70"/>
      <c r="JJ281" s="70"/>
      <c r="JK281" s="70"/>
      <c r="JL281" s="70"/>
      <c r="JM281" s="70"/>
      <c r="JN281" s="70"/>
      <c r="JO281" s="70"/>
      <c r="JP281" s="70"/>
      <c r="JQ281" s="70"/>
      <c r="JR281" s="70"/>
      <c r="JS281" s="70"/>
      <c r="JT281" s="70"/>
      <c r="JU281" s="70"/>
      <c r="JV281" s="70"/>
      <c r="JW281" s="70"/>
      <c r="JX281" s="70"/>
      <c r="JY281" s="70"/>
      <c r="JZ281" s="70"/>
      <c r="KA281" s="70"/>
      <c r="KB281" s="70"/>
      <c r="KC281" s="70"/>
      <c r="KD281" s="70"/>
      <c r="KE281" s="70"/>
      <c r="KF281" s="70"/>
      <c r="KG281" s="70"/>
      <c r="KH281" s="70"/>
      <c r="KI281" s="70"/>
      <c r="KJ281" s="70"/>
      <c r="KK281" s="70"/>
      <c r="KL281" s="70"/>
      <c r="KM281" s="70"/>
      <c r="KN281" s="70"/>
      <c r="KO281" s="70"/>
      <c r="KP281" s="70"/>
      <c r="KQ281" s="70"/>
      <c r="KR281" s="70"/>
      <c r="KS281" s="70"/>
      <c r="KT281" s="70"/>
      <c r="KU281" s="70"/>
      <c r="KV281" s="70"/>
      <c r="KW281" s="70"/>
      <c r="KX281" s="70"/>
      <c r="KY281" s="70"/>
      <c r="KZ281" s="70"/>
      <c r="LA281" s="70"/>
      <c r="LB281" s="70"/>
      <c r="LC281" s="70"/>
      <c r="LD281" s="70"/>
      <c r="LE281" s="70"/>
      <c r="LF281" s="70"/>
      <c r="LG281" s="70"/>
      <c r="LH281" s="70"/>
      <c r="LI281" s="70"/>
      <c r="LJ281" s="70"/>
      <c r="LK281" s="70"/>
      <c r="LL281" s="70"/>
      <c r="LM281" s="70"/>
      <c r="LN281" s="70"/>
      <c r="LO281" s="70"/>
      <c r="LP281" s="70"/>
      <c r="LQ281" s="70"/>
      <c r="LR281" s="70"/>
      <c r="LS281" s="70"/>
      <c r="LT281" s="70"/>
      <c r="LU281" s="70"/>
      <c r="LV281" s="70"/>
      <c r="LW281" s="70"/>
      <c r="LX281" s="70"/>
      <c r="LY281" s="70"/>
      <c r="LZ281" s="70"/>
      <c r="MA281" s="70"/>
      <c r="MB281" s="70"/>
      <c r="MC281" s="70"/>
      <c r="MD281" s="70"/>
      <c r="ME281" s="70"/>
      <c r="MF281" s="70"/>
      <c r="MG281" s="70"/>
      <c r="MH281" s="70"/>
      <c r="MI281" s="70"/>
      <c r="MJ281" s="70"/>
      <c r="MK281" s="70"/>
      <c r="ML281" s="70"/>
      <c r="MM281" s="70"/>
      <c r="MN281" s="70"/>
      <c r="MO281" s="70"/>
      <c r="MP281" s="70"/>
      <c r="MQ281" s="70"/>
      <c r="MR281" s="70"/>
      <c r="MS281" s="70"/>
      <c r="MT281" s="70"/>
      <c r="MU281" s="70"/>
      <c r="MV281" s="70"/>
      <c r="MW281" s="70"/>
      <c r="MX281" s="70"/>
      <c r="MY281" s="70"/>
      <c r="MZ281" s="70"/>
      <c r="NA281" s="70"/>
      <c r="NB281" s="70"/>
      <c r="NC281" s="70"/>
      <c r="ND281" s="70"/>
      <c r="NE281" s="70"/>
      <c r="NF281" s="70"/>
      <c r="NG281" s="70"/>
      <c r="NH281" s="70"/>
      <c r="NI281" s="70"/>
      <c r="NJ281" s="70"/>
      <c r="NK281" s="70"/>
      <c r="NL281" s="70"/>
      <c r="NM281" s="70"/>
      <c r="NN281" s="70"/>
      <c r="NO281" s="70"/>
      <c r="NP281" s="70"/>
      <c r="NQ281" s="70"/>
      <c r="NR281" s="70"/>
      <c r="NS281" s="70"/>
      <c r="NT281" s="70"/>
      <c r="NU281" s="70"/>
      <c r="NV281" s="70"/>
      <c r="NW281" s="70"/>
      <c r="NX281" s="70"/>
      <c r="NY281" s="70"/>
      <c r="NZ281" s="70"/>
      <c r="OA281" s="70"/>
      <c r="OB281" s="70"/>
      <c r="OC281" s="70"/>
      <c r="OD281" s="70"/>
      <c r="OE281" s="70"/>
      <c r="OF281" s="70"/>
      <c r="OG281" s="81"/>
      <c r="OH281" s="70"/>
      <c r="OI281" s="70"/>
      <c r="OJ281" s="70"/>
      <c r="OK281" s="70"/>
      <c r="OL281" s="70"/>
      <c r="OM281" s="70"/>
      <c r="ON281" s="70"/>
      <c r="OO281" s="70"/>
      <c r="OP281" s="70"/>
      <c r="OQ281" s="70"/>
      <c r="OR281" s="70"/>
      <c r="OS281" s="70"/>
      <c r="OT281" s="70"/>
      <c r="OU281" s="70">
        <v>1</v>
      </c>
    </row>
    <row r="282" spans="1:412" s="67" customFormat="1" ht="12.75">
      <c r="A282" s="745">
        <v>273</v>
      </c>
      <c r="B282" s="754" t="s">
        <v>870</v>
      </c>
      <c r="C282" s="756" t="s">
        <v>601</v>
      </c>
      <c r="D282" s="755">
        <f>490/1.2</f>
        <v>408.33333333333337</v>
      </c>
      <c r="E282" s="749"/>
      <c r="F282" s="820">
        <v>365</v>
      </c>
      <c r="G282" s="820">
        <v>266.67</v>
      </c>
      <c r="H282" s="820">
        <v>292</v>
      </c>
      <c r="I282" s="761">
        <f>MIN(D282,F282)</f>
        <v>365</v>
      </c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  <c r="AB282" s="70"/>
      <c r="AC282" s="70"/>
      <c r="AD282" s="70"/>
      <c r="AE282" s="70"/>
      <c r="AF282" s="70"/>
      <c r="AG282" s="70"/>
      <c r="AH282" s="70"/>
      <c r="AI282" s="70"/>
      <c r="AJ282" s="72"/>
      <c r="AK282" s="70"/>
      <c r="AL282" s="72"/>
      <c r="AM282" s="70"/>
      <c r="AN282" s="70"/>
      <c r="AO282" s="72"/>
      <c r="AP282" s="70"/>
      <c r="AQ282" s="70"/>
      <c r="AR282" s="70"/>
      <c r="AS282" s="70"/>
      <c r="AT282" s="70"/>
      <c r="AU282" s="70"/>
      <c r="AV282" s="70"/>
      <c r="AW282" s="70"/>
      <c r="AX282" s="70"/>
      <c r="AY282" s="70"/>
      <c r="AZ282" s="70"/>
      <c r="BA282" s="70"/>
      <c r="BB282" s="70"/>
      <c r="BC282" s="70"/>
      <c r="BD282" s="70"/>
      <c r="BE282" s="70"/>
      <c r="BF282" s="70"/>
      <c r="BG282" s="70"/>
      <c r="BH282" s="70"/>
      <c r="BI282" s="70"/>
      <c r="BJ282" s="70"/>
      <c r="BK282" s="72"/>
      <c r="BL282" s="72"/>
      <c r="BM282" s="70"/>
      <c r="BN282" s="70"/>
      <c r="BO282" s="72"/>
      <c r="BP282" s="72"/>
      <c r="BQ282" s="70"/>
      <c r="BR282" s="70"/>
      <c r="BS282" s="70"/>
      <c r="BT282" s="70"/>
      <c r="BU282" s="72"/>
      <c r="BV282" s="72"/>
      <c r="BW282" s="72"/>
      <c r="BX282" s="72"/>
      <c r="BY282" s="70"/>
      <c r="BZ282" s="70"/>
      <c r="CA282" s="70"/>
      <c r="CB282" s="70"/>
      <c r="CC282" s="72"/>
      <c r="CD282" s="72"/>
      <c r="CE282" s="70"/>
      <c r="CF282" s="72"/>
      <c r="CG282" s="72"/>
      <c r="CH282" s="72"/>
      <c r="CI282" s="72"/>
      <c r="CJ282" s="72"/>
      <c r="CK282" s="72"/>
      <c r="CL282" s="72"/>
      <c r="CM282" s="72"/>
      <c r="CN282" s="72"/>
      <c r="CO282" s="72"/>
      <c r="CP282" s="72"/>
      <c r="CQ282" s="72"/>
      <c r="CR282" s="72"/>
      <c r="CS282" s="72"/>
      <c r="CT282" s="72"/>
      <c r="CU282" s="72"/>
      <c r="CV282" s="72"/>
      <c r="CW282" s="72"/>
      <c r="CX282" s="72"/>
      <c r="CY282" s="72"/>
      <c r="CZ282" s="72"/>
      <c r="DA282" s="70"/>
      <c r="DB282" s="70"/>
      <c r="DC282" s="70"/>
      <c r="DD282" s="72"/>
      <c r="DE282" s="72"/>
      <c r="DF282" s="70"/>
      <c r="DG282" s="72"/>
      <c r="DH282" s="70"/>
      <c r="DI282" s="72"/>
      <c r="DJ282" s="72"/>
      <c r="DK282" s="70"/>
      <c r="DL282" s="72"/>
      <c r="DM282" s="72"/>
      <c r="DN282" s="72"/>
      <c r="DO282" s="72"/>
      <c r="DP282" s="72"/>
      <c r="DQ282" s="72"/>
      <c r="DR282" s="72"/>
      <c r="DS282" s="72"/>
      <c r="DT282" s="72"/>
      <c r="DU282" s="72"/>
      <c r="DV282" s="72"/>
      <c r="DW282" s="72"/>
      <c r="DX282" s="72"/>
      <c r="DY282" s="72"/>
      <c r="DZ282" s="72"/>
      <c r="EA282" s="72"/>
      <c r="EB282" s="72"/>
      <c r="EC282" s="70"/>
      <c r="ED282" s="72"/>
      <c r="EE282" s="70"/>
      <c r="EF282" s="72"/>
      <c r="EG282" s="72"/>
      <c r="EH282" s="72"/>
      <c r="EI282" s="72"/>
      <c r="EJ282" s="72"/>
      <c r="EK282" s="72"/>
      <c r="EL282" s="72"/>
      <c r="EM282" s="72"/>
      <c r="EN282" s="72"/>
      <c r="EO282" s="72"/>
      <c r="EP282" s="72"/>
      <c r="EQ282" s="72"/>
      <c r="ER282" s="72"/>
      <c r="ES282" s="72"/>
      <c r="ET282" s="70"/>
      <c r="EU282" s="72"/>
      <c r="EV282" s="70"/>
      <c r="EW282" s="70"/>
      <c r="EX282" s="70"/>
      <c r="EY282" s="73"/>
      <c r="EZ282" s="73"/>
      <c r="FA282" s="73"/>
      <c r="FB282" s="74"/>
      <c r="FC282" s="75"/>
      <c r="FD282" s="75"/>
      <c r="FE282" s="75"/>
      <c r="FF282" s="75"/>
      <c r="FG282" s="75"/>
      <c r="FH282" s="75"/>
      <c r="FI282" s="75"/>
      <c r="FJ282" s="75"/>
      <c r="FK282" s="75"/>
      <c r="FL282" s="75"/>
      <c r="FM282" s="75"/>
      <c r="FN282" s="75"/>
      <c r="FO282" s="75"/>
      <c r="FP282" s="75"/>
      <c r="FQ282" s="75"/>
      <c r="FR282" s="74"/>
      <c r="FS282" s="74"/>
      <c r="FT282" s="74"/>
      <c r="FU282" s="74"/>
      <c r="FV282" s="74"/>
      <c r="FW282" s="74"/>
      <c r="FX282" s="76"/>
      <c r="FY282" s="76"/>
      <c r="FZ282" s="76"/>
      <c r="GA282" s="76"/>
      <c r="GB282" s="76"/>
      <c r="GC282" s="74"/>
      <c r="GD282" s="74"/>
      <c r="GE282" s="74"/>
      <c r="GF282" s="74"/>
      <c r="GG282" s="77"/>
      <c r="GH282" s="78"/>
      <c r="GI282" s="78"/>
      <c r="GJ282" s="74"/>
      <c r="GK282" s="79"/>
      <c r="GL282" s="105"/>
      <c r="GM282" s="105"/>
      <c r="GN282" s="70"/>
      <c r="GO282" s="70"/>
      <c r="GP282" s="70"/>
      <c r="GQ282" s="70"/>
      <c r="GR282" s="70"/>
      <c r="GS282" s="70"/>
      <c r="GT282" s="70"/>
      <c r="GU282" s="70"/>
      <c r="GV282" s="70"/>
      <c r="GW282" s="70"/>
      <c r="GX282" s="70"/>
      <c r="GY282" s="70"/>
      <c r="GZ282" s="70"/>
      <c r="HA282" s="70"/>
      <c r="HB282" s="70"/>
      <c r="HC282" s="70"/>
      <c r="HD282" s="70"/>
      <c r="HE282" s="70"/>
      <c r="HF282" s="70"/>
      <c r="HG282" s="70"/>
      <c r="HH282" s="70"/>
      <c r="HI282" s="70"/>
      <c r="HJ282" s="70"/>
      <c r="HK282" s="70"/>
      <c r="HL282" s="70"/>
      <c r="HM282" s="70"/>
      <c r="HN282" s="70"/>
      <c r="HO282" s="70"/>
      <c r="HP282" s="70"/>
      <c r="HQ282" s="106"/>
      <c r="HR282" s="70"/>
      <c r="HS282" s="70"/>
      <c r="HT282" s="70"/>
      <c r="HU282" s="70"/>
      <c r="HV282" s="70"/>
      <c r="HW282" s="70"/>
      <c r="HX282" s="70"/>
      <c r="HY282" s="70"/>
      <c r="HZ282" s="70"/>
      <c r="IA282" s="70"/>
      <c r="IB282" s="70"/>
      <c r="IC282" s="70"/>
      <c r="ID282" s="70"/>
      <c r="IE282" s="70"/>
      <c r="IF282" s="70"/>
      <c r="IG282" s="70"/>
      <c r="IH282" s="70"/>
      <c r="II282" s="70"/>
      <c r="IJ282" s="70"/>
      <c r="IK282" s="70"/>
      <c r="IL282" s="70"/>
      <c r="IM282" s="70"/>
      <c r="IN282" s="70"/>
      <c r="IO282" s="70"/>
      <c r="IP282" s="70"/>
      <c r="IQ282" s="70"/>
      <c r="IR282" s="70"/>
      <c r="IS282" s="70"/>
      <c r="IT282" s="70"/>
      <c r="IU282" s="70"/>
      <c r="IV282" s="70"/>
      <c r="IW282" s="70"/>
      <c r="IX282" s="70"/>
      <c r="IY282" s="70"/>
      <c r="IZ282" s="70"/>
      <c r="JA282" s="70"/>
      <c r="JB282" s="70"/>
      <c r="JC282" s="70"/>
      <c r="JD282" s="70"/>
      <c r="JE282" s="70"/>
      <c r="JF282" s="70"/>
      <c r="JG282" s="70"/>
      <c r="JH282" s="70"/>
      <c r="JI282" s="70"/>
      <c r="JJ282" s="70"/>
      <c r="JK282" s="70"/>
      <c r="JL282" s="70"/>
      <c r="JM282" s="70"/>
      <c r="JN282" s="70"/>
      <c r="JO282" s="70"/>
      <c r="JP282" s="70"/>
      <c r="JQ282" s="70"/>
      <c r="JR282" s="70"/>
      <c r="JS282" s="70"/>
      <c r="JT282" s="70"/>
      <c r="JU282" s="70"/>
      <c r="JV282" s="70"/>
      <c r="JW282" s="70"/>
      <c r="JX282" s="70"/>
      <c r="JY282" s="70"/>
      <c r="JZ282" s="70"/>
      <c r="KA282" s="70"/>
      <c r="KB282" s="70"/>
      <c r="KC282" s="70"/>
      <c r="KD282" s="70"/>
      <c r="KE282" s="70"/>
      <c r="KF282" s="70"/>
      <c r="KG282" s="70"/>
      <c r="KH282" s="70"/>
      <c r="KI282" s="70"/>
      <c r="KJ282" s="70"/>
      <c r="KK282" s="70"/>
      <c r="KL282" s="70"/>
      <c r="KM282" s="70"/>
      <c r="KN282" s="70"/>
      <c r="KO282" s="70"/>
      <c r="KP282" s="70"/>
      <c r="KQ282" s="70"/>
      <c r="KR282" s="70"/>
      <c r="KS282" s="70"/>
      <c r="KT282" s="70"/>
      <c r="KU282" s="70"/>
      <c r="KV282" s="70"/>
      <c r="KW282" s="70"/>
      <c r="KX282" s="70"/>
      <c r="KY282" s="70"/>
      <c r="KZ282" s="70"/>
      <c r="LA282" s="70"/>
      <c r="LB282" s="70"/>
      <c r="LC282" s="70"/>
      <c r="LD282" s="70"/>
      <c r="LE282" s="70"/>
      <c r="LF282" s="70"/>
      <c r="LG282" s="70"/>
      <c r="LH282" s="70"/>
      <c r="LI282" s="70"/>
      <c r="LJ282" s="70"/>
      <c r="LK282" s="70"/>
      <c r="LL282" s="70"/>
      <c r="LM282" s="70"/>
      <c r="LN282" s="70"/>
      <c r="LO282" s="70"/>
      <c r="LP282" s="70"/>
      <c r="LQ282" s="70"/>
      <c r="LR282" s="70"/>
      <c r="LS282" s="70"/>
      <c r="LT282" s="70"/>
      <c r="LU282" s="70"/>
      <c r="LV282" s="70"/>
      <c r="LW282" s="70"/>
      <c r="LX282" s="70"/>
      <c r="LY282" s="70"/>
      <c r="LZ282" s="70"/>
      <c r="MA282" s="70"/>
      <c r="MB282" s="70"/>
      <c r="MC282" s="70"/>
      <c r="MD282" s="70"/>
      <c r="ME282" s="70"/>
      <c r="MF282" s="70"/>
      <c r="MG282" s="70"/>
      <c r="MH282" s="70"/>
      <c r="MI282" s="70"/>
      <c r="MJ282" s="70"/>
      <c r="MK282" s="70"/>
      <c r="ML282" s="70"/>
      <c r="MM282" s="70"/>
      <c r="MN282" s="70"/>
      <c r="MO282" s="70"/>
      <c r="MP282" s="70"/>
      <c r="MQ282" s="70"/>
      <c r="MR282" s="70"/>
      <c r="MS282" s="70"/>
      <c r="MT282" s="70"/>
      <c r="MU282" s="70"/>
      <c r="MV282" s="70"/>
      <c r="MW282" s="70"/>
      <c r="MX282" s="70"/>
      <c r="MY282" s="70"/>
      <c r="MZ282" s="70"/>
      <c r="NA282" s="70"/>
      <c r="NB282" s="70"/>
      <c r="NC282" s="70"/>
      <c r="ND282" s="70"/>
      <c r="NE282" s="70"/>
      <c r="NF282" s="70"/>
      <c r="NG282" s="70"/>
      <c r="NH282" s="70"/>
      <c r="NI282" s="70"/>
      <c r="NJ282" s="70"/>
      <c r="NK282" s="70"/>
      <c r="NL282" s="70"/>
      <c r="NM282" s="70"/>
      <c r="NN282" s="70"/>
      <c r="NO282" s="70"/>
      <c r="NP282" s="70"/>
      <c r="NQ282" s="70"/>
      <c r="NR282" s="70"/>
      <c r="NS282" s="70"/>
      <c r="NT282" s="70"/>
      <c r="NU282" s="70"/>
      <c r="NV282" s="70"/>
      <c r="NW282" s="70"/>
      <c r="NX282" s="70"/>
      <c r="NY282" s="70"/>
      <c r="NZ282" s="70"/>
      <c r="OA282" s="70"/>
      <c r="OB282" s="70"/>
      <c r="OC282" s="70"/>
      <c r="OD282" s="70"/>
      <c r="OE282" s="70"/>
      <c r="OF282" s="70"/>
      <c r="OG282" s="81"/>
      <c r="OH282" s="70"/>
      <c r="OI282" s="70">
        <v>1</v>
      </c>
      <c r="OJ282" s="70"/>
      <c r="OK282" s="70"/>
      <c r="OL282" s="70"/>
      <c r="OM282" s="70"/>
      <c r="ON282" s="70"/>
      <c r="OO282" s="70"/>
      <c r="OP282" s="70"/>
      <c r="OQ282" s="70"/>
      <c r="OR282" s="70"/>
      <c r="OS282" s="70"/>
      <c r="OT282" s="70"/>
      <c r="OU282" s="70"/>
    </row>
    <row r="283" spans="1:412" s="67" customFormat="1" ht="12.75">
      <c r="A283" s="745">
        <v>274</v>
      </c>
      <c r="B283" s="754" t="s">
        <v>871</v>
      </c>
      <c r="C283" s="756" t="s">
        <v>632</v>
      </c>
      <c r="D283" s="748">
        <v>2.9</v>
      </c>
      <c r="E283" s="749"/>
      <c r="F283" s="820">
        <v>2.9</v>
      </c>
      <c r="G283" s="820">
        <v>2.6459000000000001</v>
      </c>
      <c r="H283" s="820">
        <v>2.48</v>
      </c>
      <c r="I283" s="761">
        <f>MIN(D283,F283)</f>
        <v>2.9</v>
      </c>
      <c r="J283" s="70">
        <v>1.5</v>
      </c>
      <c r="K283" s="70">
        <v>1.5</v>
      </c>
      <c r="L283" s="70">
        <v>1.5</v>
      </c>
      <c r="M283" s="70">
        <v>1.5</v>
      </c>
      <c r="N283" s="70">
        <v>2</v>
      </c>
      <c r="O283" s="70">
        <v>2</v>
      </c>
      <c r="P283" s="70">
        <v>2</v>
      </c>
      <c r="Q283" s="70">
        <v>2</v>
      </c>
      <c r="R283" s="70">
        <v>3</v>
      </c>
      <c r="S283" s="70">
        <v>3</v>
      </c>
      <c r="T283" s="70">
        <v>4.5</v>
      </c>
      <c r="U283" s="70">
        <v>4.5</v>
      </c>
      <c r="V283" s="70">
        <v>6</v>
      </c>
      <c r="W283" s="70">
        <v>6</v>
      </c>
      <c r="X283" s="70">
        <v>6</v>
      </c>
      <c r="Y283" s="70">
        <v>1.5</v>
      </c>
      <c r="Z283" s="70">
        <v>1.5</v>
      </c>
      <c r="AA283" s="70">
        <v>1.5</v>
      </c>
      <c r="AB283" s="70">
        <v>1.5</v>
      </c>
      <c r="AC283" s="70">
        <v>1.5</v>
      </c>
      <c r="AD283" s="70">
        <v>1.5</v>
      </c>
      <c r="AE283" s="70">
        <v>1.5</v>
      </c>
      <c r="AF283" s="70">
        <v>1.5</v>
      </c>
      <c r="AG283" s="70">
        <v>1.5</v>
      </c>
      <c r="AH283" s="70">
        <v>1.5</v>
      </c>
      <c r="AI283" s="70">
        <v>1.5</v>
      </c>
      <c r="AJ283" s="70">
        <v>1.5</v>
      </c>
      <c r="AK283" s="70">
        <v>1.5</v>
      </c>
      <c r="AL283" s="70">
        <v>1.5</v>
      </c>
      <c r="AM283" s="70">
        <v>1.5</v>
      </c>
      <c r="AN283" s="70">
        <v>1.5</v>
      </c>
      <c r="AO283" s="70">
        <v>1.5</v>
      </c>
      <c r="AP283" s="70">
        <v>1.5</v>
      </c>
      <c r="AQ283" s="70">
        <v>1.5</v>
      </c>
      <c r="AR283" s="70">
        <v>1.5</v>
      </c>
      <c r="AS283" s="70">
        <v>1.5</v>
      </c>
      <c r="AT283" s="70">
        <v>1.5</v>
      </c>
      <c r="AU283" s="70">
        <v>1.5</v>
      </c>
      <c r="AV283" s="70">
        <v>1.5</v>
      </c>
      <c r="AW283" s="70">
        <v>1.5</v>
      </c>
      <c r="AX283" s="70">
        <v>1.5</v>
      </c>
      <c r="AY283" s="70">
        <v>1.5</v>
      </c>
      <c r="AZ283" s="70">
        <v>1.5</v>
      </c>
      <c r="BA283" s="70">
        <v>1.5</v>
      </c>
      <c r="BB283" s="70">
        <v>1.5</v>
      </c>
      <c r="BC283" s="70">
        <v>1.5</v>
      </c>
      <c r="BD283" s="70">
        <v>1.5</v>
      </c>
      <c r="BE283" s="70">
        <v>1.5</v>
      </c>
      <c r="BF283" s="70">
        <v>1.5</v>
      </c>
      <c r="BG283" s="70">
        <v>1.5</v>
      </c>
      <c r="BH283" s="70">
        <v>1.5</v>
      </c>
      <c r="BI283" s="70">
        <v>1.5</v>
      </c>
      <c r="BJ283" s="70">
        <v>1.5</v>
      </c>
      <c r="BK283" s="70">
        <v>1.5</v>
      </c>
      <c r="BL283" s="70">
        <v>1.5</v>
      </c>
      <c r="BM283" s="70">
        <v>1.5</v>
      </c>
      <c r="BN283" s="70">
        <v>1.5</v>
      </c>
      <c r="BO283" s="70">
        <v>1.5</v>
      </c>
      <c r="BP283" s="70">
        <v>1.5</v>
      </c>
      <c r="BQ283" s="70">
        <v>1.5</v>
      </c>
      <c r="BR283" s="70">
        <v>1.5</v>
      </c>
      <c r="BS283" s="70">
        <v>1.5</v>
      </c>
      <c r="BT283" s="70">
        <v>1.5</v>
      </c>
      <c r="BU283" s="70">
        <v>1.5</v>
      </c>
      <c r="BV283" s="70">
        <v>1.5</v>
      </c>
      <c r="BW283" s="70">
        <v>1.5</v>
      </c>
      <c r="BX283" s="70">
        <v>1.5</v>
      </c>
      <c r="BY283" s="70">
        <v>1.5</v>
      </c>
      <c r="BZ283" s="70">
        <v>1.5</v>
      </c>
      <c r="CA283" s="70">
        <v>1.5</v>
      </c>
      <c r="CB283" s="70">
        <v>1.5</v>
      </c>
      <c r="CC283" s="70">
        <v>1.5</v>
      </c>
      <c r="CD283" s="70">
        <v>1.5</v>
      </c>
      <c r="CE283" s="70">
        <v>1.5</v>
      </c>
      <c r="CF283" s="70">
        <v>1.5</v>
      </c>
      <c r="CG283" s="70">
        <v>1.5</v>
      </c>
      <c r="CH283" s="70">
        <v>1.5</v>
      </c>
      <c r="CI283" s="70">
        <v>1.5</v>
      </c>
      <c r="CJ283" s="70">
        <v>1.5</v>
      </c>
      <c r="CK283" s="70">
        <v>1.5</v>
      </c>
      <c r="CL283" s="70">
        <v>2</v>
      </c>
      <c r="CM283" s="70">
        <v>2</v>
      </c>
      <c r="CN283" s="70">
        <v>2</v>
      </c>
      <c r="CO283" s="70">
        <v>2</v>
      </c>
      <c r="CP283" s="70">
        <v>2</v>
      </c>
      <c r="CQ283" s="70">
        <v>2</v>
      </c>
      <c r="CR283" s="70">
        <v>2</v>
      </c>
      <c r="CS283" s="70">
        <v>2</v>
      </c>
      <c r="CT283" s="70">
        <v>2</v>
      </c>
      <c r="CU283" s="70">
        <v>2</v>
      </c>
      <c r="CV283" s="70">
        <v>2</v>
      </c>
      <c r="CW283" s="70">
        <v>2</v>
      </c>
      <c r="CX283" s="70">
        <v>2</v>
      </c>
      <c r="CY283" s="70">
        <v>2</v>
      </c>
      <c r="CZ283" s="70">
        <v>2</v>
      </c>
      <c r="DA283" s="70">
        <v>2</v>
      </c>
      <c r="DB283" s="70">
        <v>2</v>
      </c>
      <c r="DC283" s="70">
        <v>2</v>
      </c>
      <c r="DD283" s="70">
        <v>2</v>
      </c>
      <c r="DE283" s="70">
        <v>2</v>
      </c>
      <c r="DF283" s="70">
        <v>2</v>
      </c>
      <c r="DG283" s="70">
        <v>2</v>
      </c>
      <c r="DH283" s="70">
        <v>2</v>
      </c>
      <c r="DI283" s="70">
        <v>2</v>
      </c>
      <c r="DJ283" s="70">
        <v>2</v>
      </c>
      <c r="DK283" s="70">
        <v>2</v>
      </c>
      <c r="DL283" s="70">
        <v>2</v>
      </c>
      <c r="DM283" s="70">
        <v>2</v>
      </c>
      <c r="DN283" s="70">
        <v>2</v>
      </c>
      <c r="DO283" s="70">
        <v>2</v>
      </c>
      <c r="DP283" s="70">
        <v>2</v>
      </c>
      <c r="DQ283" s="70">
        <v>2</v>
      </c>
      <c r="DR283" s="70">
        <v>2</v>
      </c>
      <c r="DS283" s="70">
        <v>2</v>
      </c>
      <c r="DT283" s="70">
        <v>2</v>
      </c>
      <c r="DU283" s="70">
        <v>2</v>
      </c>
      <c r="DV283" s="70">
        <v>2</v>
      </c>
      <c r="DW283" s="70">
        <v>2</v>
      </c>
      <c r="DX283" s="70">
        <v>2</v>
      </c>
      <c r="DY283" s="70">
        <v>2</v>
      </c>
      <c r="DZ283" s="70">
        <v>2</v>
      </c>
      <c r="EA283" s="70">
        <v>2</v>
      </c>
      <c r="EB283" s="70">
        <v>2</v>
      </c>
      <c r="EC283" s="70">
        <v>2</v>
      </c>
      <c r="ED283" s="70">
        <v>2</v>
      </c>
      <c r="EE283" s="70">
        <v>2</v>
      </c>
      <c r="EF283" s="70">
        <v>2</v>
      </c>
      <c r="EG283" s="70">
        <v>2</v>
      </c>
      <c r="EH283" s="70">
        <v>2</v>
      </c>
      <c r="EI283" s="70">
        <v>2</v>
      </c>
      <c r="EJ283" s="70">
        <v>3</v>
      </c>
      <c r="EK283" s="70">
        <v>3</v>
      </c>
      <c r="EL283" s="70">
        <v>3</v>
      </c>
      <c r="EM283" s="70">
        <v>3</v>
      </c>
      <c r="EN283" s="70">
        <v>3</v>
      </c>
      <c r="EO283" s="70">
        <v>3</v>
      </c>
      <c r="EP283" s="70">
        <v>3</v>
      </c>
      <c r="EQ283" s="70">
        <v>3</v>
      </c>
      <c r="ER283" s="70">
        <v>3</v>
      </c>
      <c r="ES283" s="70">
        <v>3</v>
      </c>
      <c r="ET283" s="70">
        <v>3</v>
      </c>
      <c r="EU283" s="70">
        <v>3</v>
      </c>
      <c r="EV283" s="70">
        <v>3</v>
      </c>
      <c r="EW283" s="70">
        <v>3</v>
      </c>
      <c r="EX283" s="70">
        <v>3</v>
      </c>
      <c r="EY283" s="70">
        <v>3</v>
      </c>
      <c r="EZ283" s="70">
        <v>3</v>
      </c>
      <c r="FA283" s="70">
        <v>3</v>
      </c>
      <c r="FB283" s="70">
        <v>3</v>
      </c>
      <c r="FC283" s="70">
        <v>3</v>
      </c>
      <c r="FD283" s="70">
        <v>3</v>
      </c>
      <c r="FE283" s="70">
        <v>3</v>
      </c>
      <c r="FF283" s="70">
        <v>3</v>
      </c>
      <c r="FG283" s="70">
        <v>3</v>
      </c>
      <c r="FH283" s="70">
        <v>3</v>
      </c>
      <c r="FI283" s="70">
        <v>3</v>
      </c>
      <c r="FJ283" s="70">
        <v>3</v>
      </c>
      <c r="FK283" s="70">
        <v>4.5</v>
      </c>
      <c r="FL283" s="70">
        <v>4.5</v>
      </c>
      <c r="FM283" s="70">
        <v>4.5</v>
      </c>
      <c r="FN283" s="70">
        <v>4.5</v>
      </c>
      <c r="FO283" s="70">
        <v>4.5</v>
      </c>
      <c r="FP283" s="70">
        <v>4.5</v>
      </c>
      <c r="FQ283" s="70">
        <v>4.5</v>
      </c>
      <c r="FR283" s="70">
        <v>4.5</v>
      </c>
      <c r="FS283" s="70">
        <v>4.5</v>
      </c>
      <c r="FT283" s="70">
        <v>4.5</v>
      </c>
      <c r="FU283" s="70">
        <v>4.5</v>
      </c>
      <c r="FV283" s="70">
        <v>4.5</v>
      </c>
      <c r="FW283" s="70">
        <v>4.5</v>
      </c>
      <c r="FX283" s="70">
        <v>4.5</v>
      </c>
      <c r="FY283" s="70">
        <v>4.5</v>
      </c>
      <c r="FZ283" s="70">
        <v>4.5</v>
      </c>
      <c r="GA283" s="70">
        <v>4.5</v>
      </c>
      <c r="GB283" s="70">
        <v>4.5</v>
      </c>
      <c r="GC283" s="70">
        <v>6</v>
      </c>
      <c r="GD283" s="70">
        <v>6</v>
      </c>
      <c r="GE283" s="70">
        <v>6</v>
      </c>
      <c r="GF283" s="70">
        <v>6</v>
      </c>
      <c r="GG283" s="70">
        <v>3</v>
      </c>
      <c r="GH283" s="70">
        <v>4.5</v>
      </c>
      <c r="GI283" s="125">
        <v>6</v>
      </c>
      <c r="GJ283" s="125">
        <v>6</v>
      </c>
      <c r="GK283" s="125">
        <v>6</v>
      </c>
      <c r="GL283" s="70">
        <v>1.5</v>
      </c>
      <c r="GM283" s="70">
        <v>1.5</v>
      </c>
      <c r="GN283" s="70">
        <v>1.5</v>
      </c>
      <c r="GO283" s="70">
        <v>2</v>
      </c>
      <c r="GP283" s="70">
        <v>2</v>
      </c>
      <c r="GQ283" s="70">
        <v>2</v>
      </c>
      <c r="GR283" s="70">
        <v>2</v>
      </c>
      <c r="GS283" s="70">
        <v>3</v>
      </c>
      <c r="GT283" s="70">
        <v>3</v>
      </c>
      <c r="GU283" s="70">
        <v>4.5</v>
      </c>
      <c r="GV283" s="70">
        <v>4.5</v>
      </c>
      <c r="GW283" s="70">
        <v>6</v>
      </c>
      <c r="GX283" s="70">
        <v>6</v>
      </c>
      <c r="GY283" s="70">
        <v>6</v>
      </c>
      <c r="GZ283" s="70">
        <v>1.5</v>
      </c>
      <c r="HA283" s="70">
        <v>1.5</v>
      </c>
      <c r="HB283" s="70">
        <v>1.5</v>
      </c>
      <c r="HC283" s="70">
        <v>1.5</v>
      </c>
      <c r="HD283" s="70">
        <v>1.5</v>
      </c>
      <c r="HE283" s="70">
        <v>1.5</v>
      </c>
      <c r="HF283" s="70">
        <v>1.5</v>
      </c>
      <c r="HG283" s="70">
        <v>1.5</v>
      </c>
      <c r="HH283" s="70">
        <v>1.5</v>
      </c>
      <c r="HI283" s="70">
        <v>1.5</v>
      </c>
      <c r="HJ283" s="70">
        <v>1.5</v>
      </c>
      <c r="HK283" s="70">
        <v>1.5</v>
      </c>
      <c r="HL283" s="70">
        <v>1.5</v>
      </c>
      <c r="HM283" s="70">
        <v>1.5</v>
      </c>
      <c r="HN283" s="70">
        <v>1.5</v>
      </c>
      <c r="HO283" s="70">
        <v>1.5</v>
      </c>
      <c r="HP283" s="70">
        <v>1.5</v>
      </c>
      <c r="HQ283" s="106">
        <v>1.5</v>
      </c>
      <c r="HR283" s="70">
        <v>1.5</v>
      </c>
      <c r="HS283" s="70">
        <v>1.5</v>
      </c>
      <c r="HT283" s="70">
        <v>1.5</v>
      </c>
      <c r="HU283" s="70">
        <v>1.5</v>
      </c>
      <c r="HV283" s="70">
        <v>1.5</v>
      </c>
      <c r="HW283" s="70">
        <v>1.5</v>
      </c>
      <c r="HX283" s="70">
        <v>1.5</v>
      </c>
      <c r="HY283" s="70">
        <v>1.5</v>
      </c>
      <c r="HZ283" s="70">
        <v>1.5</v>
      </c>
      <c r="IA283" s="70">
        <v>1.5</v>
      </c>
      <c r="IB283" s="70">
        <v>1.5</v>
      </c>
      <c r="IC283" s="70">
        <v>1.5</v>
      </c>
      <c r="ID283" s="70">
        <v>1.5</v>
      </c>
      <c r="IE283" s="70">
        <v>1.5</v>
      </c>
      <c r="IF283" s="70">
        <v>1.5</v>
      </c>
      <c r="IG283" s="70">
        <v>1.5</v>
      </c>
      <c r="IH283" s="70">
        <v>1.5</v>
      </c>
      <c r="II283" s="70">
        <v>1.5</v>
      </c>
      <c r="IJ283" s="70">
        <v>1.5</v>
      </c>
      <c r="IK283" s="70">
        <v>1.5</v>
      </c>
      <c r="IL283" s="70">
        <v>1.5</v>
      </c>
      <c r="IM283" s="70">
        <v>1.5</v>
      </c>
      <c r="IN283" s="70">
        <v>1.5</v>
      </c>
      <c r="IO283" s="70">
        <v>1.5</v>
      </c>
      <c r="IP283" s="70">
        <v>1.5</v>
      </c>
      <c r="IQ283" s="70">
        <v>1.5</v>
      </c>
      <c r="IR283" s="70">
        <v>1.5</v>
      </c>
      <c r="IS283" s="70">
        <v>1.5</v>
      </c>
      <c r="IT283" s="70">
        <v>1.5</v>
      </c>
      <c r="IU283" s="70">
        <v>1.5</v>
      </c>
      <c r="IV283" s="70">
        <v>1.5</v>
      </c>
      <c r="IW283" s="70">
        <v>2</v>
      </c>
      <c r="IX283" s="70">
        <v>2</v>
      </c>
      <c r="IY283" s="70">
        <v>2</v>
      </c>
      <c r="IZ283" s="70">
        <v>2</v>
      </c>
      <c r="JA283" s="70">
        <v>2</v>
      </c>
      <c r="JB283" s="70">
        <v>2</v>
      </c>
      <c r="JC283" s="70">
        <v>2</v>
      </c>
      <c r="JD283" s="70">
        <v>2</v>
      </c>
      <c r="JE283" s="70">
        <v>2</v>
      </c>
      <c r="JF283" s="70">
        <v>2</v>
      </c>
      <c r="JG283" s="70">
        <v>2</v>
      </c>
      <c r="JH283" s="70">
        <v>2</v>
      </c>
      <c r="JI283" s="70">
        <v>2</v>
      </c>
      <c r="JJ283" s="70">
        <v>2</v>
      </c>
      <c r="JK283" s="70">
        <v>2</v>
      </c>
      <c r="JL283" s="70">
        <v>2</v>
      </c>
      <c r="JM283" s="70">
        <v>2</v>
      </c>
      <c r="JN283" s="70">
        <v>2</v>
      </c>
      <c r="JO283" s="70">
        <v>2</v>
      </c>
      <c r="JP283" s="70">
        <v>2</v>
      </c>
      <c r="JQ283" s="70">
        <v>2</v>
      </c>
      <c r="JR283" s="70">
        <v>2</v>
      </c>
      <c r="JS283" s="70">
        <v>2</v>
      </c>
      <c r="JT283" s="70">
        <v>2</v>
      </c>
      <c r="JU283" s="70">
        <v>2</v>
      </c>
      <c r="JV283" s="70">
        <v>2</v>
      </c>
      <c r="JW283" s="70">
        <v>2</v>
      </c>
      <c r="JX283" s="70">
        <v>2</v>
      </c>
      <c r="JY283" s="70">
        <v>2</v>
      </c>
      <c r="JZ283" s="70">
        <v>2</v>
      </c>
      <c r="KA283" s="70">
        <v>2</v>
      </c>
      <c r="KB283" s="70">
        <v>2</v>
      </c>
      <c r="KC283" s="70">
        <v>2</v>
      </c>
      <c r="KD283" s="70">
        <v>2</v>
      </c>
      <c r="KE283" s="70">
        <v>2</v>
      </c>
      <c r="KF283" s="70">
        <v>2</v>
      </c>
      <c r="KG283" s="70">
        <v>2</v>
      </c>
      <c r="KH283" s="70">
        <v>2</v>
      </c>
      <c r="KI283" s="70">
        <v>2</v>
      </c>
      <c r="KJ283" s="70">
        <v>2</v>
      </c>
      <c r="KK283" s="70">
        <v>2</v>
      </c>
      <c r="KL283" s="70">
        <v>2</v>
      </c>
      <c r="KM283" s="70">
        <v>2</v>
      </c>
      <c r="KN283" s="70">
        <v>2</v>
      </c>
      <c r="KO283" s="70">
        <v>2</v>
      </c>
      <c r="KP283" s="70">
        <v>2</v>
      </c>
      <c r="KQ283" s="70">
        <v>2</v>
      </c>
      <c r="KR283" s="70">
        <v>2</v>
      </c>
      <c r="KS283" s="70">
        <v>2</v>
      </c>
      <c r="KT283" s="70">
        <v>2</v>
      </c>
      <c r="KU283" s="70">
        <v>3</v>
      </c>
      <c r="KV283" s="70">
        <v>3</v>
      </c>
      <c r="KW283" s="70">
        <v>3</v>
      </c>
      <c r="KX283" s="70">
        <v>3</v>
      </c>
      <c r="KY283" s="70">
        <v>3</v>
      </c>
      <c r="KZ283" s="70">
        <v>3</v>
      </c>
      <c r="LA283" s="70">
        <v>3</v>
      </c>
      <c r="LB283" s="70">
        <v>3</v>
      </c>
      <c r="LC283" s="70">
        <v>3</v>
      </c>
      <c r="LD283" s="70">
        <v>3</v>
      </c>
      <c r="LE283" s="70">
        <v>3</v>
      </c>
      <c r="LF283" s="70">
        <v>3</v>
      </c>
      <c r="LG283" s="70">
        <v>3</v>
      </c>
      <c r="LH283" s="70">
        <v>3</v>
      </c>
      <c r="LI283" s="70">
        <v>3</v>
      </c>
      <c r="LJ283" s="70">
        <v>3</v>
      </c>
      <c r="LK283" s="70">
        <v>3</v>
      </c>
      <c r="LL283" s="70">
        <v>3</v>
      </c>
      <c r="LM283" s="70">
        <v>3</v>
      </c>
      <c r="LN283" s="70">
        <v>3</v>
      </c>
      <c r="LO283" s="70">
        <v>3</v>
      </c>
      <c r="LP283" s="70">
        <v>3</v>
      </c>
      <c r="LQ283" s="70">
        <v>3</v>
      </c>
      <c r="LR283" s="70">
        <v>3</v>
      </c>
      <c r="LS283" s="70">
        <v>3</v>
      </c>
      <c r="LT283" s="70">
        <v>3</v>
      </c>
      <c r="LU283" s="70">
        <v>3</v>
      </c>
      <c r="LV283" s="70">
        <v>4.5</v>
      </c>
      <c r="LW283" s="70">
        <v>4.5</v>
      </c>
      <c r="LX283" s="70">
        <v>4.5</v>
      </c>
      <c r="LY283" s="70">
        <v>4.5</v>
      </c>
      <c r="LZ283" s="70">
        <v>4.5</v>
      </c>
      <c r="MA283" s="70">
        <v>4.5</v>
      </c>
      <c r="MB283" s="70">
        <v>4.5</v>
      </c>
      <c r="MC283" s="70">
        <v>4.5</v>
      </c>
      <c r="MD283" s="70">
        <v>4.5</v>
      </c>
      <c r="ME283" s="70">
        <v>4.5</v>
      </c>
      <c r="MF283" s="70">
        <v>4.5</v>
      </c>
      <c r="MG283" s="70">
        <v>4.5</v>
      </c>
      <c r="MH283" s="70">
        <v>4.5</v>
      </c>
      <c r="MI283" s="70">
        <v>4.5</v>
      </c>
      <c r="MJ283" s="70">
        <v>4.5</v>
      </c>
      <c r="MK283" s="70">
        <v>4.5</v>
      </c>
      <c r="ML283" s="70">
        <v>4.5</v>
      </c>
      <c r="MM283" s="70">
        <v>4.5</v>
      </c>
      <c r="MN283" s="70">
        <v>6</v>
      </c>
      <c r="MO283" s="70">
        <v>6</v>
      </c>
      <c r="MP283" s="70">
        <v>6</v>
      </c>
      <c r="MQ283" s="70">
        <v>6</v>
      </c>
      <c r="MR283" s="70">
        <v>3</v>
      </c>
      <c r="MS283" s="70"/>
      <c r="MT283" s="70"/>
      <c r="MU283" s="70"/>
      <c r="MV283" s="70"/>
      <c r="MW283" s="70"/>
      <c r="MX283" s="70"/>
      <c r="MY283" s="70"/>
      <c r="MZ283" s="70"/>
      <c r="NA283" s="70"/>
      <c r="NB283" s="70"/>
      <c r="NC283" s="70"/>
      <c r="ND283" s="70"/>
      <c r="NE283" s="70"/>
      <c r="NF283" s="70"/>
      <c r="NG283" s="70"/>
      <c r="NH283" s="70"/>
      <c r="NI283" s="70"/>
      <c r="NJ283" s="70"/>
      <c r="NK283" s="70"/>
      <c r="NL283" s="70"/>
      <c r="NM283" s="70"/>
      <c r="NN283" s="70"/>
      <c r="NO283" s="70"/>
      <c r="NP283" s="70"/>
      <c r="NQ283" s="70"/>
      <c r="NR283" s="70"/>
      <c r="NS283" s="70"/>
      <c r="NT283" s="70"/>
      <c r="NU283" s="70"/>
      <c r="NV283" s="70"/>
      <c r="NW283" s="70"/>
      <c r="NX283" s="70"/>
      <c r="NY283" s="70"/>
      <c r="NZ283" s="70"/>
      <c r="OA283" s="70"/>
      <c r="OB283" s="70"/>
      <c r="OC283" s="70"/>
      <c r="OD283" s="70"/>
      <c r="OE283" s="70"/>
      <c r="OF283" s="70"/>
      <c r="OG283" s="81"/>
      <c r="OH283" s="70"/>
      <c r="OI283" s="70"/>
      <c r="OJ283" s="70"/>
      <c r="OK283" s="70"/>
      <c r="OL283" s="70"/>
      <c r="OM283" s="70"/>
      <c r="ON283" s="70"/>
      <c r="OO283" s="70"/>
      <c r="OP283" s="70"/>
      <c r="OQ283" s="70"/>
      <c r="OR283" s="70"/>
      <c r="OS283" s="70"/>
      <c r="OT283" s="70"/>
      <c r="OU283" s="70"/>
    </row>
    <row r="284" spans="1:412" s="67" customFormat="1" ht="12.75">
      <c r="A284" s="745">
        <v>275</v>
      </c>
      <c r="B284" s="754" t="s">
        <v>872</v>
      </c>
      <c r="C284" s="756" t="s">
        <v>632</v>
      </c>
      <c r="D284" s="748">
        <v>0.87500000000000011</v>
      </c>
      <c r="E284" s="749"/>
      <c r="F284" s="820">
        <v>0.8</v>
      </c>
      <c r="G284" s="820">
        <v>0.2334</v>
      </c>
      <c r="H284" s="820">
        <v>0.8</v>
      </c>
      <c r="I284" s="761">
        <f>MIN(D284,F284)</f>
        <v>0.8</v>
      </c>
      <c r="J284" s="70">
        <v>4.5</v>
      </c>
      <c r="K284" s="70">
        <v>4.5</v>
      </c>
      <c r="L284" s="70">
        <v>4.5</v>
      </c>
      <c r="M284" s="70">
        <v>4.5</v>
      </c>
      <c r="N284" s="70">
        <v>6</v>
      </c>
      <c r="O284" s="70">
        <v>6</v>
      </c>
      <c r="P284" s="70">
        <v>6</v>
      </c>
      <c r="Q284" s="70">
        <v>6</v>
      </c>
      <c r="R284" s="70">
        <v>9</v>
      </c>
      <c r="S284" s="70">
        <v>9</v>
      </c>
      <c r="T284" s="70">
        <v>13.5</v>
      </c>
      <c r="U284" s="70">
        <v>13.5</v>
      </c>
      <c r="V284" s="70">
        <v>18</v>
      </c>
      <c r="W284" s="70">
        <v>18</v>
      </c>
      <c r="X284" s="70">
        <v>18</v>
      </c>
      <c r="Y284" s="70">
        <v>4.5</v>
      </c>
      <c r="Z284" s="70">
        <v>4.5</v>
      </c>
      <c r="AA284" s="70">
        <v>4.5</v>
      </c>
      <c r="AB284" s="70">
        <v>4.5</v>
      </c>
      <c r="AC284" s="70">
        <v>4.5</v>
      </c>
      <c r="AD284" s="70">
        <v>4.5</v>
      </c>
      <c r="AE284" s="70">
        <v>4.5</v>
      </c>
      <c r="AF284" s="70">
        <v>4.5</v>
      </c>
      <c r="AG284" s="70">
        <v>4.5</v>
      </c>
      <c r="AH284" s="70">
        <v>4.5</v>
      </c>
      <c r="AI284" s="70">
        <v>4.5</v>
      </c>
      <c r="AJ284" s="70">
        <v>4.5</v>
      </c>
      <c r="AK284" s="70">
        <v>4.5</v>
      </c>
      <c r="AL284" s="70">
        <v>4.5</v>
      </c>
      <c r="AM284" s="70">
        <v>4.5</v>
      </c>
      <c r="AN284" s="70">
        <v>4.5</v>
      </c>
      <c r="AO284" s="70">
        <v>4.5</v>
      </c>
      <c r="AP284" s="70">
        <v>4.5</v>
      </c>
      <c r="AQ284" s="70">
        <v>4.5</v>
      </c>
      <c r="AR284" s="70">
        <v>4.5</v>
      </c>
      <c r="AS284" s="70">
        <v>4.5</v>
      </c>
      <c r="AT284" s="70">
        <v>4.5</v>
      </c>
      <c r="AU284" s="70">
        <v>4.5</v>
      </c>
      <c r="AV284" s="70">
        <v>4.5</v>
      </c>
      <c r="AW284" s="70">
        <v>4.5</v>
      </c>
      <c r="AX284" s="70">
        <v>4.5</v>
      </c>
      <c r="AY284" s="70">
        <v>4.5</v>
      </c>
      <c r="AZ284" s="70">
        <v>4.5</v>
      </c>
      <c r="BA284" s="70">
        <v>4.5</v>
      </c>
      <c r="BB284" s="70">
        <v>4.5</v>
      </c>
      <c r="BC284" s="70">
        <v>4.5</v>
      </c>
      <c r="BD284" s="70">
        <v>4.5</v>
      </c>
      <c r="BE284" s="70">
        <v>4.5</v>
      </c>
      <c r="BF284" s="70">
        <v>4.5</v>
      </c>
      <c r="BG284" s="70">
        <v>4.5</v>
      </c>
      <c r="BH284" s="70">
        <v>4.5</v>
      </c>
      <c r="BI284" s="70">
        <v>4.5</v>
      </c>
      <c r="BJ284" s="70">
        <v>4.5</v>
      </c>
      <c r="BK284" s="70">
        <v>4.5</v>
      </c>
      <c r="BL284" s="70">
        <v>4.5</v>
      </c>
      <c r="BM284" s="70">
        <v>4.5</v>
      </c>
      <c r="BN284" s="70">
        <v>4.5</v>
      </c>
      <c r="BO284" s="70">
        <v>4.5</v>
      </c>
      <c r="BP284" s="70">
        <v>4.5</v>
      </c>
      <c r="BQ284" s="70">
        <v>4.5</v>
      </c>
      <c r="BR284" s="70">
        <v>4.5</v>
      </c>
      <c r="BS284" s="70">
        <v>4.5</v>
      </c>
      <c r="BT284" s="70">
        <v>4.5</v>
      </c>
      <c r="BU284" s="70">
        <v>4.5</v>
      </c>
      <c r="BV284" s="70">
        <v>4.5</v>
      </c>
      <c r="BW284" s="70">
        <v>4.5</v>
      </c>
      <c r="BX284" s="70">
        <v>4.5</v>
      </c>
      <c r="BY284" s="70">
        <v>4.5</v>
      </c>
      <c r="BZ284" s="70">
        <v>4.5</v>
      </c>
      <c r="CA284" s="70">
        <v>4.5</v>
      </c>
      <c r="CB284" s="70">
        <v>4.5</v>
      </c>
      <c r="CC284" s="70">
        <v>4.5</v>
      </c>
      <c r="CD284" s="70">
        <v>4.5</v>
      </c>
      <c r="CE284" s="70">
        <v>4.5</v>
      </c>
      <c r="CF284" s="70">
        <v>4.5</v>
      </c>
      <c r="CG284" s="70">
        <v>4.5</v>
      </c>
      <c r="CH284" s="70">
        <v>4.5</v>
      </c>
      <c r="CI284" s="70">
        <v>4.5</v>
      </c>
      <c r="CJ284" s="70">
        <v>4.5</v>
      </c>
      <c r="CK284" s="70">
        <v>4.5</v>
      </c>
      <c r="CL284" s="70">
        <v>6</v>
      </c>
      <c r="CM284" s="70">
        <v>6</v>
      </c>
      <c r="CN284" s="70">
        <v>6</v>
      </c>
      <c r="CO284" s="70">
        <v>6</v>
      </c>
      <c r="CP284" s="70">
        <v>6</v>
      </c>
      <c r="CQ284" s="70">
        <v>6</v>
      </c>
      <c r="CR284" s="70">
        <v>6</v>
      </c>
      <c r="CS284" s="70">
        <v>6</v>
      </c>
      <c r="CT284" s="70">
        <v>6</v>
      </c>
      <c r="CU284" s="70">
        <v>6</v>
      </c>
      <c r="CV284" s="70">
        <v>6</v>
      </c>
      <c r="CW284" s="70">
        <v>6</v>
      </c>
      <c r="CX284" s="70">
        <v>6</v>
      </c>
      <c r="CY284" s="70">
        <v>6</v>
      </c>
      <c r="CZ284" s="70">
        <v>6</v>
      </c>
      <c r="DA284" s="70">
        <v>6</v>
      </c>
      <c r="DB284" s="70">
        <v>6</v>
      </c>
      <c r="DC284" s="70">
        <v>6</v>
      </c>
      <c r="DD284" s="70">
        <v>6</v>
      </c>
      <c r="DE284" s="70">
        <v>6</v>
      </c>
      <c r="DF284" s="70">
        <v>6</v>
      </c>
      <c r="DG284" s="70">
        <v>6</v>
      </c>
      <c r="DH284" s="70">
        <v>6</v>
      </c>
      <c r="DI284" s="70">
        <v>6</v>
      </c>
      <c r="DJ284" s="70">
        <v>6</v>
      </c>
      <c r="DK284" s="70">
        <v>6</v>
      </c>
      <c r="DL284" s="70">
        <v>6</v>
      </c>
      <c r="DM284" s="70">
        <v>6</v>
      </c>
      <c r="DN284" s="70">
        <v>6</v>
      </c>
      <c r="DO284" s="70">
        <v>6</v>
      </c>
      <c r="DP284" s="70">
        <v>6</v>
      </c>
      <c r="DQ284" s="70">
        <v>6</v>
      </c>
      <c r="DR284" s="70">
        <v>6</v>
      </c>
      <c r="DS284" s="70">
        <v>6</v>
      </c>
      <c r="DT284" s="70">
        <v>6</v>
      </c>
      <c r="DU284" s="70">
        <v>6</v>
      </c>
      <c r="DV284" s="70">
        <v>6</v>
      </c>
      <c r="DW284" s="70">
        <v>6</v>
      </c>
      <c r="DX284" s="70">
        <v>6</v>
      </c>
      <c r="DY284" s="70">
        <v>6</v>
      </c>
      <c r="DZ284" s="70">
        <v>6</v>
      </c>
      <c r="EA284" s="70">
        <v>6</v>
      </c>
      <c r="EB284" s="70">
        <v>6</v>
      </c>
      <c r="EC284" s="70">
        <v>6</v>
      </c>
      <c r="ED284" s="70">
        <v>6</v>
      </c>
      <c r="EE284" s="70">
        <v>6</v>
      </c>
      <c r="EF284" s="70">
        <v>6</v>
      </c>
      <c r="EG284" s="70">
        <v>6</v>
      </c>
      <c r="EH284" s="70">
        <v>6</v>
      </c>
      <c r="EI284" s="70">
        <v>6</v>
      </c>
      <c r="EJ284" s="70">
        <v>9</v>
      </c>
      <c r="EK284" s="70">
        <v>9</v>
      </c>
      <c r="EL284" s="70">
        <v>9</v>
      </c>
      <c r="EM284" s="70">
        <v>9</v>
      </c>
      <c r="EN284" s="70">
        <v>9</v>
      </c>
      <c r="EO284" s="70">
        <v>9</v>
      </c>
      <c r="EP284" s="70">
        <v>9</v>
      </c>
      <c r="EQ284" s="70">
        <v>9</v>
      </c>
      <c r="ER284" s="70">
        <v>9</v>
      </c>
      <c r="ES284" s="70">
        <v>9</v>
      </c>
      <c r="ET284" s="70">
        <v>9</v>
      </c>
      <c r="EU284" s="70">
        <v>9</v>
      </c>
      <c r="EV284" s="70">
        <v>9</v>
      </c>
      <c r="EW284" s="70">
        <v>9</v>
      </c>
      <c r="EX284" s="70">
        <v>9</v>
      </c>
      <c r="EY284" s="70">
        <v>9</v>
      </c>
      <c r="EZ284" s="70">
        <v>9</v>
      </c>
      <c r="FA284" s="70">
        <v>9</v>
      </c>
      <c r="FB284" s="70">
        <v>9</v>
      </c>
      <c r="FC284" s="70">
        <v>9</v>
      </c>
      <c r="FD284" s="70">
        <v>9</v>
      </c>
      <c r="FE284" s="70">
        <v>9</v>
      </c>
      <c r="FF284" s="70">
        <v>9</v>
      </c>
      <c r="FG284" s="70">
        <v>9</v>
      </c>
      <c r="FH284" s="70">
        <v>9</v>
      </c>
      <c r="FI284" s="70">
        <v>9</v>
      </c>
      <c r="FJ284" s="70">
        <v>9</v>
      </c>
      <c r="FK284" s="70">
        <v>13.5</v>
      </c>
      <c r="FL284" s="70">
        <v>13.5</v>
      </c>
      <c r="FM284" s="70">
        <v>13.5</v>
      </c>
      <c r="FN284" s="70">
        <v>13.5</v>
      </c>
      <c r="FO284" s="70">
        <v>13.5</v>
      </c>
      <c r="FP284" s="70">
        <v>13.5</v>
      </c>
      <c r="FQ284" s="70">
        <v>13.5</v>
      </c>
      <c r="FR284" s="70">
        <v>13.5</v>
      </c>
      <c r="FS284" s="70">
        <v>13.5</v>
      </c>
      <c r="FT284" s="70">
        <v>13.5</v>
      </c>
      <c r="FU284" s="70">
        <v>13.5</v>
      </c>
      <c r="FV284" s="70">
        <v>13.5</v>
      </c>
      <c r="FW284" s="70">
        <v>13.5</v>
      </c>
      <c r="FX284" s="70">
        <v>13.5</v>
      </c>
      <c r="FY284" s="70">
        <v>13.5</v>
      </c>
      <c r="FZ284" s="70">
        <v>13.5</v>
      </c>
      <c r="GA284" s="70">
        <v>13.5</v>
      </c>
      <c r="GB284" s="70">
        <v>13.5</v>
      </c>
      <c r="GC284" s="70">
        <v>18</v>
      </c>
      <c r="GD284" s="70">
        <v>18</v>
      </c>
      <c r="GE284" s="70">
        <v>18</v>
      </c>
      <c r="GF284" s="70">
        <v>18</v>
      </c>
      <c r="GG284" s="70">
        <v>9</v>
      </c>
      <c r="GH284" s="70">
        <v>13.5</v>
      </c>
      <c r="GI284" s="125">
        <v>18</v>
      </c>
      <c r="GJ284" s="125">
        <v>18</v>
      </c>
      <c r="GK284" s="125">
        <v>18</v>
      </c>
      <c r="GL284" s="70">
        <v>4.5</v>
      </c>
      <c r="GM284" s="70">
        <v>4.5</v>
      </c>
      <c r="GN284" s="70">
        <v>4.5</v>
      </c>
      <c r="GO284" s="70">
        <v>6</v>
      </c>
      <c r="GP284" s="70">
        <v>6</v>
      </c>
      <c r="GQ284" s="70">
        <v>6</v>
      </c>
      <c r="GR284" s="70">
        <v>6</v>
      </c>
      <c r="GS284" s="70">
        <v>9</v>
      </c>
      <c r="GT284" s="70">
        <v>9</v>
      </c>
      <c r="GU284" s="70">
        <v>13.5</v>
      </c>
      <c r="GV284" s="70">
        <v>13.5</v>
      </c>
      <c r="GW284" s="70">
        <v>18</v>
      </c>
      <c r="GX284" s="70">
        <v>18</v>
      </c>
      <c r="GY284" s="70">
        <v>18</v>
      </c>
      <c r="GZ284" s="70">
        <v>4.5</v>
      </c>
      <c r="HA284" s="70">
        <v>4.5</v>
      </c>
      <c r="HB284" s="70">
        <v>4.5</v>
      </c>
      <c r="HC284" s="70">
        <v>4.5</v>
      </c>
      <c r="HD284" s="70">
        <v>4.5</v>
      </c>
      <c r="HE284" s="70">
        <v>4.5</v>
      </c>
      <c r="HF284" s="70">
        <v>4.5</v>
      </c>
      <c r="HG284" s="70">
        <v>4.5</v>
      </c>
      <c r="HH284" s="70">
        <v>4.5</v>
      </c>
      <c r="HI284" s="70">
        <v>4.5</v>
      </c>
      <c r="HJ284" s="70">
        <v>4.5</v>
      </c>
      <c r="HK284" s="70">
        <v>4.5</v>
      </c>
      <c r="HL284" s="70">
        <v>4.5</v>
      </c>
      <c r="HM284" s="70">
        <v>4.5</v>
      </c>
      <c r="HN284" s="70">
        <v>4.5</v>
      </c>
      <c r="HO284" s="70">
        <v>4.5</v>
      </c>
      <c r="HP284" s="70">
        <v>4.5</v>
      </c>
      <c r="HQ284" s="106">
        <v>4.5</v>
      </c>
      <c r="HR284" s="70">
        <v>4.5</v>
      </c>
      <c r="HS284" s="70">
        <v>4.5</v>
      </c>
      <c r="HT284" s="70">
        <v>4.5</v>
      </c>
      <c r="HU284" s="70">
        <v>4.5</v>
      </c>
      <c r="HV284" s="70">
        <v>4.5</v>
      </c>
      <c r="HW284" s="70">
        <v>4.5</v>
      </c>
      <c r="HX284" s="70">
        <v>4.5</v>
      </c>
      <c r="HY284" s="70">
        <v>4.5</v>
      </c>
      <c r="HZ284" s="70">
        <v>4.5</v>
      </c>
      <c r="IA284" s="70">
        <v>4.5</v>
      </c>
      <c r="IB284" s="70">
        <v>4.5</v>
      </c>
      <c r="IC284" s="70">
        <v>4.5</v>
      </c>
      <c r="ID284" s="70">
        <v>4.5</v>
      </c>
      <c r="IE284" s="70">
        <v>4.5</v>
      </c>
      <c r="IF284" s="70">
        <v>4.5</v>
      </c>
      <c r="IG284" s="70">
        <v>4.5</v>
      </c>
      <c r="IH284" s="70">
        <v>4.5</v>
      </c>
      <c r="II284" s="70">
        <v>4.5</v>
      </c>
      <c r="IJ284" s="70">
        <v>4.5</v>
      </c>
      <c r="IK284" s="70">
        <v>4.5</v>
      </c>
      <c r="IL284" s="70">
        <v>4.5</v>
      </c>
      <c r="IM284" s="70">
        <v>4.5</v>
      </c>
      <c r="IN284" s="70">
        <v>4.5</v>
      </c>
      <c r="IO284" s="70">
        <v>4.5</v>
      </c>
      <c r="IP284" s="70">
        <v>4.5</v>
      </c>
      <c r="IQ284" s="70">
        <v>4.5</v>
      </c>
      <c r="IR284" s="70">
        <v>4.5</v>
      </c>
      <c r="IS284" s="70">
        <v>4.5</v>
      </c>
      <c r="IT284" s="70">
        <v>4.5</v>
      </c>
      <c r="IU284" s="70">
        <v>4.5</v>
      </c>
      <c r="IV284" s="70">
        <v>4.5</v>
      </c>
      <c r="IW284" s="70">
        <v>6</v>
      </c>
      <c r="IX284" s="70">
        <v>6</v>
      </c>
      <c r="IY284" s="70">
        <v>6</v>
      </c>
      <c r="IZ284" s="70">
        <v>6</v>
      </c>
      <c r="JA284" s="70">
        <v>6</v>
      </c>
      <c r="JB284" s="70">
        <v>6</v>
      </c>
      <c r="JC284" s="70">
        <v>6</v>
      </c>
      <c r="JD284" s="70">
        <v>6</v>
      </c>
      <c r="JE284" s="70">
        <v>6</v>
      </c>
      <c r="JF284" s="70">
        <v>6</v>
      </c>
      <c r="JG284" s="70">
        <v>6</v>
      </c>
      <c r="JH284" s="70">
        <v>6</v>
      </c>
      <c r="JI284" s="70">
        <v>6</v>
      </c>
      <c r="JJ284" s="70">
        <v>6</v>
      </c>
      <c r="JK284" s="70">
        <v>6</v>
      </c>
      <c r="JL284" s="70">
        <v>6</v>
      </c>
      <c r="JM284" s="70">
        <v>6</v>
      </c>
      <c r="JN284" s="70">
        <v>6</v>
      </c>
      <c r="JO284" s="70">
        <v>6</v>
      </c>
      <c r="JP284" s="70">
        <v>6</v>
      </c>
      <c r="JQ284" s="70">
        <v>6</v>
      </c>
      <c r="JR284" s="70">
        <v>6</v>
      </c>
      <c r="JS284" s="70">
        <v>6</v>
      </c>
      <c r="JT284" s="70">
        <v>6</v>
      </c>
      <c r="JU284" s="70">
        <v>6</v>
      </c>
      <c r="JV284" s="70">
        <v>6</v>
      </c>
      <c r="JW284" s="70">
        <v>6</v>
      </c>
      <c r="JX284" s="70">
        <v>6</v>
      </c>
      <c r="JY284" s="70">
        <v>6</v>
      </c>
      <c r="JZ284" s="70">
        <v>6</v>
      </c>
      <c r="KA284" s="70">
        <v>6</v>
      </c>
      <c r="KB284" s="70">
        <v>6</v>
      </c>
      <c r="KC284" s="70">
        <v>6</v>
      </c>
      <c r="KD284" s="70">
        <v>6</v>
      </c>
      <c r="KE284" s="70">
        <v>6</v>
      </c>
      <c r="KF284" s="70">
        <v>6</v>
      </c>
      <c r="KG284" s="70">
        <v>6</v>
      </c>
      <c r="KH284" s="70">
        <v>6</v>
      </c>
      <c r="KI284" s="70">
        <v>6</v>
      </c>
      <c r="KJ284" s="70">
        <v>6</v>
      </c>
      <c r="KK284" s="70">
        <v>6</v>
      </c>
      <c r="KL284" s="70">
        <v>6</v>
      </c>
      <c r="KM284" s="70">
        <v>6</v>
      </c>
      <c r="KN284" s="70">
        <v>6</v>
      </c>
      <c r="KO284" s="70">
        <v>6</v>
      </c>
      <c r="KP284" s="70">
        <v>6</v>
      </c>
      <c r="KQ284" s="70">
        <v>6</v>
      </c>
      <c r="KR284" s="70">
        <v>6</v>
      </c>
      <c r="KS284" s="70">
        <v>6</v>
      </c>
      <c r="KT284" s="70">
        <v>6</v>
      </c>
      <c r="KU284" s="70">
        <v>9</v>
      </c>
      <c r="KV284" s="70">
        <v>9</v>
      </c>
      <c r="KW284" s="70">
        <v>9</v>
      </c>
      <c r="KX284" s="70">
        <v>9</v>
      </c>
      <c r="KY284" s="70">
        <v>9</v>
      </c>
      <c r="KZ284" s="70">
        <v>9</v>
      </c>
      <c r="LA284" s="70">
        <v>9</v>
      </c>
      <c r="LB284" s="70">
        <v>9</v>
      </c>
      <c r="LC284" s="70">
        <v>9</v>
      </c>
      <c r="LD284" s="70">
        <v>9</v>
      </c>
      <c r="LE284" s="70">
        <v>9</v>
      </c>
      <c r="LF284" s="70">
        <v>9</v>
      </c>
      <c r="LG284" s="70">
        <v>9</v>
      </c>
      <c r="LH284" s="70">
        <v>9</v>
      </c>
      <c r="LI284" s="70">
        <v>9</v>
      </c>
      <c r="LJ284" s="70">
        <v>9</v>
      </c>
      <c r="LK284" s="70">
        <v>9</v>
      </c>
      <c r="LL284" s="70">
        <v>9</v>
      </c>
      <c r="LM284" s="70">
        <v>9</v>
      </c>
      <c r="LN284" s="70">
        <v>9</v>
      </c>
      <c r="LO284" s="70">
        <v>9</v>
      </c>
      <c r="LP284" s="70">
        <v>9</v>
      </c>
      <c r="LQ284" s="70">
        <v>9</v>
      </c>
      <c r="LR284" s="70">
        <v>9</v>
      </c>
      <c r="LS284" s="70">
        <v>9</v>
      </c>
      <c r="LT284" s="70">
        <v>9</v>
      </c>
      <c r="LU284" s="70">
        <v>9</v>
      </c>
      <c r="LV284" s="70">
        <v>13.5</v>
      </c>
      <c r="LW284" s="70">
        <v>13.5</v>
      </c>
      <c r="LX284" s="70">
        <v>13.5</v>
      </c>
      <c r="LY284" s="70">
        <v>13.5</v>
      </c>
      <c r="LZ284" s="70">
        <v>13.5</v>
      </c>
      <c r="MA284" s="70">
        <v>13.5</v>
      </c>
      <c r="MB284" s="70">
        <v>13.5</v>
      </c>
      <c r="MC284" s="70">
        <v>13.5</v>
      </c>
      <c r="MD284" s="70">
        <v>13.5</v>
      </c>
      <c r="ME284" s="70">
        <v>13.5</v>
      </c>
      <c r="MF284" s="70">
        <v>13.5</v>
      </c>
      <c r="MG284" s="70">
        <v>13.5</v>
      </c>
      <c r="MH284" s="70">
        <v>13.5</v>
      </c>
      <c r="MI284" s="70">
        <v>13.5</v>
      </c>
      <c r="MJ284" s="70">
        <v>13.5</v>
      </c>
      <c r="MK284" s="70">
        <v>13.5</v>
      </c>
      <c r="ML284" s="70">
        <v>13.5</v>
      </c>
      <c r="MM284" s="70">
        <v>13.5</v>
      </c>
      <c r="MN284" s="70">
        <v>18</v>
      </c>
      <c r="MO284" s="70">
        <v>18</v>
      </c>
      <c r="MP284" s="70">
        <v>18</v>
      </c>
      <c r="MQ284" s="70">
        <v>18</v>
      </c>
      <c r="MR284" s="70">
        <v>9</v>
      </c>
      <c r="MS284" s="70"/>
      <c r="MT284" s="70"/>
      <c r="MU284" s="70"/>
      <c r="MV284" s="70"/>
      <c r="MW284" s="70"/>
      <c r="MX284" s="70"/>
      <c r="MY284" s="70"/>
      <c r="MZ284" s="70"/>
      <c r="NA284" s="70"/>
      <c r="NB284" s="70"/>
      <c r="NC284" s="70"/>
      <c r="ND284" s="70"/>
      <c r="NE284" s="70"/>
      <c r="NF284" s="70"/>
      <c r="NG284" s="70"/>
      <c r="NH284" s="70"/>
      <c r="NI284" s="70"/>
      <c r="NJ284" s="70"/>
      <c r="NK284" s="70"/>
      <c r="NL284" s="70"/>
      <c r="NM284" s="70"/>
      <c r="NN284" s="70"/>
      <c r="NO284" s="70"/>
      <c r="NP284" s="70"/>
      <c r="NQ284" s="70"/>
      <c r="NR284" s="70"/>
      <c r="NS284" s="70"/>
      <c r="NT284" s="70"/>
      <c r="NU284" s="70"/>
      <c r="NV284" s="70"/>
      <c r="NW284" s="70"/>
      <c r="NX284" s="70"/>
      <c r="NY284" s="70"/>
      <c r="NZ284" s="70"/>
      <c r="OA284" s="70"/>
      <c r="OB284" s="70"/>
      <c r="OC284" s="70"/>
      <c r="OD284" s="70"/>
      <c r="OE284" s="70"/>
      <c r="OF284" s="70"/>
      <c r="OG284" s="81"/>
      <c r="OH284" s="70"/>
      <c r="OI284" s="70"/>
      <c r="OJ284" s="70"/>
      <c r="OK284" s="70"/>
      <c r="OL284" s="70"/>
      <c r="OM284" s="70"/>
      <c r="ON284" s="70"/>
      <c r="OO284" s="70"/>
      <c r="OP284" s="70"/>
      <c r="OQ284" s="70"/>
      <c r="OR284" s="70"/>
      <c r="OS284" s="70"/>
      <c r="OT284" s="70"/>
      <c r="OU284" s="70"/>
    </row>
    <row r="285" spans="1:412" s="67" customFormat="1" ht="12.75">
      <c r="A285" s="67">
        <v>276</v>
      </c>
      <c r="B285" s="555" t="s">
        <v>873</v>
      </c>
      <c r="C285" s="569" t="s">
        <v>874</v>
      </c>
      <c r="D285" s="758">
        <v>20.73</v>
      </c>
      <c r="E285" s="759"/>
      <c r="F285" s="760"/>
      <c r="G285" s="760">
        <v>23.54</v>
      </c>
      <c r="H285" s="921">
        <v>20.73</v>
      </c>
      <c r="I285" s="633">
        <f>D285</f>
        <v>20.73</v>
      </c>
      <c r="J285" s="70">
        <v>2.5000000000000001E-3</v>
      </c>
      <c r="K285" s="70">
        <v>2.5000000000000001E-3</v>
      </c>
      <c r="L285" s="70">
        <v>2.5000000000000001E-3</v>
      </c>
      <c r="M285" s="70">
        <v>2.5000000000000001E-3</v>
      </c>
      <c r="N285" s="70">
        <v>3.3E-3</v>
      </c>
      <c r="O285" s="70">
        <v>3.3E-3</v>
      </c>
      <c r="P285" s="70">
        <v>3.3E-3</v>
      </c>
      <c r="Q285" s="70">
        <v>3.3E-3</v>
      </c>
      <c r="R285" s="70">
        <v>5.0000000000000001E-3</v>
      </c>
      <c r="S285" s="70">
        <v>5.0000000000000001E-3</v>
      </c>
      <c r="T285" s="70">
        <v>7.4999999999999997E-3</v>
      </c>
      <c r="U285" s="70">
        <v>7.4999999999999997E-3</v>
      </c>
      <c r="V285" s="70">
        <v>0.01</v>
      </c>
      <c r="W285" s="70">
        <v>0.01</v>
      </c>
      <c r="X285" s="70">
        <v>0.01</v>
      </c>
      <c r="Y285" s="70">
        <v>2.5000000000000001E-3</v>
      </c>
      <c r="Z285" s="70">
        <v>2.5000000000000001E-3</v>
      </c>
      <c r="AA285" s="70">
        <v>2.5000000000000001E-3</v>
      </c>
      <c r="AB285" s="70">
        <v>2.5000000000000001E-3</v>
      </c>
      <c r="AC285" s="70">
        <v>2.5000000000000001E-3</v>
      </c>
      <c r="AD285" s="70">
        <v>2.5000000000000001E-3</v>
      </c>
      <c r="AE285" s="70">
        <v>2.5000000000000001E-3</v>
      </c>
      <c r="AF285" s="70">
        <v>2.5000000000000001E-3</v>
      </c>
      <c r="AG285" s="70">
        <v>2.5000000000000001E-3</v>
      </c>
      <c r="AH285" s="70">
        <v>2.5000000000000001E-3</v>
      </c>
      <c r="AI285" s="70">
        <v>2.5000000000000001E-3</v>
      </c>
      <c r="AJ285" s="70">
        <v>2.5000000000000001E-3</v>
      </c>
      <c r="AK285" s="70">
        <v>2.5000000000000001E-3</v>
      </c>
      <c r="AL285" s="70">
        <v>2.5000000000000001E-3</v>
      </c>
      <c r="AM285" s="70">
        <v>2.5000000000000001E-3</v>
      </c>
      <c r="AN285" s="70">
        <v>2.5000000000000001E-3</v>
      </c>
      <c r="AO285" s="70">
        <v>2.5000000000000001E-3</v>
      </c>
      <c r="AP285" s="70">
        <v>3.0000000000000001E-3</v>
      </c>
      <c r="AQ285" s="70">
        <v>2.5000000000000001E-3</v>
      </c>
      <c r="AR285" s="70">
        <v>2.5000000000000001E-3</v>
      </c>
      <c r="AS285" s="70">
        <v>2.5000000000000001E-3</v>
      </c>
      <c r="AT285" s="70">
        <v>2.5000000000000001E-3</v>
      </c>
      <c r="AU285" s="70">
        <v>2.5000000000000001E-3</v>
      </c>
      <c r="AV285" s="70">
        <v>2.5000000000000001E-3</v>
      </c>
      <c r="AW285" s="70">
        <v>2.5000000000000001E-3</v>
      </c>
      <c r="AX285" s="70">
        <v>2.5000000000000001E-3</v>
      </c>
      <c r="AY285" s="70">
        <v>2.5000000000000001E-3</v>
      </c>
      <c r="AZ285" s="70">
        <v>2.5000000000000001E-3</v>
      </c>
      <c r="BA285" s="70">
        <v>2.5000000000000001E-3</v>
      </c>
      <c r="BB285" s="70">
        <v>2.5000000000000001E-3</v>
      </c>
      <c r="BC285" s="70">
        <v>2.5000000000000001E-3</v>
      </c>
      <c r="BD285" s="70">
        <v>2.5000000000000001E-3</v>
      </c>
      <c r="BE285" s="70">
        <v>2.5000000000000001E-3</v>
      </c>
      <c r="BF285" s="70">
        <v>2.5000000000000001E-3</v>
      </c>
      <c r="BG285" s="70">
        <v>2.5000000000000001E-3</v>
      </c>
      <c r="BH285" s="70">
        <v>2.5000000000000001E-3</v>
      </c>
      <c r="BI285" s="70">
        <v>2.5000000000000001E-3</v>
      </c>
      <c r="BJ285" s="70">
        <v>2.5000000000000001E-3</v>
      </c>
      <c r="BK285" s="70">
        <v>2.5000000000000001E-3</v>
      </c>
      <c r="BL285" s="70">
        <v>2.5000000000000001E-3</v>
      </c>
      <c r="BM285" s="70">
        <v>2.5000000000000001E-3</v>
      </c>
      <c r="BN285" s="70">
        <v>2.5000000000000001E-3</v>
      </c>
      <c r="BO285" s="70">
        <v>2.5000000000000001E-3</v>
      </c>
      <c r="BP285" s="70">
        <v>2.5000000000000001E-3</v>
      </c>
      <c r="BQ285" s="70">
        <v>2.5000000000000001E-3</v>
      </c>
      <c r="BR285" s="70">
        <v>2.5000000000000001E-3</v>
      </c>
      <c r="BS285" s="70">
        <v>2.5000000000000001E-3</v>
      </c>
      <c r="BT285" s="70">
        <v>2.5000000000000001E-3</v>
      </c>
      <c r="BU285" s="70">
        <v>2.5000000000000001E-3</v>
      </c>
      <c r="BV285" s="70">
        <v>2.5000000000000001E-3</v>
      </c>
      <c r="BW285" s="70">
        <v>2.5000000000000001E-3</v>
      </c>
      <c r="BX285" s="70">
        <v>2.5000000000000001E-3</v>
      </c>
      <c r="BY285" s="70">
        <v>2.5000000000000001E-3</v>
      </c>
      <c r="BZ285" s="70">
        <v>2.5000000000000001E-3</v>
      </c>
      <c r="CA285" s="70">
        <v>2.5000000000000001E-3</v>
      </c>
      <c r="CB285" s="70">
        <v>2.5000000000000001E-3</v>
      </c>
      <c r="CC285" s="70">
        <v>2.5000000000000001E-3</v>
      </c>
      <c r="CD285" s="70">
        <v>2.5000000000000001E-3</v>
      </c>
      <c r="CE285" s="70">
        <v>2.5000000000000001E-3</v>
      </c>
      <c r="CF285" s="70">
        <v>2.5000000000000001E-3</v>
      </c>
      <c r="CG285" s="70">
        <v>2.5000000000000001E-3</v>
      </c>
      <c r="CH285" s="70">
        <v>2.5000000000000001E-3</v>
      </c>
      <c r="CI285" s="70">
        <v>2.5000000000000001E-3</v>
      </c>
      <c r="CJ285" s="70">
        <v>2.5000000000000001E-3</v>
      </c>
      <c r="CK285" s="70">
        <v>2.5000000000000001E-3</v>
      </c>
      <c r="CL285" s="70">
        <v>3.3E-3</v>
      </c>
      <c r="CM285" s="70">
        <v>3.3E-3</v>
      </c>
      <c r="CN285" s="70">
        <v>3.3E-3</v>
      </c>
      <c r="CO285" s="70">
        <v>3.3E-3</v>
      </c>
      <c r="CP285" s="70">
        <v>3.3E-3</v>
      </c>
      <c r="CQ285" s="70">
        <v>3.3E-3</v>
      </c>
      <c r="CR285" s="70">
        <v>3.3E-3</v>
      </c>
      <c r="CS285" s="70">
        <v>3.3E-3</v>
      </c>
      <c r="CT285" s="70">
        <v>3.3E-3</v>
      </c>
      <c r="CU285" s="70">
        <v>3.3E-3</v>
      </c>
      <c r="CV285" s="70">
        <v>3.3E-3</v>
      </c>
      <c r="CW285" s="70">
        <v>3.3E-3</v>
      </c>
      <c r="CX285" s="70">
        <v>3.3E-3</v>
      </c>
      <c r="CY285" s="70">
        <v>3.3E-3</v>
      </c>
      <c r="CZ285" s="70">
        <v>3.3E-3</v>
      </c>
      <c r="DA285" s="70">
        <v>3.3E-3</v>
      </c>
      <c r="DB285" s="70">
        <v>3.3E-3</v>
      </c>
      <c r="DC285" s="70">
        <v>3.3E-3</v>
      </c>
      <c r="DD285" s="70">
        <v>3.3E-3</v>
      </c>
      <c r="DE285" s="70">
        <v>3.3E-3</v>
      </c>
      <c r="DF285" s="70">
        <v>3.3E-3</v>
      </c>
      <c r="DG285" s="70">
        <v>3.3E-3</v>
      </c>
      <c r="DH285" s="70">
        <v>3.3E-3</v>
      </c>
      <c r="DI285" s="70">
        <v>3.3E-3</v>
      </c>
      <c r="DJ285" s="70">
        <v>3.3E-3</v>
      </c>
      <c r="DK285" s="70">
        <v>3.3E-3</v>
      </c>
      <c r="DL285" s="70">
        <v>3.3E-3</v>
      </c>
      <c r="DM285" s="70">
        <v>3.3E-3</v>
      </c>
      <c r="DN285" s="70">
        <v>3.3E-3</v>
      </c>
      <c r="DO285" s="70">
        <v>3.3E-3</v>
      </c>
      <c r="DP285" s="70">
        <v>3.3E-3</v>
      </c>
      <c r="DQ285" s="70">
        <v>3.3E-3</v>
      </c>
      <c r="DR285" s="70">
        <v>3.3E-3</v>
      </c>
      <c r="DS285" s="70">
        <v>3.3E-3</v>
      </c>
      <c r="DT285" s="70">
        <v>3.3E-3</v>
      </c>
      <c r="DU285" s="70">
        <v>3.3E-3</v>
      </c>
      <c r="DV285" s="70">
        <v>3.3E-3</v>
      </c>
      <c r="DW285" s="70">
        <v>3.3E-3</v>
      </c>
      <c r="DX285" s="70">
        <v>3.3E-3</v>
      </c>
      <c r="DY285" s="70">
        <v>3.3E-3</v>
      </c>
      <c r="DZ285" s="70">
        <v>3.3E-3</v>
      </c>
      <c r="EA285" s="70">
        <v>3.3E-3</v>
      </c>
      <c r="EB285" s="70">
        <v>3.3E-3</v>
      </c>
      <c r="EC285" s="70">
        <v>3.3E-3</v>
      </c>
      <c r="ED285" s="70">
        <v>3.3E-3</v>
      </c>
      <c r="EE285" s="70">
        <v>3.3E-3</v>
      </c>
      <c r="EF285" s="70">
        <v>3.3E-3</v>
      </c>
      <c r="EG285" s="70">
        <v>3.3E-3</v>
      </c>
      <c r="EH285" s="70">
        <v>3.3E-3</v>
      </c>
      <c r="EI285" s="70">
        <v>3.3E-3</v>
      </c>
      <c r="EJ285" s="70">
        <v>5.0000000000000001E-3</v>
      </c>
      <c r="EK285" s="70">
        <v>5.0000000000000001E-3</v>
      </c>
      <c r="EL285" s="70">
        <v>5.0000000000000001E-3</v>
      </c>
      <c r="EM285" s="70">
        <v>5.0000000000000001E-3</v>
      </c>
      <c r="EN285" s="70">
        <v>5.0000000000000001E-3</v>
      </c>
      <c r="EO285" s="70">
        <v>5.0000000000000001E-3</v>
      </c>
      <c r="EP285" s="70">
        <v>5.0000000000000001E-3</v>
      </c>
      <c r="EQ285" s="70">
        <v>5.0000000000000001E-3</v>
      </c>
      <c r="ER285" s="70">
        <v>5.0000000000000001E-3</v>
      </c>
      <c r="ES285" s="70">
        <v>5.0000000000000001E-3</v>
      </c>
      <c r="ET285" s="70">
        <v>5.0000000000000001E-3</v>
      </c>
      <c r="EU285" s="70">
        <v>5.0000000000000001E-3</v>
      </c>
      <c r="EV285" s="70">
        <v>5.0000000000000001E-3</v>
      </c>
      <c r="EW285" s="70">
        <v>5.0000000000000001E-3</v>
      </c>
      <c r="EX285" s="70">
        <v>5.0000000000000001E-3</v>
      </c>
      <c r="EY285" s="70">
        <v>5.0000000000000001E-3</v>
      </c>
      <c r="EZ285" s="70">
        <v>5.0000000000000001E-3</v>
      </c>
      <c r="FA285" s="70">
        <v>5.0000000000000001E-3</v>
      </c>
      <c r="FB285" s="70">
        <v>5.0000000000000001E-3</v>
      </c>
      <c r="FC285" s="70">
        <v>5.0000000000000001E-3</v>
      </c>
      <c r="FD285" s="70">
        <v>5.0000000000000001E-3</v>
      </c>
      <c r="FE285" s="70">
        <v>5.0000000000000001E-3</v>
      </c>
      <c r="FF285" s="70">
        <v>5.0000000000000001E-3</v>
      </c>
      <c r="FG285" s="70">
        <v>5.0000000000000001E-3</v>
      </c>
      <c r="FH285" s="70">
        <v>5.0000000000000001E-3</v>
      </c>
      <c r="FI285" s="70">
        <v>5.0000000000000001E-3</v>
      </c>
      <c r="FJ285" s="70">
        <v>5.0000000000000001E-3</v>
      </c>
      <c r="FK285" s="70">
        <v>7.4999999999999997E-3</v>
      </c>
      <c r="FL285" s="70">
        <v>7.4999999999999997E-3</v>
      </c>
      <c r="FM285" s="70">
        <v>7.4999999999999997E-3</v>
      </c>
      <c r="FN285" s="70">
        <v>7.4999999999999997E-3</v>
      </c>
      <c r="FO285" s="70">
        <v>7.4999999999999997E-3</v>
      </c>
      <c r="FP285" s="70">
        <v>7.4999999999999997E-3</v>
      </c>
      <c r="FQ285" s="70">
        <v>7.4999999999999997E-3</v>
      </c>
      <c r="FR285" s="70">
        <v>7.4999999999999997E-3</v>
      </c>
      <c r="FS285" s="70">
        <v>7.4999999999999997E-3</v>
      </c>
      <c r="FT285" s="70">
        <v>7.4999999999999997E-3</v>
      </c>
      <c r="FU285" s="70">
        <v>7.4999999999999997E-3</v>
      </c>
      <c r="FV285" s="70">
        <v>7.4999999999999997E-3</v>
      </c>
      <c r="FW285" s="70">
        <v>7.4999999999999997E-3</v>
      </c>
      <c r="FX285" s="70">
        <v>7.4999999999999997E-3</v>
      </c>
      <c r="FY285" s="70">
        <v>7.4999999999999997E-3</v>
      </c>
      <c r="FZ285" s="70">
        <v>7.4999999999999997E-3</v>
      </c>
      <c r="GA285" s="70">
        <v>7.4999999999999997E-3</v>
      </c>
      <c r="GB285" s="70">
        <v>7.4999999999999997E-3</v>
      </c>
      <c r="GC285" s="70">
        <v>0.01</v>
      </c>
      <c r="GD285" s="70">
        <v>0.01</v>
      </c>
      <c r="GE285" s="70">
        <v>0.01</v>
      </c>
      <c r="GF285" s="70">
        <v>0.01</v>
      </c>
      <c r="GG285" s="70">
        <v>5.0000000000000001E-3</v>
      </c>
      <c r="GH285" s="70">
        <v>7.4999999999999997E-3</v>
      </c>
      <c r="GI285" s="125">
        <v>0.01</v>
      </c>
      <c r="GJ285" s="125">
        <v>0.01</v>
      </c>
      <c r="GK285" s="125">
        <v>0.01</v>
      </c>
      <c r="GL285" s="70">
        <v>2.5000000000000001E-3</v>
      </c>
      <c r="GM285" s="70">
        <v>2.5000000000000001E-3</v>
      </c>
      <c r="GN285" s="70">
        <v>2.5000000000000001E-3</v>
      </c>
      <c r="GO285" s="70">
        <v>3.3E-3</v>
      </c>
      <c r="GP285" s="70">
        <v>3.3E-3</v>
      </c>
      <c r="GQ285" s="70">
        <v>3.3E-3</v>
      </c>
      <c r="GR285" s="70">
        <v>3.3E-3</v>
      </c>
      <c r="GS285" s="70">
        <v>5.0000000000000001E-3</v>
      </c>
      <c r="GT285" s="70">
        <v>5.0000000000000001E-3</v>
      </c>
      <c r="GU285" s="70">
        <v>7.4999999999999997E-3</v>
      </c>
      <c r="GV285" s="70">
        <v>7.4999999999999997E-3</v>
      </c>
      <c r="GW285" s="70">
        <v>0.01</v>
      </c>
      <c r="GX285" s="70">
        <v>0.01</v>
      </c>
      <c r="GY285" s="70">
        <v>0.01</v>
      </c>
      <c r="GZ285" s="70">
        <v>2.5000000000000001E-3</v>
      </c>
      <c r="HA285" s="70">
        <v>2.5000000000000001E-3</v>
      </c>
      <c r="HB285" s="70">
        <v>2.5000000000000001E-3</v>
      </c>
      <c r="HC285" s="70">
        <v>2.5000000000000001E-3</v>
      </c>
      <c r="HD285" s="70">
        <v>2.5000000000000001E-3</v>
      </c>
      <c r="HE285" s="70">
        <v>2.5000000000000001E-3</v>
      </c>
      <c r="HF285" s="70">
        <v>2.5000000000000001E-3</v>
      </c>
      <c r="HG285" s="70">
        <v>2.5000000000000001E-3</v>
      </c>
      <c r="HH285" s="70">
        <v>2.5000000000000001E-3</v>
      </c>
      <c r="HI285" s="70">
        <v>2.5000000000000001E-3</v>
      </c>
      <c r="HJ285" s="70">
        <v>2.5000000000000001E-3</v>
      </c>
      <c r="HK285" s="70">
        <v>2.5000000000000001E-3</v>
      </c>
      <c r="HL285" s="70">
        <v>2.5000000000000001E-3</v>
      </c>
      <c r="HM285" s="70">
        <v>2.5000000000000001E-3</v>
      </c>
      <c r="HN285" s="70">
        <v>2.5000000000000001E-3</v>
      </c>
      <c r="HO285" s="70">
        <v>2.5000000000000001E-3</v>
      </c>
      <c r="HP285" s="70">
        <v>2.5000000000000001E-3</v>
      </c>
      <c r="HQ285" s="106">
        <v>3.0000000000000001E-3</v>
      </c>
      <c r="HR285" s="70">
        <v>2.5000000000000001E-3</v>
      </c>
      <c r="HS285" s="70">
        <v>2.5000000000000001E-3</v>
      </c>
      <c r="HT285" s="70">
        <v>2.5000000000000001E-3</v>
      </c>
      <c r="HU285" s="70">
        <v>2.5000000000000001E-3</v>
      </c>
      <c r="HV285" s="70">
        <v>2.5000000000000001E-3</v>
      </c>
      <c r="HW285" s="70">
        <v>2.5000000000000001E-3</v>
      </c>
      <c r="HX285" s="70">
        <v>2.5000000000000001E-3</v>
      </c>
      <c r="HY285" s="70">
        <v>2.5000000000000001E-3</v>
      </c>
      <c r="HZ285" s="70">
        <v>2.5000000000000001E-3</v>
      </c>
      <c r="IA285" s="70">
        <v>2.5000000000000001E-3</v>
      </c>
      <c r="IB285" s="70">
        <v>2.5000000000000001E-3</v>
      </c>
      <c r="IC285" s="70">
        <v>2.5000000000000001E-3</v>
      </c>
      <c r="ID285" s="70">
        <v>2.5000000000000001E-3</v>
      </c>
      <c r="IE285" s="70">
        <v>2.5000000000000001E-3</v>
      </c>
      <c r="IF285" s="70">
        <v>2.5000000000000001E-3</v>
      </c>
      <c r="IG285" s="70">
        <v>2.5000000000000001E-3</v>
      </c>
      <c r="IH285" s="70">
        <v>2.5000000000000001E-3</v>
      </c>
      <c r="II285" s="70">
        <v>2.5000000000000001E-3</v>
      </c>
      <c r="IJ285" s="70">
        <v>2.5000000000000001E-3</v>
      </c>
      <c r="IK285" s="70">
        <v>2.5000000000000001E-3</v>
      </c>
      <c r="IL285" s="70">
        <v>2.5000000000000001E-3</v>
      </c>
      <c r="IM285" s="70">
        <v>2.5000000000000001E-3</v>
      </c>
      <c r="IN285" s="70">
        <v>2.5000000000000001E-3</v>
      </c>
      <c r="IO285" s="70">
        <v>2.5000000000000001E-3</v>
      </c>
      <c r="IP285" s="70">
        <v>2.5000000000000001E-3</v>
      </c>
      <c r="IQ285" s="70">
        <v>2.5000000000000001E-3</v>
      </c>
      <c r="IR285" s="70">
        <v>2.5000000000000001E-3</v>
      </c>
      <c r="IS285" s="70">
        <v>2.5000000000000001E-3</v>
      </c>
      <c r="IT285" s="70">
        <v>2.5000000000000001E-3</v>
      </c>
      <c r="IU285" s="70">
        <v>2.5000000000000001E-3</v>
      </c>
      <c r="IV285" s="70">
        <v>2.5000000000000001E-3</v>
      </c>
      <c r="IW285" s="70">
        <v>3.3E-3</v>
      </c>
      <c r="IX285" s="70">
        <v>3.3E-3</v>
      </c>
      <c r="IY285" s="70">
        <v>3.3E-3</v>
      </c>
      <c r="IZ285" s="70">
        <v>3.3E-3</v>
      </c>
      <c r="JA285" s="70">
        <v>3.3E-3</v>
      </c>
      <c r="JB285" s="70">
        <v>3.3E-3</v>
      </c>
      <c r="JC285" s="70">
        <v>3.3E-3</v>
      </c>
      <c r="JD285" s="70">
        <v>3.3E-3</v>
      </c>
      <c r="JE285" s="70">
        <v>3.3E-3</v>
      </c>
      <c r="JF285" s="70">
        <v>3.3E-3</v>
      </c>
      <c r="JG285" s="70">
        <v>3.3E-3</v>
      </c>
      <c r="JH285" s="70">
        <v>3.3E-3</v>
      </c>
      <c r="JI285" s="70">
        <v>3.3E-3</v>
      </c>
      <c r="JJ285" s="70">
        <v>3.3E-3</v>
      </c>
      <c r="JK285" s="70">
        <v>3.3E-3</v>
      </c>
      <c r="JL285" s="70">
        <v>3.3E-3</v>
      </c>
      <c r="JM285" s="70">
        <v>3.3E-3</v>
      </c>
      <c r="JN285" s="70">
        <v>3.3E-3</v>
      </c>
      <c r="JO285" s="70">
        <v>3.3E-3</v>
      </c>
      <c r="JP285" s="70">
        <v>3.3E-3</v>
      </c>
      <c r="JQ285" s="70">
        <v>3.3E-3</v>
      </c>
      <c r="JR285" s="70">
        <v>3.3E-3</v>
      </c>
      <c r="JS285" s="70">
        <v>3.3E-3</v>
      </c>
      <c r="JT285" s="70">
        <v>3.3E-3</v>
      </c>
      <c r="JU285" s="70">
        <v>3.3E-3</v>
      </c>
      <c r="JV285" s="70">
        <v>3.3E-3</v>
      </c>
      <c r="JW285" s="70">
        <v>3.3E-3</v>
      </c>
      <c r="JX285" s="70">
        <v>3.3E-3</v>
      </c>
      <c r="JY285" s="70">
        <v>3.3E-3</v>
      </c>
      <c r="JZ285" s="70">
        <v>3.3E-3</v>
      </c>
      <c r="KA285" s="70">
        <v>3.3E-3</v>
      </c>
      <c r="KB285" s="70">
        <v>3.3E-3</v>
      </c>
      <c r="KC285" s="70">
        <v>3.3E-3</v>
      </c>
      <c r="KD285" s="70">
        <v>3.3E-3</v>
      </c>
      <c r="KE285" s="70">
        <v>3.3E-3</v>
      </c>
      <c r="KF285" s="70">
        <v>3.3E-3</v>
      </c>
      <c r="KG285" s="70">
        <v>3.3E-3</v>
      </c>
      <c r="KH285" s="70">
        <v>3.3E-3</v>
      </c>
      <c r="KI285" s="70">
        <v>3.3E-3</v>
      </c>
      <c r="KJ285" s="70">
        <v>3.3E-3</v>
      </c>
      <c r="KK285" s="70">
        <v>3.3E-3</v>
      </c>
      <c r="KL285" s="70">
        <v>3.3E-3</v>
      </c>
      <c r="KM285" s="70">
        <v>3.3E-3</v>
      </c>
      <c r="KN285" s="70">
        <v>3.3E-3</v>
      </c>
      <c r="KO285" s="70">
        <v>3.3E-3</v>
      </c>
      <c r="KP285" s="70">
        <v>3.3E-3</v>
      </c>
      <c r="KQ285" s="70">
        <v>3.3E-3</v>
      </c>
      <c r="KR285" s="70">
        <v>3.3E-3</v>
      </c>
      <c r="KS285" s="70">
        <v>3.3E-3</v>
      </c>
      <c r="KT285" s="70">
        <v>3.3E-3</v>
      </c>
      <c r="KU285" s="70">
        <v>5.0000000000000001E-3</v>
      </c>
      <c r="KV285" s="70">
        <v>5.0000000000000001E-3</v>
      </c>
      <c r="KW285" s="70">
        <v>5.0000000000000001E-3</v>
      </c>
      <c r="KX285" s="70">
        <v>5.0000000000000001E-3</v>
      </c>
      <c r="KY285" s="70">
        <v>5.0000000000000001E-3</v>
      </c>
      <c r="KZ285" s="70">
        <v>5.0000000000000001E-3</v>
      </c>
      <c r="LA285" s="70">
        <v>5.0000000000000001E-3</v>
      </c>
      <c r="LB285" s="70">
        <v>5.0000000000000001E-3</v>
      </c>
      <c r="LC285" s="70">
        <v>5.0000000000000001E-3</v>
      </c>
      <c r="LD285" s="70">
        <v>5.0000000000000001E-3</v>
      </c>
      <c r="LE285" s="70">
        <v>5.0000000000000001E-3</v>
      </c>
      <c r="LF285" s="70">
        <v>5.0000000000000001E-3</v>
      </c>
      <c r="LG285" s="70">
        <v>5.0000000000000001E-3</v>
      </c>
      <c r="LH285" s="70">
        <v>5.0000000000000001E-3</v>
      </c>
      <c r="LI285" s="70">
        <v>5.0000000000000001E-3</v>
      </c>
      <c r="LJ285" s="70">
        <v>5.0000000000000001E-3</v>
      </c>
      <c r="LK285" s="70">
        <v>5.0000000000000001E-3</v>
      </c>
      <c r="LL285" s="70">
        <v>5.0000000000000001E-3</v>
      </c>
      <c r="LM285" s="70">
        <v>5.0000000000000001E-3</v>
      </c>
      <c r="LN285" s="70">
        <v>5.0000000000000001E-3</v>
      </c>
      <c r="LO285" s="70">
        <v>5.0000000000000001E-3</v>
      </c>
      <c r="LP285" s="70">
        <v>5.0000000000000001E-3</v>
      </c>
      <c r="LQ285" s="70">
        <v>5.0000000000000001E-3</v>
      </c>
      <c r="LR285" s="70">
        <v>5.0000000000000001E-3</v>
      </c>
      <c r="LS285" s="70">
        <v>5.0000000000000001E-3</v>
      </c>
      <c r="LT285" s="70">
        <v>5.0000000000000001E-3</v>
      </c>
      <c r="LU285" s="70">
        <v>5.0000000000000001E-3</v>
      </c>
      <c r="LV285" s="70">
        <v>7.4999999999999997E-3</v>
      </c>
      <c r="LW285" s="70">
        <v>7.4999999999999997E-3</v>
      </c>
      <c r="LX285" s="70">
        <v>7.4999999999999997E-3</v>
      </c>
      <c r="LY285" s="70">
        <v>7.4999999999999997E-3</v>
      </c>
      <c r="LZ285" s="70">
        <v>7.4999999999999997E-3</v>
      </c>
      <c r="MA285" s="70">
        <v>7.4999999999999997E-3</v>
      </c>
      <c r="MB285" s="70">
        <v>7.4999999999999997E-3</v>
      </c>
      <c r="MC285" s="70">
        <v>7.4999999999999997E-3</v>
      </c>
      <c r="MD285" s="70">
        <v>7.4999999999999997E-3</v>
      </c>
      <c r="ME285" s="70">
        <v>7.4999999999999997E-3</v>
      </c>
      <c r="MF285" s="70">
        <v>7.4999999999999997E-3</v>
      </c>
      <c r="MG285" s="70">
        <v>7.4999999999999997E-3</v>
      </c>
      <c r="MH285" s="70">
        <v>7.4999999999999997E-3</v>
      </c>
      <c r="MI285" s="70">
        <v>7.4999999999999997E-3</v>
      </c>
      <c r="MJ285" s="70">
        <v>7.4999999999999997E-3</v>
      </c>
      <c r="MK285" s="70">
        <v>7.4999999999999997E-3</v>
      </c>
      <c r="ML285" s="70">
        <v>7.4999999999999997E-3</v>
      </c>
      <c r="MM285" s="70">
        <v>7.4999999999999997E-3</v>
      </c>
      <c r="MN285" s="70">
        <v>0.01</v>
      </c>
      <c r="MO285" s="70">
        <v>0.01</v>
      </c>
      <c r="MP285" s="70">
        <v>0.01</v>
      </c>
      <c r="MQ285" s="70">
        <v>0.01</v>
      </c>
      <c r="MR285" s="70">
        <v>5.0000000000000001E-3</v>
      </c>
      <c r="MS285" s="70"/>
      <c r="MT285" s="70"/>
      <c r="MU285" s="70"/>
      <c r="MV285" s="70"/>
      <c r="MW285" s="70"/>
      <c r="MX285" s="70"/>
      <c r="MY285" s="70"/>
      <c r="MZ285" s="70"/>
      <c r="NA285" s="70"/>
      <c r="NB285" s="70"/>
      <c r="NC285" s="70"/>
      <c r="ND285" s="70"/>
      <c r="NE285" s="70"/>
      <c r="NF285" s="70"/>
      <c r="NG285" s="70"/>
      <c r="NH285" s="70"/>
      <c r="NI285" s="70"/>
      <c r="NJ285" s="70"/>
      <c r="NK285" s="70"/>
      <c r="NL285" s="70"/>
      <c r="NM285" s="70"/>
      <c r="NN285" s="70"/>
      <c r="NO285" s="70"/>
      <c r="NP285" s="70"/>
      <c r="NQ285" s="70"/>
      <c r="NR285" s="70"/>
      <c r="NS285" s="70"/>
      <c r="NT285" s="70"/>
      <c r="NU285" s="70"/>
      <c r="NV285" s="70"/>
      <c r="NW285" s="70"/>
      <c r="NX285" s="70"/>
      <c r="NY285" s="70"/>
      <c r="NZ285" s="70"/>
      <c r="OA285" s="70"/>
      <c r="OB285" s="70"/>
      <c r="OC285" s="70"/>
      <c r="OD285" s="70"/>
      <c r="OE285" s="70"/>
      <c r="OF285" s="70"/>
      <c r="OG285" s="81"/>
      <c r="OH285" s="70"/>
      <c r="OI285" s="70"/>
      <c r="OJ285" s="70"/>
      <c r="OK285" s="70"/>
      <c r="OL285" s="70"/>
      <c r="OM285" s="70"/>
      <c r="ON285" s="70"/>
      <c r="OO285" s="70"/>
      <c r="OP285" s="70"/>
      <c r="OQ285" s="70"/>
      <c r="OR285" s="70"/>
      <c r="OS285" s="70"/>
      <c r="OT285" s="70"/>
      <c r="OU285" s="70"/>
    </row>
    <row r="286" spans="1:412" s="67" customFormat="1">
      <c r="A286" s="745">
        <v>277</v>
      </c>
      <c r="B286" s="754" t="s">
        <v>875</v>
      </c>
      <c r="C286" s="756" t="s">
        <v>601</v>
      </c>
      <c r="D286" s="757">
        <f>19/1.2</f>
        <v>15.833333333333334</v>
      </c>
      <c r="E286" s="826" t="s">
        <v>2594</v>
      </c>
      <c r="F286" s="820">
        <v>18</v>
      </c>
      <c r="G286" s="820">
        <v>24.17</v>
      </c>
      <c r="H286" s="820">
        <v>14.166666666666668</v>
      </c>
      <c r="I286" s="761">
        <f>MIN(D286,F286)</f>
        <v>15.833333333333334</v>
      </c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  <c r="AC286" s="70"/>
      <c r="AD286" s="70"/>
      <c r="AE286" s="70"/>
      <c r="AF286" s="70"/>
      <c r="AG286" s="70"/>
      <c r="AH286" s="70"/>
      <c r="AI286" s="70"/>
      <c r="AJ286" s="72"/>
      <c r="AK286" s="70"/>
      <c r="AL286" s="72"/>
      <c r="AM286" s="70"/>
      <c r="AN286" s="70"/>
      <c r="AO286" s="72"/>
      <c r="AP286" s="70"/>
      <c r="AQ286" s="70"/>
      <c r="AR286" s="70"/>
      <c r="AS286" s="70"/>
      <c r="AT286" s="70"/>
      <c r="AU286" s="70"/>
      <c r="AV286" s="70"/>
      <c r="AW286" s="70"/>
      <c r="AX286" s="70"/>
      <c r="AY286" s="70"/>
      <c r="AZ286" s="70"/>
      <c r="BA286" s="70"/>
      <c r="BB286" s="70"/>
      <c r="BC286" s="70"/>
      <c r="BD286" s="70"/>
      <c r="BE286" s="70"/>
      <c r="BF286" s="70"/>
      <c r="BG286" s="70"/>
      <c r="BH286" s="70"/>
      <c r="BI286" s="70"/>
      <c r="BJ286" s="70"/>
      <c r="BK286" s="72"/>
      <c r="BL286" s="72"/>
      <c r="BM286" s="70"/>
      <c r="BN286" s="70"/>
      <c r="BO286" s="72"/>
      <c r="BP286" s="72"/>
      <c r="BQ286" s="70"/>
      <c r="BR286" s="70"/>
      <c r="BS286" s="70"/>
      <c r="BT286" s="70"/>
      <c r="BU286" s="72"/>
      <c r="BV286" s="72"/>
      <c r="BW286" s="72"/>
      <c r="BX286" s="72"/>
      <c r="BY286" s="70"/>
      <c r="BZ286" s="70"/>
      <c r="CA286" s="70"/>
      <c r="CB286" s="70"/>
      <c r="CC286" s="72"/>
      <c r="CD286" s="72"/>
      <c r="CE286" s="70"/>
      <c r="CF286" s="72"/>
      <c r="CG286" s="72"/>
      <c r="CH286" s="72"/>
      <c r="CI286" s="72"/>
      <c r="CJ286" s="72"/>
      <c r="CK286" s="72"/>
      <c r="CL286" s="72"/>
      <c r="CM286" s="72"/>
      <c r="CN286" s="72"/>
      <c r="CO286" s="72"/>
      <c r="CP286" s="72"/>
      <c r="CQ286" s="72"/>
      <c r="CR286" s="72"/>
      <c r="CS286" s="72"/>
      <c r="CT286" s="72"/>
      <c r="CU286" s="72"/>
      <c r="CV286" s="72"/>
      <c r="CW286" s="72"/>
      <c r="CX286" s="72"/>
      <c r="CY286" s="72"/>
      <c r="CZ286" s="72"/>
      <c r="DA286" s="70"/>
      <c r="DB286" s="70"/>
      <c r="DC286" s="70"/>
      <c r="DD286" s="72"/>
      <c r="DE286" s="72"/>
      <c r="DF286" s="70"/>
      <c r="DG286" s="72"/>
      <c r="DH286" s="70"/>
      <c r="DI286" s="72"/>
      <c r="DJ286" s="72"/>
      <c r="DK286" s="70"/>
      <c r="DL286" s="72"/>
      <c r="DM286" s="72"/>
      <c r="DN286" s="72"/>
      <c r="DO286" s="72"/>
      <c r="DP286" s="72"/>
      <c r="DQ286" s="72"/>
      <c r="DR286" s="72"/>
      <c r="DS286" s="72"/>
      <c r="DT286" s="72"/>
      <c r="DU286" s="72"/>
      <c r="DV286" s="72"/>
      <c r="DW286" s="72"/>
      <c r="DX286" s="72"/>
      <c r="DY286" s="72"/>
      <c r="DZ286" s="72"/>
      <c r="EA286" s="72"/>
      <c r="EB286" s="72"/>
      <c r="EC286" s="70"/>
      <c r="ED286" s="72"/>
      <c r="EE286" s="70"/>
      <c r="EF286" s="72"/>
      <c r="EG286" s="72"/>
      <c r="EH286" s="72"/>
      <c r="EI286" s="72"/>
      <c r="EJ286" s="72"/>
      <c r="EK286" s="72"/>
      <c r="EL286" s="72"/>
      <c r="EM286" s="72"/>
      <c r="EN286" s="72"/>
      <c r="EO286" s="72"/>
      <c r="EP286" s="72"/>
      <c r="EQ286" s="72"/>
      <c r="ER286" s="72"/>
      <c r="ES286" s="72"/>
      <c r="ET286" s="70"/>
      <c r="EU286" s="72"/>
      <c r="EV286" s="70"/>
      <c r="EW286" s="70"/>
      <c r="EX286" s="70"/>
      <c r="EY286" s="73"/>
      <c r="EZ286" s="73"/>
      <c r="FA286" s="73"/>
      <c r="FB286" s="126"/>
      <c r="FC286" s="127"/>
      <c r="FD286" s="127"/>
      <c r="FE286" s="127"/>
      <c r="FF286" s="127"/>
      <c r="FG286" s="127"/>
      <c r="FH286" s="127"/>
      <c r="FI286" s="127"/>
      <c r="FJ286" s="127"/>
      <c r="FK286" s="127"/>
      <c r="FL286" s="127"/>
      <c r="FM286" s="127"/>
      <c r="FN286" s="127"/>
      <c r="FO286" s="127"/>
      <c r="FP286" s="127"/>
      <c r="FQ286" s="127"/>
      <c r="FR286" s="126"/>
      <c r="FS286" s="126"/>
      <c r="FT286" s="126"/>
      <c r="FU286" s="126"/>
      <c r="FV286" s="126"/>
      <c r="FW286" s="126"/>
      <c r="FX286" s="128"/>
      <c r="FY286" s="128"/>
      <c r="FZ286" s="128"/>
      <c r="GA286" s="128"/>
      <c r="GB286" s="128"/>
      <c r="GC286" s="126"/>
      <c r="GD286" s="126"/>
      <c r="GE286" s="126"/>
      <c r="GF286" s="126"/>
      <c r="GG286" s="129"/>
      <c r="GH286" s="125"/>
      <c r="GI286" s="125"/>
      <c r="GJ286" s="126"/>
      <c r="GK286" s="130"/>
      <c r="GL286" s="105"/>
      <c r="GM286" s="105"/>
      <c r="GN286" s="70"/>
      <c r="GO286" s="70"/>
      <c r="GP286" s="70"/>
      <c r="GQ286" s="70"/>
      <c r="GR286" s="70"/>
      <c r="GS286" s="70"/>
      <c r="GT286" s="70"/>
      <c r="GU286" s="70"/>
      <c r="GV286" s="70"/>
      <c r="GW286" s="70"/>
      <c r="GX286" s="70"/>
      <c r="GY286" s="70"/>
      <c r="GZ286" s="70"/>
      <c r="HA286" s="70"/>
      <c r="HB286" s="70"/>
      <c r="HC286" s="70"/>
      <c r="HD286" s="70"/>
      <c r="HE286" s="70"/>
      <c r="HF286" s="70"/>
      <c r="HG286" s="70"/>
      <c r="HH286" s="70"/>
      <c r="HI286" s="70"/>
      <c r="HJ286" s="70"/>
      <c r="HK286" s="70"/>
      <c r="HL286" s="70"/>
      <c r="HM286" s="70"/>
      <c r="HN286" s="70"/>
      <c r="HO286" s="70"/>
      <c r="HP286" s="70"/>
      <c r="HQ286" s="106"/>
      <c r="HR286" s="70"/>
      <c r="HS286" s="70"/>
      <c r="HT286" s="70"/>
      <c r="HU286" s="70"/>
      <c r="HV286" s="70"/>
      <c r="HW286" s="70"/>
      <c r="HX286" s="70"/>
      <c r="HY286" s="70"/>
      <c r="HZ286" s="70"/>
      <c r="IA286" s="70"/>
      <c r="IB286" s="70"/>
      <c r="IC286" s="70"/>
      <c r="ID286" s="70"/>
      <c r="IE286" s="70"/>
      <c r="IF286" s="70"/>
      <c r="IG286" s="70"/>
      <c r="IH286" s="70"/>
      <c r="II286" s="70"/>
      <c r="IJ286" s="70"/>
      <c r="IK286" s="70"/>
      <c r="IL286" s="70"/>
      <c r="IM286" s="70"/>
      <c r="IN286" s="70"/>
      <c r="IO286" s="70"/>
      <c r="IP286" s="70"/>
      <c r="IQ286" s="70"/>
      <c r="IR286" s="70"/>
      <c r="IS286" s="70"/>
      <c r="IT286" s="70"/>
      <c r="IU286" s="70"/>
      <c r="IV286" s="70"/>
      <c r="IW286" s="70"/>
      <c r="IX286" s="70"/>
      <c r="IY286" s="70"/>
      <c r="IZ286" s="70"/>
      <c r="JA286" s="70"/>
      <c r="JB286" s="70"/>
      <c r="JC286" s="70"/>
      <c r="JD286" s="70"/>
      <c r="JE286" s="70"/>
      <c r="JF286" s="70"/>
      <c r="JG286" s="70"/>
      <c r="JH286" s="70"/>
      <c r="JI286" s="70"/>
      <c r="JJ286" s="70"/>
      <c r="JK286" s="70"/>
      <c r="JL286" s="70"/>
      <c r="JM286" s="70"/>
      <c r="JN286" s="70"/>
      <c r="JO286" s="70"/>
      <c r="JP286" s="70"/>
      <c r="JQ286" s="70"/>
      <c r="JR286" s="70"/>
      <c r="JS286" s="70"/>
      <c r="JT286" s="70"/>
      <c r="JU286" s="70"/>
      <c r="JV286" s="70"/>
      <c r="JW286" s="70"/>
      <c r="JX286" s="70"/>
      <c r="JY286" s="70"/>
      <c r="JZ286" s="70"/>
      <c r="KA286" s="70"/>
      <c r="KB286" s="70"/>
      <c r="KC286" s="70"/>
      <c r="KD286" s="70"/>
      <c r="KE286" s="70"/>
      <c r="KF286" s="70"/>
      <c r="KG286" s="70"/>
      <c r="KH286" s="70"/>
      <c r="KI286" s="70"/>
      <c r="KJ286" s="70"/>
      <c r="KK286" s="70"/>
      <c r="KL286" s="70"/>
      <c r="KM286" s="70"/>
      <c r="KN286" s="70"/>
      <c r="KO286" s="70"/>
      <c r="KP286" s="70"/>
      <c r="KQ286" s="70"/>
      <c r="KR286" s="70"/>
      <c r="KS286" s="70"/>
      <c r="KT286" s="70"/>
      <c r="KU286" s="70"/>
      <c r="KV286" s="70"/>
      <c r="KW286" s="70"/>
      <c r="KX286" s="70"/>
      <c r="KY286" s="70"/>
      <c r="KZ286" s="70"/>
      <c r="LA286" s="70"/>
      <c r="LB286" s="70"/>
      <c r="LC286" s="70"/>
      <c r="LD286" s="70"/>
      <c r="LE286" s="70"/>
      <c r="LF286" s="70"/>
      <c r="LG286" s="70"/>
      <c r="LH286" s="70"/>
      <c r="LI286" s="70"/>
      <c r="LJ286" s="70"/>
      <c r="LK286" s="70"/>
      <c r="LL286" s="70"/>
      <c r="LM286" s="70"/>
      <c r="LN286" s="70"/>
      <c r="LO286" s="70"/>
      <c r="LP286" s="70"/>
      <c r="LQ286" s="70"/>
      <c r="LR286" s="70"/>
      <c r="LS286" s="70"/>
      <c r="LT286" s="70"/>
      <c r="LU286" s="70"/>
      <c r="LV286" s="70"/>
      <c r="LW286" s="70"/>
      <c r="LX286" s="70"/>
      <c r="LY286" s="70"/>
      <c r="LZ286" s="70"/>
      <c r="MA286" s="70"/>
      <c r="MB286" s="70"/>
      <c r="MC286" s="70"/>
      <c r="MD286" s="70"/>
      <c r="ME286" s="70"/>
      <c r="MF286" s="70"/>
      <c r="MG286" s="70"/>
      <c r="MH286" s="70"/>
      <c r="MI286" s="70"/>
      <c r="MJ286" s="70"/>
      <c r="MK286" s="70"/>
      <c r="ML286" s="70"/>
      <c r="MM286" s="70"/>
      <c r="MN286" s="70"/>
      <c r="MO286" s="70"/>
      <c r="MP286" s="70"/>
      <c r="MQ286" s="70"/>
      <c r="MR286" s="70"/>
      <c r="MS286" s="70">
        <v>1</v>
      </c>
      <c r="MT286" s="70">
        <v>1</v>
      </c>
      <c r="MU286" s="70">
        <v>1</v>
      </c>
      <c r="MV286" s="70">
        <v>1</v>
      </c>
      <c r="MW286" s="70">
        <v>1</v>
      </c>
      <c r="MX286" s="70"/>
      <c r="MY286" s="70">
        <v>1</v>
      </c>
      <c r="MZ286" s="70">
        <v>1</v>
      </c>
      <c r="NA286" s="70">
        <v>1</v>
      </c>
      <c r="NB286" s="70">
        <v>1</v>
      </c>
      <c r="NC286" s="70">
        <v>1</v>
      </c>
      <c r="ND286" s="70"/>
      <c r="NE286" s="70"/>
      <c r="NF286" s="70"/>
      <c r="NG286" s="70"/>
      <c r="NH286" s="70"/>
      <c r="NI286" s="70"/>
      <c r="NJ286" s="70"/>
      <c r="NK286" s="70"/>
      <c r="NL286" s="70"/>
      <c r="NM286" s="70"/>
      <c r="NN286" s="70"/>
      <c r="NO286" s="70"/>
      <c r="NP286" s="70"/>
      <c r="NQ286" s="70"/>
      <c r="NR286" s="70"/>
      <c r="NS286" s="70"/>
      <c r="NT286" s="70"/>
      <c r="NU286" s="70"/>
      <c r="NV286" s="70"/>
      <c r="NW286" s="70"/>
      <c r="NX286" s="70"/>
      <c r="NY286" s="70"/>
      <c r="NZ286" s="70"/>
      <c r="OA286" s="70"/>
      <c r="OB286" s="70"/>
      <c r="OC286" s="70"/>
      <c r="OD286" s="70"/>
      <c r="OE286" s="70"/>
      <c r="OF286" s="70"/>
      <c r="OG286" s="81"/>
      <c r="OH286" s="70"/>
      <c r="OI286" s="70"/>
      <c r="OJ286" s="70"/>
      <c r="OK286" s="70"/>
      <c r="OL286" s="70"/>
      <c r="OM286" s="70"/>
      <c r="ON286" s="70"/>
      <c r="OO286" s="70"/>
      <c r="OP286" s="70"/>
      <c r="OQ286" s="70"/>
      <c r="OR286" s="70"/>
      <c r="OS286" s="70"/>
      <c r="OT286" s="70"/>
      <c r="OU286" s="70"/>
    </row>
    <row r="287" spans="1:412" s="67" customFormat="1">
      <c r="A287" s="67">
        <v>278</v>
      </c>
      <c r="B287" s="555" t="s">
        <v>876</v>
      </c>
      <c r="C287" s="569" t="s">
        <v>601</v>
      </c>
      <c r="D287" s="517">
        <f>48/1.2</f>
        <v>40</v>
      </c>
      <c r="E287" s="743" t="s">
        <v>2735</v>
      </c>
      <c r="F287" s="518"/>
      <c r="G287" s="518">
        <v>60</v>
      </c>
      <c r="H287" s="912">
        <v>30.88</v>
      </c>
      <c r="I287" s="633">
        <f>D287</f>
        <v>40</v>
      </c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  <c r="AJ287" s="72"/>
      <c r="AK287" s="70"/>
      <c r="AL287" s="72"/>
      <c r="AM287" s="70"/>
      <c r="AN287" s="70"/>
      <c r="AO287" s="72"/>
      <c r="AP287" s="70"/>
      <c r="AQ287" s="70"/>
      <c r="AR287" s="70"/>
      <c r="AS287" s="70"/>
      <c r="AT287" s="70"/>
      <c r="AU287" s="70"/>
      <c r="AV287" s="70"/>
      <c r="AW287" s="70"/>
      <c r="AX287" s="70"/>
      <c r="AY287" s="70"/>
      <c r="AZ287" s="70"/>
      <c r="BA287" s="70"/>
      <c r="BB287" s="70"/>
      <c r="BC287" s="70"/>
      <c r="BD287" s="70"/>
      <c r="BE287" s="70"/>
      <c r="BF287" s="70"/>
      <c r="BG287" s="70"/>
      <c r="BH287" s="70"/>
      <c r="BI287" s="70"/>
      <c r="BJ287" s="70"/>
      <c r="BK287" s="72"/>
      <c r="BL287" s="72"/>
      <c r="BM287" s="70"/>
      <c r="BN287" s="70"/>
      <c r="BO287" s="72"/>
      <c r="BP287" s="72"/>
      <c r="BQ287" s="70"/>
      <c r="BR287" s="70"/>
      <c r="BS287" s="70"/>
      <c r="BT287" s="70"/>
      <c r="BU287" s="72"/>
      <c r="BV287" s="72"/>
      <c r="BW287" s="72"/>
      <c r="BX287" s="72"/>
      <c r="BY287" s="70"/>
      <c r="BZ287" s="70"/>
      <c r="CA287" s="70"/>
      <c r="CB287" s="70"/>
      <c r="CC287" s="72"/>
      <c r="CD287" s="72"/>
      <c r="CE287" s="70"/>
      <c r="CF287" s="72"/>
      <c r="CG287" s="72"/>
      <c r="CH287" s="72"/>
      <c r="CI287" s="72"/>
      <c r="CJ287" s="72"/>
      <c r="CK287" s="72"/>
      <c r="CL287" s="72"/>
      <c r="CM287" s="72"/>
      <c r="CN287" s="72"/>
      <c r="CO287" s="72"/>
      <c r="CP287" s="72"/>
      <c r="CQ287" s="72"/>
      <c r="CR287" s="72"/>
      <c r="CS287" s="72"/>
      <c r="CT287" s="72"/>
      <c r="CU287" s="72"/>
      <c r="CV287" s="72"/>
      <c r="CW287" s="72"/>
      <c r="CX287" s="72"/>
      <c r="CY287" s="72"/>
      <c r="CZ287" s="72"/>
      <c r="DA287" s="70"/>
      <c r="DB287" s="70"/>
      <c r="DC287" s="70"/>
      <c r="DD287" s="72"/>
      <c r="DE287" s="72"/>
      <c r="DF287" s="70"/>
      <c r="DG287" s="72"/>
      <c r="DH287" s="70"/>
      <c r="DI287" s="72"/>
      <c r="DJ287" s="72"/>
      <c r="DK287" s="70"/>
      <c r="DL287" s="72"/>
      <c r="DM287" s="72"/>
      <c r="DN287" s="72"/>
      <c r="DO287" s="72"/>
      <c r="DP287" s="72"/>
      <c r="DQ287" s="72"/>
      <c r="DR287" s="72"/>
      <c r="DS287" s="72"/>
      <c r="DT287" s="72"/>
      <c r="DU287" s="72"/>
      <c r="DV287" s="72"/>
      <c r="DW287" s="72"/>
      <c r="DX287" s="72"/>
      <c r="DY287" s="72"/>
      <c r="DZ287" s="72"/>
      <c r="EA287" s="72"/>
      <c r="EB287" s="72"/>
      <c r="EC287" s="70"/>
      <c r="ED287" s="72"/>
      <c r="EE287" s="70"/>
      <c r="EF287" s="72"/>
      <c r="EG287" s="72"/>
      <c r="EH287" s="72"/>
      <c r="EI287" s="72"/>
      <c r="EJ287" s="72"/>
      <c r="EK287" s="72"/>
      <c r="EL287" s="72"/>
      <c r="EM287" s="72"/>
      <c r="EN287" s="72"/>
      <c r="EO287" s="72"/>
      <c r="EP287" s="72"/>
      <c r="EQ287" s="72"/>
      <c r="ER287" s="72"/>
      <c r="ES287" s="72"/>
      <c r="ET287" s="70"/>
      <c r="EU287" s="72"/>
      <c r="EV287" s="70"/>
      <c r="EW287" s="70"/>
      <c r="EX287" s="70"/>
      <c r="EY287" s="73"/>
      <c r="EZ287" s="73"/>
      <c r="FA287" s="73"/>
      <c r="FB287" s="126"/>
      <c r="FC287" s="127"/>
      <c r="FD287" s="127"/>
      <c r="FE287" s="127"/>
      <c r="FF287" s="127"/>
      <c r="FG287" s="127"/>
      <c r="FH287" s="127"/>
      <c r="FI287" s="127"/>
      <c r="FJ287" s="127"/>
      <c r="FK287" s="127"/>
      <c r="FL287" s="127"/>
      <c r="FM287" s="127"/>
      <c r="FN287" s="127"/>
      <c r="FO287" s="127"/>
      <c r="FP287" s="127"/>
      <c r="FQ287" s="127"/>
      <c r="FR287" s="126"/>
      <c r="FS287" s="126"/>
      <c r="FT287" s="126"/>
      <c r="FU287" s="126"/>
      <c r="FV287" s="126"/>
      <c r="FW287" s="126"/>
      <c r="FX287" s="128"/>
      <c r="FY287" s="128"/>
      <c r="FZ287" s="128"/>
      <c r="GA287" s="128"/>
      <c r="GB287" s="128"/>
      <c r="GC287" s="126"/>
      <c r="GD287" s="126"/>
      <c r="GE287" s="126"/>
      <c r="GF287" s="126"/>
      <c r="GG287" s="129"/>
      <c r="GH287" s="125"/>
      <c r="GI287" s="125"/>
      <c r="GJ287" s="126"/>
      <c r="GK287" s="130"/>
      <c r="GL287" s="105"/>
      <c r="GM287" s="105"/>
      <c r="GN287" s="70"/>
      <c r="GO287" s="70"/>
      <c r="GP287" s="70"/>
      <c r="GQ287" s="70"/>
      <c r="GR287" s="70"/>
      <c r="GS287" s="70"/>
      <c r="GT287" s="70"/>
      <c r="GU287" s="70"/>
      <c r="GV287" s="70"/>
      <c r="GW287" s="70"/>
      <c r="GX287" s="70"/>
      <c r="GY287" s="70"/>
      <c r="GZ287" s="70"/>
      <c r="HA287" s="70"/>
      <c r="HB287" s="70"/>
      <c r="HC287" s="70"/>
      <c r="HD287" s="70"/>
      <c r="HE287" s="70"/>
      <c r="HF287" s="70"/>
      <c r="HG287" s="70"/>
      <c r="HH287" s="70"/>
      <c r="HI287" s="70"/>
      <c r="HJ287" s="70"/>
      <c r="HK287" s="70"/>
      <c r="HL287" s="70"/>
      <c r="HM287" s="70"/>
      <c r="HN287" s="70"/>
      <c r="HO287" s="70"/>
      <c r="HP287" s="70"/>
      <c r="HQ287" s="106"/>
      <c r="HR287" s="70"/>
      <c r="HS287" s="70"/>
      <c r="HT287" s="70"/>
      <c r="HU287" s="70"/>
      <c r="HV287" s="70"/>
      <c r="HW287" s="70"/>
      <c r="HX287" s="70"/>
      <c r="HY287" s="70"/>
      <c r="HZ287" s="70"/>
      <c r="IA287" s="70"/>
      <c r="IB287" s="70"/>
      <c r="IC287" s="70"/>
      <c r="ID287" s="70"/>
      <c r="IE287" s="70"/>
      <c r="IF287" s="70"/>
      <c r="IG287" s="70"/>
      <c r="IH287" s="70"/>
      <c r="II287" s="70"/>
      <c r="IJ287" s="70"/>
      <c r="IK287" s="70"/>
      <c r="IL287" s="70"/>
      <c r="IM287" s="70"/>
      <c r="IN287" s="70"/>
      <c r="IO287" s="70"/>
      <c r="IP287" s="70"/>
      <c r="IQ287" s="70"/>
      <c r="IR287" s="70"/>
      <c r="IS287" s="70"/>
      <c r="IT287" s="70"/>
      <c r="IU287" s="70"/>
      <c r="IV287" s="70"/>
      <c r="IW287" s="70"/>
      <c r="IX287" s="70"/>
      <c r="IY287" s="70"/>
      <c r="IZ287" s="70"/>
      <c r="JA287" s="70"/>
      <c r="JB287" s="70"/>
      <c r="JC287" s="70"/>
      <c r="JD287" s="70"/>
      <c r="JE287" s="70"/>
      <c r="JF287" s="70"/>
      <c r="JG287" s="70"/>
      <c r="JH287" s="70"/>
      <c r="JI287" s="70"/>
      <c r="JJ287" s="70"/>
      <c r="JK287" s="70"/>
      <c r="JL287" s="70"/>
      <c r="JM287" s="70"/>
      <c r="JN287" s="70"/>
      <c r="JO287" s="70"/>
      <c r="JP287" s="70"/>
      <c r="JQ287" s="70"/>
      <c r="JR287" s="70"/>
      <c r="JS287" s="70"/>
      <c r="JT287" s="70"/>
      <c r="JU287" s="70"/>
      <c r="JV287" s="70"/>
      <c r="JW287" s="70"/>
      <c r="JX287" s="70"/>
      <c r="JY287" s="70"/>
      <c r="JZ287" s="70"/>
      <c r="KA287" s="70"/>
      <c r="KB287" s="70"/>
      <c r="KC287" s="70"/>
      <c r="KD287" s="70"/>
      <c r="KE287" s="70"/>
      <c r="KF287" s="70"/>
      <c r="KG287" s="70"/>
      <c r="KH287" s="70"/>
      <c r="KI287" s="70"/>
      <c r="KJ287" s="70"/>
      <c r="KK287" s="70"/>
      <c r="KL287" s="70"/>
      <c r="KM287" s="70"/>
      <c r="KN287" s="70"/>
      <c r="KO287" s="70"/>
      <c r="KP287" s="70"/>
      <c r="KQ287" s="70"/>
      <c r="KR287" s="70"/>
      <c r="KS287" s="70"/>
      <c r="KT287" s="70"/>
      <c r="KU287" s="70"/>
      <c r="KV287" s="70"/>
      <c r="KW287" s="70"/>
      <c r="KX287" s="70"/>
      <c r="KY287" s="70"/>
      <c r="KZ287" s="70"/>
      <c r="LA287" s="70"/>
      <c r="LB287" s="70"/>
      <c r="LC287" s="70"/>
      <c r="LD287" s="70"/>
      <c r="LE287" s="70"/>
      <c r="LF287" s="70"/>
      <c r="LG287" s="70"/>
      <c r="LH287" s="70"/>
      <c r="LI287" s="70"/>
      <c r="LJ287" s="70"/>
      <c r="LK287" s="70"/>
      <c r="LL287" s="70"/>
      <c r="LM287" s="70"/>
      <c r="LN287" s="70"/>
      <c r="LO287" s="70"/>
      <c r="LP287" s="70"/>
      <c r="LQ287" s="70"/>
      <c r="LR287" s="70"/>
      <c r="LS287" s="70"/>
      <c r="LT287" s="70"/>
      <c r="LU287" s="70"/>
      <c r="LV287" s="70"/>
      <c r="LW287" s="70"/>
      <c r="LX287" s="70"/>
      <c r="LY287" s="70"/>
      <c r="LZ287" s="70"/>
      <c r="MA287" s="70"/>
      <c r="MB287" s="70"/>
      <c r="MC287" s="70"/>
      <c r="MD287" s="70"/>
      <c r="ME287" s="70"/>
      <c r="MF287" s="70"/>
      <c r="MG287" s="70"/>
      <c r="MH287" s="70"/>
      <c r="MI287" s="70"/>
      <c r="MJ287" s="70"/>
      <c r="MK287" s="70"/>
      <c r="ML287" s="70"/>
      <c r="MM287" s="70"/>
      <c r="MN287" s="70"/>
      <c r="MO287" s="70"/>
      <c r="MP287" s="70"/>
      <c r="MQ287" s="70"/>
      <c r="MR287" s="70"/>
      <c r="MS287" s="70"/>
      <c r="MT287" s="70"/>
      <c r="MU287" s="70"/>
      <c r="MV287" s="70"/>
      <c r="MW287" s="70"/>
      <c r="MX287" s="70">
        <v>1</v>
      </c>
      <c r="MY287" s="70"/>
      <c r="MZ287" s="70"/>
      <c r="NA287" s="70"/>
      <c r="NB287" s="70"/>
      <c r="NC287" s="70"/>
      <c r="ND287" s="70">
        <v>1</v>
      </c>
      <c r="NE287" s="70"/>
      <c r="NF287" s="70"/>
      <c r="NG287" s="70"/>
      <c r="NH287" s="70"/>
      <c r="NI287" s="70"/>
      <c r="NJ287" s="70"/>
      <c r="NK287" s="70"/>
      <c r="NL287" s="70"/>
      <c r="NM287" s="70"/>
      <c r="NN287" s="70"/>
      <c r="NO287" s="70"/>
      <c r="NP287" s="70"/>
      <c r="NQ287" s="70"/>
      <c r="NR287" s="70"/>
      <c r="NS287" s="70"/>
      <c r="NT287" s="70"/>
      <c r="NU287" s="70"/>
      <c r="NV287" s="70"/>
      <c r="NW287" s="70"/>
      <c r="NX287" s="70"/>
      <c r="NY287" s="70"/>
      <c r="NZ287" s="70"/>
      <c r="OA287" s="70"/>
      <c r="OB287" s="70"/>
      <c r="OC287" s="70"/>
      <c r="OD287" s="70"/>
      <c r="OE287" s="70"/>
      <c r="OF287" s="70"/>
      <c r="OG287" s="81"/>
      <c r="OH287" s="70"/>
      <c r="OI287" s="70"/>
      <c r="OJ287" s="70"/>
      <c r="OK287" s="70"/>
      <c r="OL287" s="70"/>
      <c r="OM287" s="70"/>
      <c r="ON287" s="70"/>
      <c r="OO287" s="70"/>
      <c r="OP287" s="70"/>
      <c r="OQ287" s="70"/>
      <c r="OR287" s="70"/>
      <c r="OS287" s="70"/>
      <c r="OT287" s="70"/>
      <c r="OU287" s="70"/>
    </row>
    <row r="288" spans="1:412" s="67" customFormat="1">
      <c r="A288" s="67">
        <v>280</v>
      </c>
      <c r="B288" s="555" t="s">
        <v>877</v>
      </c>
      <c r="C288" s="569" t="s">
        <v>601</v>
      </c>
      <c r="D288" s="517">
        <f>33/1.2</f>
        <v>27.5</v>
      </c>
      <c r="E288" s="743" t="s">
        <v>2736</v>
      </c>
      <c r="F288" s="518"/>
      <c r="G288" s="518">
        <v>55</v>
      </c>
      <c r="H288" s="912">
        <v>25</v>
      </c>
      <c r="I288" s="633">
        <f>D288</f>
        <v>27.5</v>
      </c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  <c r="AC288" s="70"/>
      <c r="AD288" s="70"/>
      <c r="AE288" s="70"/>
      <c r="AF288" s="70"/>
      <c r="AG288" s="70"/>
      <c r="AH288" s="70"/>
      <c r="AI288" s="70"/>
      <c r="AJ288" s="72"/>
      <c r="AK288" s="70"/>
      <c r="AL288" s="72"/>
      <c r="AM288" s="70"/>
      <c r="AN288" s="70"/>
      <c r="AO288" s="72"/>
      <c r="AP288" s="70"/>
      <c r="AQ288" s="70"/>
      <c r="AR288" s="70"/>
      <c r="AS288" s="70"/>
      <c r="AT288" s="70"/>
      <c r="AU288" s="70"/>
      <c r="AV288" s="70"/>
      <c r="AW288" s="70"/>
      <c r="AX288" s="70"/>
      <c r="AY288" s="70"/>
      <c r="AZ288" s="70"/>
      <c r="BA288" s="70"/>
      <c r="BB288" s="70"/>
      <c r="BC288" s="70"/>
      <c r="BD288" s="70"/>
      <c r="BE288" s="70"/>
      <c r="BF288" s="70"/>
      <c r="BG288" s="70"/>
      <c r="BH288" s="70"/>
      <c r="BI288" s="70"/>
      <c r="BJ288" s="70"/>
      <c r="BK288" s="72"/>
      <c r="BL288" s="72"/>
      <c r="BM288" s="70"/>
      <c r="BN288" s="70"/>
      <c r="BO288" s="72"/>
      <c r="BP288" s="72"/>
      <c r="BQ288" s="70"/>
      <c r="BR288" s="70"/>
      <c r="BS288" s="70"/>
      <c r="BT288" s="70"/>
      <c r="BU288" s="72"/>
      <c r="BV288" s="72"/>
      <c r="BW288" s="72"/>
      <c r="BX288" s="72"/>
      <c r="BY288" s="70"/>
      <c r="BZ288" s="70"/>
      <c r="CA288" s="70"/>
      <c r="CB288" s="70"/>
      <c r="CC288" s="72"/>
      <c r="CD288" s="72"/>
      <c r="CE288" s="70"/>
      <c r="CF288" s="72"/>
      <c r="CG288" s="72"/>
      <c r="CH288" s="72"/>
      <c r="CI288" s="72"/>
      <c r="CJ288" s="72"/>
      <c r="CK288" s="72"/>
      <c r="CL288" s="72"/>
      <c r="CM288" s="72"/>
      <c r="CN288" s="72"/>
      <c r="CO288" s="72"/>
      <c r="CP288" s="72"/>
      <c r="CQ288" s="72"/>
      <c r="CR288" s="72"/>
      <c r="CS288" s="72"/>
      <c r="CT288" s="72"/>
      <c r="CU288" s="72"/>
      <c r="CV288" s="72"/>
      <c r="CW288" s="72"/>
      <c r="CX288" s="72"/>
      <c r="CY288" s="72"/>
      <c r="CZ288" s="72"/>
      <c r="DA288" s="70"/>
      <c r="DB288" s="70"/>
      <c r="DC288" s="70"/>
      <c r="DD288" s="72"/>
      <c r="DE288" s="72"/>
      <c r="DF288" s="70"/>
      <c r="DG288" s="72"/>
      <c r="DH288" s="70"/>
      <c r="DI288" s="72"/>
      <c r="DJ288" s="72"/>
      <c r="DK288" s="70"/>
      <c r="DL288" s="72"/>
      <c r="DM288" s="72"/>
      <c r="DN288" s="72"/>
      <c r="DO288" s="72"/>
      <c r="DP288" s="72"/>
      <c r="DQ288" s="72"/>
      <c r="DR288" s="72"/>
      <c r="DS288" s="72"/>
      <c r="DT288" s="72"/>
      <c r="DU288" s="72"/>
      <c r="DV288" s="72"/>
      <c r="DW288" s="72"/>
      <c r="DX288" s="72"/>
      <c r="DY288" s="72"/>
      <c r="DZ288" s="72"/>
      <c r="EA288" s="72"/>
      <c r="EB288" s="72"/>
      <c r="EC288" s="70"/>
      <c r="ED288" s="72"/>
      <c r="EE288" s="70"/>
      <c r="EF288" s="72"/>
      <c r="EG288" s="72"/>
      <c r="EH288" s="72"/>
      <c r="EI288" s="72"/>
      <c r="EJ288" s="72"/>
      <c r="EK288" s="72"/>
      <c r="EL288" s="72"/>
      <c r="EM288" s="72"/>
      <c r="EN288" s="72"/>
      <c r="EO288" s="72"/>
      <c r="EP288" s="72"/>
      <c r="EQ288" s="72"/>
      <c r="ER288" s="72"/>
      <c r="ES288" s="72"/>
      <c r="ET288" s="70"/>
      <c r="EU288" s="72"/>
      <c r="EV288" s="70"/>
      <c r="EW288" s="70"/>
      <c r="EX288" s="70"/>
      <c r="EY288" s="73"/>
      <c r="EZ288" s="73"/>
      <c r="FA288" s="73"/>
      <c r="FB288" s="126"/>
      <c r="FC288" s="127"/>
      <c r="FD288" s="127"/>
      <c r="FE288" s="127"/>
      <c r="FF288" s="127"/>
      <c r="FG288" s="127"/>
      <c r="FH288" s="127"/>
      <c r="FI288" s="127"/>
      <c r="FJ288" s="127"/>
      <c r="FK288" s="127"/>
      <c r="FL288" s="127"/>
      <c r="FM288" s="127"/>
      <c r="FN288" s="127"/>
      <c r="FO288" s="127"/>
      <c r="FP288" s="127"/>
      <c r="FQ288" s="127"/>
      <c r="FR288" s="126"/>
      <c r="FS288" s="126"/>
      <c r="FT288" s="126"/>
      <c r="FU288" s="126"/>
      <c r="FV288" s="126"/>
      <c r="FW288" s="126"/>
      <c r="FX288" s="128"/>
      <c r="FY288" s="128"/>
      <c r="FZ288" s="128"/>
      <c r="GA288" s="128"/>
      <c r="GB288" s="128"/>
      <c r="GC288" s="126"/>
      <c r="GD288" s="126"/>
      <c r="GE288" s="126"/>
      <c r="GF288" s="126"/>
      <c r="GG288" s="129"/>
      <c r="GH288" s="125"/>
      <c r="GI288" s="125"/>
      <c r="GJ288" s="126"/>
      <c r="GK288" s="130"/>
      <c r="GL288" s="105"/>
      <c r="GM288" s="105"/>
      <c r="GN288" s="70"/>
      <c r="GO288" s="70"/>
      <c r="GP288" s="70"/>
      <c r="GQ288" s="70"/>
      <c r="GR288" s="70"/>
      <c r="GS288" s="70"/>
      <c r="GT288" s="70"/>
      <c r="GU288" s="70"/>
      <c r="GV288" s="70"/>
      <c r="GW288" s="70"/>
      <c r="GX288" s="70"/>
      <c r="GY288" s="70"/>
      <c r="GZ288" s="70"/>
      <c r="HA288" s="70"/>
      <c r="HB288" s="70"/>
      <c r="HC288" s="70"/>
      <c r="HD288" s="70"/>
      <c r="HE288" s="70"/>
      <c r="HF288" s="70"/>
      <c r="HG288" s="70"/>
      <c r="HH288" s="70"/>
      <c r="HI288" s="70"/>
      <c r="HJ288" s="70"/>
      <c r="HK288" s="70"/>
      <c r="HL288" s="70"/>
      <c r="HM288" s="70"/>
      <c r="HN288" s="70"/>
      <c r="HO288" s="70"/>
      <c r="HP288" s="70"/>
      <c r="HQ288" s="106"/>
      <c r="HR288" s="70"/>
      <c r="HS288" s="70"/>
      <c r="HT288" s="70"/>
      <c r="HU288" s="70"/>
      <c r="HV288" s="70"/>
      <c r="HW288" s="70"/>
      <c r="HX288" s="70"/>
      <c r="HY288" s="70"/>
      <c r="HZ288" s="70"/>
      <c r="IA288" s="70"/>
      <c r="IB288" s="70"/>
      <c r="IC288" s="70"/>
      <c r="ID288" s="70"/>
      <c r="IE288" s="70"/>
      <c r="IF288" s="70"/>
      <c r="IG288" s="70"/>
      <c r="IH288" s="70"/>
      <c r="II288" s="70"/>
      <c r="IJ288" s="70"/>
      <c r="IK288" s="70"/>
      <c r="IL288" s="70"/>
      <c r="IM288" s="70"/>
      <c r="IN288" s="70"/>
      <c r="IO288" s="70"/>
      <c r="IP288" s="70"/>
      <c r="IQ288" s="70"/>
      <c r="IR288" s="70"/>
      <c r="IS288" s="70"/>
      <c r="IT288" s="70"/>
      <c r="IU288" s="70"/>
      <c r="IV288" s="70"/>
      <c r="IW288" s="70"/>
      <c r="IX288" s="70"/>
      <c r="IY288" s="70"/>
      <c r="IZ288" s="70"/>
      <c r="JA288" s="70"/>
      <c r="JB288" s="70"/>
      <c r="JC288" s="70"/>
      <c r="JD288" s="70"/>
      <c r="JE288" s="70"/>
      <c r="JF288" s="70"/>
      <c r="JG288" s="70"/>
      <c r="JH288" s="70"/>
      <c r="JI288" s="70"/>
      <c r="JJ288" s="70"/>
      <c r="JK288" s="70"/>
      <c r="JL288" s="70"/>
      <c r="JM288" s="70"/>
      <c r="JN288" s="70"/>
      <c r="JO288" s="70"/>
      <c r="JP288" s="70"/>
      <c r="JQ288" s="70"/>
      <c r="JR288" s="70"/>
      <c r="JS288" s="70"/>
      <c r="JT288" s="70"/>
      <c r="JU288" s="70"/>
      <c r="JV288" s="70"/>
      <c r="JW288" s="70"/>
      <c r="JX288" s="70"/>
      <c r="JY288" s="70"/>
      <c r="JZ288" s="70"/>
      <c r="KA288" s="70"/>
      <c r="KB288" s="70"/>
      <c r="KC288" s="70"/>
      <c r="KD288" s="70"/>
      <c r="KE288" s="70"/>
      <c r="KF288" s="70"/>
      <c r="KG288" s="70"/>
      <c r="KH288" s="70"/>
      <c r="KI288" s="70"/>
      <c r="KJ288" s="70"/>
      <c r="KK288" s="70"/>
      <c r="KL288" s="70"/>
      <c r="KM288" s="70"/>
      <c r="KN288" s="70"/>
      <c r="KO288" s="70"/>
      <c r="KP288" s="70"/>
      <c r="KQ288" s="70"/>
      <c r="KR288" s="70"/>
      <c r="KS288" s="70"/>
      <c r="KT288" s="70"/>
      <c r="KU288" s="70"/>
      <c r="KV288" s="70"/>
      <c r="KW288" s="70"/>
      <c r="KX288" s="70"/>
      <c r="KY288" s="70"/>
      <c r="KZ288" s="70"/>
      <c r="LA288" s="70"/>
      <c r="LB288" s="70"/>
      <c r="LC288" s="70"/>
      <c r="LD288" s="70"/>
      <c r="LE288" s="70"/>
      <c r="LF288" s="70"/>
      <c r="LG288" s="70"/>
      <c r="LH288" s="70"/>
      <c r="LI288" s="70"/>
      <c r="LJ288" s="70"/>
      <c r="LK288" s="70"/>
      <c r="LL288" s="70"/>
      <c r="LM288" s="70"/>
      <c r="LN288" s="70"/>
      <c r="LO288" s="70"/>
      <c r="LP288" s="70"/>
      <c r="LQ288" s="70"/>
      <c r="LR288" s="70"/>
      <c r="LS288" s="70"/>
      <c r="LT288" s="70"/>
      <c r="LU288" s="70"/>
      <c r="LV288" s="70"/>
      <c r="LW288" s="70"/>
      <c r="LX288" s="70"/>
      <c r="LY288" s="70"/>
      <c r="LZ288" s="70"/>
      <c r="MA288" s="70"/>
      <c r="MB288" s="70"/>
      <c r="MC288" s="70"/>
      <c r="MD288" s="70"/>
      <c r="ME288" s="70"/>
      <c r="MF288" s="70"/>
      <c r="MG288" s="70"/>
      <c r="MH288" s="70"/>
      <c r="MI288" s="70"/>
      <c r="MJ288" s="70"/>
      <c r="MK288" s="70"/>
      <c r="ML288" s="70"/>
      <c r="MM288" s="70"/>
      <c r="MN288" s="70"/>
      <c r="MO288" s="70"/>
      <c r="MP288" s="70"/>
      <c r="MQ288" s="70"/>
      <c r="MR288" s="70"/>
      <c r="MS288" s="70"/>
      <c r="MT288" s="70"/>
      <c r="MU288" s="70"/>
      <c r="MV288" s="70"/>
      <c r="MW288" s="70"/>
      <c r="MX288" s="70"/>
      <c r="MY288" s="70"/>
      <c r="MZ288" s="70"/>
      <c r="NA288" s="70"/>
      <c r="NB288" s="70"/>
      <c r="NC288" s="70"/>
      <c r="ND288" s="70"/>
      <c r="NE288" s="70"/>
      <c r="NF288" s="70"/>
      <c r="NG288" s="70"/>
      <c r="NH288" s="70"/>
      <c r="NI288" s="70"/>
      <c r="NJ288" s="70"/>
      <c r="NK288" s="70"/>
      <c r="NL288" s="70"/>
      <c r="NM288" s="70"/>
      <c r="NN288" s="70"/>
      <c r="NO288" s="70"/>
      <c r="NP288" s="70"/>
      <c r="NQ288" s="70"/>
      <c r="NR288" s="70"/>
      <c r="NS288" s="70"/>
      <c r="NT288" s="70"/>
      <c r="NU288" s="70"/>
      <c r="NV288" s="70"/>
      <c r="NW288" s="70"/>
      <c r="NX288" s="70"/>
      <c r="NY288" s="70"/>
      <c r="NZ288" s="70"/>
      <c r="OA288" s="70"/>
      <c r="OB288" s="70"/>
      <c r="OC288" s="70"/>
      <c r="OD288" s="70"/>
      <c r="OE288" s="70"/>
      <c r="OF288" s="70"/>
      <c r="OG288" s="81"/>
      <c r="OH288" s="70"/>
      <c r="OI288" s="70"/>
      <c r="OJ288" s="70"/>
      <c r="OK288" s="70"/>
      <c r="OL288" s="70"/>
      <c r="OM288" s="70"/>
      <c r="ON288" s="70"/>
      <c r="OO288" s="70"/>
      <c r="OP288" s="70"/>
      <c r="OQ288" s="70"/>
      <c r="OR288" s="70"/>
      <c r="OS288" s="70"/>
      <c r="OT288" s="70"/>
      <c r="OU288" s="70"/>
    </row>
    <row r="289" spans="1:415" s="67" customFormat="1" ht="12.75">
      <c r="A289" s="67">
        <v>281</v>
      </c>
      <c r="B289" s="555" t="s">
        <v>878</v>
      </c>
      <c r="C289" s="569" t="s">
        <v>632</v>
      </c>
      <c r="D289" s="508">
        <v>0.79166666666666663</v>
      </c>
      <c r="E289" s="571"/>
      <c r="F289" s="508"/>
      <c r="G289" s="508">
        <v>0.33660000000000001</v>
      </c>
      <c r="H289" s="909">
        <v>0.79166666666666663</v>
      </c>
      <c r="I289" s="633">
        <f>D289</f>
        <v>0.79166666666666663</v>
      </c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  <c r="AB289" s="70"/>
      <c r="AC289" s="70"/>
      <c r="AD289" s="70"/>
      <c r="AE289" s="70"/>
      <c r="AF289" s="70"/>
      <c r="AG289" s="70"/>
      <c r="AH289" s="70"/>
      <c r="AI289" s="70"/>
      <c r="AJ289" s="72"/>
      <c r="AK289" s="70"/>
      <c r="AL289" s="72"/>
      <c r="AM289" s="70"/>
      <c r="AN289" s="70"/>
      <c r="AO289" s="72"/>
      <c r="AP289" s="70"/>
      <c r="AQ289" s="70"/>
      <c r="AR289" s="70"/>
      <c r="AS289" s="70"/>
      <c r="AT289" s="70"/>
      <c r="AU289" s="70"/>
      <c r="AV289" s="70"/>
      <c r="AW289" s="70"/>
      <c r="AX289" s="70"/>
      <c r="AY289" s="70"/>
      <c r="AZ289" s="70"/>
      <c r="BA289" s="70"/>
      <c r="BB289" s="70"/>
      <c r="BC289" s="70"/>
      <c r="BD289" s="70"/>
      <c r="BE289" s="70"/>
      <c r="BF289" s="70"/>
      <c r="BG289" s="70"/>
      <c r="BH289" s="70"/>
      <c r="BI289" s="70"/>
      <c r="BJ289" s="70"/>
      <c r="BK289" s="72"/>
      <c r="BL289" s="72"/>
      <c r="BM289" s="70"/>
      <c r="BN289" s="70"/>
      <c r="BO289" s="72"/>
      <c r="BP289" s="72"/>
      <c r="BQ289" s="70"/>
      <c r="BR289" s="70"/>
      <c r="BS289" s="70"/>
      <c r="BT289" s="70"/>
      <c r="BU289" s="72"/>
      <c r="BV289" s="72"/>
      <c r="BW289" s="72"/>
      <c r="BX289" s="72"/>
      <c r="BY289" s="70"/>
      <c r="BZ289" s="70"/>
      <c r="CA289" s="70"/>
      <c r="CB289" s="70"/>
      <c r="CC289" s="72"/>
      <c r="CD289" s="72"/>
      <c r="CE289" s="70"/>
      <c r="CF289" s="72"/>
      <c r="CG289" s="72"/>
      <c r="CH289" s="72"/>
      <c r="CI289" s="72"/>
      <c r="CJ289" s="72"/>
      <c r="CK289" s="72"/>
      <c r="CL289" s="72"/>
      <c r="CM289" s="72"/>
      <c r="CN289" s="72"/>
      <c r="CO289" s="72"/>
      <c r="CP289" s="72"/>
      <c r="CQ289" s="72"/>
      <c r="CR289" s="72"/>
      <c r="CS289" s="72"/>
      <c r="CT289" s="72"/>
      <c r="CU289" s="72"/>
      <c r="CV289" s="72"/>
      <c r="CW289" s="72"/>
      <c r="CX289" s="72"/>
      <c r="CY289" s="72"/>
      <c r="CZ289" s="72"/>
      <c r="DA289" s="70"/>
      <c r="DB289" s="70"/>
      <c r="DC289" s="70"/>
      <c r="DD289" s="72"/>
      <c r="DE289" s="72"/>
      <c r="DF289" s="70"/>
      <c r="DG289" s="72"/>
      <c r="DH289" s="70"/>
      <c r="DI289" s="72"/>
      <c r="DJ289" s="72"/>
      <c r="DK289" s="70"/>
      <c r="DL289" s="72"/>
      <c r="DM289" s="72"/>
      <c r="DN289" s="72"/>
      <c r="DO289" s="72"/>
      <c r="DP289" s="72"/>
      <c r="DQ289" s="72"/>
      <c r="DR289" s="72"/>
      <c r="DS289" s="72"/>
      <c r="DT289" s="72"/>
      <c r="DU289" s="72"/>
      <c r="DV289" s="72"/>
      <c r="DW289" s="72"/>
      <c r="DX289" s="72"/>
      <c r="DY289" s="72"/>
      <c r="DZ289" s="72"/>
      <c r="EA289" s="72"/>
      <c r="EB289" s="72"/>
      <c r="EC289" s="70"/>
      <c r="ED289" s="72"/>
      <c r="EE289" s="70"/>
      <c r="EF289" s="72"/>
      <c r="EG289" s="72"/>
      <c r="EH289" s="72"/>
      <c r="EI289" s="72"/>
      <c r="EJ289" s="72"/>
      <c r="EK289" s="72"/>
      <c r="EL289" s="72"/>
      <c r="EM289" s="72"/>
      <c r="EN289" s="72"/>
      <c r="EO289" s="72"/>
      <c r="EP289" s="72"/>
      <c r="EQ289" s="72"/>
      <c r="ER289" s="72"/>
      <c r="ES289" s="72"/>
      <c r="ET289" s="70"/>
      <c r="EU289" s="72"/>
      <c r="EV289" s="70"/>
      <c r="EW289" s="70"/>
      <c r="EX289" s="70"/>
      <c r="EY289" s="73"/>
      <c r="EZ289" s="73"/>
      <c r="FA289" s="73"/>
      <c r="FB289" s="126"/>
      <c r="FC289" s="127"/>
      <c r="FD289" s="127"/>
      <c r="FE289" s="127"/>
      <c r="FF289" s="127"/>
      <c r="FG289" s="127"/>
      <c r="FH289" s="127"/>
      <c r="FI289" s="127"/>
      <c r="FJ289" s="127"/>
      <c r="FK289" s="127"/>
      <c r="FL289" s="127"/>
      <c r="FM289" s="127"/>
      <c r="FN289" s="127"/>
      <c r="FO289" s="127"/>
      <c r="FP289" s="127"/>
      <c r="FQ289" s="127"/>
      <c r="FR289" s="126"/>
      <c r="FS289" s="126"/>
      <c r="FT289" s="126"/>
      <c r="FU289" s="126"/>
      <c r="FV289" s="126"/>
      <c r="FW289" s="126"/>
      <c r="FX289" s="128"/>
      <c r="FY289" s="128"/>
      <c r="FZ289" s="128"/>
      <c r="GA289" s="128"/>
      <c r="GB289" s="128"/>
      <c r="GC289" s="126"/>
      <c r="GD289" s="126"/>
      <c r="GE289" s="126"/>
      <c r="GF289" s="126"/>
      <c r="GG289" s="125">
        <v>18</v>
      </c>
      <c r="GH289" s="125">
        <v>18</v>
      </c>
      <c r="GI289" s="125">
        <v>18</v>
      </c>
      <c r="GJ289" s="125">
        <v>18</v>
      </c>
      <c r="GK289" s="125">
        <v>18</v>
      </c>
      <c r="GL289" s="105"/>
      <c r="GM289" s="105"/>
      <c r="GN289" s="70"/>
      <c r="GO289" s="70"/>
      <c r="GP289" s="70"/>
      <c r="GQ289" s="70"/>
      <c r="GR289" s="70"/>
      <c r="GS289" s="70"/>
      <c r="GT289" s="70"/>
      <c r="GU289" s="70"/>
      <c r="GV289" s="70"/>
      <c r="GW289" s="70"/>
      <c r="GX289" s="70"/>
      <c r="GY289" s="70"/>
      <c r="GZ289" s="70"/>
      <c r="HA289" s="70"/>
      <c r="HB289" s="70"/>
      <c r="HC289" s="70"/>
      <c r="HD289" s="70"/>
      <c r="HE289" s="70"/>
      <c r="HF289" s="70"/>
      <c r="HG289" s="70"/>
      <c r="HH289" s="70"/>
      <c r="HI289" s="70"/>
      <c r="HJ289" s="70"/>
      <c r="HK289" s="70"/>
      <c r="HL289" s="70"/>
      <c r="HM289" s="70"/>
      <c r="HN289" s="70"/>
      <c r="HO289" s="70"/>
      <c r="HP289" s="70"/>
      <c r="HQ289" s="106"/>
      <c r="HR289" s="70"/>
      <c r="HS289" s="70"/>
      <c r="HT289" s="70"/>
      <c r="HU289" s="70"/>
      <c r="HV289" s="70"/>
      <c r="HW289" s="70"/>
      <c r="HX289" s="70"/>
      <c r="HY289" s="70"/>
      <c r="HZ289" s="70"/>
      <c r="IA289" s="70"/>
      <c r="IB289" s="70"/>
      <c r="IC289" s="70"/>
      <c r="ID289" s="70"/>
      <c r="IE289" s="70"/>
      <c r="IF289" s="70"/>
      <c r="IG289" s="70"/>
      <c r="IH289" s="70"/>
      <c r="II289" s="70"/>
      <c r="IJ289" s="70"/>
      <c r="IK289" s="70"/>
      <c r="IL289" s="70"/>
      <c r="IM289" s="70"/>
      <c r="IN289" s="70"/>
      <c r="IO289" s="70"/>
      <c r="IP289" s="70"/>
      <c r="IQ289" s="70"/>
      <c r="IR289" s="70"/>
      <c r="IS289" s="70"/>
      <c r="IT289" s="70"/>
      <c r="IU289" s="70"/>
      <c r="IV289" s="70"/>
      <c r="IW289" s="70"/>
      <c r="IX289" s="70"/>
      <c r="IY289" s="70"/>
      <c r="IZ289" s="70"/>
      <c r="JA289" s="70"/>
      <c r="JB289" s="70"/>
      <c r="JC289" s="70"/>
      <c r="JD289" s="70"/>
      <c r="JE289" s="70"/>
      <c r="JF289" s="70"/>
      <c r="JG289" s="70"/>
      <c r="JH289" s="70"/>
      <c r="JI289" s="70"/>
      <c r="JJ289" s="70"/>
      <c r="JK289" s="70"/>
      <c r="JL289" s="70"/>
      <c r="JM289" s="70"/>
      <c r="JN289" s="70"/>
      <c r="JO289" s="70"/>
      <c r="JP289" s="70"/>
      <c r="JQ289" s="70"/>
      <c r="JR289" s="70"/>
      <c r="JS289" s="70"/>
      <c r="JT289" s="70"/>
      <c r="JU289" s="70"/>
      <c r="JV289" s="70"/>
      <c r="JW289" s="70"/>
      <c r="JX289" s="70"/>
      <c r="JY289" s="70"/>
      <c r="JZ289" s="70"/>
      <c r="KA289" s="70"/>
      <c r="KB289" s="70"/>
      <c r="KC289" s="70"/>
      <c r="KD289" s="70"/>
      <c r="KE289" s="70"/>
      <c r="KF289" s="70"/>
      <c r="KG289" s="70"/>
      <c r="KH289" s="70"/>
      <c r="KI289" s="70"/>
      <c r="KJ289" s="70"/>
      <c r="KK289" s="70"/>
      <c r="KL289" s="70"/>
      <c r="KM289" s="70"/>
      <c r="KN289" s="70"/>
      <c r="KO289" s="70"/>
      <c r="KP289" s="70"/>
      <c r="KQ289" s="70"/>
      <c r="KR289" s="70"/>
      <c r="KS289" s="70"/>
      <c r="KT289" s="70"/>
      <c r="KU289" s="70"/>
      <c r="KV289" s="70"/>
      <c r="KW289" s="70"/>
      <c r="KX289" s="70"/>
      <c r="KY289" s="70"/>
      <c r="KZ289" s="70"/>
      <c r="LA289" s="70"/>
      <c r="LB289" s="70"/>
      <c r="LC289" s="70"/>
      <c r="LD289" s="70"/>
      <c r="LE289" s="70"/>
      <c r="LF289" s="70"/>
      <c r="LG289" s="70"/>
      <c r="LH289" s="70"/>
      <c r="LI289" s="70"/>
      <c r="LJ289" s="70"/>
      <c r="LK289" s="70"/>
      <c r="LL289" s="70"/>
      <c r="LM289" s="70"/>
      <c r="LN289" s="70"/>
      <c r="LO289" s="70"/>
      <c r="LP289" s="70"/>
      <c r="LQ289" s="70"/>
      <c r="LR289" s="70"/>
      <c r="LS289" s="70"/>
      <c r="LT289" s="70"/>
      <c r="LU289" s="70"/>
      <c r="LV289" s="70"/>
      <c r="LW289" s="70"/>
      <c r="LX289" s="70"/>
      <c r="LY289" s="70"/>
      <c r="LZ289" s="70"/>
      <c r="MA289" s="70"/>
      <c r="MB289" s="70"/>
      <c r="MC289" s="70"/>
      <c r="MD289" s="70"/>
      <c r="ME289" s="70"/>
      <c r="MF289" s="70"/>
      <c r="MG289" s="70"/>
      <c r="MH289" s="70"/>
      <c r="MI289" s="70"/>
      <c r="MJ289" s="70"/>
      <c r="MK289" s="70"/>
      <c r="ML289" s="70"/>
      <c r="MM289" s="70"/>
      <c r="MN289" s="70"/>
      <c r="MO289" s="70"/>
      <c r="MP289" s="70"/>
      <c r="MQ289" s="70"/>
      <c r="MR289" s="70">
        <v>9</v>
      </c>
      <c r="MS289" s="70"/>
      <c r="MT289" s="70"/>
      <c r="MU289" s="70"/>
      <c r="MV289" s="70"/>
      <c r="MW289" s="70"/>
      <c r="MX289" s="70"/>
      <c r="MY289" s="70"/>
      <c r="MZ289" s="70"/>
      <c r="NA289" s="70"/>
      <c r="NB289" s="70"/>
      <c r="NC289" s="70"/>
      <c r="ND289" s="70"/>
      <c r="NE289" s="70"/>
      <c r="NF289" s="70"/>
      <c r="NG289" s="70"/>
      <c r="NH289" s="70"/>
      <c r="NI289" s="70"/>
      <c r="NJ289" s="70"/>
      <c r="NK289" s="70"/>
      <c r="NL289" s="70"/>
      <c r="NM289" s="70"/>
      <c r="NN289" s="70"/>
      <c r="NO289" s="70"/>
      <c r="NP289" s="70"/>
      <c r="NQ289" s="70"/>
      <c r="NR289" s="70"/>
      <c r="NS289" s="70"/>
      <c r="NT289" s="70"/>
      <c r="NU289" s="70"/>
      <c r="NV289" s="70"/>
      <c r="NW289" s="70"/>
      <c r="NX289" s="70"/>
      <c r="NY289" s="70"/>
      <c r="NZ289" s="70"/>
      <c r="OA289" s="70"/>
      <c r="OB289" s="70"/>
      <c r="OC289" s="70"/>
      <c r="OD289" s="70"/>
      <c r="OE289" s="70"/>
      <c r="OF289" s="70"/>
      <c r="OG289" s="81"/>
      <c r="OH289" s="70"/>
      <c r="OI289" s="70"/>
      <c r="OJ289" s="70"/>
      <c r="OK289" s="70"/>
      <c r="OL289" s="70"/>
      <c r="OM289" s="70"/>
      <c r="ON289" s="70"/>
      <c r="OO289" s="70"/>
      <c r="OP289" s="70"/>
      <c r="OQ289" s="70"/>
      <c r="OR289" s="70"/>
      <c r="OS289" s="70"/>
      <c r="OT289" s="70"/>
      <c r="OU289" s="70"/>
    </row>
    <row r="290" spans="1:415" s="131" customFormat="1">
      <c r="B290" s="557" t="s">
        <v>879</v>
      </c>
      <c r="C290" s="560"/>
      <c r="D290" s="515">
        <f>SUM(D8:D289)</f>
        <v>723985.171817097</v>
      </c>
      <c r="E290" s="515"/>
      <c r="F290" s="515"/>
      <c r="G290" s="825">
        <f>SUM(G8:G289)</f>
        <v>697531.46590000007</v>
      </c>
      <c r="H290" s="825"/>
      <c r="I290" s="827">
        <f>SUM(I8:I289)</f>
        <v>722464.55715043028</v>
      </c>
      <c r="J290" s="87" cm="1">
        <f t="array" ref="J290">SUM($I$8:$I$44*J8:J44)+SUM($I$47:$I$289*J47:J289)+SUM(J45:J46)</f>
        <v>623.75082499999996</v>
      </c>
      <c r="K290" s="87">
        <f t="array" ref="K290">SUM($I$8:$I$44*K8:K44)+SUM($I$47:$I$289*K47:K289)+SUM(K45:K46)</f>
        <v>887.03342662601631</v>
      </c>
      <c r="L290" s="87">
        <f t="array" ref="L290">SUM($I$8:$I$44*L8:L44)+SUM($I$47:$I$289*L47:L289)+SUM(L45:L46)</f>
        <v>887.03342662601631</v>
      </c>
      <c r="M290" s="87">
        <f t="array" ref="M290">SUM($I$8:$I$44*M8:M44)+SUM($I$47:$I$289*M47:M289)+SUM(M45:M46)</f>
        <v>1824.4334249999997</v>
      </c>
      <c r="N290" s="87">
        <f t="array" ref="N290">SUM($I$8:$I$44*N8:N44)+SUM($I$47:$I$289*N47:N289)+SUM(N45:N46)</f>
        <v>2350.7564090000001</v>
      </c>
      <c r="O290" s="87">
        <f t="array" ref="O290">SUM($I$8:$I$44*O8:O44)+SUM($I$47:$I$289*O47:O289)+SUM(O45:O46)</f>
        <v>3138.7097423333335</v>
      </c>
      <c r="P290" s="87">
        <f t="array" ref="P290">SUM($I$8:$I$44*P8:P44)+SUM($I$47:$I$289*P47:P289)+SUM(P45:P46)</f>
        <v>6074.604075666668</v>
      </c>
      <c r="Q290" s="87">
        <f t="array" ref="Q290">SUM($I$8:$I$44*Q8:Q44)+SUM($I$47:$I$289*Q47:Q289)+SUM(Q45:Q46)</f>
        <v>10499.565409000001</v>
      </c>
      <c r="R290" s="87">
        <f t="array" ref="R290">SUM($I$8:$I$44*R8:R44)+SUM($I$47:$I$289*R47:R289)+SUM(R45:R46)</f>
        <v>11043.235650000001</v>
      </c>
      <c r="S290" s="87">
        <f t="array" ref="S290">SUM($I$8:$I$44*S8:S44)+SUM($I$47:$I$289*S47:S289)+SUM(S45:S46)</f>
        <v>14989.527650000002</v>
      </c>
      <c r="T290" s="87">
        <f t="array" ref="T290">SUM($I$8:$I$44*T8:T44)+SUM($I$47:$I$289*T47:T289)+SUM(T45:T46)</f>
        <v>19512.021141666664</v>
      </c>
      <c r="U290" s="87">
        <f t="array" ref="U290">SUM($I$8:$I$44*U8:U44)+SUM($I$47:$I$289*U47:U289)+SUM(U45:U46)</f>
        <v>26232.382808333332</v>
      </c>
      <c r="V290" s="87">
        <f t="array" ref="V290">SUM($I$8:$I$44*V8:V44)+SUM($I$47:$I$289*V47:V289)+SUM(V45:V46)</f>
        <v>39744.69946666668</v>
      </c>
      <c r="W290" s="87">
        <f t="array" ref="W290">SUM($I$8:$I$44*W8:W44)+SUM($I$47:$I$289*W47:W289)+SUM(W45:W46)</f>
        <v>70033.082466666659</v>
      </c>
      <c r="X290" s="87">
        <f t="array" ref="X290">SUM($I$8:$I$44*X8:X44)+SUM($I$47:$I$289*X47:X289)+SUM(X45:X46)</f>
        <v>79917.667799999996</v>
      </c>
      <c r="Y290" s="87">
        <f t="array" ref="Y290">SUM($I$8:$I$44*Y8:Y44)+SUM($I$47:$I$289*Y47:Y289)+SUM(Y45:Y46)</f>
        <v>593.68582500000002</v>
      </c>
      <c r="Z290" s="87">
        <f t="array" ref="Z290">SUM($I$8:$I$44*Z8:Z44)+SUM($I$47:$I$289*Z47:Z289)+SUM(Z45:Z46)</f>
        <v>611.36582500000009</v>
      </c>
      <c r="AA290" s="87">
        <f t="array" ref="AA290">SUM($I$8:$I$44*AA8:AA44)+SUM($I$47:$I$289*AA47:AA289)+SUM(AA45:AA46)</f>
        <v>613.56582500000002</v>
      </c>
      <c r="AB290" s="87">
        <f t="array" ref="AB290">SUM($I$8:$I$44*AB8:AB44)+SUM($I$47:$I$289*AB47:AB289)+SUM(AB45:AB46)</f>
        <v>628.75582499999996</v>
      </c>
      <c r="AC290" s="87">
        <f t="array" ref="AC290">SUM($I$8:$I$44*AC8:AC44)+SUM($I$47:$I$289*AC47:AC289)+SUM(AC45:AC46)</f>
        <v>608.01915833333328</v>
      </c>
      <c r="AD290" s="87">
        <f t="array" ref="AD290">SUM($I$8:$I$44*AD8:AD44)+SUM($I$47:$I$289*AD47:AD289)+SUM(AD45:AD46)</f>
        <v>616.35249166666677</v>
      </c>
      <c r="AE290" s="87">
        <f t="array" ref="AE290">SUM($I$8:$I$44*AE8:AE44)+SUM($I$47:$I$289*AE47:AE289)+SUM(AE45:AE46)</f>
        <v>654.06582500000002</v>
      </c>
      <c r="AF290" s="87">
        <f t="array" ref="AF290">SUM($I$8:$I$44*AF8:AF44)+SUM($I$47:$I$289*AF47:AF289)+SUM(AF45:AF46)</f>
        <v>694.68582500000002</v>
      </c>
      <c r="AG290" s="87">
        <f t="array" ref="AG290">SUM($I$8:$I$44*AG8:AG44)+SUM($I$47:$I$289*AG47:AG289)+SUM(AG45:AG46)</f>
        <v>763.68582500000002</v>
      </c>
      <c r="AH290" s="87">
        <f t="array" ref="AH290">SUM($I$8:$I$44*AH8:AH44)+SUM($I$47:$I$289*AH47:AH289)+SUM(AH45:AH46)</f>
        <v>778.68582500000002</v>
      </c>
      <c r="AI290" s="87">
        <f t="array" ref="AI290">SUM($I$8:$I$44*AI8:AI44)+SUM($I$47:$I$289*AI47:AI289)+SUM(AI45:AI46)</f>
        <v>856.56582500000002</v>
      </c>
      <c r="AJ290" s="87">
        <f t="array" ref="AJ290">SUM($I$8:$I$44*AJ8:AJ44)+SUM($I$47:$I$289*AJ47:AJ289)+SUM(AJ45:AJ46)</f>
        <v>974.18582500000014</v>
      </c>
      <c r="AK290" s="87">
        <f t="array" ref="AK290">SUM($I$8:$I$44*AK8:AK44)+SUM($I$47:$I$289*AK47:AK289)+SUM(AK45:AK46)</f>
        <v>1328.6858249999998</v>
      </c>
      <c r="AL290" s="87">
        <f t="array" ref="AL290">SUM($I$8:$I$44*AL8:AL44)+SUM($I$47:$I$289*AL47:AL289)+SUM(AL45:AL46)</f>
        <v>1319.6858249999998</v>
      </c>
      <c r="AM290" s="87">
        <f t="array" ref="AM290">SUM($I$8:$I$44*AM8:AM44)+SUM($I$47:$I$289*AM47:AM289)+SUM(AM45:AM46)</f>
        <v>1328.6858249999998</v>
      </c>
      <c r="AN290" s="87">
        <f t="array" ref="AN290">SUM($I$8:$I$44*AN8:AN44)+SUM($I$47:$I$289*AN47:AN289)+SUM(AN45:AN46)</f>
        <v>1599.6058249999999</v>
      </c>
      <c r="AO290" s="87">
        <f t="array" ref="AO290">SUM($I$8:$I$44*AO8:AO44)+SUM($I$47:$I$289*AO47:AO289)+SUM(AO45:AO46)</f>
        <v>1639.2958249999997</v>
      </c>
      <c r="AP290" s="87">
        <f t="array" ref="AP290">SUM($I$8:$I$44*AP8:AP44)+SUM($I$47:$I$289*AP47:AP289)+SUM(AP45:AP46)</f>
        <v>1011.9781249593497</v>
      </c>
      <c r="AQ290" s="87">
        <f t="array" ref="AQ290">SUM($I$8:$I$44*AQ8:AQ44)+SUM($I$47:$I$289*AQ47:AQ289)+SUM(AQ45:AQ46)</f>
        <v>1028.6477599593495</v>
      </c>
      <c r="AR290" s="87">
        <f t="array" ref="AR290">SUM($I$8:$I$44*AR8:AR44)+SUM($I$47:$I$289*AR47:AR289)+SUM(AR45:AR46)</f>
        <v>1028.6477599593495</v>
      </c>
      <c r="AS290" s="87">
        <f t="array" ref="AS290">SUM($I$8:$I$44*AS8:AS44)+SUM($I$47:$I$289*AS47:AS289)+SUM(AS45:AS46)</f>
        <v>1021.9677599593497</v>
      </c>
      <c r="AT290" s="87">
        <f t="array" ref="AT290">SUM($I$8:$I$44*AT8:AT44)+SUM($I$47:$I$289*AT47:AT289)+SUM(AT45:AT46)</f>
        <v>1021.9677599593497</v>
      </c>
      <c r="AU290" s="87">
        <f t="array" ref="AU290">SUM($I$8:$I$44*AU8:AU44)+SUM($I$47:$I$289*AU47:AU289)+SUM(AU45:AU46)</f>
        <v>1028.9677599593497</v>
      </c>
      <c r="AV290" s="87">
        <f t="array" ref="AV290">SUM($I$8:$I$44*AV8:AV44)+SUM($I$47:$I$289*AV47:AV289)+SUM(AV45:AV46)</f>
        <v>1028.9677599593497</v>
      </c>
      <c r="AW290" s="87">
        <f t="array" ref="AW290">SUM($I$8:$I$44*AW8:AW44)+SUM($I$47:$I$289*AW47:AW289)+SUM(AW45:AW46)</f>
        <v>1045.9677599593497</v>
      </c>
      <c r="AX290" s="87">
        <f t="array" ref="AX290">SUM($I$8:$I$44*AX8:AX44)+SUM($I$47:$I$289*AX47:AX289)+SUM(AX45:AX46)</f>
        <v>1045.9677599593497</v>
      </c>
      <c r="AY290" s="87">
        <f t="array" ref="AY290">SUM($I$8:$I$44*AY8:AY44)+SUM($I$47:$I$289*AY47:AY289)+SUM(AY45:AY46)</f>
        <v>1061.9677599593497</v>
      </c>
      <c r="AZ290" s="87">
        <f t="array" ref="AZ290">SUM($I$8:$I$44*AZ8:AZ44)+SUM($I$47:$I$289*AZ47:AZ289)+SUM(AZ45:AZ46)</f>
        <v>1061.9677599593497</v>
      </c>
      <c r="BA290" s="87">
        <f t="array" ref="BA290">SUM($I$8:$I$44*BA8:BA44)+SUM($I$47:$I$289*BA47:BA289)+SUM(BA45:BA46)</f>
        <v>1085.4677599593497</v>
      </c>
      <c r="BB290" s="87">
        <f t="array" ref="BB290">SUM($I$8:$I$44*BB8:BB44)+SUM($I$47:$I$289*BB47:BB289)+SUM(BB45:BB46)</f>
        <v>1085.4677599593497</v>
      </c>
      <c r="BC290" s="87">
        <f t="array" ref="BC290">SUM($I$8:$I$44*BC8:BC44)+SUM($I$47:$I$289*BC47:BC289)+SUM(BC45:BC46)</f>
        <v>1096.6577599593497</v>
      </c>
      <c r="BD290" s="87">
        <f t="array" ref="BD290">SUM($I$8:$I$44*BD8:BD44)+SUM($I$47:$I$289*BD47:BD289)+SUM(BD45:BD46)</f>
        <v>1096.6577599593497</v>
      </c>
      <c r="BE290" s="87">
        <f t="array" ref="BE290">SUM($I$8:$I$44*BE8:BE44)+SUM($I$47:$I$289*BE47:BE289)+SUM(BE45:BE46)</f>
        <v>1179.4677599593497</v>
      </c>
      <c r="BF290" s="87">
        <f t="array" ref="BF290">SUM($I$8:$I$44*BF8:BF44)+SUM($I$47:$I$289*BF47:BF289)+SUM(BF45:BF46)</f>
        <v>1179.4677599593497</v>
      </c>
      <c r="BG290" s="87">
        <f t="array" ref="BG290">SUM($I$8:$I$44*BG8:BG44)+SUM($I$47:$I$289*BG47:BG289)+SUM(BG45:BG46)</f>
        <v>1189.9677599593497</v>
      </c>
      <c r="BH290" s="87">
        <f t="array" ref="BH290">SUM($I$8:$I$44*BH8:BH44)+SUM($I$47:$I$289*BH47:BH289)+SUM(BH45:BH46)</f>
        <v>1189.9677599593497</v>
      </c>
      <c r="BI290" s="87">
        <f t="array" ref="BI290">SUM($I$8:$I$44*BI8:BI44)+SUM($I$47:$I$289*BI47:BI289)+SUM(BI45:BI46)</f>
        <v>1224.4677599593497</v>
      </c>
      <c r="BJ290" s="87">
        <f t="array" ref="BJ290">SUM($I$8:$I$44*BJ8:BJ44)+SUM($I$47:$I$289*BJ47:BJ289)+SUM(BJ45:BJ46)</f>
        <v>1224.4677599593497</v>
      </c>
      <c r="BK290" s="87">
        <f t="array" ref="BK290">SUM($I$8:$I$44*BK8:BK44)+SUM($I$47:$I$289*BK47:BK289)+SUM(BK45:BK46)</f>
        <v>1391.4677599593497</v>
      </c>
      <c r="BL290" s="87">
        <f t="array" ref="BL290">SUM($I$8:$I$44*BL8:BL44)+SUM($I$47:$I$289*BL47:BL289)+SUM(BL45:BL46)</f>
        <v>1391.4677599593497</v>
      </c>
      <c r="BM290" s="87">
        <f t="array" ref="BM290">SUM($I$8:$I$44*BM8:BM44)+SUM($I$47:$I$289*BM47:BM289)+SUM(BM45:BM46)</f>
        <v>1745.9677599593492</v>
      </c>
      <c r="BN290" s="87">
        <f t="array" ref="BN290">SUM($I$8:$I$44*BN8:BN44)+SUM($I$47:$I$289*BN47:BN289)+SUM(BN45:BN46)</f>
        <v>1745.9677599593492</v>
      </c>
      <c r="BO290" s="87">
        <f t="array" ref="BO290">SUM($I$8:$I$44*BO8:BO44)+SUM($I$47:$I$289*BO47:BO289)+SUM(BO45:BO46)</f>
        <v>1684.9677599593492</v>
      </c>
      <c r="BP290" s="87">
        <f t="array" ref="BP290">SUM($I$8:$I$44*BP8:BP44)+SUM($I$47:$I$289*BP47:BP289)+SUM(BP45:BP46)</f>
        <v>1684.9677599593492</v>
      </c>
      <c r="BQ290" s="87">
        <f t="array" ref="BQ290">SUM($I$8:$I$44*BQ8:BQ44)+SUM($I$47:$I$289*BQ47:BQ289)+SUM(BQ45:BQ46)</f>
        <v>2167.0777599593494</v>
      </c>
      <c r="BR290" s="87">
        <f t="array" ref="BR290">SUM($I$8:$I$44*BR8:BR44)+SUM($I$47:$I$289*BR47:BR289)+SUM(BR45:BR46)</f>
        <v>2167.0777599593494</v>
      </c>
      <c r="BS290" s="87">
        <f t="array" ref="BS290">SUM($I$8:$I$44*BS8:BS44)+SUM($I$47:$I$289*BS47:BS289)+SUM(BS45:BS46)</f>
        <v>2274.3677599593493</v>
      </c>
      <c r="BT290" s="87">
        <f t="array" ref="BT290">SUM($I$8:$I$44*BT8:BT44)+SUM($I$47:$I$289*BT47:BT289)+SUM(BT45:BT46)</f>
        <v>2274.3677599593493</v>
      </c>
      <c r="BU290" s="87">
        <f t="array" ref="BU290">SUM($I$8:$I$44*BU8:BU44)+SUM($I$47:$I$289*BU47:BU289)+SUM(BU45:BU46)</f>
        <v>2739.3777599593495</v>
      </c>
      <c r="BV290" s="87">
        <f t="array" ref="BV290">SUM($I$8:$I$44*BV8:BV44)+SUM($I$47:$I$289*BV47:BV289)+SUM(BV45:BV46)</f>
        <v>2739.3777599593495</v>
      </c>
      <c r="BW290" s="87">
        <f t="array" ref="BW290">SUM($I$8:$I$44*BW8:BW44)+SUM($I$47:$I$289*BW47:BW289)+SUM(BW45:BW46)</f>
        <v>1756.3984249999999</v>
      </c>
      <c r="BX290" s="87">
        <f t="array" ref="BX290">SUM($I$8:$I$44*BX8:BX44)+SUM($I$47:$I$289*BX47:BX289)+SUM(BX45:BX46)</f>
        <v>1757.4884249999996</v>
      </c>
      <c r="BY290" s="87">
        <f t="array" ref="BY290">SUM($I$8:$I$44*BY8:BY44)+SUM($I$47:$I$289*BY47:BY289)+SUM(BY45:BY46)</f>
        <v>1773.528425</v>
      </c>
      <c r="BZ290" s="87">
        <f t="array" ref="BZ290">SUM($I$8:$I$44*BZ8:BZ44)+SUM($I$47:$I$289*BZ47:BZ289)+SUM(BZ45:BZ46)</f>
        <v>1759.3650916666666</v>
      </c>
      <c r="CA290" s="87">
        <f t="array" ref="CA290">SUM($I$8:$I$44*CA8:CA44)+SUM($I$47:$I$289*CA47:CA289)+SUM(CA45:CA46)</f>
        <v>1804.3650916666666</v>
      </c>
      <c r="CB290" s="87">
        <f t="array" ref="CB290">SUM($I$8:$I$44*CB8:CB44)+SUM($I$47:$I$289*CB47:CB289)+SUM(CB45:CB46)</f>
        <v>1862.698425</v>
      </c>
      <c r="CC290" s="87">
        <f t="array" ref="CC290">SUM($I$8:$I$44*CC8:CC44)+SUM($I$47:$I$289*CC47:CC289)+SUM(CC45:CC46)</f>
        <v>1873.1184249999997</v>
      </c>
      <c r="CD290" s="87">
        <f t="array" ref="CD290">SUM($I$8:$I$44*CD8:CD44)+SUM($I$47:$I$289*CD47:CD289)+SUM(CD45:CD46)</f>
        <v>1886.8684249999997</v>
      </c>
      <c r="CE290" s="87">
        <f t="array" ref="CE290">SUM($I$8:$I$44*CE8:CE44)+SUM($I$47:$I$289*CE47:CE289)+SUM(CE45:CE46)</f>
        <v>1865.6184249999997</v>
      </c>
      <c r="CF290" s="87">
        <f t="array" ref="CF290">SUM($I$8:$I$44*CF8:CF44)+SUM($I$47:$I$289*CF47:CF289)+SUM(CF45:CF46)</f>
        <v>2463.6784250000001</v>
      </c>
      <c r="CG290" s="87">
        <f t="array" ref="CG290">SUM($I$8:$I$44*CG8:CG44)+SUM($I$47:$I$289*CG47:CG289)+SUM(CG45:CG46)</f>
        <v>2474.4184249999998</v>
      </c>
      <c r="CH290" s="87">
        <f t="array" ref="CH290">SUM($I$8:$I$44*CH8:CH44)+SUM($I$47:$I$289*CH47:CH289)+SUM(CH45:CH46)</f>
        <v>2485.1384250000001</v>
      </c>
      <c r="CI290" s="87">
        <f t="array" ref="CI290">SUM($I$8:$I$44*CI8:CI44)+SUM($I$47:$I$289*CI47:CI289)+SUM(CI45:CI46)</f>
        <v>2892.8084249999997</v>
      </c>
      <c r="CJ290" s="87">
        <f t="array" ref="CJ290">SUM($I$8:$I$44*CJ8:CJ44)+SUM($I$47:$I$289*CJ47:CJ289)+SUM(CJ45:CJ46)</f>
        <v>3000.0984250000001</v>
      </c>
      <c r="CK290" s="87">
        <f t="array" ref="CK290">SUM($I$8:$I$44*CK8:CK44)+SUM($I$47:$I$289*CK47:CK289)+SUM(CK45:CK46)</f>
        <v>3465.1084249999999</v>
      </c>
      <c r="CL290" s="87">
        <f t="array" ref="CL290">SUM($I$8:$I$44*CL8:CL44)+SUM($I$47:$I$289*CL47:CL289)+SUM(CL45:CL46)</f>
        <v>2141.9666590000002</v>
      </c>
      <c r="CM290" s="87">
        <f t="array" ref="CM290">SUM($I$8:$I$44*CM8:CM44)+SUM($I$47:$I$289*CM47:CM289)+SUM(CM45:CM46)</f>
        <v>2141.9666590000002</v>
      </c>
      <c r="CN290" s="87">
        <f t="array" ref="CN290">SUM($I$8:$I$44*CN8:CN44)+SUM($I$47:$I$289*CN47:CN289)+SUM(CN45:CN46)</f>
        <v>2158.8266589999998</v>
      </c>
      <c r="CO290" s="87">
        <f t="array" ref="CO290">SUM($I$8:$I$44*CO8:CO44)+SUM($I$47:$I$289*CO47:CO289)+SUM(CO45:CO46)</f>
        <v>2156.3266589999998</v>
      </c>
      <c r="CP290" s="87">
        <f t="array" ref="CP290">SUM($I$8:$I$44*CP8:CP44)+SUM($I$47:$I$289*CP47:CP289)+SUM(CP45:CP46)</f>
        <v>2235.4966589999999</v>
      </c>
      <c r="CQ290" s="87">
        <f t="array" ref="CQ290">SUM($I$8:$I$44*CQ8:CQ44)+SUM($I$47:$I$289*CQ47:CQ289)+SUM(CQ45:CQ46)</f>
        <v>2901.3299923333334</v>
      </c>
      <c r="CR290" s="87">
        <f t="array" ref="CR290">SUM($I$8:$I$44*CR8:CR44)+SUM($I$47:$I$289*CR47:CR289)+SUM(CR45:CR46)</f>
        <v>3169.6633256666673</v>
      </c>
      <c r="CS290" s="87">
        <f t="array" ref="CS290">SUM($I$8:$I$44*CS8:CS44)+SUM($I$47:$I$289*CS47:CS289)+SUM(CS45:CS46)</f>
        <v>3258.4133256666673</v>
      </c>
      <c r="CT290" s="87">
        <f t="array" ref="CT290">SUM($I$8:$I$44*CT8:CT44)+SUM($I$47:$I$289*CT47:CT289)+SUM(CT45:CT46)</f>
        <v>3265.9133256666673</v>
      </c>
      <c r="CU290" s="87">
        <f t="array" ref="CU290">SUM($I$8:$I$44*CU8:CU44)+SUM($I$47:$I$289*CU47:CU289)+SUM(CU45:CU46)</f>
        <v>3398.4133256666673</v>
      </c>
      <c r="CV290" s="87">
        <f t="array" ref="CV290">SUM($I$8:$I$44*CV8:CV44)+SUM($I$47:$I$289*CV47:CV289)+SUM(CV45:CV46)</f>
        <v>3699.6633256666673</v>
      </c>
      <c r="CW290" s="87">
        <f t="array" ref="CW290">SUM($I$8:$I$44*CW8:CW44)+SUM($I$47:$I$289*CW47:CW289)+SUM(CW45:CW46)</f>
        <v>3483.8299923333343</v>
      </c>
      <c r="CX290" s="87">
        <f t="array" ref="CX290">SUM($I$8:$I$44*CX8:CX44)+SUM($I$47:$I$289*CX47:CX289)+SUM(CX45:CX46)</f>
        <v>3377.8966590000009</v>
      </c>
      <c r="CY290" s="87">
        <f t="array" ref="CY290">SUM($I$8:$I$44*CY8:CY44)+SUM($I$47:$I$289*CY47:CY289)+SUM(CY45:CY46)</f>
        <v>3842.9066590000011</v>
      </c>
      <c r="CZ290" s="87">
        <f t="array" ref="CZ290">SUM($I$8:$I$44*CZ8:CZ44)+SUM($I$47:$I$289*CZ47:CZ289)+SUM(CZ45:CZ46)</f>
        <v>3022.7617423333331</v>
      </c>
      <c r="DA290" s="87" cm="1">
        <f t="array" ref="DA290">SUM($I$8:$I$44*DA8:DA44)+SUM($I$47:$I$289*DA47:DA289)+SUM(DA45:DA46)</f>
        <v>3022.7617423333331</v>
      </c>
      <c r="DB290" s="87">
        <f t="array" ref="DB290">SUM($I$8:$I$44*DB8:DB44)+SUM($I$47:$I$289*DB47:DB289)+SUM(DB45:DB46)</f>
        <v>3032.7617423333331</v>
      </c>
      <c r="DC290" s="87">
        <f t="array" ref="DC290">SUM($I$8:$I$44*DC8:DC44)+SUM($I$47:$I$289*DC47:DC289)+SUM(DC45:DC46)</f>
        <v>3070.2617423333331</v>
      </c>
      <c r="DD290" s="87">
        <f t="array" ref="DD290">SUM($I$8:$I$44*DD8:DD44)+SUM($I$47:$I$289*DD47:DD289)+SUM(DD45:DD46)</f>
        <v>3093.5917423333331</v>
      </c>
      <c r="DE290" s="87">
        <f t="array" ref="DE290">SUM($I$8:$I$44*DE8:DE44)+SUM($I$47:$I$289*DE47:DE289)+SUM(DE45:DE46)</f>
        <v>3139.421742333333</v>
      </c>
      <c r="DF290" s="87">
        <f t="array" ref="DF290">SUM($I$8:$I$44*DF8:DF44)+SUM($I$47:$I$289*DF47:DF289)+SUM(DF45:DF46)</f>
        <v>3181.9217423333339</v>
      </c>
      <c r="DG290" s="87">
        <f t="array" ref="DG290">SUM($I$8:$I$44*DG8:DG44)+SUM($I$47:$I$289*DG47:DG289)+SUM(DG45:DG46)</f>
        <v>3707.0717423333335</v>
      </c>
      <c r="DH290" s="87">
        <f t="array" ref="DH290">SUM($I$8:$I$44*DH8:DH44)+SUM($I$47:$I$289*DH47:DH289)+SUM(DH45:DH46)</f>
        <v>3937.761742333334</v>
      </c>
      <c r="DI290" s="87">
        <f t="array" ref="DI290">SUM($I$8:$I$44*DI8:DI44)+SUM($I$47:$I$289*DI47:DI289)+SUM(DI45:DI46)</f>
        <v>4096.091742333334</v>
      </c>
      <c r="DJ290" s="87">
        <f t="array" ref="DJ290">SUM($I$8:$I$44*DJ8:DJ44)+SUM($I$47:$I$289*DJ47:DJ289)+SUM(DJ45:DJ46)</f>
        <v>4096.091742333334</v>
      </c>
      <c r="DK290" s="87">
        <f t="array" ref="DK290">SUM($I$8:$I$44*DK8:DK44)+SUM($I$47:$I$289*DK47:DK289)+SUM(DK45:DK46)</f>
        <v>5039.425075666667</v>
      </c>
      <c r="DL290" s="87">
        <f t="array" ref="DL290">SUM($I$8:$I$44*DL8:DL44)+SUM($I$47:$I$289*DL47:DL289)+SUM(DL45:DL46)</f>
        <v>5172.2817423333336</v>
      </c>
      <c r="DM290" s="87">
        <f t="array" ref="DM290">SUM($I$8:$I$44*DM8:DM44)+SUM($I$47:$I$289*DM47:DM289)+SUM(DM45:DM46)</f>
        <v>8284.4694090000012</v>
      </c>
      <c r="DN290" s="87">
        <f t="array" ref="DN290">SUM($I$8:$I$44*DN8:DN44)+SUM($I$47:$I$289*DN47:DN289)+SUM(DN45:DN46)</f>
        <v>8285.7594090000021</v>
      </c>
      <c r="DO290" s="87">
        <f t="array" ref="DO290">SUM($I$8:$I$44*DO8:DO44)+SUM($I$47:$I$289*DO47:DO289)+SUM(DO45:DO46)</f>
        <v>8413.4194090000019</v>
      </c>
      <c r="DP290" s="87">
        <f t="array" ref="DP290">SUM($I$8:$I$44*DP8:DP44)+SUM($I$47:$I$289*DP47:DP289)+SUM(DP45:DP46)</f>
        <v>8476.5194090000023</v>
      </c>
      <c r="DQ290" s="87">
        <f t="array" ref="DQ290">SUM($I$8:$I$44*DQ8:DQ44)+SUM($I$47:$I$289*DQ47:DQ289)+SUM(DQ45:DQ46)</f>
        <v>8645.7594090000021</v>
      </c>
      <c r="DR290" s="87">
        <f t="array" ref="DR290">SUM($I$8:$I$44*DR8:DR44)+SUM($I$47:$I$289*DR47:DR289)+SUM(DR45:DR46)</f>
        <v>8886.6094090000024</v>
      </c>
      <c r="DS290" s="87">
        <f t="array" ref="DS290">SUM($I$8:$I$44*DS8:DS44)+SUM($I$47:$I$289*DS47:DS289)+SUM(DS45:DS46)</f>
        <v>9107.3894090000013</v>
      </c>
      <c r="DT290" s="87">
        <f t="array" ref="DT290">SUM($I$8:$I$44*DT8:DT44)+SUM($I$47:$I$289*DT47:DT289)+SUM(DT45:DT46)</f>
        <v>9328.1794090000021</v>
      </c>
      <c r="DU290" s="87">
        <f t="array" ref="DU290">SUM($I$8:$I$44*DU8:DU44)+SUM($I$47:$I$289*DU47:DU289)+SUM(DU45:DU46)</f>
        <v>10412.029408999999</v>
      </c>
      <c r="DV290" s="87">
        <f t="array" ref="DV290">SUM($I$8:$I$44*DV8:DV44)+SUM($I$47:$I$289*DV47:DV289)+SUM(DV45:DV46)</f>
        <v>10412.029408999999</v>
      </c>
      <c r="DW290" s="87">
        <f t="array" ref="DW290">SUM($I$8:$I$44*DW8:DW44)+SUM($I$47:$I$289*DW47:DW289)+SUM(DW45:DW46)</f>
        <v>13824.139408999999</v>
      </c>
      <c r="DX290" s="87">
        <f t="array" ref="DX290">SUM($I$8:$I$44*DX8:DX44)+SUM($I$47:$I$289*DX47:DX289)+SUM(DX45:DX46)</f>
        <v>13824.139408999999</v>
      </c>
      <c r="DY290" s="87">
        <f t="array" ref="DY290">SUM($I$8:$I$44*DY8:DY44)+SUM($I$47:$I$289*DY47:DY289)+SUM(DY45:DY46)</f>
        <v>11408.90274233333</v>
      </c>
      <c r="DZ290" s="87">
        <f t="array" ref="DZ290">SUM($I$8:$I$44*DZ8:DZ44)+SUM($I$47:$I$289*DZ47:DZ289)+SUM(DZ45:DZ46)</f>
        <v>11499.842742333331</v>
      </c>
      <c r="EA290" s="87">
        <f t="array" ref="EA290">SUM($I$8:$I$44*EA8:EA44)+SUM($I$47:$I$289*EA47:EA289)+SUM(EA45:EA46)</f>
        <v>11561.592742333331</v>
      </c>
      <c r="EB290" s="87">
        <f t="array" ref="EB290">SUM($I$8:$I$44*EB8:EB44)+SUM($I$47:$I$289*EB47:EB289)+SUM(EB45:EB46)</f>
        <v>11891.40274233333</v>
      </c>
      <c r="EC290" s="87">
        <f t="array" ref="EC290">SUM($I$8:$I$44*EC8:EC44)+SUM($I$47:$I$289*EC47:EC289)+SUM(EC45:EC46)</f>
        <v>12252.682742333331</v>
      </c>
      <c r="ED290" s="87">
        <f t="array" ref="ED290">SUM($I$8:$I$44*ED8:ED44)+SUM($I$47:$I$289*ED47:ED289)+SUM(ED45:ED46)</f>
        <v>12393.182742333331</v>
      </c>
      <c r="EE290" s="87">
        <f t="array" ref="EE290">SUM($I$8:$I$44*EE8:EE44)+SUM($I$47:$I$289*EE47:EE289)+SUM(EE45:EE46)</f>
        <v>12533.682742333331</v>
      </c>
      <c r="EF290" s="87">
        <f t="array" ref="EF290">SUM($I$8:$I$44*EF8:EF44)+SUM($I$47:$I$289*EF47:EF289)+SUM(EF45:EF46)</f>
        <v>13577.382742333331</v>
      </c>
      <c r="EG290" s="87">
        <f t="array" ref="EG290">SUM($I$8:$I$44*EG8:EG44)+SUM($I$47:$I$289*EG47:EG289)+SUM(EG45:EG46)</f>
        <v>16266.932742333331</v>
      </c>
      <c r="EH290" s="87">
        <f t="array" ref="EH290">SUM($I$8:$I$44*EH8:EH44)+SUM($I$47:$I$289*EH47:EH289)+SUM(EH45:EH46)</f>
        <v>17310.642742333333</v>
      </c>
      <c r="EI290" s="87">
        <f t="array" ref="EI290">SUM($I$8:$I$44*EI8:EI44)+SUM($I$47:$I$289*EI47:EI289)+SUM(EI45:EI46)</f>
        <v>17310.642742333333</v>
      </c>
      <c r="EJ290" s="87">
        <f t="array" ref="EJ290">SUM($I$8:$I$44*EJ8:EJ44)+SUM($I$47:$I$289*EJ47:EJ289)+SUM(EJ45:EJ46)</f>
        <v>14134.347983333333</v>
      </c>
      <c r="EK290" s="87">
        <f t="array" ref="EK290">SUM($I$8:$I$44*EK8:EK44)+SUM($I$47:$I$289*EK47:EK289)+SUM(EK45:EK46)</f>
        <v>14196.097983333333</v>
      </c>
      <c r="EL290" s="87">
        <f t="array" ref="EL290">SUM($I$8:$I$44*EL8:EL44)+SUM($I$47:$I$289*EL47:EL289)+SUM(EL45:EL46)</f>
        <v>15853.027983333333</v>
      </c>
      <c r="EM290" s="87">
        <f t="array" ref="EM290">SUM($I$8:$I$44*EM8:EM44)+SUM($I$47:$I$289*EM47:EM289)+SUM(EM45:EM46)</f>
        <v>15853.027983333333</v>
      </c>
      <c r="EN290" s="87">
        <f t="array" ref="EN290">SUM($I$8:$I$44*EN8:EN44)+SUM($I$47:$I$289*EN47:EN289)+SUM(EN45:EN46)</f>
        <v>15853.027983333333</v>
      </c>
      <c r="EO290" s="87">
        <f t="array" ref="EO290">SUM($I$8:$I$44*EO8:EO44)+SUM($I$47:$I$289*EO47:EO289)+SUM(EO45:EO46)</f>
        <v>16619.567983333334</v>
      </c>
      <c r="EP290" s="87">
        <f t="array" ref="EP290">SUM($I$8:$I$44*EP8:EP44)+SUM($I$47:$I$289*EP47:EP289)+SUM(EP45:EP46)</f>
        <v>16619.567983333334</v>
      </c>
      <c r="EQ290" s="87">
        <f t="array" ref="EQ290">SUM($I$8:$I$44*EQ8:EQ44)+SUM($I$47:$I$289*EQ47:EQ289)+SUM(EQ45:EQ46)</f>
        <v>18901.437983333333</v>
      </c>
      <c r="ER290" s="87">
        <f t="array" ref="ER290">SUM($I$8:$I$44*ER8:ER44)+SUM($I$47:$I$289*ER47:ER289)+SUM(ER45:ER46)</f>
        <v>18901.437983333333</v>
      </c>
      <c r="ES290" s="87">
        <f t="array" ref="ES290">SUM($I$8:$I$44*ES8:ES44)+SUM($I$47:$I$289*ES47:ES289)+SUM(ES45:ES46)</f>
        <v>19985.287983333335</v>
      </c>
      <c r="ET290" s="87">
        <f t="array" ref="ET290">SUM($I$8:$I$44*ET8:ET44)+SUM($I$47:$I$289*ET47:ET289)+SUM(ET45:ET46)</f>
        <v>17022.557650000002</v>
      </c>
      <c r="EU290" s="87">
        <f t="array" ref="EU290">SUM($I$8:$I$44*EU8:EU44)+SUM($I$47:$I$289*EU47:EU289)+SUM(EU45:EU46)</f>
        <v>16439.224316666667</v>
      </c>
      <c r="EV290" s="87">
        <f t="array" ref="EV290">SUM($I$8:$I$44*EV8:EV44)+SUM($I$47:$I$289*EV47:EV289)+SUM(EV45:EV46)</f>
        <v>16439.224316666667</v>
      </c>
      <c r="EW290" s="87">
        <f t="array" ref="EW290">SUM($I$8:$I$44*EW8:EW44)+SUM($I$47:$I$289*EW47:EW289)+SUM(EW45:EW46)</f>
        <v>17513.390983333335</v>
      </c>
      <c r="EX290" s="87">
        <f t="array" ref="EX290">SUM($I$8:$I$44*EX8:EX44)+SUM($I$47:$I$289*EX47:EX289)+SUM(EX45:EX46)</f>
        <v>17513.390983333335</v>
      </c>
      <c r="EY290" s="87">
        <f t="array" ref="EY290">SUM($I$8:$I$44*EY8:EY44)+SUM($I$47:$I$289*EY47:EY289)+SUM(EY45:EY46)</f>
        <v>18183.390983333335</v>
      </c>
      <c r="EZ290" s="87">
        <f t="array" ref="EZ290">SUM($I$8:$I$44*EZ8:EZ44)+SUM($I$47:$I$289*EZ47:EZ289)+SUM(EZ45:EZ46)</f>
        <v>19587.560983333333</v>
      </c>
      <c r="FA290" s="87">
        <f t="array" ref="FA290">SUM($I$8:$I$44*FA8:FA44)+SUM($I$47:$I$289*FA47:FA289)+SUM(FA45:FA46)</f>
        <v>27528.890983333335</v>
      </c>
      <c r="FB290" s="87">
        <f t="array" ref="FB290">SUM($I$8:$I$44*FB8:FB44)+SUM($I$47:$I$289*FB47:FB289)+SUM(FB45:FB46)</f>
        <v>28691.020983333336</v>
      </c>
      <c r="FC290" s="87">
        <f t="array" ref="FC290">SUM($I$8:$I$44*FC8:FC44)+SUM($I$47:$I$289*FC47:FC289)+SUM(FC45:FC46)</f>
        <v>20436.277650000004</v>
      </c>
      <c r="FD290" s="87">
        <f t="array" ref="FD290">SUM($I$8:$I$44*FD8:FD44)+SUM($I$47:$I$289*FD47:FD289)+SUM(FD45:FD46)</f>
        <v>20436.277650000004</v>
      </c>
      <c r="FE290" s="87">
        <f t="array" ref="FE290">SUM($I$8:$I$44*FE8:FE44)+SUM($I$47:$I$289*FE47:FE289)+SUM(FE45:FE46)</f>
        <v>20537.927650000001</v>
      </c>
      <c r="FF290" s="87">
        <f t="array" ref="FF290">SUM($I$8:$I$44*FF8:FF44)+SUM($I$47:$I$289*FF47:FF289)+SUM(FF45:FF46)</f>
        <v>20824.637650000004</v>
      </c>
      <c r="FG290" s="87">
        <f t="array" ref="FG290">SUM($I$8:$I$44*FG8:FG44)+SUM($I$47:$I$289*FG47:FG289)+SUM(FG45:FG46)</f>
        <v>22657.967650000002</v>
      </c>
      <c r="FH290" s="87">
        <f t="array" ref="FH290">SUM($I$8:$I$44*FH8:FH44)+SUM($I$47:$I$289*FH47:FH289)+SUM(FH45:FH46)</f>
        <v>22708.807650000002</v>
      </c>
      <c r="FI290" s="87">
        <f t="array" ref="FI290">SUM($I$8:$I$44*FI8:FI44)+SUM($I$47:$I$289*FI47:FI289)+SUM(FI45:FI46)</f>
        <v>27991.29765</v>
      </c>
      <c r="FJ290" s="87">
        <f t="array" ref="FJ290">SUM($I$8:$I$44*FJ8:FJ44)+SUM($I$47:$I$289*FJ47:FJ289)+SUM(FJ45:FJ46)</f>
        <v>33950.937650000007</v>
      </c>
      <c r="FK290" s="87">
        <f t="array" ref="FK290">SUM($I$8:$I$44*FK8:FK44)+SUM($I$47:$I$289*FK47:FK289)+SUM(FK45:FK46)</f>
        <v>24340.609474999997</v>
      </c>
      <c r="FL290" s="87">
        <f t="array" ref="FL290">SUM($I$8:$I$44*FL8:FL44)+SUM($I$47:$I$289*FL47:FL289)+SUM(FL45:FL46)</f>
        <v>24340.609474999997</v>
      </c>
      <c r="FM290" s="87">
        <f t="array" ref="FM290">SUM($I$8:$I$44*FM8:FM44)+SUM($I$47:$I$289*FM47:FM289)+SUM(FM45:FM46)</f>
        <v>24733.149474999998</v>
      </c>
      <c r="FN290" s="87">
        <f t="array" ref="FN290">SUM($I$8:$I$44*FN8:FN44)+SUM($I$47:$I$289*FN47:FN289)+SUM(FN45:FN46)</f>
        <v>26460.649474999998</v>
      </c>
      <c r="FO290" s="87">
        <f t="array" ref="FO290">SUM($I$8:$I$44*FO8:FO44)+SUM($I$47:$I$289*FO47:FO289)+SUM(FO45:FO46)</f>
        <v>26650.959474999996</v>
      </c>
      <c r="FP290" s="87">
        <f t="array" ref="FP290">SUM($I$8:$I$44*FP8:FP44)+SUM($I$47:$I$289*FP47:FP289)+SUM(FP45:FP46)</f>
        <v>34960.649474999998</v>
      </c>
      <c r="FQ290" s="87">
        <f t="array" ref="FQ290">SUM($I$8:$I$44*FQ8:FQ44)+SUM($I$47:$I$289*FQ47:FQ289)+SUM(FQ45:FQ46)</f>
        <v>37753.619475</v>
      </c>
      <c r="FR290" s="87">
        <f t="array" ref="FR290">SUM($I$8:$I$44*FR8:FR44)+SUM($I$47:$I$289*FR47:FR289)+SUM(FR45:FR46)</f>
        <v>25918.542808333332</v>
      </c>
      <c r="FS290" s="87">
        <f t="array" ref="FS290">SUM($I$8:$I$44*FS8:FS44)+SUM($I$47:$I$289*FS47:FS289)+SUM(FS45:FS46)</f>
        <v>26863.372808333334</v>
      </c>
      <c r="FT290" s="87">
        <f t="array" ref="FT290">SUM($I$8:$I$44*FT8:FT44)+SUM($I$47:$I$289*FT47:FT289)+SUM(FT45:FT46)</f>
        <v>28463.372808333334</v>
      </c>
      <c r="FU290" s="87">
        <f t="array" ref="FU290">SUM($I$8:$I$44*FU8:FU44)+SUM($I$47:$I$289*FU47:FU289)+SUM(FU45:FU46)</f>
        <v>28463.372808333334</v>
      </c>
      <c r="FV290" s="87">
        <f t="array" ref="FV290">SUM($I$8:$I$44*FV8:FV44)+SUM($I$47:$I$289*FV47:FV289)+SUM(FV45:FV46)</f>
        <v>33230.042808333332</v>
      </c>
      <c r="FW290" s="87">
        <f t="array" ref="FW290">SUM($I$8:$I$44*FW8:FW44)+SUM($I$47:$I$289*FW47:FW289)+SUM(FW45:FW46)</f>
        <v>38356.342808333335</v>
      </c>
      <c r="FX290" s="87">
        <f t="array" ref="FX290">SUM($I$8:$I$44*FX8:FX44)+SUM($I$47:$I$289*FX47:FX289)+SUM(FX45:FX46)</f>
        <v>35256.800974999991</v>
      </c>
      <c r="FY290" s="87">
        <f t="array" ref="FY290">SUM($I$8:$I$44*FY8:FY44)+SUM($I$47:$I$289*FY47:FY289)+SUM(FY45:FY46)</f>
        <v>36895.960974999995</v>
      </c>
      <c r="FZ290" s="87">
        <f t="array" ref="FZ290">SUM($I$8:$I$44*FZ8:FZ44)+SUM($I$47:$I$289*FZ47:FZ289)+SUM(FZ45:FZ46)</f>
        <v>36895.960974999995</v>
      </c>
      <c r="GA290" s="87">
        <f t="array" ref="GA290">SUM($I$8:$I$44*GA8:GA44)+SUM($I$47:$I$289*GA47:GA289)+SUM(GA45:GA46)</f>
        <v>39898.530974999994</v>
      </c>
      <c r="GB290" s="87">
        <f t="array" ref="GB290">SUM($I$8:$I$44*GB8:GB44)+SUM($I$47:$I$289*GB47:GB289)+SUM(GB45:GB46)</f>
        <v>47767.890975000002</v>
      </c>
      <c r="GC290" s="87">
        <f t="array" ref="GC290">SUM($I$8:$I$44*GC8:GC44)+SUM($I$47:$I$289*GC47:GC289)+SUM(GC45:GC46)</f>
        <v>46695.612800000003</v>
      </c>
      <c r="GD290" s="87">
        <f t="array" ref="GD290">SUM($I$8:$I$44*GD8:GD44)+SUM($I$47:$I$289*GD47:GD289)+SUM(GD45:GD46)</f>
        <v>46695.612800000003</v>
      </c>
      <c r="GE290" s="87">
        <f t="array" ref="GE290">SUM($I$8:$I$44*GE8:GE44)+SUM($I$47:$I$289*GE47:GE289)+SUM(GE45:GE46)</f>
        <v>48549.112800000003</v>
      </c>
      <c r="GF290" s="87">
        <f t="array" ref="GF290">SUM($I$8:$I$44*GF8:GF44)+SUM($I$47:$I$289*GF47:GF289)+SUM(GF45:GF46)</f>
        <v>59404.142800000001</v>
      </c>
      <c r="GG290" s="87">
        <f t="array" ref="GG290">SUM($I$8:$I$44*GG8:GG44)+SUM($I$47:$I$289*GG47:GG289)+SUM(GG45:GG46)</f>
        <v>395.87142777777774</v>
      </c>
      <c r="GH290" s="87">
        <f t="array" ref="GH290">SUM($I$8:$I$44*GH8:GH44)+SUM($I$47:$I$289*GH47:GH289)+SUM(GH45:GH46)</f>
        <v>670.53991944444442</v>
      </c>
      <c r="GI290" s="87">
        <f t="array" ref="GI290">SUM($I$8:$I$44*GI8:GI44)+SUM($I$47:$I$289*GI47:GI289)+SUM(GI45:GI46)</f>
        <v>861.1806333333335</v>
      </c>
      <c r="GJ290" s="87">
        <f t="array" ref="GJ290">SUM($I$8:$I$44*GJ8:GJ44)+SUM($I$47:$I$289*GJ47:GJ289)+SUM(GJ45:GJ46)</f>
        <v>1683.3681333333336</v>
      </c>
      <c r="GK290" s="87">
        <f t="array" ref="GK290">SUM($I$8:$I$44*GK8:GK44)+SUM($I$47:$I$289*GK47:GK289)+SUM(GK45:GK46)</f>
        <v>2198.1598000000004</v>
      </c>
      <c r="GL290" s="87">
        <f t="array" ref="GL290">SUM($I$8:$I$44*GL8:GL44)+SUM($I$47:$I$289*GL47:GL289)+SUM(GL45:GL46)</f>
        <v>68.208825000000019</v>
      </c>
      <c r="GM290" s="87">
        <f t="array" ref="GM290">SUM($I$8:$I$44*GM8:GM44)+SUM($I$47:$I$289*GM47:GM289)+SUM(GM45:GM46)</f>
        <v>35.208825000000004</v>
      </c>
      <c r="GN290" s="87">
        <f t="array" ref="GN290">SUM($I$8:$I$44*GN8:GN44)+SUM($I$47:$I$289*GN47:GN289)+SUM(GN45:GN46)</f>
        <v>126.06142499999999</v>
      </c>
      <c r="GO290" s="87">
        <f t="array" ref="GO290">SUM($I$8:$I$44*GO8:GO44)+SUM($I$47:$I$289*GO47:GO289)+SUM(GO45:GO46)</f>
        <v>114.086409</v>
      </c>
      <c r="GP290" s="87">
        <f t="array" ref="GP290">SUM($I$8:$I$44*GP8:GP44)+SUM($I$47:$I$289*GP47:GP289)+SUM(GP45:GP46)</f>
        <v>199.92640900000004</v>
      </c>
      <c r="GQ290" s="87">
        <f t="array" ref="GQ290">SUM($I$8:$I$44*GQ8:GQ44)+SUM($I$47:$I$289*GQ47:GQ289)+SUM(GQ45:GQ46)</f>
        <v>205.77940900000004</v>
      </c>
      <c r="GR290" s="87">
        <f t="array" ref="GR290">SUM($I$8:$I$44*GR8:GR44)+SUM($I$47:$I$289*GR47:GR289)+SUM(GR45:GR46)</f>
        <v>129.50540900000001</v>
      </c>
      <c r="GS290" s="87">
        <f t="array" ref="GS290">SUM($I$8:$I$44*GS8:GS44)+SUM($I$47:$I$289*GS47:GS289)+SUM(GS45:GS46)</f>
        <v>176.08564999999999</v>
      </c>
      <c r="GT290" s="87">
        <f t="array" ref="GT290">SUM($I$8:$I$44*GT8:GT44)+SUM($I$47:$I$289*GT47:GT289)+SUM(GT45:GT46)</f>
        <v>197.43764999999996</v>
      </c>
      <c r="GU290" s="87">
        <f t="array" ref="GU290">SUM($I$8:$I$44*GU8:GU44)+SUM($I$47:$I$289*GU47:GU289)+SUM(GU45:GU46)</f>
        <v>279.67447500000003</v>
      </c>
      <c r="GV290" s="87">
        <f t="array" ref="GV290">SUM($I$8:$I$44*GV8:GV44)+SUM($I$47:$I$289*GV47:GV289)+SUM(GV45:GV46)</f>
        <v>369.62947500000007</v>
      </c>
      <c r="GW290" s="87">
        <f t="array" ref="GW290">SUM($I$8:$I$44*GW8:GW44)+SUM($I$47:$I$289*GW47:GW289)+SUM(GW45:GW46)</f>
        <v>823.61279999999999</v>
      </c>
      <c r="GX290" s="87">
        <f t="array" ref="GX290">SUM($I$8:$I$44*GX8:GX44)+SUM($I$47:$I$289*GX47:GX289)+SUM(GX45:GX46)</f>
        <v>936.68246666666676</v>
      </c>
      <c r="GY290" s="87">
        <f t="array" ref="GY290">SUM($I$8:$I$44*GY8:GY44)+SUM($I$47:$I$289*GY47:GY289)+SUM(GY45:GY46)</f>
        <v>1938.0378000000003</v>
      </c>
      <c r="GZ290" s="87">
        <f t="array" ref="GZ290">SUM($I$8:$I$44*GZ8:GZ44)+SUM($I$47:$I$289*GZ47:GZ289)+SUM(GZ45:GZ46)</f>
        <v>38.145825000000002</v>
      </c>
      <c r="HA290" s="87">
        <f t="array" ref="HA290">SUM($I$8:$I$44*HA8:HA44)+SUM($I$47:$I$289*HA47:HA289)+SUM(HA45:HA46)</f>
        <v>55.825825000000009</v>
      </c>
      <c r="HB290" s="87">
        <f t="array" ref="HB290">SUM($I$8:$I$44*HB8:HB44)+SUM($I$47:$I$289*HB47:HB289)+SUM(HB45:HB46)</f>
        <v>58.025825000000012</v>
      </c>
      <c r="HC290" s="87">
        <f t="array" ref="HC290">SUM($I$8:$I$44*HC8:HC44)+SUM($I$47:$I$289*HC47:HC289)+SUM(HC45:HC46)</f>
        <v>73.215824999999995</v>
      </c>
      <c r="HD290" s="87">
        <f t="array" ref="HD290">SUM($I$8:$I$44*HD8:HD44)+SUM($I$47:$I$289*HD47:HD289)+SUM(HD45:HD46)</f>
        <v>52.479158333333345</v>
      </c>
      <c r="HE290" s="87">
        <f t="array" ref="HE290">SUM($I$8:$I$44*HE8:HE44)+SUM($I$47:$I$289*HE47:HE289)+SUM(HE45:HE46)</f>
        <v>60.812491666666681</v>
      </c>
      <c r="HF290" s="87">
        <f t="array" ref="HF290">SUM($I$8:$I$44*HF8:HF44)+SUM($I$47:$I$289*HF47:HF289)+SUM(HF45:HF46)</f>
        <v>98.525824999999983</v>
      </c>
      <c r="HG290" s="87">
        <f t="array" ref="HG290">SUM($I$8:$I$44*HG8:HG44)+SUM($I$47:$I$289*HG47:HG289)+SUM(HG45:HG46)</f>
        <v>139.145825</v>
      </c>
      <c r="HH290" s="87">
        <f t="array" ref="HH290">SUM($I$8:$I$44*HH8:HH44)+SUM($I$47:$I$289*HH47:HH289)+SUM(HH45:HH46)</f>
        <v>208.145825</v>
      </c>
      <c r="HI290" s="87">
        <f t="array" ref="HI290">SUM($I$8:$I$44*HI8:HI44)+SUM($I$47:$I$289*HI47:HI289)+SUM(HI45:HI46)</f>
        <v>223.145825</v>
      </c>
      <c r="HJ290" s="87">
        <f t="array" ref="HJ290">SUM($I$8:$I$44*HJ8:HJ44)+SUM($I$47:$I$289*HJ47:HJ289)+SUM(HJ45:HJ46)</f>
        <v>301.025825</v>
      </c>
      <c r="HK290" s="87">
        <f t="array" ref="HK290">SUM($I$8:$I$44*HK8:HK44)+SUM($I$47:$I$289*HK47:HK289)+SUM(HK45:HK46)</f>
        <v>418.645825</v>
      </c>
      <c r="HL290" s="87">
        <f t="array" ref="HL290">SUM($I$8:$I$44*HL8:HL44)+SUM($I$47:$I$289*HL47:HL289)+SUM(HL45:HL46)</f>
        <v>773.14582500000006</v>
      </c>
      <c r="HM290" s="87">
        <f t="array" ref="HM290">SUM($I$8:$I$44*HM8:HM44)+SUM($I$47:$I$289*HM47:HM289)+SUM(HM45:HM46)</f>
        <v>764.14582500000006</v>
      </c>
      <c r="HN290" s="87">
        <f t="array" ref="HN290">SUM($I$8:$I$44*HN8:HN44)+SUM($I$47:$I$289*HN47:HN289)+SUM(HN45:HN46)</f>
        <v>773.14582500000006</v>
      </c>
      <c r="HO290" s="87">
        <f t="array" ref="HO290">SUM($I$8:$I$44*HO8:HO44)+SUM($I$47:$I$289*HO47:HO289)+SUM(HO45:HO46)</f>
        <v>1044.0658249999999</v>
      </c>
      <c r="HP290" s="87">
        <f t="array" ref="HP290">SUM($I$8:$I$44*HP8:HP44)+SUM($I$47:$I$289*HP47:HP289)+SUM(HP45:HP46)</f>
        <v>1083.7558249999997</v>
      </c>
      <c r="HQ290" s="132">
        <f t="array" ref="HQ290">SUM($I$8:$I$44*HQ8:HQ44)+SUM($I$47:$I$289*HQ47:HQ289)+SUM(HQ45:HQ46)</f>
        <v>39.322189999999999</v>
      </c>
      <c r="HR290" s="87">
        <f t="array" ref="HR290">SUM($I$8:$I$44*HR8:HR44)+SUM($I$47:$I$289*HR47:HR289)+SUM(HR45:HR46)</f>
        <v>55.991825000000006</v>
      </c>
      <c r="HS290" s="87">
        <f t="array" ref="HS290">SUM($I$8:$I$44*HS8:HS44)+SUM($I$47:$I$289*HS47:HS289)+SUM(HS45:HS46)</f>
        <v>49.311825000000006</v>
      </c>
      <c r="HT290" s="87">
        <f t="array" ref="HT290">SUM($I$8:$I$44*HT8:HT44)+SUM($I$47:$I$289*HT47:HT289)+SUM(HT45:HT46)</f>
        <v>56.311825000000006</v>
      </c>
      <c r="HU290" s="87">
        <f t="array" ref="HU290">SUM($I$8:$I$44*HU8:HU44)+SUM($I$47:$I$289*HU47:HU289)+SUM(HU45:HU46)</f>
        <v>73.311824999999999</v>
      </c>
      <c r="HV290" s="87">
        <f t="array" ref="HV290">SUM($I$8:$I$44*HV8:HV44)+SUM($I$47:$I$289*HV47:HV289)+SUM(HV45:HV46)</f>
        <v>89.311824999999985</v>
      </c>
      <c r="HW290" s="87">
        <f t="array" ref="HW290">SUM($I$8:$I$44*HW8:HW44)+SUM($I$47:$I$289*HW47:HW289)+SUM(HW45:HW46)</f>
        <v>112.81182499999998</v>
      </c>
      <c r="HX290" s="87">
        <f t="array" ref="HX290">SUM($I$8:$I$44*HX8:HX44)+SUM($I$47:$I$289*HX47:HX289)+SUM(HX45:HX46)</f>
        <v>124.00182499999998</v>
      </c>
      <c r="HY290" s="87">
        <f t="array" ref="HY290">SUM($I$8:$I$44*HY8:HY44)+SUM($I$47:$I$289*HY47:HY289)+SUM(HY45:HY46)</f>
        <v>206.811825</v>
      </c>
      <c r="HZ290" s="87">
        <f t="array" ref="HZ290">SUM($I$8:$I$44*HZ8:HZ44)+SUM($I$47:$I$289*HZ47:HZ289)+SUM(HZ45:HZ46)</f>
        <v>217.311825</v>
      </c>
      <c r="IA290" s="87">
        <f t="array" ref="IA290">SUM($I$8:$I$44*IA8:IA44)+SUM($I$47:$I$289*IA47:IA289)+SUM(IA45:IA46)</f>
        <v>251.811825</v>
      </c>
      <c r="IB290" s="87">
        <f t="array" ref="IB290">SUM($I$8:$I$44*IB8:IB44)+SUM($I$47:$I$289*IB47:IB289)+SUM(IB45:IB46)</f>
        <v>418.81182500000006</v>
      </c>
      <c r="IC290" s="87">
        <f t="array" ref="IC290">SUM($I$8:$I$44*IC8:IC44)+SUM($I$47:$I$289*IC47:IC289)+SUM(IC45:IC46)</f>
        <v>773.31182500000011</v>
      </c>
      <c r="ID290" s="87">
        <f t="array" ref="ID290">SUM($I$8:$I$44*ID8:ID44)+SUM($I$47:$I$289*ID47:ID289)+SUM(ID45:ID46)</f>
        <v>712.31182500000011</v>
      </c>
      <c r="IE290" s="87">
        <f t="array" ref="IE290">SUM($I$8:$I$44*IE8:IE44)+SUM($I$47:$I$289*IE47:IE289)+SUM(IE45:IE46)</f>
        <v>1194.4218249999997</v>
      </c>
      <c r="IF290" s="87">
        <f t="array" ref="IF290">SUM($I$8:$I$44*IF8:IF44)+SUM($I$47:$I$289*IF47:IF289)+SUM(IF45:IF46)</f>
        <v>1301.7118249999999</v>
      </c>
      <c r="IG290" s="87">
        <f t="array" ref="IG290">SUM($I$8:$I$44*IG8:IG44)+SUM($I$47:$I$289*IG47:IG289)+SUM(IG45:IG46)</f>
        <v>1766.7218249999999</v>
      </c>
      <c r="IH290" s="87">
        <f t="array" ref="IH290">SUM($I$8:$I$44*IH8:IH44)+SUM($I$47:$I$289*IH47:IH289)+SUM(IH45:IH46)</f>
        <v>64.708425000000005</v>
      </c>
      <c r="II290" s="87">
        <f t="array" ref="II290">SUM($I$8:$I$44*II8:II44)+SUM($I$47:$I$289*II47:II289)+SUM(II45:II46)</f>
        <v>65.798425000000009</v>
      </c>
      <c r="IJ290" s="87">
        <f t="array" ref="IJ290">SUM($I$8:$I$44*IJ8:IJ44)+SUM($I$47:$I$289*IJ47:IJ289)+SUM(IJ45:IJ46)</f>
        <v>75.15842499999998</v>
      </c>
      <c r="IK290" s="87">
        <f t="array" ref="IK290">SUM($I$8:$I$44*IK8:IK44)+SUM($I$47:$I$289*IK47:IK289)+SUM(IK45:IK46)</f>
        <v>60.995091666666681</v>
      </c>
      <c r="IL290" s="87">
        <f t="array" ref="IL290">SUM($I$8:$I$44*IL8:IL44)+SUM($I$47:$I$289*IL47:IL289)+SUM(IL45:IL46)</f>
        <v>105.99509166666665</v>
      </c>
      <c r="IM290" s="87">
        <f t="array" ref="IM290">SUM($I$8:$I$44*IM8:IM44)+SUM($I$47:$I$289*IM47:IM289)+SUM(IM45:IM46)</f>
        <v>164.32842500000001</v>
      </c>
      <c r="IN290" s="87">
        <f t="array" ref="IN290">SUM($I$8:$I$44*IN8:IN44)+SUM($I$47:$I$289*IN47:IN289)+SUM(IN45:IN46)</f>
        <v>174.748425</v>
      </c>
      <c r="IO290" s="87">
        <f t="array" ref="IO290">SUM($I$8:$I$44*IO8:IO44)+SUM($I$47:$I$289*IO47:IO289)+SUM(IO45:IO46)</f>
        <v>188.498425</v>
      </c>
      <c r="IP290" s="87">
        <f t="array" ref="IP290">SUM($I$8:$I$44*IP8:IP44)+SUM($I$47:$I$289*IP47:IP289)+SUM(IP45:IP46)</f>
        <v>167.248425</v>
      </c>
      <c r="IQ290" s="87">
        <f t="array" ref="IQ290">SUM($I$8:$I$44*IQ8:IQ44)+SUM($I$47:$I$289*IQ47:IQ289)+SUM(IQ45:IQ46)</f>
        <v>765.30842500000006</v>
      </c>
      <c r="IR290" s="87">
        <f t="array" ref="IR290">SUM($I$8:$I$44*IR8:IR44)+SUM($I$47:$I$289*IR47:IR289)+SUM(IR45:IR46)</f>
        <v>776.04842500000007</v>
      </c>
      <c r="IS290" s="87">
        <f t="array" ref="IS290">SUM($I$8:$I$44*IS8:IS44)+SUM($I$47:$I$289*IS47:IS289)+SUM(IS45:IS46)</f>
        <v>786.76842500000009</v>
      </c>
      <c r="IT290" s="87">
        <f t="array" ref="IT290">SUM($I$8:$I$44*IT8:IT44)+SUM($I$47:$I$289*IT47:IT289)+SUM(IT45:IT46)</f>
        <v>1194.4384249999996</v>
      </c>
      <c r="IU290" s="87">
        <f t="array" ref="IU290">SUM($I$8:$I$44*IU8:IU44)+SUM($I$47:$I$289*IU47:IU289)+SUM(IU45:IU46)</f>
        <v>1301.7284249999998</v>
      </c>
      <c r="IV290" s="87">
        <f t="array" ref="IV290">SUM($I$8:$I$44*IV8:IV44)+SUM($I$47:$I$289*IV47:IV289)+SUM(IV45:IV46)</f>
        <v>1766.7384249999998</v>
      </c>
      <c r="IW290" s="87">
        <f t="array" ref="IW290">SUM($I$8:$I$44*IW8:IW44)+SUM($I$47:$I$289*IW47:IW289)+SUM(IW45:IW46)</f>
        <v>68.676659000000001</v>
      </c>
      <c r="IX290" s="87">
        <f t="array" ref="IX290">SUM($I$8:$I$44*IX8:IX44)+SUM($I$47:$I$289*IX47:IX289)+SUM(IX45:IX46)</f>
        <v>68.676659000000001</v>
      </c>
      <c r="IY290" s="87">
        <f t="array" ref="IY290">SUM($I$8:$I$44*IY8:IY44)+SUM($I$47:$I$289*IY47:IY289)+SUM(IY45:IY46)</f>
        <v>85.536659</v>
      </c>
      <c r="IZ290" s="87">
        <f t="array" ref="IZ290">SUM($I$8:$I$44*IZ8:IZ44)+SUM($I$47:$I$289*IZ47:IZ289)+SUM(IZ45:IZ46)</f>
        <v>83.036659</v>
      </c>
      <c r="JA290" s="87">
        <f t="array" ref="JA290">SUM($I$8:$I$44*JA8:JA44)+SUM($I$47:$I$289*JA47:JA289)+SUM(JA45:JA46)</f>
        <v>162.20665900000003</v>
      </c>
      <c r="JB290" s="87">
        <f t="array" ref="JB290">SUM($I$8:$I$44*JB8:JB44)+SUM($I$47:$I$289*JB47:JB289)+SUM(JB45:JB46)</f>
        <v>828.03999233333332</v>
      </c>
      <c r="JC290" s="87">
        <f t="array" ref="JC290">SUM($I$8:$I$44*JC8:JC44)+SUM($I$47:$I$289*JC47:JC289)+SUM(JC45:JC46)</f>
        <v>1096.3733256666665</v>
      </c>
      <c r="JD290" s="87">
        <f t="array" ref="JD290">SUM($I$8:$I$44*JD8:JD44)+SUM($I$47:$I$289*JD47:JD289)+SUM(JD45:JD46)</f>
        <v>1185.1233256666665</v>
      </c>
      <c r="JE290" s="87">
        <f t="array" ref="JE290">SUM($I$8:$I$44*JE8:JE44)+SUM($I$47:$I$289*JE47:JE289)+SUM(JE45:JE46)</f>
        <v>1192.6233256666665</v>
      </c>
      <c r="JF290" s="87">
        <f t="array" ref="JF290">SUM($I$8:$I$44*JF8:JF44)+SUM($I$47:$I$289*JF47:JF289)+SUM(JF45:JF46)</f>
        <v>1325.1233256666665</v>
      </c>
      <c r="JG290" s="87">
        <f t="array" ref="JG290">SUM($I$8:$I$44*JG8:JG44)+SUM($I$47:$I$289*JG47:JG289)+SUM(JG45:JG46)</f>
        <v>1626.3733256666665</v>
      </c>
      <c r="JH290" s="87">
        <f t="array" ref="JH290">SUM($I$8:$I$44*JH8:JH44)+SUM($I$47:$I$289*JH47:JH289)+SUM(JH45:JH46)</f>
        <v>1410.5399923333332</v>
      </c>
      <c r="JI290" s="87">
        <f t="array" ref="JI290">SUM($I$8:$I$44*JI8:JI44)+SUM($I$47:$I$289*JI47:JI289)+SUM(JI45:JI46)</f>
        <v>1304.6066589999998</v>
      </c>
      <c r="JJ290" s="87">
        <f t="array" ref="JJ290">SUM($I$8:$I$44*JJ8:JJ44)+SUM($I$47:$I$289*JJ47:JJ289)+SUM(JJ45:JJ46)</f>
        <v>1769.6166589999998</v>
      </c>
      <c r="JK290" s="87">
        <f t="array" ref="JK290">SUM($I$8:$I$44*JK8:JK44)+SUM($I$47:$I$289*JK47:JK289)+SUM(JK45:JK46)</f>
        <v>83.980409000000009</v>
      </c>
      <c r="JL290" s="87">
        <f t="array" ref="JL290">SUM($I$8:$I$44*JL8:JL44)+SUM($I$47:$I$289*JL47:JL289)+SUM(JL45:JL46)</f>
        <v>83.980409000000009</v>
      </c>
      <c r="JM290" s="87">
        <f t="array" ref="JM290">SUM($I$8:$I$44*JM8:JM44)+SUM($I$47:$I$289*JM47:JM289)+SUM(JM45:JM46)</f>
        <v>93.980409000000009</v>
      </c>
      <c r="JN290" s="87">
        <f t="array" ref="JN290">SUM($I$8:$I$44*JN8:JN44)+SUM($I$47:$I$289*JN47:JN289)+SUM(JN45:JN46)</f>
        <v>131.48040900000001</v>
      </c>
      <c r="JO290" s="87">
        <f t="array" ref="JO290">SUM($I$8:$I$44*JO8:JO44)+SUM($I$47:$I$289*JO47:JO289)+SUM(JO45:JO46)</f>
        <v>154.81040900000002</v>
      </c>
      <c r="JP290" s="87">
        <f t="array" ref="JP290">SUM($I$8:$I$44*JP8:JP44)+SUM($I$47:$I$289*JP47:JP289)+SUM(JP45:JP46)</f>
        <v>200.64040900000003</v>
      </c>
      <c r="JQ290" s="87">
        <f t="array" ref="JQ290">SUM($I$8:$I$44*JQ8:JQ44)+SUM($I$47:$I$289*JQ47:JQ289)+SUM(JQ45:JQ46)</f>
        <v>243.14040900000003</v>
      </c>
      <c r="JR290" s="87">
        <f t="array" ref="JR290">SUM($I$8:$I$44*JR8:JR44)+SUM($I$47:$I$289*JR47:JR289)+SUM(JR45:JR46)</f>
        <v>768.29040899999995</v>
      </c>
      <c r="JS290" s="87">
        <f t="array" ref="JS290">SUM($I$8:$I$44*JS8:JS44)+SUM($I$47:$I$289*JS47:JS289)+SUM(JS45:JS46)</f>
        <v>998.9804089999999</v>
      </c>
      <c r="JT290" s="87">
        <f t="array" ref="JT290">SUM($I$8:$I$44*JT8:JT44)+SUM($I$47:$I$289*JT47:JT289)+SUM(JT45:JT46)</f>
        <v>1157.3104089999997</v>
      </c>
      <c r="JU290" s="87">
        <f t="array" ref="JU290">SUM($I$8:$I$44*JU8:JU44)+SUM($I$47:$I$289*JU47:JU289)+SUM(JU45:JU46)</f>
        <v>1157.3104089999997</v>
      </c>
      <c r="JV290" s="87">
        <f t="array" ref="JV290">SUM($I$8:$I$44*JV8:JV44)+SUM($I$47:$I$289*JV47:JV289)+SUM(JV45:JV46)</f>
        <v>2100.6437423333341</v>
      </c>
      <c r="JW290" s="87">
        <f t="array" ref="JW290">SUM($I$8:$I$44*JW8:JW44)+SUM($I$47:$I$289*JW47:JW289)+SUM(JW45:JW46)</f>
        <v>2233.5004090000007</v>
      </c>
      <c r="JX290" s="87">
        <f t="array" ref="JX290">SUM($I$8:$I$44*JX8:JX44)+SUM($I$47:$I$289*JX47:JX289)+SUM(JX45:JX46)</f>
        <v>2906.0594090000009</v>
      </c>
      <c r="JY290" s="87">
        <f t="array" ref="JY290">SUM($I$8:$I$44*JY8:JY44)+SUM($I$47:$I$289*JY47:JY289)+SUM(JY45:JY46)</f>
        <v>2907.3494090000008</v>
      </c>
      <c r="JZ290" s="87">
        <f t="array" ref="JZ290">SUM($I$8:$I$44*JZ8:JZ44)+SUM($I$47:$I$289*JZ47:JZ289)+SUM(JZ45:JZ46)</f>
        <v>3035.0094090000007</v>
      </c>
      <c r="KA290" s="87">
        <f t="array" ref="KA290">SUM($I$8:$I$44*KA8:KA44)+SUM($I$47:$I$289*KA47:KA289)+SUM(KA45:KA46)</f>
        <v>3098.1094090000006</v>
      </c>
      <c r="KB290" s="87">
        <f t="array" ref="KB290">SUM($I$8:$I$44*KB8:KB44)+SUM($I$47:$I$289*KB47:KB289)+SUM(KB45:KB46)</f>
        <v>3267.3494090000008</v>
      </c>
      <c r="KC290" s="87">
        <f t="array" ref="KC290">SUM($I$8:$I$44*KC8:KC44)+SUM($I$47:$I$289*KC47:KC289)+SUM(KC45:KC46)</f>
        <v>3508.1994090000007</v>
      </c>
      <c r="KD290" s="87">
        <f t="array" ref="KD290">SUM($I$8:$I$44*KD8:KD44)+SUM($I$47:$I$289*KD47:KD289)+SUM(KD45:KD46)</f>
        <v>3728.9794090000005</v>
      </c>
      <c r="KE290" s="87">
        <f t="array" ref="KE290">SUM($I$8:$I$44*KE8:KE44)+SUM($I$47:$I$289*KE47:KE289)+SUM(KE45:KE46)</f>
        <v>3949.7694090000005</v>
      </c>
      <c r="KF290" s="87">
        <f t="array" ref="KF290">SUM($I$8:$I$44*KF8:KF44)+SUM($I$47:$I$289*KF47:KF289)+SUM(KF45:KF46)</f>
        <v>5033.6194090000008</v>
      </c>
      <c r="KG290" s="87">
        <f t="array" ref="KG290">SUM($I$8:$I$44*KG8:KG44)+SUM($I$47:$I$289*KG47:KG289)+SUM(KG45:KG46)</f>
        <v>5033.6194090000008</v>
      </c>
      <c r="KH290" s="87">
        <f t="array" ref="KH290">SUM($I$8:$I$44*KH8:KH44)+SUM($I$47:$I$289*KH47:KH289)+SUM(KH45:KH46)</f>
        <v>8445.7294089999978</v>
      </c>
      <c r="KI290" s="87">
        <f t="array" ref="KI290">SUM($I$8:$I$44*KI8:KI44)+SUM($I$47:$I$289*KI47:KI289)+SUM(KI45:KI46)</f>
        <v>8445.7294089999978</v>
      </c>
      <c r="KJ290" s="87">
        <f t="array" ref="KJ290">SUM($I$8:$I$44*KJ8:KJ44)+SUM($I$47:$I$289*KJ47:KJ289)+SUM(KJ45:KJ46)</f>
        <v>2945.4194090000005</v>
      </c>
      <c r="KK290" s="87">
        <f t="array" ref="KK290">SUM($I$8:$I$44*KK8:KK44)+SUM($I$47:$I$289*KK47:KK289)+SUM(KK45:KK46)</f>
        <v>3036.3594090000006</v>
      </c>
      <c r="KL290" s="87">
        <f t="array" ref="KL290">SUM($I$8:$I$44*KL8:KL44)+SUM($I$47:$I$289*KL47:KL289)+SUM(KL45:KL46)</f>
        <v>3098.1094090000006</v>
      </c>
      <c r="KM290" s="87">
        <f t="array" ref="KM290">SUM($I$8:$I$44*KM8:KM44)+SUM($I$47:$I$289*KM47:KM289)+SUM(KM45:KM46)</f>
        <v>3427.9194090000005</v>
      </c>
      <c r="KN290" s="87">
        <f t="array" ref="KN290">SUM($I$8:$I$44*KN8:KN44)+SUM($I$47:$I$289*KN47:KN289)+SUM(KN45:KN46)</f>
        <v>3789.1994090000007</v>
      </c>
      <c r="KO290" s="87">
        <f t="array" ref="KO290">SUM($I$8:$I$44*KO8:KO44)+SUM($I$47:$I$289*KO47:KO289)+SUM(KO45:KO46)</f>
        <v>3929.6994090000007</v>
      </c>
      <c r="KP290" s="87">
        <f t="array" ref="KP290">SUM($I$8:$I$44*KP8:KP44)+SUM($I$47:$I$289*KP47:KP289)+SUM(KP45:KP46)</f>
        <v>4070.1994090000007</v>
      </c>
      <c r="KQ290" s="87">
        <f t="array" ref="KQ290">SUM($I$8:$I$44*KQ8:KQ44)+SUM($I$47:$I$289*KQ47:KQ289)+SUM(KQ45:KQ46)</f>
        <v>5113.8994090000015</v>
      </c>
      <c r="KR290" s="87">
        <f t="array" ref="KR290">SUM($I$8:$I$44*KR8:KR44)+SUM($I$47:$I$289*KR47:KR289)+SUM(KR45:KR46)</f>
        <v>7803.4494090000007</v>
      </c>
      <c r="KS290" s="87">
        <f t="array" ref="KS290">SUM($I$8:$I$44*KS8:KS44)+SUM($I$47:$I$289*KS47:KS289)+SUM(KS45:KS46)</f>
        <v>8847.159408999998</v>
      </c>
      <c r="KT290" s="87">
        <f t="array" ref="KT290">SUM($I$8:$I$44*KT8:KT44)+SUM($I$47:$I$289*KT47:KT289)+SUM(KT45:KT46)</f>
        <v>8847.159408999998</v>
      </c>
      <c r="KU290" s="87">
        <f t="array" ref="KU290">SUM($I$8:$I$44*KU8:KU44)+SUM($I$47:$I$289*KU47:KU289)+SUM(KU45:KU46)</f>
        <v>3041.6946499999999</v>
      </c>
      <c r="KV290" s="87">
        <f t="array" ref="KV290">SUM($I$8:$I$44*KV8:KV44)+SUM($I$47:$I$289*KV47:KV289)+SUM(KV45:KV46)</f>
        <v>3103.4446499999999</v>
      </c>
      <c r="KW290" s="87">
        <f t="array" ref="KW290">SUM($I$8:$I$44*KW8:KW44)+SUM($I$47:$I$289*KW47:KW289)+SUM(KW45:KW46)</f>
        <v>4760.3746499999997</v>
      </c>
      <c r="KX290" s="87">
        <f t="array" ref="KX290">SUM($I$8:$I$44*KX8:KX44)+SUM($I$47:$I$289*KX47:KX289)+SUM(KX45:KX46)</f>
        <v>4760.3746499999997</v>
      </c>
      <c r="KY290" s="87">
        <f t="array" ref="KY290">SUM($I$8:$I$44*KY8:KY44)+SUM($I$47:$I$289*KY47:KY289)+SUM(KY45:KY46)</f>
        <v>4760.3746499999997</v>
      </c>
      <c r="KZ290" s="87">
        <f t="array" ref="KZ290">SUM($I$8:$I$44*KZ8:KZ44)+SUM($I$47:$I$289*KZ47:KZ289)+SUM(KZ45:KZ46)</f>
        <v>5526.9146499999997</v>
      </c>
      <c r="LA290" s="87">
        <f t="array" ref="LA290">SUM($I$8:$I$44*LA8:LA44)+SUM($I$47:$I$289*LA47:LA289)+SUM(LA45:LA46)</f>
        <v>5526.9146499999997</v>
      </c>
      <c r="LB290" s="87">
        <f t="array" ref="LB290">SUM($I$8:$I$44*LB8:LB44)+SUM($I$47:$I$289*LB47:LB289)+SUM(LB45:LB46)</f>
        <v>7808.7846499999996</v>
      </c>
      <c r="LC290" s="87">
        <f t="array" ref="LC290">SUM($I$8:$I$44*LC8:LC44)+SUM($I$47:$I$289*LC47:LC289)+SUM(LC45:LC46)</f>
        <v>7808.7846499999996</v>
      </c>
      <c r="LD290" s="87">
        <f t="array" ref="LD290">SUM($I$8:$I$44*LD8:LD44)+SUM($I$47:$I$289*LD47:LD289)+SUM(LD45:LD46)</f>
        <v>8892.63465</v>
      </c>
      <c r="LE290" s="87">
        <f t="array" ref="LE290">SUM($I$8:$I$44*LE8:LE44)+SUM($I$47:$I$289*LE47:LE289)+SUM(LE45:LE46)</f>
        <v>2937.8843166666666</v>
      </c>
      <c r="LF290" s="87">
        <f t="array" ref="LF290">SUM($I$8:$I$44*LF8:LF44)+SUM($I$47:$I$289*LF47:LF289)+SUM(LF45:LF46)</f>
        <v>2354.5509833333331</v>
      </c>
      <c r="LG290" s="87">
        <f t="array" ref="LG290">SUM($I$8:$I$44*LG8:LG44)+SUM($I$47:$I$289*LG47:LG289)+SUM(LG45:LG46)</f>
        <v>2354.5509833333331</v>
      </c>
      <c r="LH290" s="87">
        <f t="array" ref="LH290">SUM($I$8:$I$44*LH8:LH44)+SUM($I$47:$I$289*LH47:LH289)+SUM(LH45:LH46)</f>
        <v>3428.7176499999996</v>
      </c>
      <c r="LI290" s="87">
        <f t="array" ref="LI290">SUM($I$8:$I$44*LI8:LI44)+SUM($I$47:$I$289*LI47:LI289)+SUM(LI45:LI46)</f>
        <v>3428.7176499999996</v>
      </c>
      <c r="LJ290" s="87">
        <f t="array" ref="LJ290">SUM($I$8:$I$44*LJ8:LJ44)+SUM($I$47:$I$289*LJ47:LJ289)+SUM(LJ45:LJ46)</f>
        <v>4098.7176499999996</v>
      </c>
      <c r="LK290" s="87">
        <f t="array" ref="LK290">SUM($I$8:$I$44*LK8:LK44)+SUM($I$47:$I$289*LK47:LK289)+SUM(LK45:LK46)</f>
        <v>5502.8876499999997</v>
      </c>
      <c r="LL290" s="87">
        <f t="array" ref="LL290">SUM($I$8:$I$44*LL8:LL44)+SUM($I$47:$I$289*LL47:LL289)+SUM(LL45:LL46)</f>
        <v>13444.217650000001</v>
      </c>
      <c r="LM290" s="87">
        <f t="array" ref="LM290">SUM($I$8:$I$44*LM8:LM44)+SUM($I$47:$I$289*LM47:LM289)+SUM(LM45:LM46)</f>
        <v>14606.34765</v>
      </c>
      <c r="LN290" s="87">
        <f t="array" ref="LN290">SUM($I$8:$I$44*LN8:LN44)+SUM($I$47:$I$289*LN47:LN289)+SUM(LN45:LN46)</f>
        <v>3299.5276499999995</v>
      </c>
      <c r="LO290" s="87">
        <f t="array" ref="LO290">SUM($I$8:$I$44*LO8:LO44)+SUM($I$47:$I$289*LO47:LO289)+SUM(LO45:LO46)</f>
        <v>3299.5276499999995</v>
      </c>
      <c r="LP290" s="87">
        <f t="array" ref="LP290">SUM($I$8:$I$44*LP8:LP44)+SUM($I$47:$I$289*LP47:LP289)+SUM(LP45:LP46)</f>
        <v>3401.1776499999996</v>
      </c>
      <c r="LQ290" s="87">
        <f t="array" ref="LQ290">SUM($I$8:$I$44*LQ8:LQ44)+SUM($I$47:$I$289*LQ47:LQ289)+SUM(LQ45:LQ46)</f>
        <v>3687.8876499999997</v>
      </c>
      <c r="LR290" s="87">
        <f t="array" ref="LR290">SUM($I$8:$I$44*LR8:LR44)+SUM($I$47:$I$289*LR47:LR289)+SUM(LR45:LR46)</f>
        <v>5521.2176499999996</v>
      </c>
      <c r="LS290" s="87">
        <f t="array" ref="LS290">SUM($I$8:$I$44*LS8:LS44)+SUM($I$47:$I$289*LS47:LS289)+SUM(LS45:LS46)</f>
        <v>5572.0576499999997</v>
      </c>
      <c r="LT290" s="87">
        <f t="array" ref="LT290">SUM($I$8:$I$44*LT8:LT44)+SUM($I$47:$I$289*LT47:LT289)+SUM(LT45:LT46)</f>
        <v>10854.54765</v>
      </c>
      <c r="LU290" s="87">
        <f t="array" ref="LU290">SUM($I$8:$I$44*LU8:LU44)+SUM($I$47:$I$289*LU47:LU289)+SUM(LU45:LU46)</f>
        <v>16814.187650000003</v>
      </c>
      <c r="LV290" s="87">
        <f t="array" ref="LV290">SUM($I$8:$I$44*LV8:LV44)+SUM($I$47:$I$289*LV47:LV289)+SUM(LV45:LV46)</f>
        <v>3409.1794750000004</v>
      </c>
      <c r="LW290" s="87">
        <f t="array" ref="LW290">SUM($I$8:$I$44*LW8:LW44)+SUM($I$47:$I$289*LW47:LW289)+SUM(LW45:LW46)</f>
        <v>3409.1794750000004</v>
      </c>
      <c r="LX290" s="87">
        <f t="array" ref="LX290">SUM($I$8:$I$44*LX8:LX44)+SUM($I$47:$I$289*LX47:LX289)+SUM(LX45:LX46)</f>
        <v>3801.7194750000003</v>
      </c>
      <c r="LY290" s="87">
        <f t="array" ref="LY290">SUM($I$8:$I$44*LY8:LY44)+SUM($I$47:$I$289*LY47:LY289)+SUM(LY45:LY46)</f>
        <v>5529.2194749999999</v>
      </c>
      <c r="LZ290" s="87">
        <f t="array" ref="LZ290">SUM($I$8:$I$44*LZ8:LZ44)+SUM($I$47:$I$289*LZ47:LZ289)+SUM(LZ45:LZ46)</f>
        <v>5719.5294750000003</v>
      </c>
      <c r="MA290" s="87">
        <f t="array" ref="MA290">SUM($I$8:$I$44*MA8:MA44)+SUM($I$47:$I$289*MA47:MA289)+SUM(MA45:MA46)</f>
        <v>14029.219474999998</v>
      </c>
      <c r="MB290" s="87">
        <f t="array" ref="MB290">SUM($I$8:$I$44*MB8:MB44)+SUM($I$47:$I$289*MB47:MB289)+SUM(MB45:MB46)</f>
        <v>16822.189474999999</v>
      </c>
      <c r="MC290" s="87">
        <f t="array" ref="MC290">SUM($I$8:$I$44*MC8:MC44)+SUM($I$47:$I$289*MC47:MC289)+SUM(MC45:MC46)</f>
        <v>4384.3894749999999</v>
      </c>
      <c r="MD290" s="87">
        <f t="array" ref="MD290">SUM($I$8:$I$44*MD8:MD44)+SUM($I$47:$I$289*MD47:MD289)+SUM(MD45:MD46)</f>
        <v>5329.2194749999999</v>
      </c>
      <c r="ME290" s="87">
        <f t="array" ref="ME290">SUM($I$8:$I$44*ME8:ME44)+SUM($I$47:$I$289*ME47:ME289)+SUM(ME45:ME46)</f>
        <v>6929.2194749999999</v>
      </c>
      <c r="MF290" s="87">
        <f t="array" ref="MF290">SUM($I$8:$I$44*MF8:MF44)+SUM($I$47:$I$289*MF47:MF289)+SUM(MF45:MF46)</f>
        <v>6929.2194749999999</v>
      </c>
      <c r="MG290" s="87">
        <f t="array" ref="MG290">SUM($I$8:$I$44*MG8:MG44)+SUM($I$47:$I$289*MG47:MG289)+SUM(MG45:MG46)</f>
        <v>11695.889474999998</v>
      </c>
      <c r="MH290" s="87">
        <f t="array" ref="MH290">SUM($I$8:$I$44*MH8:MH44)+SUM($I$47:$I$289*MH47:MH289)+SUM(MH45:MH46)</f>
        <v>16822.189474999999</v>
      </c>
      <c r="MI290" s="87">
        <f t="array" ref="MI290">SUM($I$8:$I$44*MI8:MI44)+SUM($I$47:$I$289*MI47:MI289)+SUM(MI45:MI46)</f>
        <v>7054.2009749999997</v>
      </c>
      <c r="MJ290" s="87">
        <f t="array" ref="MJ290">SUM($I$8:$I$44*MJ8:MJ44)+SUM($I$47:$I$289*MJ47:MJ289)+SUM(MJ45:MJ46)</f>
        <v>8693.3609749999978</v>
      </c>
      <c r="MK290" s="87">
        <f t="array" ref="MK290">SUM($I$8:$I$44*MK8:MK44)+SUM($I$47:$I$289*MK47:MK289)+SUM(MK45:MK46)</f>
        <v>8693.3609749999978</v>
      </c>
      <c r="ML290" s="87">
        <f t="array" ref="ML290">SUM($I$8:$I$44*ML8:ML44)+SUM($I$47:$I$289*ML47:ML289)+SUM(ML45:ML46)</f>
        <v>11695.930974999997</v>
      </c>
      <c r="MM290" s="87">
        <f t="array" ref="MM290">SUM($I$8:$I$44*MM8:MM44)+SUM($I$47:$I$289*MM47:MM289)+SUM(MM45:MM46)</f>
        <v>19565.290974999996</v>
      </c>
      <c r="MN290" s="87">
        <f t="array" ref="MN290">SUM($I$8:$I$44*MN8:MN44)+SUM($I$47:$I$289*MN47:MN289)+SUM(MN45:MN46)</f>
        <v>6864.7627999999995</v>
      </c>
      <c r="MO290" s="87">
        <f t="array" ref="MO290">SUM($I$8:$I$44*MO8:MO44)+SUM($I$47:$I$289*MO47:MO289)+SUM(MO45:MO46)</f>
        <v>6864.7627999999995</v>
      </c>
      <c r="MP290" s="87">
        <f t="array" ref="MP290">SUM($I$8:$I$44*MP8:MP44)+SUM($I$47:$I$289*MP47:MP289)+SUM(MP45:MP46)</f>
        <v>8718.2627999999986</v>
      </c>
      <c r="MQ290" s="87">
        <f t="array" ref="MQ290">SUM($I$8:$I$44*MQ8:MQ44)+SUM($I$47:$I$289*MQ47:MQ289)+SUM(MQ45:MQ46)</f>
        <v>19573.292799999999</v>
      </c>
      <c r="MR290" s="87">
        <f t="array" ref="MR290">SUM($I$8:$I$44*MR8:MR44)+SUM($I$47:$I$289*MR47:MR289)+SUM(MR45:MR46)</f>
        <v>23.468649999999997</v>
      </c>
      <c r="MS290" s="87">
        <f t="array" ref="MS290">SUM($I$8:$I$44*MS8:MS44)+SUM($I$47:$I$289*MS47:MS289)+SUM(MS45:MS46)</f>
        <v>27.721333333333334</v>
      </c>
      <c r="MT290" s="87">
        <f t="array" ref="MT290">SUM($I$8:$I$44*MT8:MT44)+SUM($I$47:$I$289*MT47:MT289)+SUM(MT45:MT46)</f>
        <v>28.053333333333335</v>
      </c>
      <c r="MU290" s="87">
        <f t="array" ref="MU290">SUM($I$8:$I$44*MU8:MU44)+SUM($I$47:$I$289*MU47:MU289)+SUM(MU45:MU46)</f>
        <v>26.095333333333336</v>
      </c>
      <c r="MV290" s="87">
        <f t="array" ref="MV290">SUM($I$8:$I$44*MV8:MV44)+SUM($I$47:$I$289*MV47:MV289)+SUM(MV45:MV46)</f>
        <v>26.344333333333335</v>
      </c>
      <c r="MW290" s="87">
        <f t="array" ref="MW290">SUM($I$8:$I$44*MW8:MW44)+SUM($I$47:$I$289*MW47:MW289)+SUM(MW45:MW46)</f>
        <v>27.174333333333337</v>
      </c>
      <c r="MX290" s="87">
        <f t="array" ref="MX290">SUM($I$8:$I$44*MX8:MX44)+SUM($I$47:$I$289*MX47:MX289)+SUM(MX45:MX46)</f>
        <v>47.3705</v>
      </c>
      <c r="MY290" s="87">
        <f t="array" ref="MY290">SUM($I$8:$I$44*MY8:MY44)+SUM($I$47:$I$289*MY47:MY289)+SUM(MY45:MY46)</f>
        <v>21.977333333333334</v>
      </c>
      <c r="MZ290" s="87">
        <f t="array" ref="MZ290">SUM($I$8:$I$44*MZ8:MZ44)+SUM($I$47:$I$289*MZ47:MZ289)+SUM(MZ45:MZ46)</f>
        <v>22.143333333333338</v>
      </c>
      <c r="NA290" s="87">
        <f t="array" ref="NA290">SUM($I$8:$I$44*NA8:NA44)+SUM($I$47:$I$289*NA47:NA289)+SUM(NA45:NA46)</f>
        <v>22.724333333333334</v>
      </c>
      <c r="NB290" s="87">
        <f t="array" ref="NB290">SUM($I$8:$I$44*NB8:NB44)+SUM($I$47:$I$289*NB47:NB289)+SUM(NB45:NB46)</f>
        <v>23.263833333333338</v>
      </c>
      <c r="NC290" s="87">
        <f t="array" ref="NC290">SUM($I$8:$I$44*NC8:NC44)+SUM($I$47:$I$289*NC47:NC289)+SUM(NC45:NC46)</f>
        <v>30.277333333333338</v>
      </c>
      <c r="ND290" s="87">
        <f t="array" ref="ND290">SUM($I$8:$I$44*ND8:ND44)+SUM($I$47:$I$289*ND47:ND289)+SUM(ND45:ND46)</f>
        <v>47.030500000000004</v>
      </c>
      <c r="NE290" s="87">
        <f t="array" ref="NE290">SUM($I$8:$I$44*NE8:NE44)+SUM($I$47:$I$289*NE47:NE289)+SUM(NE45:NE46)</f>
        <v>6.1440000000000001</v>
      </c>
      <c r="NF290" s="87">
        <f t="array" ref="NF290">SUM($I$8:$I$44*NF8:NF44)+SUM($I$47:$I$289*NF47:NF289)+SUM(NF45:NF46)</f>
        <v>6.3100000000000005</v>
      </c>
      <c r="NG290" s="87">
        <f t="array" ref="NG290">SUM($I$8:$I$44*NG8:NG44)+SUM($I$47:$I$289*NG47:NG289)+SUM(NG45:NG46)</f>
        <v>5.1309999999999993</v>
      </c>
      <c r="NH290" s="87">
        <f t="array" ref="NH290">SUM($I$8:$I$44*NH8:NH44)+SUM($I$47:$I$289*NH47:NH289)+SUM(NH45:NH46)</f>
        <v>5.2554999999999996</v>
      </c>
      <c r="NI290" s="87">
        <f t="array" ref="NI290">SUM($I$8:$I$44*NI8:NI44)+SUM($I$47:$I$289*NI47:NI289)+SUM(NI45:NI46)</f>
        <v>5.6704999999999997</v>
      </c>
      <c r="NJ290" s="87">
        <f t="array" ref="NJ290">SUM($I$8:$I$44*NJ8:NJ44)+SUM($I$47:$I$289*NJ47:NJ289)+SUM(NJ45:NJ46)</f>
        <v>0.34</v>
      </c>
      <c r="NK290" s="87">
        <f t="array" ref="NK290">SUM($I$8:$I$44*NK8:NK44)+SUM($I$47:$I$289*NK47:NK289)+SUM(NK45:NK46)</f>
        <v>6.3100000000000005</v>
      </c>
      <c r="NL290" s="87">
        <f t="array" ref="NL290">SUM($I$8:$I$44*NL8:NL44)+SUM($I$47:$I$289*NL47:NL289)+SUM(NL45:NL46)</f>
        <v>6.65</v>
      </c>
      <c r="NM290" s="87">
        <f t="array" ref="NM290">SUM($I$8:$I$44*NM8:NM44)+SUM($I$47:$I$289*NM47:NM289)+SUM(NM45:NM46)</f>
        <v>6.99</v>
      </c>
      <c r="NN290" s="87">
        <f t="array" ref="NN290">SUM($I$8:$I$44*NN8:NN44)+SUM($I$47:$I$289*NN47:NN289)+SUM(NN45:NN46)</f>
        <v>7.67</v>
      </c>
      <c r="NO290" s="87">
        <f t="array" ref="NO290">SUM($I$8:$I$44*NO8:NO44)+SUM($I$47:$I$289*NO47:NO289)+SUM(NO45:NO46)</f>
        <v>8.01</v>
      </c>
      <c r="NP290" s="87">
        <f t="array" ref="NP290">SUM($I$8:$I$44*NP8:NP44)+SUM($I$47:$I$289*NP47:NP289)+SUM(NP45:NP46)</f>
        <v>8.35</v>
      </c>
      <c r="NQ290" s="87">
        <f t="array" ref="NQ290">SUM($I$8:$I$44*NQ8:NQ44)+SUM($I$47:$I$289*NQ47:NQ289)+SUM(NQ45:NQ46)</f>
        <v>5.1309999999999993</v>
      </c>
      <c r="NR290" s="87">
        <f t="array" ref="NR290">SUM($I$8:$I$44*NR8:NR44)+SUM($I$47:$I$289*NR47:NR289)+SUM(NR45:NR46)</f>
        <v>5.1309999999999993</v>
      </c>
      <c r="NS290" s="87">
        <f t="array" ref="NS290">SUM($I$8:$I$44*NS8:NS44)+SUM($I$47:$I$289*NS47:NS289)+SUM(NS45:NS46)</f>
        <v>5.1309999999999993</v>
      </c>
      <c r="NT290" s="87">
        <f t="array" ref="NT290">SUM($I$8:$I$44*NT8:NT44)+SUM($I$47:$I$289*NT47:NT289)+SUM(NT45:NT46)</f>
        <v>5.2139999999999995</v>
      </c>
      <c r="NU290" s="87">
        <f t="array" ref="NU290">SUM($I$8:$I$44*NU8:NU44)+SUM($I$47:$I$289*NU47:NU289)+SUM(NU45:NU46)</f>
        <v>5.2554999999999996</v>
      </c>
      <c r="NV290" s="87">
        <f t="array" ref="NV290">SUM($I$8:$I$44*NV8:NV44)+SUM($I$47:$I$289*NV47:NV289)+SUM(NV45:NV46)</f>
        <v>10.444999999999999</v>
      </c>
      <c r="NW290" s="87">
        <f t="array" ref="NW290">SUM($I$8:$I$44*NW8:NW44)+SUM($I$47:$I$289*NW47:NW289)+SUM(NW45:NW46)</f>
        <v>10.784999999999998</v>
      </c>
      <c r="NX290" s="87">
        <f t="array" ref="NX290">SUM($I$8:$I$44*NX8:NX44)+SUM($I$47:$I$289*NX47:NX289)+SUM(NX45:NX46)</f>
        <v>11.124999999999998</v>
      </c>
      <c r="NY290" s="87">
        <f t="array" ref="NY290">SUM($I$8:$I$44*NY8:NY44)+SUM($I$47:$I$289*NY47:NY289)+SUM(NY45:NY46)</f>
        <v>11.805</v>
      </c>
      <c r="NZ290" s="87">
        <f t="array" ref="NZ290">SUM($I$8:$I$44*NZ8:NZ44)+SUM($I$47:$I$289*NZ47:NZ289)+SUM(NZ45:NZ46)</f>
        <v>12.144999999999998</v>
      </c>
      <c r="OA290" s="87">
        <f t="array" ref="OA290">SUM($I$8:$I$44*OA8:OA44)+SUM($I$47:$I$289*OA47:OA289)+SUM(OA45:OA46)</f>
        <v>12.484999999999999</v>
      </c>
      <c r="OB290" s="87">
        <f t="array" ref="OB290">SUM($I$8:$I$44*OB8:OB44)+SUM($I$47:$I$289*OB47:OB289)+SUM(OB45:OB46)</f>
        <v>10.261999999999999</v>
      </c>
      <c r="OC290" s="87">
        <f t="array" ref="OC290">SUM($I$8:$I$44*OC8:OC44)+SUM($I$47:$I$289*OC47:OC289)+SUM(OC45:OC46)</f>
        <v>10.261999999999999</v>
      </c>
      <c r="OD290" s="87">
        <f t="array" ref="OD290">SUM($I$8:$I$44*OD8:OD44)+SUM($I$47:$I$289*OD47:OD289)+SUM(OD45:OD46)</f>
        <v>10.261999999999999</v>
      </c>
      <c r="OE290" s="87">
        <f t="array" ref="OE290">SUM($I$8:$I$44*OE8:OE44)+SUM($I$47:$I$289*OE47:OE289)+SUM(OE45:OE46)</f>
        <v>10.427999999999999</v>
      </c>
      <c r="OF290" s="87">
        <f t="array" ref="OF290">SUM($I$8:$I$44*OF8:OF44)+SUM($I$47:$I$289*OF47:OF289)+SUM(OF45:OF46)</f>
        <v>10.510999999999999</v>
      </c>
      <c r="OG290" s="87">
        <f t="array" ref="OG290">SUM($I$8:$I$44*OG8:OG44)+SUM($I$47:$I$289*OG47:OG289)+SUM(OG45:OG46)</f>
        <v>56.361333333333334</v>
      </c>
      <c r="OH290" s="87">
        <f t="array" ref="OH290">SUM($I$8:$I$44*OH8:OH44)+SUM($I$47:$I$289*OH47:OH289)+SUM(OH45:OH46)</f>
        <v>126.36133333333335</v>
      </c>
      <c r="OI290" s="87">
        <f t="array" ref="OI290">SUM($I$8:$I$44*OI8:OI44)+SUM($I$47:$I$289*OI47:OI289)+SUM(OI45:OI46)</f>
        <v>371.31</v>
      </c>
      <c r="OJ290" s="87">
        <f t="array" ref="OJ290">SUM($I$8:$I$44*OJ8:OJ44)+SUM($I$47:$I$289*OJ47:OJ289)+SUM(OJ45:OJ46)</f>
        <v>4.55</v>
      </c>
      <c r="OK290" s="87">
        <f t="array" ref="OK290">SUM($I$8:$I$44*OK8:OK44)+SUM($I$47:$I$289*OK47:OK289)+SUM(OK45:OK46)</f>
        <v>4.55</v>
      </c>
      <c r="OL290" s="87">
        <f t="array" ref="OL290">SUM($I$8:$I$44*OL8:OL44)+SUM($I$47:$I$289*OL47:OL289)+SUM(OL45:OL46)</f>
        <v>4.55</v>
      </c>
      <c r="OM290" s="87">
        <f t="array" ref="OM290">SUM($I$8:$I$44*OM8:OM44)+SUM($I$47:$I$289*OM47:OM289)+SUM(OM45:OM46)</f>
        <v>4.55</v>
      </c>
      <c r="ON290" s="87">
        <f t="array" ref="ON290">SUM($I$8:$I$44*ON8:ON44)+SUM($I$47:$I$289*ON47:ON289)+SUM(ON45:ON46)</f>
        <v>4.55</v>
      </c>
      <c r="OO290" s="87">
        <f t="array" ref="OO290">SUM($I$8:$I$44*OO8:OO44)+SUM($I$47:$I$289*OO47:OO289)+SUM(OO45:OO46)</f>
        <v>4.55</v>
      </c>
      <c r="OP290" s="87">
        <f t="array" ref="OP290">SUM($I$8:$I$44*OP8:OP44)+SUM($I$47:$I$289*OP47:OP289)+SUM(OP45:OP46)</f>
        <v>5.1309999999999993</v>
      </c>
      <c r="OQ290" s="87">
        <f t="array" ref="OQ290">SUM($I$8:$I$44*OQ8:OQ44)+SUM($I$47:$I$289*OQ47:OQ289)+SUM(OQ45:OQ46)</f>
        <v>5.1309999999999993</v>
      </c>
      <c r="OR290" s="87">
        <f t="array" ref="OR290">SUM($I$8:$I$44*OR8:OR44)+SUM($I$47:$I$289*OR47:OR289)+SUM(OR45:OR46)</f>
        <v>5.1309999999999993</v>
      </c>
      <c r="OS290" s="87">
        <f t="array" ref="OS290">SUM($I$8:$I$44*OS8:OS44)+SUM($I$47:$I$289*OS47:OS289)+SUM(OS45:OS46)</f>
        <v>5.2139999999999995</v>
      </c>
      <c r="OT290" s="87">
        <f t="array" ref="OT290">SUM($I$8:$I$44*OT8:OT44)+SUM($I$47:$I$289*OT47:OT289)+SUM(OT45:OT46)</f>
        <v>5.2554999999999996</v>
      </c>
      <c r="OU290" s="87">
        <f t="array" ref="OU290">SUM($I$8:$I$44*OU8:OU44)+SUM($I$47:$I$289*OU47:OU289)+SUM(OU45:OU46)</f>
        <v>0.42000000000000004</v>
      </c>
    </row>
    <row r="291" spans="1:415">
      <c r="F291" s="599"/>
      <c r="G291" s="599"/>
      <c r="H291" s="918"/>
      <c r="I291" s="599"/>
      <c r="J291" s="828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33"/>
      <c r="AK291" s="1"/>
      <c r="AL291" s="133"/>
      <c r="AM291" s="1"/>
      <c r="AN291" s="1"/>
      <c r="AO291" s="133"/>
      <c r="AP291" s="13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33"/>
      <c r="BL291" s="133"/>
      <c r="BM291" s="1"/>
      <c r="BN291" s="1"/>
      <c r="BO291" s="133"/>
      <c r="BP291" s="133"/>
      <c r="BQ291" s="1"/>
      <c r="BR291" s="1"/>
      <c r="BS291" s="1"/>
      <c r="BT291" s="1"/>
      <c r="BU291" s="133"/>
      <c r="BV291" s="133"/>
      <c r="BW291" s="133"/>
      <c r="BX291" s="133"/>
      <c r="BY291" s="1"/>
      <c r="BZ291" s="1"/>
      <c r="CA291" s="1"/>
      <c r="CB291" s="1"/>
      <c r="CC291" s="133"/>
      <c r="CD291" s="133"/>
      <c r="CE291" s="1"/>
      <c r="CF291" s="133"/>
      <c r="CG291" s="133"/>
      <c r="CH291" s="133"/>
      <c r="CI291" s="133"/>
      <c r="CJ291" s="133"/>
      <c r="CK291" s="133"/>
      <c r="CL291" s="133"/>
      <c r="CM291" s="133"/>
      <c r="CN291" s="133"/>
      <c r="CO291" s="133"/>
      <c r="CP291" s="133"/>
      <c r="CQ291" s="133"/>
      <c r="CR291" s="133"/>
      <c r="CS291" s="133"/>
      <c r="CT291" s="133"/>
      <c r="CU291" s="133"/>
      <c r="CV291" s="133"/>
      <c r="CW291" s="133"/>
      <c r="CX291" s="133"/>
      <c r="CY291" s="133"/>
      <c r="CZ291" s="133"/>
      <c r="DA291" s="1"/>
      <c r="DB291" s="1"/>
      <c r="DC291" s="1"/>
      <c r="DD291" s="133"/>
      <c r="DE291" s="133"/>
      <c r="DF291" s="1"/>
      <c r="DG291" s="133"/>
      <c r="DH291" s="1"/>
      <c r="DI291" s="133"/>
      <c r="DJ291" s="133"/>
      <c r="DK291" s="1"/>
      <c r="DL291" s="133"/>
      <c r="DM291" s="133"/>
      <c r="DN291" s="133"/>
      <c r="DO291" s="133"/>
      <c r="DP291" s="133"/>
      <c r="DQ291" s="133"/>
      <c r="DR291" s="133"/>
      <c r="DS291" s="133"/>
      <c r="DT291" s="133"/>
      <c r="DU291" s="133"/>
      <c r="DV291" s="133"/>
      <c r="DW291" s="133"/>
      <c r="DX291" s="133"/>
      <c r="DY291" s="133"/>
      <c r="DZ291" s="133"/>
      <c r="EA291" s="133"/>
      <c r="EB291" s="133"/>
      <c r="EC291" s="1"/>
      <c r="ED291" s="133"/>
      <c r="EE291" s="1"/>
      <c r="EF291" s="133"/>
      <c r="EG291" s="133"/>
      <c r="EH291" s="133"/>
      <c r="EI291" s="133"/>
      <c r="EJ291" s="133"/>
      <c r="EK291" s="133"/>
      <c r="EL291" s="133"/>
      <c r="EM291" s="133"/>
      <c r="EN291" s="133"/>
      <c r="EO291" s="133"/>
      <c r="EP291" s="133"/>
      <c r="EQ291" s="133"/>
      <c r="ER291" s="133"/>
      <c r="ES291" s="133"/>
      <c r="ET291" s="1"/>
      <c r="EU291" s="133"/>
      <c r="EV291" s="1"/>
      <c r="EW291" s="1"/>
      <c r="EX291" s="1"/>
      <c r="EY291" s="1"/>
      <c r="EZ291" s="1"/>
      <c r="FA291" s="1"/>
      <c r="FB291" s="1"/>
      <c r="FC291" s="133"/>
      <c r="FD291" s="133"/>
      <c r="FE291" s="133"/>
      <c r="FF291" s="133"/>
      <c r="FG291" s="133"/>
      <c r="FH291" s="133"/>
      <c r="FI291" s="133"/>
      <c r="FJ291" s="133"/>
      <c r="FK291" s="133"/>
      <c r="FL291" s="133"/>
      <c r="FM291" s="133"/>
      <c r="FN291" s="133"/>
      <c r="FO291" s="133"/>
      <c r="FP291" s="133"/>
      <c r="FQ291" s="133"/>
      <c r="FR291" s="1"/>
      <c r="FS291" s="1"/>
      <c r="FT291" s="1"/>
      <c r="FU291" s="1"/>
      <c r="FV291" s="1"/>
      <c r="FW291" s="1"/>
      <c r="FX291" s="134"/>
      <c r="FY291" s="134"/>
      <c r="FZ291" s="134"/>
      <c r="GA291" s="134"/>
      <c r="GB291" s="134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35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36"/>
      <c r="HR291" s="137">
        <f t="shared" ref="HR291:IA291" si="10">HA290</f>
        <v>55.825825000000009</v>
      </c>
      <c r="HS291" s="137">
        <f t="shared" si="10"/>
        <v>58.025825000000012</v>
      </c>
      <c r="HT291" s="137">
        <f t="shared" si="10"/>
        <v>73.215824999999995</v>
      </c>
      <c r="HU291" s="137">
        <f t="shared" si="10"/>
        <v>52.479158333333345</v>
      </c>
      <c r="HV291" s="137">
        <f t="shared" si="10"/>
        <v>60.812491666666681</v>
      </c>
      <c r="HW291" s="137">
        <f t="shared" si="10"/>
        <v>98.525824999999983</v>
      </c>
      <c r="HX291" s="137">
        <f t="shared" si="10"/>
        <v>139.145825</v>
      </c>
      <c r="HY291" s="137">
        <f t="shared" si="10"/>
        <v>208.145825</v>
      </c>
      <c r="HZ291" s="137">
        <f t="shared" si="10"/>
        <v>223.145825</v>
      </c>
      <c r="IA291" s="137">
        <f t="shared" si="10"/>
        <v>301.025825</v>
      </c>
      <c r="IB291" s="137"/>
      <c r="IC291" s="137">
        <f>HL290</f>
        <v>773.14582500000006</v>
      </c>
      <c r="ID291" s="137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OG291" s="1"/>
    </row>
    <row r="292" spans="1:415">
      <c r="F292" s="599"/>
      <c r="G292" s="599"/>
      <c r="H292" s="918"/>
      <c r="I292" s="829"/>
      <c r="J292" s="828"/>
      <c r="K292" s="1"/>
      <c r="L292" s="1"/>
      <c r="M292" s="1"/>
      <c r="N292" s="1"/>
      <c r="O292" s="1"/>
      <c r="P292" s="1"/>
      <c r="Q292" s="1"/>
      <c r="R292" s="138"/>
      <c r="S292" s="138"/>
      <c r="T292" s="138"/>
      <c r="U292" s="138"/>
      <c r="V292" s="138"/>
      <c r="W292" s="138"/>
      <c r="X292" s="138"/>
      <c r="Y292" s="138"/>
      <c r="Z292" s="138"/>
      <c r="AA292" s="138"/>
      <c r="AB292" s="138"/>
      <c r="AC292" s="138"/>
      <c r="AD292" s="138"/>
      <c r="AE292" s="138"/>
      <c r="AF292" s="138"/>
      <c r="AG292" s="138"/>
      <c r="AH292" s="138"/>
      <c r="AI292" s="138"/>
      <c r="AJ292" s="139"/>
      <c r="AK292" s="138"/>
      <c r="AL292" s="139"/>
      <c r="AM292" s="138"/>
      <c r="AN292" s="138"/>
      <c r="AO292" s="139"/>
      <c r="AP292" s="88"/>
      <c r="AQ292" s="138"/>
      <c r="AR292" s="138"/>
      <c r="AS292" s="138"/>
      <c r="AT292" s="138"/>
      <c r="AU292" s="138"/>
      <c r="AV292" s="138"/>
      <c r="AW292" s="138"/>
      <c r="AX292" s="138"/>
      <c r="AY292" s="138"/>
      <c r="AZ292" s="138"/>
      <c r="BA292" s="138"/>
      <c r="BB292" s="138"/>
      <c r="BC292" s="138"/>
      <c r="BD292" s="138"/>
      <c r="BE292" s="138"/>
      <c r="BF292" s="138"/>
      <c r="BG292" s="138"/>
      <c r="BH292" s="138"/>
      <c r="BI292" s="138"/>
      <c r="BJ292" s="138"/>
      <c r="BK292" s="139"/>
      <c r="BL292" s="139"/>
      <c r="BM292" s="138"/>
      <c r="BN292" s="138"/>
      <c r="BO292" s="139"/>
      <c r="BP292" s="139"/>
      <c r="BQ292" s="138"/>
      <c r="BR292" s="138"/>
      <c r="BS292" s="138"/>
      <c r="BT292" s="138"/>
      <c r="BU292" s="139"/>
      <c r="BV292" s="139"/>
      <c r="BW292" s="139"/>
      <c r="BX292" s="139"/>
      <c r="BY292" s="138"/>
      <c r="BZ292" s="138"/>
      <c r="CA292" s="138"/>
      <c r="CB292" s="138"/>
      <c r="CC292" s="139"/>
      <c r="CD292" s="139"/>
      <c r="CE292" s="138"/>
      <c r="CF292" s="139"/>
      <c r="CG292" s="139"/>
      <c r="CH292" s="139"/>
      <c r="CI292" s="139"/>
      <c r="CJ292" s="139"/>
      <c r="CK292" s="139"/>
      <c r="CL292" s="139"/>
      <c r="CM292" s="139"/>
      <c r="CN292" s="139"/>
      <c r="CO292" s="139"/>
      <c r="CP292" s="139"/>
      <c r="CQ292" s="139"/>
      <c r="CR292" s="139"/>
      <c r="CS292" s="139"/>
      <c r="CT292" s="139"/>
      <c r="CU292" s="139"/>
      <c r="CV292" s="139"/>
      <c r="CW292" s="139"/>
      <c r="CX292" s="139"/>
      <c r="CY292" s="139"/>
      <c r="CZ292" s="139"/>
      <c r="DA292" s="138"/>
      <c r="DB292" s="138"/>
      <c r="DC292" s="138"/>
      <c r="DD292" s="139"/>
      <c r="DE292" s="139"/>
      <c r="DF292" s="138"/>
      <c r="DG292" s="139"/>
      <c r="DH292" s="138"/>
      <c r="DI292" s="139"/>
      <c r="DJ292" s="139"/>
      <c r="DK292" s="138"/>
      <c r="DL292" s="139"/>
      <c r="DM292" s="139"/>
      <c r="DN292" s="139"/>
      <c r="DO292" s="139"/>
      <c r="DP292" s="139"/>
      <c r="DQ292" s="139"/>
      <c r="DR292" s="139"/>
      <c r="DS292" s="139"/>
      <c r="DT292" s="139"/>
      <c r="DU292" s="139"/>
      <c r="DV292" s="139"/>
      <c r="DW292" s="139"/>
      <c r="DX292" s="139"/>
      <c r="DY292" s="139"/>
      <c r="DZ292" s="139"/>
      <c r="EA292" s="139"/>
      <c r="EB292" s="139"/>
      <c r="EC292" s="138"/>
      <c r="ED292" s="139"/>
      <c r="EE292" s="138"/>
      <c r="EF292" s="139"/>
      <c r="EG292" s="139"/>
      <c r="EH292" s="139"/>
      <c r="EI292" s="139"/>
      <c r="EJ292" s="139"/>
      <c r="EK292" s="139"/>
      <c r="EL292" s="139"/>
      <c r="EM292" s="139"/>
      <c r="EN292" s="139"/>
      <c r="EO292" s="139"/>
      <c r="EP292" s="139"/>
      <c r="EQ292" s="139"/>
      <c r="ER292" s="139"/>
      <c r="ES292" s="139"/>
      <c r="ET292" s="138"/>
      <c r="EU292" s="139"/>
      <c r="EV292" s="138"/>
      <c r="EW292" s="138"/>
      <c r="EX292" s="138"/>
      <c r="EY292" s="138"/>
      <c r="EZ292" s="138"/>
      <c r="FA292" s="138"/>
      <c r="FB292" s="138"/>
      <c r="FC292" s="139"/>
      <c r="FD292" s="139"/>
      <c r="FE292" s="139"/>
      <c r="FF292" s="139"/>
      <c r="FG292" s="139"/>
      <c r="FH292" s="139"/>
      <c r="FI292" s="139"/>
      <c r="FJ292" s="139"/>
      <c r="FK292" s="139"/>
      <c r="FL292" s="139"/>
      <c r="FM292" s="139"/>
      <c r="FN292" s="139"/>
      <c r="FO292" s="139"/>
      <c r="FP292" s="139"/>
      <c r="FQ292" s="139"/>
      <c r="FR292" s="138"/>
      <c r="FS292" s="138"/>
      <c r="FT292" s="138"/>
      <c r="FU292" s="138"/>
      <c r="FV292" s="138"/>
      <c r="FW292" s="138"/>
      <c r="FX292" s="140"/>
      <c r="FY292" s="140"/>
      <c r="FZ292" s="140"/>
      <c r="GA292" s="140"/>
      <c r="GB292" s="140"/>
      <c r="GC292" s="138"/>
      <c r="GD292" s="138"/>
      <c r="GE292" s="138"/>
      <c r="GF292" s="138"/>
      <c r="GG292" s="138"/>
      <c r="GH292" s="138"/>
      <c r="GI292" s="138"/>
      <c r="GJ292" s="138"/>
      <c r="GK292" s="138"/>
      <c r="GL292" s="1"/>
      <c r="GM292" s="138"/>
      <c r="GN292" s="138"/>
      <c r="GO292" s="138"/>
      <c r="GP292" s="138"/>
      <c r="GQ292" s="138"/>
      <c r="GR292" s="138"/>
      <c r="GS292" s="138"/>
      <c r="GT292" s="138"/>
      <c r="GU292" s="138"/>
      <c r="GV292" s="138"/>
      <c r="GW292" s="138"/>
      <c r="GX292" s="138"/>
      <c r="GY292" s="138"/>
      <c r="GZ292" s="141"/>
      <c r="HA292" s="138"/>
      <c r="HB292" s="138"/>
      <c r="HC292" s="138"/>
      <c r="HD292" s="138"/>
      <c r="HE292" s="138"/>
      <c r="HF292" s="138"/>
      <c r="HG292" s="138"/>
      <c r="HH292" s="138"/>
      <c r="HI292" s="138"/>
      <c r="HJ292" s="138"/>
      <c r="HK292" s="138"/>
      <c r="HL292" s="138"/>
      <c r="HM292" s="138"/>
      <c r="HN292" s="138"/>
      <c r="HO292" s="138"/>
      <c r="HP292" s="138"/>
      <c r="HQ292" s="142"/>
      <c r="HR292" s="138"/>
      <c r="HS292" s="138"/>
      <c r="HT292" s="138"/>
      <c r="HU292" s="138"/>
      <c r="HV292" s="138"/>
      <c r="HW292" s="138"/>
      <c r="HX292" s="138"/>
      <c r="HY292" s="138"/>
      <c r="HZ292" s="138"/>
      <c r="IA292" s="138"/>
      <c r="IB292" s="138"/>
      <c r="IC292" s="138"/>
      <c r="ID292" s="138"/>
      <c r="IE292" s="138"/>
      <c r="IF292" s="138"/>
      <c r="IG292" s="138"/>
      <c r="IH292" s="138"/>
      <c r="II292" s="138"/>
      <c r="IJ292" s="138"/>
      <c r="IK292" s="138"/>
      <c r="IL292" s="138"/>
      <c r="IM292" s="138"/>
      <c r="IN292" s="138"/>
      <c r="IO292" s="138"/>
      <c r="IP292" s="138"/>
      <c r="IQ292" s="138"/>
      <c r="IR292" s="138"/>
      <c r="IS292" s="138"/>
      <c r="IT292" s="138"/>
      <c r="IU292" s="138"/>
      <c r="IV292" s="138"/>
      <c r="IW292" s="138"/>
      <c r="IX292" s="138"/>
      <c r="IY292" s="138"/>
      <c r="IZ292" s="138"/>
      <c r="JA292" s="138"/>
      <c r="JB292" s="138"/>
      <c r="JC292" s="138"/>
      <c r="JD292" s="138"/>
      <c r="JE292" s="138"/>
      <c r="JF292" s="138"/>
      <c r="JG292" s="138"/>
      <c r="JH292" s="138"/>
      <c r="JI292" s="138"/>
      <c r="JJ292" s="138"/>
      <c r="JK292" s="138"/>
      <c r="JL292" s="138"/>
      <c r="JM292" s="138"/>
      <c r="JN292" s="138"/>
      <c r="JO292" s="138"/>
      <c r="JP292" s="138"/>
      <c r="JQ292" s="138"/>
      <c r="JR292" s="138"/>
      <c r="JS292" s="138"/>
      <c r="JT292" s="138"/>
      <c r="JU292" s="138"/>
      <c r="JV292" s="138"/>
      <c r="JW292" s="138"/>
      <c r="JX292" s="138"/>
      <c r="JY292" s="138"/>
      <c r="JZ292" s="138"/>
      <c r="KA292" s="138"/>
      <c r="KB292" s="138"/>
      <c r="KC292" s="138"/>
      <c r="KD292" s="138"/>
      <c r="KE292" s="138"/>
      <c r="KF292" s="138"/>
      <c r="KG292" s="138"/>
      <c r="KH292" s="138"/>
      <c r="KI292" s="138"/>
      <c r="KJ292" s="138"/>
      <c r="KK292" s="138"/>
      <c r="KL292" s="138"/>
      <c r="KM292" s="138"/>
      <c r="KN292" s="138"/>
      <c r="KO292" s="138"/>
      <c r="KP292" s="138"/>
      <c r="KQ292" s="138"/>
      <c r="KR292" s="138"/>
      <c r="KS292" s="138"/>
      <c r="KT292" s="138"/>
      <c r="KU292" s="138"/>
      <c r="KV292" s="138"/>
      <c r="KW292" s="138"/>
      <c r="KX292" s="138"/>
      <c r="KY292" s="138"/>
      <c r="KZ292" s="138"/>
      <c r="LA292" s="138"/>
      <c r="LB292" s="138"/>
      <c r="LC292" s="138"/>
      <c r="LD292" s="138"/>
      <c r="LE292" s="138"/>
      <c r="LF292" s="138"/>
      <c r="LG292" s="138"/>
      <c r="LH292" s="138"/>
      <c r="LI292" s="138"/>
      <c r="LJ292" s="138"/>
      <c r="LK292" s="138"/>
      <c r="LL292" s="138"/>
      <c r="LM292" s="138"/>
      <c r="LN292" s="138"/>
      <c r="LO292" s="138"/>
      <c r="LP292" s="138"/>
      <c r="LQ292" s="138"/>
      <c r="LR292" s="138"/>
      <c r="LS292" s="138"/>
      <c r="LT292" s="138"/>
      <c r="LU292" s="138"/>
      <c r="LV292" s="138"/>
      <c r="LW292" s="138"/>
      <c r="LX292" s="138"/>
      <c r="LY292" s="138"/>
      <c r="LZ292" s="138"/>
      <c r="MA292" s="138"/>
      <c r="MB292" s="138"/>
      <c r="MC292" s="138"/>
      <c r="MD292" s="138"/>
      <c r="ME292" s="138"/>
      <c r="MF292" s="138"/>
      <c r="MG292" s="138"/>
      <c r="MH292" s="138"/>
      <c r="MI292" s="138"/>
      <c r="MJ292" s="138"/>
      <c r="MK292" s="138"/>
      <c r="ML292" s="138"/>
      <c r="MM292" s="138"/>
      <c r="MN292" s="138"/>
      <c r="MO292" s="138"/>
      <c r="MP292" s="138"/>
      <c r="MQ292" s="138"/>
      <c r="MR292" s="138"/>
      <c r="MS292" s="138"/>
      <c r="MT292" s="138"/>
      <c r="MU292" s="138"/>
      <c r="MV292" s="138"/>
      <c r="MW292" s="138"/>
      <c r="MX292" s="138"/>
      <c r="MY292" s="138"/>
      <c r="MZ292" s="138"/>
      <c r="NA292" s="138"/>
      <c r="NB292" s="138"/>
      <c r="NC292" s="138"/>
      <c r="ND292" s="138"/>
      <c r="NE292" s="138"/>
      <c r="NF292" s="138"/>
      <c r="NG292" s="138"/>
      <c r="NH292" s="138"/>
      <c r="NI292" s="138"/>
      <c r="NJ292" s="138"/>
      <c r="NK292" s="138"/>
      <c r="NL292" s="138"/>
      <c r="NM292" s="138"/>
      <c r="NN292" s="138"/>
      <c r="NO292" s="138"/>
      <c r="NP292" s="138"/>
      <c r="NQ292" s="138"/>
      <c r="NR292" s="138"/>
      <c r="NS292" s="138"/>
      <c r="NT292" s="138"/>
      <c r="NU292" s="138"/>
      <c r="NV292" s="138"/>
      <c r="NW292" s="138"/>
      <c r="NX292" s="138"/>
      <c r="NY292" s="138"/>
      <c r="NZ292" s="138"/>
      <c r="OA292" s="138"/>
      <c r="OB292" s="138"/>
      <c r="OC292" s="138"/>
      <c r="OD292" s="138"/>
      <c r="OE292" s="138"/>
      <c r="OF292" s="138"/>
      <c r="OG292" s="138"/>
      <c r="OH292" s="138"/>
      <c r="OI292" s="138"/>
      <c r="OJ292" s="138"/>
      <c r="OK292" s="138"/>
      <c r="OL292" s="138"/>
      <c r="OM292" s="138"/>
      <c r="ON292" s="138"/>
      <c r="OO292" s="138"/>
      <c r="OP292" s="138"/>
      <c r="OQ292" s="138"/>
      <c r="OR292" s="138"/>
      <c r="OS292" s="138"/>
      <c r="OT292" s="138"/>
      <c r="OU292" s="138"/>
      <c r="OV292" s="138"/>
      <c r="OW292" s="138"/>
      <c r="OX292" s="138"/>
      <c r="OY292" s="138"/>
    </row>
    <row r="293" spans="1:415" s="525" customFormat="1">
      <c r="C293" s="561"/>
      <c r="D293" s="570"/>
      <c r="E293" s="570"/>
      <c r="F293" s="570"/>
      <c r="G293" s="570"/>
      <c r="H293" s="917"/>
      <c r="I293" s="625" t="s">
        <v>880</v>
      </c>
      <c r="J293" s="626"/>
      <c r="K293" s="626"/>
      <c r="L293" s="626"/>
      <c r="M293" s="626"/>
      <c r="N293" s="626"/>
      <c r="O293" s="626"/>
      <c r="P293" s="626"/>
      <c r="Q293" s="626"/>
      <c r="R293" s="626"/>
      <c r="S293" s="626"/>
      <c r="T293" s="626"/>
      <c r="U293" s="626"/>
      <c r="V293" s="626"/>
      <c r="W293" s="626"/>
      <c r="X293" s="626"/>
      <c r="Y293" s="626"/>
      <c r="Z293" s="626"/>
      <c r="AA293" s="626"/>
      <c r="AB293" s="626"/>
      <c r="AC293" s="626"/>
      <c r="AD293" s="626"/>
      <c r="AE293" s="626"/>
      <c r="AF293" s="626"/>
      <c r="AG293" s="626"/>
      <c r="AH293" s="626"/>
      <c r="AI293" s="626"/>
      <c r="AJ293" s="626"/>
      <c r="AK293" s="626"/>
      <c r="AL293" s="626"/>
      <c r="AM293" s="626"/>
      <c r="AN293" s="626"/>
      <c r="AO293" s="626"/>
      <c r="AP293" s="626"/>
      <c r="AQ293" s="626"/>
      <c r="AR293" s="626"/>
      <c r="AS293" s="626"/>
      <c r="AT293" s="626"/>
      <c r="AU293" s="626"/>
      <c r="AV293" s="626"/>
      <c r="AW293" s="626"/>
      <c r="AX293" s="626"/>
      <c r="AY293" s="626"/>
      <c r="AZ293" s="626"/>
      <c r="BA293" s="626"/>
      <c r="BB293" s="626"/>
      <c r="BC293" s="626"/>
      <c r="BD293" s="626"/>
      <c r="BE293" s="626"/>
      <c r="BF293" s="626"/>
      <c r="BG293" s="626"/>
      <c r="BH293" s="626"/>
      <c r="BI293" s="626"/>
      <c r="BJ293" s="626"/>
      <c r="BK293" s="626"/>
      <c r="BL293" s="626"/>
      <c r="BM293" s="626"/>
      <c r="BN293" s="626"/>
      <c r="BO293" s="626"/>
      <c r="BP293" s="626"/>
      <c r="BQ293" s="626"/>
      <c r="BR293" s="626"/>
      <c r="BS293" s="626"/>
      <c r="BT293" s="626"/>
      <c r="BU293" s="626"/>
      <c r="BV293" s="626"/>
      <c r="BW293" s="626"/>
      <c r="BX293" s="626"/>
      <c r="BY293" s="626"/>
      <c r="BZ293" s="626"/>
      <c r="CA293" s="626"/>
      <c r="CB293" s="626"/>
      <c r="CC293" s="626"/>
      <c r="CD293" s="626"/>
      <c r="CE293" s="626"/>
      <c r="CF293" s="626"/>
      <c r="CG293" s="626"/>
      <c r="CH293" s="626"/>
      <c r="CI293" s="626"/>
      <c r="CJ293" s="626"/>
      <c r="CK293" s="626"/>
      <c r="CL293" s="626"/>
      <c r="CM293" s="626"/>
      <c r="CN293" s="626"/>
      <c r="CO293" s="626"/>
      <c r="CP293" s="626"/>
      <c r="CQ293" s="626"/>
      <c r="CR293" s="626"/>
      <c r="CS293" s="626"/>
      <c r="CT293" s="626"/>
      <c r="CU293" s="626"/>
      <c r="CV293" s="626"/>
      <c r="CW293" s="626"/>
      <c r="CX293" s="626"/>
      <c r="CY293" s="626"/>
      <c r="CZ293" s="626"/>
      <c r="DA293" s="626"/>
      <c r="DB293" s="626"/>
      <c r="DC293" s="626"/>
      <c r="DD293" s="626"/>
      <c r="DE293" s="626"/>
      <c r="DF293" s="626"/>
      <c r="DG293" s="626"/>
      <c r="DH293" s="626"/>
      <c r="DI293" s="626"/>
      <c r="DJ293" s="626"/>
      <c r="DK293" s="626"/>
      <c r="DL293" s="626"/>
      <c r="DM293" s="626"/>
      <c r="DN293" s="626"/>
      <c r="DO293" s="626"/>
      <c r="DP293" s="626"/>
      <c r="DQ293" s="626"/>
      <c r="DR293" s="626"/>
      <c r="DS293" s="626"/>
      <c r="DT293" s="626"/>
      <c r="DU293" s="626"/>
      <c r="DV293" s="626"/>
      <c r="DW293" s="626"/>
      <c r="DX293" s="626"/>
      <c r="DY293" s="626"/>
      <c r="DZ293" s="626"/>
      <c r="EA293" s="626"/>
      <c r="EB293" s="626"/>
      <c r="EC293" s="626"/>
      <c r="ED293" s="626"/>
      <c r="EE293" s="626"/>
      <c r="EF293" s="626"/>
      <c r="EG293" s="626"/>
      <c r="EH293" s="626"/>
      <c r="EI293" s="626"/>
      <c r="EJ293" s="626"/>
      <c r="EK293" s="626"/>
      <c r="EL293" s="626"/>
      <c r="EM293" s="626"/>
      <c r="EN293" s="626"/>
      <c r="EO293" s="626"/>
      <c r="EP293" s="626"/>
      <c r="EQ293" s="626"/>
      <c r="ER293" s="626"/>
      <c r="ES293" s="626"/>
      <c r="ET293" s="626"/>
      <c r="EU293" s="626"/>
      <c r="EV293" s="626"/>
      <c r="EW293" s="626"/>
      <c r="EX293" s="626"/>
      <c r="EY293" s="626"/>
      <c r="EZ293" s="626"/>
      <c r="FA293" s="626"/>
      <c r="FB293" s="626"/>
      <c r="FC293" s="626"/>
      <c r="FD293" s="626"/>
      <c r="FE293" s="626"/>
      <c r="FF293" s="626"/>
      <c r="FG293" s="626"/>
      <c r="FH293" s="626"/>
      <c r="FI293" s="626"/>
      <c r="FJ293" s="626"/>
      <c r="FK293" s="626"/>
      <c r="FL293" s="626"/>
      <c r="FM293" s="626"/>
      <c r="FN293" s="626"/>
      <c r="FO293" s="626"/>
      <c r="FP293" s="626"/>
      <c r="FQ293" s="626"/>
      <c r="FR293" s="626"/>
      <c r="FS293" s="626"/>
      <c r="FT293" s="626"/>
      <c r="FU293" s="626"/>
      <c r="FV293" s="626"/>
      <c r="FW293" s="626"/>
      <c r="FX293" s="626"/>
      <c r="FY293" s="626"/>
      <c r="FZ293" s="626"/>
      <c r="GA293" s="626"/>
      <c r="GB293" s="626"/>
      <c r="GC293" s="626"/>
      <c r="GD293" s="626"/>
      <c r="GE293" s="626"/>
      <c r="GF293" s="626"/>
      <c r="GG293" s="626"/>
      <c r="GH293" s="626"/>
      <c r="GI293" s="626"/>
      <c r="GJ293" s="626"/>
      <c r="GK293" s="626"/>
      <c r="GL293" s="626"/>
      <c r="GM293" s="626"/>
      <c r="GN293" s="626"/>
      <c r="GO293" s="626"/>
      <c r="GP293" s="626"/>
      <c r="GQ293" s="626"/>
      <c r="GR293" s="626"/>
      <c r="GS293" s="626"/>
      <c r="GT293" s="626"/>
      <c r="GU293" s="626"/>
      <c r="GV293" s="626"/>
      <c r="GW293" s="626"/>
      <c r="GX293" s="626"/>
      <c r="GY293" s="626"/>
      <c r="GZ293" s="626"/>
      <c r="HA293" s="626"/>
      <c r="HB293" s="626"/>
      <c r="HC293" s="626"/>
      <c r="HD293" s="626"/>
      <c r="HE293" s="626"/>
      <c r="HF293" s="626"/>
      <c r="HG293" s="626"/>
      <c r="HH293" s="626"/>
      <c r="HI293" s="626"/>
      <c r="HJ293" s="626"/>
      <c r="HK293" s="626"/>
      <c r="HL293" s="626"/>
      <c r="HM293" s="626"/>
      <c r="HN293" s="626"/>
      <c r="HO293" s="626"/>
      <c r="HP293" s="626"/>
      <c r="HQ293" s="626"/>
      <c r="HR293" s="626"/>
      <c r="HS293" s="626"/>
      <c r="HT293" s="626"/>
      <c r="HU293" s="626"/>
      <c r="HV293" s="626"/>
      <c r="HW293" s="626"/>
      <c r="HX293" s="626"/>
      <c r="HY293" s="626"/>
      <c r="HZ293" s="626"/>
      <c r="IA293" s="626"/>
      <c r="IB293" s="626"/>
      <c r="IC293" s="626"/>
      <c r="ID293" s="626"/>
      <c r="IE293" s="626"/>
      <c r="IF293" s="626"/>
      <c r="IG293" s="626"/>
      <c r="IH293" s="626"/>
      <c r="II293" s="626"/>
      <c r="IJ293" s="626"/>
      <c r="IK293" s="626"/>
      <c r="IL293" s="626"/>
      <c r="IM293" s="626"/>
      <c r="IN293" s="626"/>
      <c r="IO293" s="626"/>
      <c r="IP293" s="626"/>
      <c r="IQ293" s="626"/>
      <c r="IR293" s="626"/>
      <c r="IS293" s="626"/>
      <c r="IT293" s="626"/>
      <c r="IU293" s="626"/>
      <c r="IV293" s="626"/>
      <c r="IW293" s="626"/>
      <c r="IX293" s="626"/>
      <c r="IY293" s="626"/>
      <c r="IZ293" s="626"/>
      <c r="JA293" s="626"/>
      <c r="JB293" s="626"/>
      <c r="JC293" s="626"/>
      <c r="JD293" s="626"/>
      <c r="JE293" s="626"/>
      <c r="JF293" s="626"/>
      <c r="JG293" s="626"/>
      <c r="JH293" s="626"/>
      <c r="JI293" s="626"/>
      <c r="JJ293" s="626"/>
      <c r="JK293" s="626"/>
      <c r="JL293" s="626"/>
      <c r="JM293" s="626"/>
      <c r="JN293" s="626"/>
      <c r="JO293" s="626"/>
      <c r="JP293" s="626"/>
      <c r="JQ293" s="626"/>
      <c r="JR293" s="626"/>
      <c r="JS293" s="626"/>
      <c r="JT293" s="626"/>
      <c r="JU293" s="626"/>
      <c r="JV293" s="626"/>
      <c r="JW293" s="626"/>
      <c r="JX293" s="626"/>
      <c r="JY293" s="626"/>
      <c r="JZ293" s="626"/>
      <c r="KA293" s="626"/>
      <c r="KB293" s="626"/>
      <c r="KC293" s="626"/>
      <c r="KD293" s="626"/>
      <c r="KE293" s="626"/>
      <c r="KF293" s="626"/>
      <c r="KG293" s="626"/>
      <c r="KH293" s="626"/>
      <c r="KI293" s="626"/>
      <c r="KJ293" s="626"/>
      <c r="KK293" s="626"/>
      <c r="KL293" s="626"/>
      <c r="KM293" s="626"/>
      <c r="KN293" s="626"/>
      <c r="KO293" s="626"/>
      <c r="KP293" s="626"/>
      <c r="KQ293" s="626"/>
      <c r="KR293" s="626"/>
      <c r="KS293" s="626"/>
      <c r="KT293" s="626"/>
      <c r="KU293" s="626"/>
      <c r="KV293" s="626"/>
      <c r="KW293" s="626"/>
      <c r="KX293" s="626"/>
      <c r="KY293" s="626"/>
      <c r="KZ293" s="626"/>
      <c r="LA293" s="626"/>
      <c r="LB293" s="626"/>
      <c r="LC293" s="626"/>
      <c r="LD293" s="626"/>
      <c r="LE293" s="626"/>
      <c r="LF293" s="626"/>
      <c r="LG293" s="626"/>
      <c r="LH293" s="626"/>
      <c r="LI293" s="626"/>
      <c r="LJ293" s="626"/>
      <c r="LK293" s="626"/>
      <c r="LL293" s="626"/>
      <c r="LM293" s="626"/>
      <c r="LN293" s="626"/>
      <c r="LO293" s="626"/>
      <c r="LP293" s="626"/>
      <c r="LQ293" s="626"/>
      <c r="LR293" s="626"/>
      <c r="LS293" s="626"/>
      <c r="LT293" s="626"/>
      <c r="LU293" s="626"/>
      <c r="LV293" s="626"/>
      <c r="LW293" s="626"/>
      <c r="LX293" s="626"/>
      <c r="LY293" s="626"/>
      <c r="LZ293" s="626"/>
      <c r="MA293" s="626"/>
      <c r="MB293" s="626"/>
      <c r="MC293" s="626"/>
      <c r="MD293" s="626"/>
      <c r="ME293" s="626"/>
      <c r="MF293" s="626"/>
      <c r="MG293" s="626"/>
      <c r="MH293" s="626"/>
      <c r="MI293" s="626"/>
      <c r="MJ293" s="626"/>
      <c r="MK293" s="626"/>
      <c r="ML293" s="626"/>
      <c r="MM293" s="626"/>
      <c r="MN293" s="626"/>
      <c r="MO293" s="626"/>
      <c r="MP293" s="626"/>
      <c r="MQ293" s="626"/>
      <c r="MR293" s="626"/>
      <c r="MS293" s="626"/>
      <c r="MT293" s="626"/>
      <c r="MU293" s="626"/>
      <c r="MV293" s="626"/>
      <c r="MW293" s="626"/>
      <c r="MX293" s="626"/>
      <c r="MY293" s="626"/>
      <c r="MZ293" s="626"/>
      <c r="NA293" s="626"/>
      <c r="NB293" s="626"/>
      <c r="NC293" s="626"/>
      <c r="ND293" s="626"/>
      <c r="NE293" s="626"/>
      <c r="NF293" s="626"/>
      <c r="NG293" s="626"/>
      <c r="NH293" s="626"/>
      <c r="NI293" s="626"/>
      <c r="NJ293" s="626"/>
      <c r="NK293" s="626"/>
      <c r="NL293" s="626"/>
      <c r="NM293" s="626"/>
      <c r="NN293" s="626"/>
      <c r="NO293" s="626"/>
      <c r="NP293" s="626"/>
      <c r="NQ293" s="626"/>
      <c r="NR293" s="626"/>
      <c r="NS293" s="626"/>
      <c r="NT293" s="626"/>
      <c r="NU293" s="626"/>
      <c r="NV293" s="626"/>
      <c r="NW293" s="626"/>
      <c r="NX293" s="626"/>
      <c r="NY293" s="626"/>
      <c r="NZ293" s="626"/>
      <c r="OA293" s="626"/>
      <c r="OB293" s="626"/>
      <c r="OC293" s="626"/>
      <c r="OD293" s="626"/>
      <c r="OE293" s="626"/>
      <c r="OF293" s="626"/>
      <c r="OG293" s="626"/>
      <c r="OH293" s="626"/>
      <c r="OI293" s="626"/>
      <c r="OJ293" s="626"/>
      <c r="OK293" s="626"/>
      <c r="OL293" s="626"/>
      <c r="OM293" s="626"/>
      <c r="ON293" s="626"/>
      <c r="OO293" s="626"/>
      <c r="OP293" s="626"/>
      <c r="OQ293" s="626"/>
      <c r="OR293" s="626"/>
      <c r="OS293" s="626"/>
      <c r="OT293" s="626"/>
      <c r="OU293" s="626"/>
    </row>
    <row r="294" spans="1:415" s="525" customFormat="1">
      <c r="C294" s="561"/>
      <c r="H294" s="915"/>
      <c r="I294" s="626" t="s">
        <v>881</v>
      </c>
      <c r="J294" s="627">
        <f t="array" ref="J294">SUM($I$101:$I$120*J101:J120)/5</f>
        <v>8.84</v>
      </c>
      <c r="K294" s="627">
        <f t="array" ref="K294">SUM($I$101:$I$120*K101:K120)/5</f>
        <v>10.8</v>
      </c>
      <c r="L294" s="627">
        <f t="array" ref="L294">SUM($I$101:$I$120*L101:L120)/5</f>
        <v>10.8</v>
      </c>
      <c r="M294" s="627">
        <f t="array" ref="M294">SUM($I$101:$I$120*M101:M120)/5</f>
        <v>15.029999999999998</v>
      </c>
      <c r="N294" s="627">
        <f t="array" ref="N294">SUM($I$101:$I$120*N101:N120)/5</f>
        <v>24.45</v>
      </c>
      <c r="O294" s="627">
        <f t="array" ref="O294">SUM($I$101:$I$120*O101:O120)/5</f>
        <v>41.71</v>
      </c>
      <c r="P294" s="627">
        <f t="array" ref="P294">SUM($I$101:$I$120*P101:P120)/5</f>
        <v>65.12</v>
      </c>
      <c r="Q294" s="627">
        <f t="array" ref="Q294">SUM($I$101:$I$120*Q101:Q120)/5</f>
        <v>91.93</v>
      </c>
      <c r="R294" s="627">
        <f t="array" ref="R294">SUM($I$101:$I$120*R101:R120)/5</f>
        <v>123.43000000000002</v>
      </c>
      <c r="S294" s="627">
        <f t="array" ref="S294">SUM($I$101:$I$120*S101:S120)/5</f>
        <v>235</v>
      </c>
      <c r="T294" s="627">
        <f t="array" ref="T294">SUM($I$101:$I$120*T101:T120)/5</f>
        <v>254.36999999999998</v>
      </c>
      <c r="U294" s="627">
        <f t="array" ref="U294">SUM($I$101:$I$120*U101:U120)/5</f>
        <v>353.48</v>
      </c>
      <c r="V294" s="627">
        <f t="array" ref="V294">SUM($I$101:$I$120*V101:V120)/5</f>
        <v>551.07000000000005</v>
      </c>
      <c r="W294" s="627">
        <f t="array" ref="W294">SUM($I$101:$I$120*W101:W120)/5</f>
        <v>856.2700000000001</v>
      </c>
      <c r="X294" s="627">
        <f t="array" ref="X294">SUM($I$101:$I$120*X101:X120)/5</f>
        <v>1098</v>
      </c>
      <c r="Y294" s="627">
        <f t="array" ref="Y294">SUM($I$101:$I$120*Y101:Y120)/5</f>
        <v>8.84</v>
      </c>
      <c r="Z294" s="627">
        <f t="array" ref="Z294">SUM($I$101:$I$120*Z101:Z120)/5</f>
        <v>8.84</v>
      </c>
      <c r="AA294" s="627">
        <f t="array" ref="AA294">SUM($I$101:$I$120*AA101:AA120)/5</f>
        <v>8.84</v>
      </c>
      <c r="AB294" s="627">
        <f t="array" ref="AB294">SUM($I$101:$I$120*AB101:AB120)/5</f>
        <v>8.84</v>
      </c>
      <c r="AC294" s="627">
        <f t="array" ref="AC294">SUM($I$101:$I$120*AC101:AC120)/5</f>
        <v>8.84</v>
      </c>
      <c r="AD294" s="627">
        <f t="array" ref="AD294">SUM($I$101:$I$120*AD101:AD120)/5</f>
        <v>8.84</v>
      </c>
      <c r="AE294" s="627">
        <f t="array" ref="AE294">SUM($I$101:$I$120*AE101:AE120)/5</f>
        <v>8.84</v>
      </c>
      <c r="AF294" s="627">
        <f t="array" ref="AF294">SUM($I$101:$I$120*AF101:AF120)/5</f>
        <v>8.84</v>
      </c>
      <c r="AG294" s="627">
        <f t="array" ref="AG294">SUM($I$101:$I$120*AG101:AG120)/5</f>
        <v>8.84</v>
      </c>
      <c r="AH294" s="627">
        <f t="array" ref="AH294">SUM($I$101:$I$120*AH101:AH120)/5</f>
        <v>8.84</v>
      </c>
      <c r="AI294" s="627">
        <f t="array" ref="AI294">SUM($I$101:$I$120*AI101:AI120)/5</f>
        <v>8.84</v>
      </c>
      <c r="AJ294" s="627">
        <f t="array" ref="AJ294">SUM($I$101:$I$120*AJ101:AJ120)/5</f>
        <v>8.84</v>
      </c>
      <c r="AK294" s="627">
        <f t="array" ref="AK294">SUM($I$101:$I$120*AK101:AK120)/5</f>
        <v>8.84</v>
      </c>
      <c r="AL294" s="627">
        <f t="array" ref="AL294">SUM($I$101:$I$120*AL101:AL120)/5</f>
        <v>8.84</v>
      </c>
      <c r="AM294" s="627">
        <f t="array" ref="AM294">SUM($I$101:$I$120*AM101:AM120)/5</f>
        <v>8.84</v>
      </c>
      <c r="AN294" s="627">
        <f t="array" ref="AN294">SUM($I$101:$I$120*AN101:AN120)/5</f>
        <v>8.84</v>
      </c>
      <c r="AO294" s="627">
        <f t="array" ref="AO294">SUM($I$101:$I$120*AO101:AO120)/5</f>
        <v>8.84</v>
      </c>
      <c r="AP294" s="627">
        <f t="array" ref="AP294">SUM($I$101:$I$120*AP101:AP120)/5</f>
        <v>10.8</v>
      </c>
      <c r="AQ294" s="627">
        <f t="array" ref="AQ294">SUM($I$101:$I$120*AQ101:AQ120)/5</f>
        <v>10.8</v>
      </c>
      <c r="AR294" s="627">
        <f t="array" ref="AR294">SUM($I$101:$I$120*AR101:AR120)/5</f>
        <v>10.8</v>
      </c>
      <c r="AS294" s="627">
        <f t="array" ref="AS294">SUM($I$101:$I$120*AS101:AS120)/5</f>
        <v>10.8</v>
      </c>
      <c r="AT294" s="627">
        <f t="array" ref="AT294">SUM($I$101:$I$120*AT101:AT120)/5</f>
        <v>10.8</v>
      </c>
      <c r="AU294" s="627">
        <f t="array" ref="AU294">SUM($I$101:$I$120*AU101:AU120)/5</f>
        <v>10.8</v>
      </c>
      <c r="AV294" s="627">
        <f t="array" ref="AV294">SUM($I$101:$I$120*AV101:AV120)/5</f>
        <v>10.8</v>
      </c>
      <c r="AW294" s="627">
        <f t="array" ref="AW294">SUM($I$101:$I$120*AW101:AW120)/5</f>
        <v>10.8</v>
      </c>
      <c r="AX294" s="627">
        <f t="array" ref="AX294">SUM($I$101:$I$120*AX101:AX120)/5</f>
        <v>10.8</v>
      </c>
      <c r="AY294" s="627">
        <f t="array" ref="AY294">SUM($I$101:$I$120*AY101:AY120)/5</f>
        <v>10.8</v>
      </c>
      <c r="AZ294" s="627">
        <f t="array" ref="AZ294">SUM($I$101:$I$120*AZ101:AZ120)/5</f>
        <v>10.8</v>
      </c>
      <c r="BA294" s="627">
        <f t="array" ref="BA294">SUM($I$101:$I$120*BA101:BA120)/5</f>
        <v>10.8</v>
      </c>
      <c r="BB294" s="627">
        <f t="array" ref="BB294">SUM($I$101:$I$120*BB101:BB120)/5</f>
        <v>10.8</v>
      </c>
      <c r="BC294" s="627">
        <f t="array" ref="BC294">SUM($I$101:$I$120*BC101:BC120)/5</f>
        <v>10.8</v>
      </c>
      <c r="BD294" s="627">
        <f t="array" ref="BD294">SUM($I$101:$I$120*BD101:BD120)/5</f>
        <v>10.8</v>
      </c>
      <c r="BE294" s="627">
        <f t="array" ref="BE294">SUM($I$101:$I$120*BE101:BE120)/5</f>
        <v>10.8</v>
      </c>
      <c r="BF294" s="627">
        <f t="array" ref="BF294">SUM($I$101:$I$120*BF101:BF120)/5</f>
        <v>10.8</v>
      </c>
      <c r="BG294" s="627">
        <f t="array" ref="BG294">SUM($I$101:$I$120*BG101:BG120)/5</f>
        <v>10.8</v>
      </c>
      <c r="BH294" s="627">
        <f t="array" ref="BH294">SUM($I$101:$I$120*BH101:BH120)/5</f>
        <v>10.8</v>
      </c>
      <c r="BI294" s="627">
        <f t="array" ref="BI294">SUM($I$101:$I$120*BI101:BI120)/5</f>
        <v>10.8</v>
      </c>
      <c r="BJ294" s="627">
        <f t="array" ref="BJ294">SUM($I$101:$I$120*BJ101:BJ120)/5</f>
        <v>10.8</v>
      </c>
      <c r="BK294" s="627">
        <f t="array" ref="BK294">SUM($I$101:$I$120*BK101:BK120)/5</f>
        <v>10.8</v>
      </c>
      <c r="BL294" s="627">
        <f t="array" ref="BL294">SUM($I$101:$I$120*BL101:BL120)/5</f>
        <v>10.8</v>
      </c>
      <c r="BM294" s="627">
        <f t="array" ref="BM294">SUM($I$101:$I$120*BM101:BM120)/5</f>
        <v>10.8</v>
      </c>
      <c r="BN294" s="627">
        <f t="array" ref="BN294">SUM($I$101:$I$120*BN101:BN120)/5</f>
        <v>10.8</v>
      </c>
      <c r="BO294" s="627">
        <f t="array" ref="BO294">SUM($I$101:$I$120*BO101:BO120)/5</f>
        <v>10.8</v>
      </c>
      <c r="BP294" s="627">
        <f t="array" ref="BP294">SUM($I$101:$I$120*BP101:BP120)/5</f>
        <v>10.8</v>
      </c>
      <c r="BQ294" s="627">
        <f t="array" ref="BQ294">SUM($I$101:$I$120*BQ101:BQ120)/5</f>
        <v>10.8</v>
      </c>
      <c r="BR294" s="627">
        <f t="array" ref="BR294">SUM($I$101:$I$120*BR101:BR120)/5</f>
        <v>10.8</v>
      </c>
      <c r="BS294" s="627">
        <f t="array" ref="BS294">SUM($I$101:$I$120*BS101:BS120)/5</f>
        <v>10.8</v>
      </c>
      <c r="BT294" s="627">
        <f t="array" ref="BT294">SUM($I$101:$I$120*BT101:BT120)/5</f>
        <v>10.8</v>
      </c>
      <c r="BU294" s="627">
        <f t="array" ref="BU294">SUM($I$101:$I$120*BU101:BU120)/5</f>
        <v>10.8</v>
      </c>
      <c r="BV294" s="627">
        <f t="array" ref="BV294">SUM($I$101:$I$120*BV101:BV120)/5</f>
        <v>10.8</v>
      </c>
      <c r="BW294" s="627">
        <f t="array" ref="BW294">SUM($I$101:$I$120*BW101:BW120)/5</f>
        <v>15.029999999999998</v>
      </c>
      <c r="BX294" s="627">
        <f t="array" ref="BX294">SUM($I$101:$I$120*BX101:BX120)/5</f>
        <v>15.029999999999998</v>
      </c>
      <c r="BY294" s="627">
        <f t="array" ref="BY294">SUM($I$101:$I$120*BY101:BY120)/5</f>
        <v>15.029999999999998</v>
      </c>
      <c r="BZ294" s="627">
        <f t="array" ref="BZ294">SUM($I$101:$I$120*BZ101:BZ120)/5</f>
        <v>15.029999999999998</v>
      </c>
      <c r="CA294" s="627">
        <f t="array" ref="CA294">SUM($I$101:$I$120*CA101:CA120)/5</f>
        <v>15.029999999999998</v>
      </c>
      <c r="CB294" s="627">
        <f t="array" ref="CB294">SUM($I$101:$I$120*CB101:CB120)/5</f>
        <v>15.029999999999998</v>
      </c>
      <c r="CC294" s="627">
        <f t="array" ref="CC294">SUM($I$101:$I$120*CC101:CC120)/5</f>
        <v>15.029999999999998</v>
      </c>
      <c r="CD294" s="627">
        <f t="array" ref="CD294">SUM($I$101:$I$120*CD101:CD120)/5</f>
        <v>15.029999999999998</v>
      </c>
      <c r="CE294" s="627">
        <f t="array" ref="CE294">SUM($I$101:$I$120*CE101:CE120)/5</f>
        <v>15.029999999999998</v>
      </c>
      <c r="CF294" s="627">
        <f t="array" ref="CF294">SUM($I$101:$I$120*CF101:CF120)/5</f>
        <v>15.029999999999998</v>
      </c>
      <c r="CG294" s="627">
        <f t="array" ref="CG294">SUM($I$101:$I$120*CG101:CG120)/5</f>
        <v>15.029999999999998</v>
      </c>
      <c r="CH294" s="627">
        <f t="array" ref="CH294">SUM($I$101:$I$120*CH101:CH120)/5</f>
        <v>15.029999999999998</v>
      </c>
      <c r="CI294" s="627">
        <f t="array" ref="CI294">SUM($I$101:$I$120*CI101:CI120)/5</f>
        <v>15.029999999999998</v>
      </c>
      <c r="CJ294" s="627">
        <f t="array" ref="CJ294">SUM($I$101:$I$120*CJ101:CJ120)/5</f>
        <v>15.029999999999998</v>
      </c>
      <c r="CK294" s="627">
        <f t="array" ref="CK294">SUM($I$101:$I$120*CK101:CK120)/5</f>
        <v>15.029999999999998</v>
      </c>
      <c r="CL294" s="627">
        <f t="array" ref="CL294">SUM($I$101:$I$120*CL101:CL120)/5</f>
        <v>24.45</v>
      </c>
      <c r="CM294" s="627">
        <f t="array" ref="CM294">SUM($I$101:$I$120*CM101:CM120)/5</f>
        <v>24.45</v>
      </c>
      <c r="CN294" s="627">
        <f t="array" ref="CN294">SUM($I$101:$I$120*CN101:CN120)/5</f>
        <v>24.45</v>
      </c>
      <c r="CO294" s="627">
        <f t="array" ref="CO294">SUM($I$101:$I$120*CO101:CO120)/5</f>
        <v>24.45</v>
      </c>
      <c r="CP294" s="627">
        <f t="array" ref="CP294">SUM($I$101:$I$120*CP101:CP120)/5</f>
        <v>24.45</v>
      </c>
      <c r="CQ294" s="627">
        <f t="array" ref="CQ294">SUM($I$101:$I$120*CQ101:CQ120)/5</f>
        <v>24.45</v>
      </c>
      <c r="CR294" s="627">
        <f t="array" ref="CR294">SUM($I$101:$I$120*CR101:CR120)/5</f>
        <v>24.45</v>
      </c>
      <c r="CS294" s="627">
        <f t="array" ref="CS294">SUM($I$101:$I$120*CS101:CS120)/5</f>
        <v>24.45</v>
      </c>
      <c r="CT294" s="627">
        <f t="array" ref="CT294">SUM($I$101:$I$120*CT101:CT120)/5</f>
        <v>24.45</v>
      </c>
      <c r="CU294" s="627">
        <f t="array" ref="CU294">SUM($I$101:$I$120*CU101:CU120)/5</f>
        <v>24.45</v>
      </c>
      <c r="CV294" s="627">
        <f t="array" ref="CV294">SUM($I$101:$I$120*CV101:CV120)/5</f>
        <v>24.45</v>
      </c>
      <c r="CW294" s="627">
        <f t="array" ref="CW294">SUM($I$101:$I$120*CW101:CW120)/5</f>
        <v>24.45</v>
      </c>
      <c r="CX294" s="627">
        <f t="array" ref="CX294">SUM($I$101:$I$120*CX101:CX120)/5</f>
        <v>24.45</v>
      </c>
      <c r="CY294" s="627">
        <f t="array" ref="CY294">SUM($I$101:$I$120*CY101:CY120)/5</f>
        <v>24.45</v>
      </c>
      <c r="CZ294" s="627">
        <f t="array" ref="CZ294">SUM($I$101:$I$120*CZ101:CZ120)/5</f>
        <v>41.71</v>
      </c>
      <c r="DA294" s="627">
        <f t="array" ref="DA294">SUM($I$101:$I$120*DA101:DA120)/5</f>
        <v>41.71</v>
      </c>
      <c r="DB294" s="627">
        <f t="array" ref="DB294">SUM($I$101:$I$120*DB101:DB120)/5</f>
        <v>41.71</v>
      </c>
      <c r="DC294" s="627">
        <f t="array" ref="DC294">SUM($I$101:$I$120*DC101:DC120)/5</f>
        <v>41.71</v>
      </c>
      <c r="DD294" s="627">
        <f t="array" ref="DD294">SUM($I$101:$I$120*DD101:DD120)/5</f>
        <v>41.71</v>
      </c>
      <c r="DE294" s="627">
        <f t="array" ref="DE294">SUM($I$101:$I$120*DE101:DE120)/5</f>
        <v>41.71</v>
      </c>
      <c r="DF294" s="627">
        <f t="array" ref="DF294">SUM($I$101:$I$120*DF101:DF120)/5</f>
        <v>41.71</v>
      </c>
      <c r="DG294" s="627">
        <f t="array" ref="DG294">SUM($I$101:$I$120*DG101:DG120)/5</f>
        <v>41.71</v>
      </c>
      <c r="DH294" s="627">
        <f t="array" ref="DH294">SUM($I$101:$I$120*DH101:DH120)/5</f>
        <v>41.71</v>
      </c>
      <c r="DI294" s="627">
        <f t="array" ref="DI294">SUM($I$101:$I$120*DI101:DI120)/5</f>
        <v>41.71</v>
      </c>
      <c r="DJ294" s="627">
        <f t="array" ref="DJ294">SUM($I$101:$I$120*DJ101:DJ120)/5</f>
        <v>41.71</v>
      </c>
      <c r="DK294" s="627">
        <f t="array" ref="DK294">SUM($I$101:$I$120*DK101:DK120)/5</f>
        <v>41.71</v>
      </c>
      <c r="DL294" s="627">
        <f t="array" ref="DL294">SUM($I$101:$I$120*DL101:DL120)/5</f>
        <v>41.71</v>
      </c>
      <c r="DM294" s="627">
        <f t="array" ref="DM294">SUM($I$101:$I$120*DM101:DM120)/5</f>
        <v>65.12</v>
      </c>
      <c r="DN294" s="627">
        <f t="array" ref="DN294">SUM($I$101:$I$120*DN101:DN120)/5</f>
        <v>65.12</v>
      </c>
      <c r="DO294" s="627">
        <f t="array" ref="DO294">SUM($I$101:$I$120*DO101:DO120)/5</f>
        <v>65.12</v>
      </c>
      <c r="DP294" s="627">
        <f t="array" ref="DP294">SUM($I$101:$I$120*DP101:DP120)/5</f>
        <v>65.12</v>
      </c>
      <c r="DQ294" s="627">
        <f t="array" ref="DQ294">SUM($I$101:$I$120*DQ101:DQ120)/5</f>
        <v>65.12</v>
      </c>
      <c r="DR294" s="627">
        <f t="array" ref="DR294">SUM($I$101:$I$120*DR101:DR120)/5</f>
        <v>65.12</v>
      </c>
      <c r="DS294" s="627">
        <f t="array" ref="DS294">SUM($I$101:$I$120*DS101:DS120)/5</f>
        <v>65.12</v>
      </c>
      <c r="DT294" s="627">
        <f t="array" ref="DT294">SUM($I$101:$I$120*DT101:DT120)/5</f>
        <v>65.12</v>
      </c>
      <c r="DU294" s="627">
        <f t="array" ref="DU294">SUM($I$101:$I$120*DU101:DU120)/5</f>
        <v>65.12</v>
      </c>
      <c r="DV294" s="627">
        <f t="array" ref="DV294">SUM($I$101:$I$120*DV101:DV120)/5</f>
        <v>65.12</v>
      </c>
      <c r="DW294" s="627">
        <f t="array" ref="DW294">SUM($I$101:$I$120*DW101:DW120)/5</f>
        <v>65.12</v>
      </c>
      <c r="DX294" s="627">
        <f t="array" ref="DX294">SUM($I$101:$I$120*DX101:DX120)/5</f>
        <v>65.12</v>
      </c>
      <c r="DY294" s="627">
        <f t="array" ref="DY294">SUM($I$101:$I$120*DY101:DY120)/5</f>
        <v>91.93</v>
      </c>
      <c r="DZ294" s="627">
        <f t="array" ref="DZ294">SUM($I$101:$I$120*DZ101:DZ120)/5</f>
        <v>91.93</v>
      </c>
      <c r="EA294" s="627">
        <f t="array" ref="EA294">SUM($I$101:$I$120*EA101:EA120)/5</f>
        <v>91.93</v>
      </c>
      <c r="EB294" s="627">
        <f t="array" ref="EB294">SUM($I$101:$I$120*EB101:EB120)/5</f>
        <v>91.93</v>
      </c>
      <c r="EC294" s="627">
        <f t="array" ref="EC294">SUM($I$101:$I$120*EC101:EC120)/5</f>
        <v>91.93</v>
      </c>
      <c r="ED294" s="627">
        <f t="array" ref="ED294">SUM($I$101:$I$120*ED101:ED120)/5</f>
        <v>91.93</v>
      </c>
      <c r="EE294" s="627">
        <f t="array" ref="EE294">SUM($I$101:$I$120*EE101:EE120)/5</f>
        <v>91.93</v>
      </c>
      <c r="EF294" s="627">
        <f t="array" ref="EF294">SUM($I$101:$I$120*EF101:EF120)/5</f>
        <v>91.93</v>
      </c>
      <c r="EG294" s="627">
        <f t="array" ref="EG294">SUM($I$101:$I$120*EG101:EG120)/5</f>
        <v>91.93</v>
      </c>
      <c r="EH294" s="627">
        <f t="array" ref="EH294">SUM($I$101:$I$120*EH101:EH120)/5</f>
        <v>91.93</v>
      </c>
      <c r="EI294" s="627">
        <f t="array" ref="EI294">SUM($I$101:$I$120*EI101:EI120)/5</f>
        <v>91.93</v>
      </c>
      <c r="EJ294" s="627">
        <f t="array" ref="EJ294">SUM($I$101:$I$120*EJ101:EJ120)/5</f>
        <v>123.43000000000002</v>
      </c>
      <c r="EK294" s="627">
        <f t="array" ref="EK294">SUM($I$101:$I$120*EK101:EK120)/5</f>
        <v>123.43000000000002</v>
      </c>
      <c r="EL294" s="627">
        <f t="array" ref="EL294">SUM($I$101:$I$120*EL101:EL120)/5</f>
        <v>123.43000000000002</v>
      </c>
      <c r="EM294" s="627">
        <f t="array" ref="EM294">SUM($I$101:$I$120*EM101:EM120)/5</f>
        <v>123.43000000000002</v>
      </c>
      <c r="EN294" s="627">
        <f t="array" ref="EN294">SUM($I$101:$I$120*EN101:EN120)/5</f>
        <v>123.43000000000002</v>
      </c>
      <c r="EO294" s="627">
        <f t="array" ref="EO294">SUM($I$101:$I$120*EO101:EO120)/5</f>
        <v>123.43000000000002</v>
      </c>
      <c r="EP294" s="627">
        <f t="array" ref="EP294">SUM($I$101:$I$120*EP101:EP120)/5</f>
        <v>123.43000000000002</v>
      </c>
      <c r="EQ294" s="627">
        <f t="array" ref="EQ294">SUM($I$101:$I$120*EQ101:EQ120)/5</f>
        <v>123.43000000000002</v>
      </c>
      <c r="ER294" s="627">
        <f t="array" ref="ER294">SUM($I$101:$I$120*ER101:ER120)/5</f>
        <v>123.43000000000002</v>
      </c>
      <c r="ES294" s="627">
        <f t="array" ref="ES294">SUM($I$101:$I$120*ES101:ES120)/5</f>
        <v>123.43000000000002</v>
      </c>
      <c r="ET294" s="627">
        <f t="array" ref="ET294">SUM($I$101:$I$120*ET101:ET120)/5</f>
        <v>235</v>
      </c>
      <c r="EU294" s="627">
        <f t="array" ref="EU294">SUM($I$101:$I$120*EU101:EU120)/5</f>
        <v>235</v>
      </c>
      <c r="EV294" s="627">
        <f t="array" ref="EV294">SUM($I$101:$I$120*EV101:EV120)/5</f>
        <v>235</v>
      </c>
      <c r="EW294" s="627">
        <f t="array" ref="EW294">SUM($I$101:$I$120*EW101:EW120)/5</f>
        <v>235</v>
      </c>
      <c r="EX294" s="627">
        <f t="array" ref="EX294">SUM($I$101:$I$120*EX101:EX120)/5</f>
        <v>235</v>
      </c>
      <c r="EY294" s="627">
        <f t="array" ref="EY294">SUM($I$101:$I$120*EY101:EY120)/5</f>
        <v>235</v>
      </c>
      <c r="EZ294" s="627">
        <f t="array" ref="EZ294">SUM($I$101:$I$120*EZ101:EZ120)/5</f>
        <v>235</v>
      </c>
      <c r="FA294" s="627">
        <f t="array" ref="FA294">SUM($I$101:$I$120*FA101:FA120)/5</f>
        <v>235</v>
      </c>
      <c r="FB294" s="627">
        <f t="array" ref="FB294">SUM($I$101:$I$120*FB101:FB120)/5</f>
        <v>235</v>
      </c>
      <c r="FC294" s="627">
        <f t="array" ref="FC294">SUM($I$101:$I$120*FC101:FC120)/5</f>
        <v>235</v>
      </c>
      <c r="FD294" s="627">
        <f t="array" ref="FD294">SUM($I$101:$I$120*FD101:FD120)/5</f>
        <v>235</v>
      </c>
      <c r="FE294" s="627">
        <f t="array" ref="FE294">SUM($I$101:$I$120*FE101:FE120)/5</f>
        <v>235</v>
      </c>
      <c r="FF294" s="627">
        <f t="array" ref="FF294">SUM($I$101:$I$120*FF101:FF120)/5</f>
        <v>235</v>
      </c>
      <c r="FG294" s="627">
        <f t="array" ref="FG294">SUM($I$101:$I$120*FG101:FG120)/5</f>
        <v>235</v>
      </c>
      <c r="FH294" s="627">
        <f t="array" ref="FH294">SUM($I$101:$I$120*FH101:FH120)/5</f>
        <v>235</v>
      </c>
      <c r="FI294" s="627">
        <f t="array" ref="FI294">SUM($I$101:$I$120*FI101:FI120)/5</f>
        <v>235</v>
      </c>
      <c r="FJ294" s="627">
        <f t="array" ref="FJ294">SUM($I$101:$I$120*FJ101:FJ120)/5</f>
        <v>235</v>
      </c>
      <c r="FK294" s="627">
        <f t="array" ref="FK294">SUM($I$101:$I$120*FK101:FK120)/5</f>
        <v>254.36999999999998</v>
      </c>
      <c r="FL294" s="627">
        <f t="array" ref="FL294">SUM($I$101:$I$120*FL101:FL120)/5</f>
        <v>254.36999999999998</v>
      </c>
      <c r="FM294" s="627">
        <f t="array" ref="FM294">SUM($I$101:$I$120*FM101:FM120)/5</f>
        <v>254.36999999999998</v>
      </c>
      <c r="FN294" s="627">
        <f t="array" ref="FN294">SUM($I$101:$I$120*FN101:FN120)/5</f>
        <v>254.36999999999998</v>
      </c>
      <c r="FO294" s="627">
        <f t="array" ref="FO294">SUM($I$101:$I$120*FO101:FO120)/5</f>
        <v>254.36999999999998</v>
      </c>
      <c r="FP294" s="627">
        <f t="array" ref="FP294">SUM($I$101:$I$120*FP101:FP120)/5</f>
        <v>254.36999999999998</v>
      </c>
      <c r="FQ294" s="627">
        <f t="array" ref="FQ294">SUM($I$101:$I$120*FQ101:FQ120)/5</f>
        <v>254.36999999999998</v>
      </c>
      <c r="FR294" s="627">
        <f t="array" ref="FR294">SUM($I$101:$I$120*FR101:FR120)/5</f>
        <v>353.48</v>
      </c>
      <c r="FS294" s="627">
        <f t="array" ref="FS294">SUM($I$101:$I$120*FS101:FS120)/5</f>
        <v>353.48</v>
      </c>
      <c r="FT294" s="627">
        <f t="array" ref="FT294">SUM($I$101:$I$120*FT101:FT120)/5</f>
        <v>353.48</v>
      </c>
      <c r="FU294" s="627">
        <f t="array" ref="FU294">SUM($I$101:$I$120*FU101:FU120)/5</f>
        <v>353.48</v>
      </c>
      <c r="FV294" s="627">
        <f t="array" ref="FV294">SUM($I$101:$I$120*FV101:FV120)/5</f>
        <v>353.48</v>
      </c>
      <c r="FW294" s="627">
        <f t="array" ref="FW294">SUM($I$101:$I$120*FW101:FW120)/5</f>
        <v>353.48</v>
      </c>
      <c r="FX294" s="627">
        <f t="array" ref="FX294">SUM($I$101:$I$120*FX101:FX120)/5</f>
        <v>476.66999999999996</v>
      </c>
      <c r="FY294" s="627">
        <f t="array" ref="FY294">SUM($I$101:$I$120*FY101:FY120)/5</f>
        <v>476.66999999999996</v>
      </c>
      <c r="FZ294" s="627">
        <f t="array" ref="FZ294">SUM($I$101:$I$120*FZ101:FZ120)/5</f>
        <v>476.66999999999996</v>
      </c>
      <c r="GA294" s="627">
        <f t="array" ref="GA294">SUM($I$101:$I$120*GA101:GA120)/5</f>
        <v>476.66999999999996</v>
      </c>
      <c r="GB294" s="627">
        <f t="array" ref="GB294">SUM($I$101:$I$120*GB101:GB120)/5</f>
        <v>476.66999999999996</v>
      </c>
      <c r="GC294" s="627">
        <f t="array" ref="GC294">SUM($I$101:$I$120*GC101:GC120)/5</f>
        <v>551.07000000000005</v>
      </c>
      <c r="GD294" s="627">
        <f t="array" ref="GD294">SUM($I$101:$I$120*GD101:GD120)/5</f>
        <v>551.07000000000005</v>
      </c>
      <c r="GE294" s="627">
        <f t="array" ref="GE294">SUM($I$101:$I$120*GE101:GE120)/5</f>
        <v>551.07000000000005</v>
      </c>
      <c r="GF294" s="627">
        <f t="array" ref="GF294">SUM($I$101:$I$120*GF101:GF120)/5</f>
        <v>551.07000000000005</v>
      </c>
      <c r="GG294" s="627">
        <f t="array" ref="GG294">SUM($I$101:$I$120*GG101:GG120)/5</f>
        <v>73.055555555555557</v>
      </c>
      <c r="GH294" s="627">
        <f t="array" ref="GH294">SUM($I$101:$I$120*GH101:GH120)/5</f>
        <v>126.38888888888889</v>
      </c>
      <c r="GI294" s="627">
        <f t="array" ref="GI294">SUM($I$101:$I$120*GI101:GI120)/5</f>
        <v>162.91666666666669</v>
      </c>
      <c r="GJ294" s="627">
        <f t="array" ref="GJ294">SUM($I$101:$I$120*GJ101:GJ120)/5</f>
        <v>327.35416666666669</v>
      </c>
      <c r="GK294" s="627">
        <f t="array" ref="GK294">SUM($I$101:$I$120*GK101:GK120)/5</f>
        <v>430.3125</v>
      </c>
      <c r="GL294" s="627"/>
      <c r="GM294" s="627"/>
      <c r="GN294" s="627"/>
      <c r="GO294" s="627"/>
      <c r="GP294" s="627"/>
      <c r="GQ294" s="627"/>
      <c r="GR294" s="627"/>
      <c r="GS294" s="627"/>
      <c r="GT294" s="627"/>
      <c r="GU294" s="627"/>
      <c r="GV294" s="627"/>
      <c r="GW294" s="627"/>
      <c r="GX294" s="627"/>
      <c r="GY294" s="627"/>
      <c r="GZ294" s="627"/>
      <c r="HA294" s="627"/>
      <c r="HB294" s="627"/>
      <c r="HC294" s="627"/>
      <c r="HD294" s="627"/>
      <c r="HE294" s="627"/>
      <c r="HF294" s="627"/>
      <c r="HG294" s="627"/>
      <c r="HH294" s="627"/>
      <c r="HI294" s="627"/>
      <c r="HJ294" s="627"/>
      <c r="HK294" s="627"/>
      <c r="HL294" s="627"/>
      <c r="HM294" s="627"/>
      <c r="HN294" s="627"/>
      <c r="HO294" s="627"/>
      <c r="HP294" s="627"/>
      <c r="HQ294" s="627"/>
      <c r="HR294" s="627"/>
      <c r="HS294" s="627"/>
      <c r="HT294" s="627"/>
      <c r="HU294" s="627"/>
      <c r="HV294" s="627"/>
      <c r="HW294" s="627"/>
      <c r="HX294" s="627"/>
      <c r="HY294" s="627"/>
      <c r="HZ294" s="627"/>
      <c r="IA294" s="627"/>
      <c r="IB294" s="627"/>
      <c r="IC294" s="627"/>
      <c r="ID294" s="627"/>
      <c r="IE294" s="627"/>
      <c r="IF294" s="627"/>
      <c r="IG294" s="627"/>
      <c r="IH294" s="627"/>
      <c r="II294" s="627"/>
      <c r="IJ294" s="627"/>
      <c r="IK294" s="627"/>
      <c r="IL294" s="627"/>
      <c r="IM294" s="627"/>
      <c r="IN294" s="627"/>
      <c r="IO294" s="627"/>
      <c r="IP294" s="627"/>
      <c r="IQ294" s="627"/>
      <c r="IR294" s="627"/>
      <c r="IS294" s="627"/>
      <c r="IT294" s="627"/>
      <c r="IU294" s="627"/>
      <c r="IV294" s="627"/>
      <c r="IW294" s="627"/>
      <c r="IX294" s="627"/>
      <c r="IY294" s="627"/>
      <c r="IZ294" s="627"/>
      <c r="JA294" s="627"/>
      <c r="JB294" s="627"/>
      <c r="JC294" s="627"/>
      <c r="JD294" s="627"/>
      <c r="JE294" s="627"/>
      <c r="JF294" s="627"/>
      <c r="JG294" s="627"/>
      <c r="JH294" s="627"/>
      <c r="JI294" s="627"/>
      <c r="JJ294" s="627"/>
      <c r="JK294" s="627"/>
      <c r="JL294" s="627"/>
      <c r="JM294" s="627"/>
      <c r="JN294" s="627"/>
      <c r="JO294" s="627"/>
      <c r="JP294" s="627"/>
      <c r="JQ294" s="627"/>
      <c r="JR294" s="627"/>
      <c r="JS294" s="627"/>
      <c r="JT294" s="627"/>
      <c r="JU294" s="627"/>
      <c r="JV294" s="627"/>
      <c r="JW294" s="627"/>
      <c r="JX294" s="627"/>
      <c r="JY294" s="627"/>
      <c r="JZ294" s="627"/>
      <c r="KA294" s="627"/>
      <c r="KB294" s="627"/>
      <c r="KC294" s="627"/>
      <c r="KD294" s="627"/>
      <c r="KE294" s="627"/>
      <c r="KF294" s="627"/>
      <c r="KG294" s="627"/>
      <c r="KH294" s="627"/>
      <c r="KI294" s="627"/>
      <c r="KJ294" s="627"/>
      <c r="KK294" s="627"/>
      <c r="KL294" s="627"/>
      <c r="KM294" s="627"/>
      <c r="KN294" s="627"/>
      <c r="KO294" s="627"/>
      <c r="KP294" s="627"/>
      <c r="KQ294" s="627"/>
      <c r="KR294" s="627"/>
      <c r="KS294" s="627"/>
      <c r="KT294" s="627"/>
      <c r="KU294" s="627"/>
      <c r="KV294" s="627"/>
      <c r="KW294" s="627"/>
      <c r="KX294" s="627"/>
      <c r="KY294" s="627"/>
      <c r="KZ294" s="627"/>
      <c r="LA294" s="627"/>
      <c r="LB294" s="627"/>
      <c r="LC294" s="627"/>
      <c r="LD294" s="627"/>
      <c r="LE294" s="627"/>
      <c r="LF294" s="627"/>
      <c r="LG294" s="627"/>
      <c r="LH294" s="627"/>
      <c r="LI294" s="627"/>
      <c r="LJ294" s="627"/>
      <c r="LK294" s="627"/>
      <c r="LL294" s="627"/>
      <c r="LM294" s="627"/>
      <c r="LN294" s="627"/>
      <c r="LO294" s="627"/>
      <c r="LP294" s="627"/>
      <c r="LQ294" s="627"/>
      <c r="LR294" s="627"/>
      <c r="LS294" s="627"/>
      <c r="LT294" s="627"/>
      <c r="LU294" s="627"/>
      <c r="LV294" s="627"/>
      <c r="LW294" s="627"/>
      <c r="LX294" s="627"/>
      <c r="LY294" s="627"/>
      <c r="LZ294" s="627"/>
      <c r="MA294" s="627"/>
      <c r="MB294" s="627"/>
      <c r="MC294" s="627"/>
      <c r="MD294" s="627"/>
      <c r="ME294" s="627"/>
      <c r="MF294" s="627"/>
      <c r="MG294" s="627"/>
      <c r="MH294" s="627"/>
      <c r="MI294" s="627"/>
      <c r="MJ294" s="627"/>
      <c r="MK294" s="627"/>
      <c r="ML294" s="627"/>
      <c r="MM294" s="627"/>
      <c r="MN294" s="627"/>
      <c r="MO294" s="627"/>
      <c r="MP294" s="627"/>
      <c r="MQ294" s="627"/>
      <c r="MR294" s="627"/>
      <c r="MS294" s="627"/>
      <c r="MT294" s="627"/>
      <c r="MU294" s="627"/>
      <c r="MV294" s="627"/>
      <c r="MW294" s="627"/>
      <c r="MX294" s="627"/>
      <c r="MY294" s="627"/>
      <c r="MZ294" s="627"/>
      <c r="NA294" s="627"/>
      <c r="NB294" s="627"/>
      <c r="NC294" s="627"/>
      <c r="ND294" s="627"/>
      <c r="NE294" s="627"/>
      <c r="NF294" s="627"/>
      <c r="NG294" s="627"/>
      <c r="NH294" s="627"/>
      <c r="NI294" s="627"/>
      <c r="NJ294" s="627"/>
      <c r="NK294" s="627"/>
      <c r="NL294" s="627"/>
      <c r="NM294" s="627"/>
      <c r="NN294" s="627"/>
      <c r="NO294" s="627"/>
      <c r="NP294" s="627"/>
      <c r="NQ294" s="627"/>
      <c r="NR294" s="627"/>
      <c r="NS294" s="627"/>
      <c r="NT294" s="627"/>
      <c r="NU294" s="627"/>
      <c r="NV294" s="627"/>
      <c r="NW294" s="627"/>
      <c r="NX294" s="627"/>
      <c r="NY294" s="627"/>
      <c r="NZ294" s="627"/>
      <c r="OA294" s="627"/>
      <c r="OB294" s="627"/>
      <c r="OC294" s="627"/>
      <c r="OD294" s="627"/>
      <c r="OE294" s="627"/>
      <c r="OF294" s="627"/>
      <c r="OG294" s="627"/>
      <c r="OH294" s="627"/>
      <c r="OI294" s="627"/>
      <c r="OJ294" s="627"/>
      <c r="OK294" s="627"/>
      <c r="OL294" s="627"/>
      <c r="OM294" s="627"/>
      <c r="ON294" s="627"/>
      <c r="OO294" s="627"/>
      <c r="OP294" s="627"/>
      <c r="OQ294" s="627"/>
      <c r="OR294" s="627"/>
      <c r="OS294" s="627"/>
      <c r="OT294" s="627"/>
      <c r="OU294" s="627"/>
    </row>
    <row r="295" spans="1:415" s="525" customFormat="1">
      <c r="C295" s="561"/>
      <c r="H295" s="915"/>
      <c r="I295" s="626" t="s">
        <v>882</v>
      </c>
      <c r="J295" s="626"/>
      <c r="K295" s="626"/>
      <c r="L295" s="626"/>
      <c r="M295" s="626"/>
      <c r="N295" s="626"/>
      <c r="O295" s="626"/>
      <c r="P295" s="626"/>
      <c r="Q295" s="626"/>
      <c r="R295" s="626"/>
      <c r="S295" s="626"/>
      <c r="T295" s="626"/>
      <c r="U295" s="626"/>
      <c r="V295" s="626"/>
      <c r="W295" s="626"/>
      <c r="X295" s="626"/>
      <c r="Y295" s="626"/>
      <c r="Z295" s="626"/>
      <c r="AA295" s="626"/>
      <c r="AB295" s="626"/>
      <c r="AC295" s="626"/>
      <c r="AD295" s="626"/>
      <c r="AE295" s="626"/>
      <c r="AF295" s="626"/>
      <c r="AG295" s="626"/>
      <c r="AH295" s="626"/>
      <c r="AI295" s="626"/>
      <c r="AJ295" s="626"/>
      <c r="AK295" s="626"/>
      <c r="AL295" s="626"/>
      <c r="AM295" s="626"/>
      <c r="AN295" s="626"/>
      <c r="AO295" s="626"/>
      <c r="AP295" s="626"/>
      <c r="AQ295" s="626"/>
      <c r="AR295" s="626"/>
      <c r="AS295" s="626"/>
      <c r="AT295" s="626"/>
      <c r="AU295" s="626"/>
      <c r="AV295" s="626"/>
      <c r="AW295" s="626"/>
      <c r="AX295" s="626"/>
      <c r="AY295" s="626"/>
      <c r="AZ295" s="626"/>
      <c r="BA295" s="626"/>
      <c r="BB295" s="626"/>
      <c r="BC295" s="626"/>
      <c r="BD295" s="626"/>
      <c r="BE295" s="626"/>
      <c r="BF295" s="626"/>
      <c r="BG295" s="626"/>
      <c r="BH295" s="626"/>
      <c r="BI295" s="626"/>
      <c r="BJ295" s="626"/>
      <c r="BK295" s="626"/>
      <c r="BL295" s="626"/>
      <c r="BM295" s="626"/>
      <c r="BN295" s="626"/>
      <c r="BO295" s="626"/>
      <c r="BP295" s="626"/>
      <c r="BQ295" s="626"/>
      <c r="BR295" s="626"/>
      <c r="BS295" s="626"/>
      <c r="BT295" s="626"/>
      <c r="BU295" s="626"/>
      <c r="BV295" s="626"/>
      <c r="BW295" s="626"/>
      <c r="BX295" s="626"/>
      <c r="BY295" s="626"/>
      <c r="BZ295" s="626"/>
      <c r="CA295" s="626"/>
      <c r="CB295" s="626"/>
      <c r="CC295" s="626"/>
      <c r="CD295" s="626"/>
      <c r="CE295" s="626"/>
      <c r="CF295" s="626"/>
      <c r="CG295" s="626"/>
      <c r="CH295" s="626"/>
      <c r="CI295" s="626"/>
      <c r="CJ295" s="626"/>
      <c r="CK295" s="626"/>
      <c r="CL295" s="626"/>
      <c r="CM295" s="626"/>
      <c r="CN295" s="626"/>
      <c r="CO295" s="626"/>
      <c r="CP295" s="626"/>
      <c r="CQ295" s="626"/>
      <c r="CR295" s="626"/>
      <c r="CS295" s="626"/>
      <c r="CT295" s="626"/>
      <c r="CU295" s="626"/>
      <c r="CV295" s="626"/>
      <c r="CW295" s="626"/>
      <c r="CX295" s="626"/>
      <c r="CY295" s="626"/>
      <c r="CZ295" s="626"/>
      <c r="DA295" s="626"/>
      <c r="DB295" s="626"/>
      <c r="DC295" s="626"/>
      <c r="DD295" s="626"/>
      <c r="DE295" s="626"/>
      <c r="DF295" s="626"/>
      <c r="DG295" s="626"/>
      <c r="DH295" s="626"/>
      <c r="DI295" s="626"/>
      <c r="DJ295" s="626"/>
      <c r="DK295" s="626"/>
      <c r="DL295" s="626"/>
      <c r="DM295" s="626"/>
      <c r="DN295" s="626"/>
      <c r="DO295" s="626"/>
      <c r="DP295" s="626"/>
      <c r="DQ295" s="626"/>
      <c r="DR295" s="626"/>
      <c r="DS295" s="626"/>
      <c r="DT295" s="626"/>
      <c r="DU295" s="626"/>
      <c r="DV295" s="626"/>
      <c r="DW295" s="626"/>
      <c r="DX295" s="626"/>
      <c r="DY295" s="626"/>
      <c r="DZ295" s="626"/>
      <c r="EA295" s="626"/>
      <c r="EB295" s="626"/>
      <c r="EC295" s="626"/>
      <c r="ED295" s="626"/>
      <c r="EE295" s="626"/>
      <c r="EF295" s="626"/>
      <c r="EG295" s="626"/>
      <c r="EH295" s="626"/>
      <c r="EI295" s="626"/>
      <c r="EJ295" s="626"/>
      <c r="EK295" s="626"/>
      <c r="EL295" s="626"/>
      <c r="EM295" s="626"/>
      <c r="EN295" s="626"/>
      <c r="EO295" s="626"/>
      <c r="EP295" s="626"/>
      <c r="EQ295" s="626"/>
      <c r="ER295" s="626"/>
      <c r="ES295" s="626"/>
      <c r="ET295" s="626"/>
      <c r="EU295" s="626"/>
      <c r="EV295" s="626"/>
      <c r="EW295" s="626"/>
      <c r="EX295" s="626"/>
      <c r="EY295" s="626"/>
      <c r="EZ295" s="626"/>
      <c r="FA295" s="626"/>
      <c r="FB295" s="626"/>
      <c r="FC295" s="626"/>
      <c r="FD295" s="626"/>
      <c r="FE295" s="626"/>
      <c r="FF295" s="626"/>
      <c r="FG295" s="626"/>
      <c r="FH295" s="626"/>
      <c r="FI295" s="626"/>
      <c r="FJ295" s="626"/>
      <c r="FK295" s="626"/>
      <c r="FL295" s="626"/>
      <c r="FM295" s="626"/>
      <c r="FN295" s="626"/>
      <c r="FO295" s="626"/>
      <c r="FP295" s="626"/>
      <c r="FQ295" s="626"/>
      <c r="FR295" s="626"/>
      <c r="FS295" s="626"/>
      <c r="FT295" s="626"/>
      <c r="FU295" s="626"/>
      <c r="FV295" s="626"/>
      <c r="FW295" s="626"/>
      <c r="FX295" s="626"/>
      <c r="FY295" s="626"/>
      <c r="FZ295" s="626"/>
      <c r="GA295" s="626"/>
      <c r="GB295" s="626"/>
      <c r="GC295" s="626"/>
      <c r="GD295" s="626"/>
      <c r="GE295" s="626"/>
      <c r="GF295" s="626"/>
      <c r="GG295" s="626"/>
      <c r="GH295" s="626"/>
      <c r="GI295" s="626"/>
      <c r="GJ295" s="626"/>
      <c r="GK295" s="626"/>
      <c r="GL295" s="626"/>
      <c r="GM295" s="626"/>
      <c r="GN295" s="626"/>
      <c r="GO295" s="626"/>
      <c r="GP295" s="626"/>
      <c r="GQ295" s="626"/>
      <c r="GR295" s="626"/>
      <c r="GS295" s="626"/>
      <c r="GT295" s="626"/>
      <c r="GU295" s="626"/>
      <c r="GV295" s="626"/>
      <c r="GW295" s="626"/>
      <c r="GX295" s="626"/>
      <c r="GY295" s="626"/>
      <c r="GZ295" s="626"/>
      <c r="HA295" s="626"/>
      <c r="HB295" s="626"/>
      <c r="HC295" s="626"/>
      <c r="HD295" s="626"/>
      <c r="HE295" s="626"/>
      <c r="HF295" s="626"/>
      <c r="HG295" s="626"/>
      <c r="HH295" s="626"/>
      <c r="HI295" s="626"/>
      <c r="HJ295" s="626"/>
      <c r="HK295" s="626"/>
      <c r="HL295" s="626"/>
      <c r="HM295" s="626"/>
      <c r="HN295" s="626"/>
      <c r="HO295" s="626"/>
      <c r="HP295" s="626"/>
      <c r="HQ295" s="626"/>
      <c r="HR295" s="626"/>
      <c r="HS295" s="626"/>
      <c r="HT295" s="626"/>
      <c r="HU295" s="626"/>
      <c r="HV295" s="626"/>
      <c r="HW295" s="626"/>
      <c r="HX295" s="626"/>
      <c r="HY295" s="626"/>
      <c r="HZ295" s="626"/>
      <c r="IA295" s="626"/>
      <c r="IB295" s="626"/>
      <c r="IC295" s="626"/>
      <c r="ID295" s="626"/>
      <c r="IE295" s="626"/>
      <c r="IF295" s="626"/>
      <c r="IG295" s="626"/>
      <c r="IH295" s="626"/>
      <c r="II295" s="626"/>
      <c r="IJ295" s="626"/>
      <c r="IK295" s="626"/>
      <c r="IL295" s="626"/>
      <c r="IM295" s="626"/>
      <c r="IN295" s="626"/>
      <c r="IO295" s="626"/>
      <c r="IP295" s="626"/>
      <c r="IQ295" s="626"/>
      <c r="IR295" s="626"/>
      <c r="IS295" s="626"/>
      <c r="IT295" s="626"/>
      <c r="IU295" s="626"/>
      <c r="IV295" s="626"/>
      <c r="IW295" s="626"/>
      <c r="IX295" s="626"/>
      <c r="IY295" s="626"/>
      <c r="IZ295" s="626"/>
      <c r="JA295" s="626"/>
      <c r="JB295" s="626"/>
      <c r="JC295" s="626"/>
      <c r="JD295" s="626"/>
      <c r="JE295" s="626"/>
      <c r="JF295" s="626"/>
      <c r="JG295" s="626"/>
      <c r="JH295" s="626"/>
      <c r="JI295" s="626"/>
      <c r="JJ295" s="626"/>
      <c r="JK295" s="626"/>
      <c r="JL295" s="626"/>
      <c r="JM295" s="626"/>
      <c r="JN295" s="626"/>
      <c r="JO295" s="626"/>
      <c r="JP295" s="626"/>
      <c r="JQ295" s="626"/>
      <c r="JR295" s="626"/>
      <c r="JS295" s="626"/>
      <c r="JT295" s="626"/>
      <c r="JU295" s="626"/>
      <c r="JV295" s="626"/>
      <c r="JW295" s="626"/>
      <c r="JX295" s="626"/>
      <c r="JY295" s="626"/>
      <c r="JZ295" s="626"/>
      <c r="KA295" s="626"/>
      <c r="KB295" s="626"/>
      <c r="KC295" s="626"/>
      <c r="KD295" s="626"/>
      <c r="KE295" s="626"/>
      <c r="KF295" s="626"/>
      <c r="KG295" s="626"/>
      <c r="KH295" s="626"/>
      <c r="KI295" s="626"/>
      <c r="KJ295" s="626"/>
      <c r="KK295" s="626"/>
      <c r="KL295" s="626"/>
      <c r="KM295" s="626"/>
      <c r="KN295" s="626"/>
      <c r="KO295" s="626"/>
      <c r="KP295" s="626"/>
      <c r="KQ295" s="626"/>
      <c r="KR295" s="626"/>
      <c r="KS295" s="626"/>
      <c r="KT295" s="626"/>
      <c r="KU295" s="626"/>
      <c r="KV295" s="626"/>
      <c r="KW295" s="626"/>
      <c r="KX295" s="626"/>
      <c r="KY295" s="626"/>
      <c r="KZ295" s="626"/>
      <c r="LA295" s="626"/>
      <c r="LB295" s="626"/>
      <c r="LC295" s="626"/>
      <c r="LD295" s="626"/>
      <c r="LE295" s="626"/>
      <c r="LF295" s="626"/>
      <c r="LG295" s="626"/>
      <c r="LH295" s="626"/>
      <c r="LI295" s="626"/>
      <c r="LJ295" s="626"/>
      <c r="LK295" s="626"/>
      <c r="LL295" s="626"/>
      <c r="LM295" s="626"/>
      <c r="LN295" s="626"/>
      <c r="LO295" s="626"/>
      <c r="LP295" s="626"/>
      <c r="LQ295" s="626"/>
      <c r="LR295" s="626"/>
      <c r="LS295" s="626"/>
      <c r="LT295" s="626"/>
      <c r="LU295" s="626"/>
      <c r="LV295" s="626"/>
      <c r="LW295" s="626"/>
      <c r="LX295" s="626"/>
      <c r="LY295" s="626"/>
      <c r="LZ295" s="626"/>
      <c r="MA295" s="626"/>
      <c r="MB295" s="626"/>
      <c r="MC295" s="626"/>
      <c r="MD295" s="626"/>
      <c r="ME295" s="626"/>
      <c r="MF295" s="626"/>
      <c r="MG295" s="626"/>
      <c r="MH295" s="626"/>
      <c r="MI295" s="626"/>
      <c r="MJ295" s="626"/>
      <c r="MK295" s="626"/>
      <c r="ML295" s="626"/>
      <c r="MM295" s="626"/>
      <c r="MN295" s="626"/>
      <c r="MO295" s="626"/>
      <c r="MP295" s="626"/>
      <c r="MQ295" s="626"/>
      <c r="MR295" s="626"/>
      <c r="MS295" s="626"/>
      <c r="MT295" s="626"/>
      <c r="MU295" s="626"/>
      <c r="MV295" s="626"/>
      <c r="MW295" s="626"/>
      <c r="MX295" s="626"/>
      <c r="MY295" s="626"/>
      <c r="MZ295" s="626"/>
      <c r="NA295" s="626"/>
      <c r="NB295" s="626"/>
      <c r="NC295" s="626"/>
      <c r="ND295" s="626"/>
      <c r="NE295" s="626"/>
      <c r="NF295" s="626"/>
      <c r="NG295" s="626"/>
      <c r="NH295" s="626"/>
      <c r="NI295" s="626"/>
      <c r="NJ295" s="626"/>
      <c r="NK295" s="626"/>
      <c r="NL295" s="626"/>
      <c r="NM295" s="626"/>
      <c r="NN295" s="626"/>
      <c r="NO295" s="626"/>
      <c r="NP295" s="626"/>
      <c r="NQ295" s="626"/>
      <c r="NR295" s="626"/>
      <c r="NS295" s="626"/>
      <c r="NT295" s="626"/>
      <c r="NU295" s="626"/>
      <c r="NV295" s="626"/>
      <c r="NW295" s="626"/>
      <c r="NX295" s="626"/>
      <c r="NY295" s="626"/>
      <c r="NZ295" s="626"/>
      <c r="OA295" s="626"/>
      <c r="OB295" s="626"/>
      <c r="OC295" s="626"/>
      <c r="OD295" s="626"/>
      <c r="OE295" s="626"/>
      <c r="OF295" s="626"/>
      <c r="OG295" s="626"/>
      <c r="OH295" s="626"/>
      <c r="OI295" s="626"/>
      <c r="OJ295" s="626"/>
      <c r="OK295" s="626"/>
      <c r="OL295" s="626"/>
      <c r="OM295" s="626"/>
      <c r="ON295" s="626"/>
      <c r="OO295" s="626"/>
      <c r="OP295" s="626"/>
      <c r="OQ295" s="626"/>
      <c r="OR295" s="626"/>
      <c r="OS295" s="626"/>
      <c r="OT295" s="626"/>
      <c r="OU295" s="628">
        <f>OU290</f>
        <v>0.42000000000000004</v>
      </c>
    </row>
    <row r="296" spans="1:415" s="525" customFormat="1">
      <c r="C296" s="561"/>
      <c r="H296" s="915"/>
      <c r="I296" s="626" t="s">
        <v>883</v>
      </c>
      <c r="J296" s="627">
        <f t="shared" ref="J296:AO296" si="11">SUM(J294:J295)</f>
        <v>8.84</v>
      </c>
      <c r="K296" s="627">
        <f t="shared" si="11"/>
        <v>10.8</v>
      </c>
      <c r="L296" s="627">
        <f t="shared" si="11"/>
        <v>10.8</v>
      </c>
      <c r="M296" s="627">
        <f t="shared" si="11"/>
        <v>15.029999999999998</v>
      </c>
      <c r="N296" s="627">
        <f t="shared" si="11"/>
        <v>24.45</v>
      </c>
      <c r="O296" s="627">
        <f t="shared" si="11"/>
        <v>41.71</v>
      </c>
      <c r="P296" s="627">
        <f t="shared" si="11"/>
        <v>65.12</v>
      </c>
      <c r="Q296" s="627">
        <f t="shared" si="11"/>
        <v>91.93</v>
      </c>
      <c r="R296" s="627">
        <f t="shared" si="11"/>
        <v>123.43000000000002</v>
      </c>
      <c r="S296" s="627">
        <f t="shared" si="11"/>
        <v>235</v>
      </c>
      <c r="T296" s="627">
        <f t="shared" si="11"/>
        <v>254.36999999999998</v>
      </c>
      <c r="U296" s="627">
        <f t="shared" si="11"/>
        <v>353.48</v>
      </c>
      <c r="V296" s="627">
        <f t="shared" si="11"/>
        <v>551.07000000000005</v>
      </c>
      <c r="W296" s="627">
        <f t="shared" si="11"/>
        <v>856.2700000000001</v>
      </c>
      <c r="X296" s="627">
        <f t="shared" si="11"/>
        <v>1098</v>
      </c>
      <c r="Y296" s="627">
        <f t="shared" si="11"/>
        <v>8.84</v>
      </c>
      <c r="Z296" s="627">
        <f t="shared" si="11"/>
        <v>8.84</v>
      </c>
      <c r="AA296" s="627">
        <f t="shared" si="11"/>
        <v>8.84</v>
      </c>
      <c r="AB296" s="627">
        <f t="shared" si="11"/>
        <v>8.84</v>
      </c>
      <c r="AC296" s="627">
        <f t="shared" si="11"/>
        <v>8.84</v>
      </c>
      <c r="AD296" s="627">
        <f t="shared" si="11"/>
        <v>8.84</v>
      </c>
      <c r="AE296" s="627">
        <f t="shared" si="11"/>
        <v>8.84</v>
      </c>
      <c r="AF296" s="627">
        <f t="shared" si="11"/>
        <v>8.84</v>
      </c>
      <c r="AG296" s="627">
        <f t="shared" si="11"/>
        <v>8.84</v>
      </c>
      <c r="AH296" s="627">
        <f t="shared" si="11"/>
        <v>8.84</v>
      </c>
      <c r="AI296" s="627">
        <f t="shared" si="11"/>
        <v>8.84</v>
      </c>
      <c r="AJ296" s="627">
        <f t="shared" si="11"/>
        <v>8.84</v>
      </c>
      <c r="AK296" s="627">
        <f t="shared" si="11"/>
        <v>8.84</v>
      </c>
      <c r="AL296" s="627">
        <f t="shared" si="11"/>
        <v>8.84</v>
      </c>
      <c r="AM296" s="627">
        <f t="shared" si="11"/>
        <v>8.84</v>
      </c>
      <c r="AN296" s="627">
        <f t="shared" si="11"/>
        <v>8.84</v>
      </c>
      <c r="AO296" s="627">
        <f t="shared" si="11"/>
        <v>8.84</v>
      </c>
      <c r="AP296" s="627">
        <f t="shared" ref="AP296:BU296" si="12">SUM(AP294:AP295)</f>
        <v>10.8</v>
      </c>
      <c r="AQ296" s="627">
        <f t="shared" si="12"/>
        <v>10.8</v>
      </c>
      <c r="AR296" s="627">
        <f t="shared" si="12"/>
        <v>10.8</v>
      </c>
      <c r="AS296" s="627">
        <f t="shared" si="12"/>
        <v>10.8</v>
      </c>
      <c r="AT296" s="627">
        <f t="shared" si="12"/>
        <v>10.8</v>
      </c>
      <c r="AU296" s="627">
        <f t="shared" si="12"/>
        <v>10.8</v>
      </c>
      <c r="AV296" s="627">
        <f t="shared" si="12"/>
        <v>10.8</v>
      </c>
      <c r="AW296" s="627">
        <f t="shared" si="12"/>
        <v>10.8</v>
      </c>
      <c r="AX296" s="627">
        <f t="shared" si="12"/>
        <v>10.8</v>
      </c>
      <c r="AY296" s="627">
        <f t="shared" si="12"/>
        <v>10.8</v>
      </c>
      <c r="AZ296" s="627">
        <f t="shared" si="12"/>
        <v>10.8</v>
      </c>
      <c r="BA296" s="627">
        <f t="shared" si="12"/>
        <v>10.8</v>
      </c>
      <c r="BB296" s="627">
        <f t="shared" si="12"/>
        <v>10.8</v>
      </c>
      <c r="BC296" s="627">
        <f t="shared" si="12"/>
        <v>10.8</v>
      </c>
      <c r="BD296" s="627">
        <f t="shared" si="12"/>
        <v>10.8</v>
      </c>
      <c r="BE296" s="627">
        <f t="shared" si="12"/>
        <v>10.8</v>
      </c>
      <c r="BF296" s="627">
        <f t="shared" si="12"/>
        <v>10.8</v>
      </c>
      <c r="BG296" s="627">
        <f t="shared" si="12"/>
        <v>10.8</v>
      </c>
      <c r="BH296" s="627">
        <f t="shared" si="12"/>
        <v>10.8</v>
      </c>
      <c r="BI296" s="627">
        <f t="shared" si="12"/>
        <v>10.8</v>
      </c>
      <c r="BJ296" s="627">
        <f t="shared" si="12"/>
        <v>10.8</v>
      </c>
      <c r="BK296" s="627">
        <f t="shared" si="12"/>
        <v>10.8</v>
      </c>
      <c r="BL296" s="627">
        <f t="shared" si="12"/>
        <v>10.8</v>
      </c>
      <c r="BM296" s="627">
        <f t="shared" si="12"/>
        <v>10.8</v>
      </c>
      <c r="BN296" s="627">
        <f t="shared" si="12"/>
        <v>10.8</v>
      </c>
      <c r="BO296" s="627">
        <f t="shared" si="12"/>
        <v>10.8</v>
      </c>
      <c r="BP296" s="627">
        <f t="shared" si="12"/>
        <v>10.8</v>
      </c>
      <c r="BQ296" s="627">
        <f t="shared" si="12"/>
        <v>10.8</v>
      </c>
      <c r="BR296" s="627">
        <f t="shared" si="12"/>
        <v>10.8</v>
      </c>
      <c r="BS296" s="627">
        <f t="shared" si="12"/>
        <v>10.8</v>
      </c>
      <c r="BT296" s="627">
        <f t="shared" si="12"/>
        <v>10.8</v>
      </c>
      <c r="BU296" s="627">
        <f t="shared" si="12"/>
        <v>10.8</v>
      </c>
      <c r="BV296" s="627">
        <f t="shared" ref="BV296:DA296" si="13">SUM(BV294:BV295)</f>
        <v>10.8</v>
      </c>
      <c r="BW296" s="627">
        <f t="shared" si="13"/>
        <v>15.029999999999998</v>
      </c>
      <c r="BX296" s="627">
        <f t="shared" si="13"/>
        <v>15.029999999999998</v>
      </c>
      <c r="BY296" s="627">
        <f t="shared" si="13"/>
        <v>15.029999999999998</v>
      </c>
      <c r="BZ296" s="627">
        <f t="shared" si="13"/>
        <v>15.029999999999998</v>
      </c>
      <c r="CA296" s="627">
        <f t="shared" si="13"/>
        <v>15.029999999999998</v>
      </c>
      <c r="CB296" s="627">
        <f t="shared" si="13"/>
        <v>15.029999999999998</v>
      </c>
      <c r="CC296" s="627">
        <f t="shared" si="13"/>
        <v>15.029999999999998</v>
      </c>
      <c r="CD296" s="627">
        <f t="shared" si="13"/>
        <v>15.029999999999998</v>
      </c>
      <c r="CE296" s="627">
        <f t="shared" si="13"/>
        <v>15.029999999999998</v>
      </c>
      <c r="CF296" s="627">
        <f t="shared" si="13"/>
        <v>15.029999999999998</v>
      </c>
      <c r="CG296" s="627">
        <f t="shared" si="13"/>
        <v>15.029999999999998</v>
      </c>
      <c r="CH296" s="627">
        <f t="shared" si="13"/>
        <v>15.029999999999998</v>
      </c>
      <c r="CI296" s="627">
        <f t="shared" si="13"/>
        <v>15.029999999999998</v>
      </c>
      <c r="CJ296" s="627">
        <f t="shared" si="13"/>
        <v>15.029999999999998</v>
      </c>
      <c r="CK296" s="627">
        <f t="shared" si="13"/>
        <v>15.029999999999998</v>
      </c>
      <c r="CL296" s="627">
        <f t="shared" si="13"/>
        <v>24.45</v>
      </c>
      <c r="CM296" s="627">
        <f t="shared" si="13"/>
        <v>24.45</v>
      </c>
      <c r="CN296" s="627">
        <f t="shared" si="13"/>
        <v>24.45</v>
      </c>
      <c r="CO296" s="627">
        <f t="shared" si="13"/>
        <v>24.45</v>
      </c>
      <c r="CP296" s="627">
        <f t="shared" si="13"/>
        <v>24.45</v>
      </c>
      <c r="CQ296" s="627">
        <f t="shared" si="13"/>
        <v>24.45</v>
      </c>
      <c r="CR296" s="627">
        <f t="shared" si="13"/>
        <v>24.45</v>
      </c>
      <c r="CS296" s="627">
        <f t="shared" si="13"/>
        <v>24.45</v>
      </c>
      <c r="CT296" s="627">
        <f t="shared" si="13"/>
        <v>24.45</v>
      </c>
      <c r="CU296" s="627">
        <f t="shared" si="13"/>
        <v>24.45</v>
      </c>
      <c r="CV296" s="627">
        <f t="shared" si="13"/>
        <v>24.45</v>
      </c>
      <c r="CW296" s="627">
        <f t="shared" si="13"/>
        <v>24.45</v>
      </c>
      <c r="CX296" s="627">
        <f t="shared" si="13"/>
        <v>24.45</v>
      </c>
      <c r="CY296" s="627">
        <f t="shared" si="13"/>
        <v>24.45</v>
      </c>
      <c r="CZ296" s="627">
        <f t="shared" si="13"/>
        <v>41.71</v>
      </c>
      <c r="DA296" s="627">
        <f t="shared" si="13"/>
        <v>41.71</v>
      </c>
      <c r="DB296" s="627">
        <f t="shared" ref="DB296:EG296" si="14">SUM(DB294:DB295)</f>
        <v>41.71</v>
      </c>
      <c r="DC296" s="627">
        <f t="shared" si="14"/>
        <v>41.71</v>
      </c>
      <c r="DD296" s="627">
        <f t="shared" si="14"/>
        <v>41.71</v>
      </c>
      <c r="DE296" s="627">
        <f t="shared" si="14"/>
        <v>41.71</v>
      </c>
      <c r="DF296" s="627">
        <f t="shared" si="14"/>
        <v>41.71</v>
      </c>
      <c r="DG296" s="627">
        <f t="shared" si="14"/>
        <v>41.71</v>
      </c>
      <c r="DH296" s="627">
        <f t="shared" si="14"/>
        <v>41.71</v>
      </c>
      <c r="DI296" s="627">
        <f t="shared" si="14"/>
        <v>41.71</v>
      </c>
      <c r="DJ296" s="627">
        <f t="shared" si="14"/>
        <v>41.71</v>
      </c>
      <c r="DK296" s="627">
        <f t="shared" si="14"/>
        <v>41.71</v>
      </c>
      <c r="DL296" s="627">
        <f t="shared" si="14"/>
        <v>41.71</v>
      </c>
      <c r="DM296" s="627">
        <f t="shared" si="14"/>
        <v>65.12</v>
      </c>
      <c r="DN296" s="627">
        <f t="shared" si="14"/>
        <v>65.12</v>
      </c>
      <c r="DO296" s="627">
        <f t="shared" si="14"/>
        <v>65.12</v>
      </c>
      <c r="DP296" s="627">
        <f t="shared" si="14"/>
        <v>65.12</v>
      </c>
      <c r="DQ296" s="627">
        <f t="shared" si="14"/>
        <v>65.12</v>
      </c>
      <c r="DR296" s="627">
        <f t="shared" si="14"/>
        <v>65.12</v>
      </c>
      <c r="DS296" s="627">
        <f t="shared" si="14"/>
        <v>65.12</v>
      </c>
      <c r="DT296" s="627">
        <f t="shared" si="14"/>
        <v>65.12</v>
      </c>
      <c r="DU296" s="627">
        <f t="shared" si="14"/>
        <v>65.12</v>
      </c>
      <c r="DV296" s="627">
        <f t="shared" si="14"/>
        <v>65.12</v>
      </c>
      <c r="DW296" s="627">
        <f t="shared" si="14"/>
        <v>65.12</v>
      </c>
      <c r="DX296" s="627">
        <f t="shared" si="14"/>
        <v>65.12</v>
      </c>
      <c r="DY296" s="627">
        <f t="shared" si="14"/>
        <v>91.93</v>
      </c>
      <c r="DZ296" s="627">
        <f t="shared" si="14"/>
        <v>91.93</v>
      </c>
      <c r="EA296" s="627">
        <f t="shared" si="14"/>
        <v>91.93</v>
      </c>
      <c r="EB296" s="627">
        <f t="shared" si="14"/>
        <v>91.93</v>
      </c>
      <c r="EC296" s="627">
        <f t="shared" si="14"/>
        <v>91.93</v>
      </c>
      <c r="ED296" s="627">
        <f t="shared" si="14"/>
        <v>91.93</v>
      </c>
      <c r="EE296" s="627">
        <f t="shared" si="14"/>
        <v>91.93</v>
      </c>
      <c r="EF296" s="627">
        <f t="shared" si="14"/>
        <v>91.93</v>
      </c>
      <c r="EG296" s="627">
        <f t="shared" si="14"/>
        <v>91.93</v>
      </c>
      <c r="EH296" s="627">
        <f t="shared" ref="EH296:FM296" si="15">SUM(EH294:EH295)</f>
        <v>91.93</v>
      </c>
      <c r="EI296" s="627">
        <f t="shared" si="15"/>
        <v>91.93</v>
      </c>
      <c r="EJ296" s="627">
        <f t="shared" si="15"/>
        <v>123.43000000000002</v>
      </c>
      <c r="EK296" s="627">
        <f t="shared" si="15"/>
        <v>123.43000000000002</v>
      </c>
      <c r="EL296" s="627">
        <f t="shared" si="15"/>
        <v>123.43000000000002</v>
      </c>
      <c r="EM296" s="627">
        <f t="shared" si="15"/>
        <v>123.43000000000002</v>
      </c>
      <c r="EN296" s="627">
        <f t="shared" si="15"/>
        <v>123.43000000000002</v>
      </c>
      <c r="EO296" s="627">
        <f t="shared" si="15"/>
        <v>123.43000000000002</v>
      </c>
      <c r="EP296" s="627">
        <f t="shared" si="15"/>
        <v>123.43000000000002</v>
      </c>
      <c r="EQ296" s="627">
        <f t="shared" si="15"/>
        <v>123.43000000000002</v>
      </c>
      <c r="ER296" s="627">
        <f t="shared" si="15"/>
        <v>123.43000000000002</v>
      </c>
      <c r="ES296" s="627">
        <f t="shared" si="15"/>
        <v>123.43000000000002</v>
      </c>
      <c r="ET296" s="627">
        <f t="shared" si="15"/>
        <v>235</v>
      </c>
      <c r="EU296" s="627">
        <f t="shared" si="15"/>
        <v>235</v>
      </c>
      <c r="EV296" s="627">
        <f t="shared" si="15"/>
        <v>235</v>
      </c>
      <c r="EW296" s="627">
        <f t="shared" si="15"/>
        <v>235</v>
      </c>
      <c r="EX296" s="627">
        <f t="shared" si="15"/>
        <v>235</v>
      </c>
      <c r="EY296" s="627">
        <f t="shared" si="15"/>
        <v>235</v>
      </c>
      <c r="EZ296" s="627">
        <f t="shared" si="15"/>
        <v>235</v>
      </c>
      <c r="FA296" s="627">
        <f t="shared" si="15"/>
        <v>235</v>
      </c>
      <c r="FB296" s="627">
        <f t="shared" si="15"/>
        <v>235</v>
      </c>
      <c r="FC296" s="627">
        <f t="shared" si="15"/>
        <v>235</v>
      </c>
      <c r="FD296" s="627">
        <f t="shared" si="15"/>
        <v>235</v>
      </c>
      <c r="FE296" s="627">
        <f t="shared" si="15"/>
        <v>235</v>
      </c>
      <c r="FF296" s="627">
        <f t="shared" si="15"/>
        <v>235</v>
      </c>
      <c r="FG296" s="627">
        <f t="shared" si="15"/>
        <v>235</v>
      </c>
      <c r="FH296" s="627">
        <f t="shared" si="15"/>
        <v>235</v>
      </c>
      <c r="FI296" s="627">
        <f t="shared" si="15"/>
        <v>235</v>
      </c>
      <c r="FJ296" s="627">
        <f t="shared" si="15"/>
        <v>235</v>
      </c>
      <c r="FK296" s="627">
        <f t="shared" si="15"/>
        <v>254.36999999999998</v>
      </c>
      <c r="FL296" s="627">
        <f t="shared" si="15"/>
        <v>254.36999999999998</v>
      </c>
      <c r="FM296" s="627">
        <f t="shared" si="15"/>
        <v>254.36999999999998</v>
      </c>
      <c r="FN296" s="627">
        <f t="shared" ref="FN296:GK296" si="16">SUM(FN294:FN295)</f>
        <v>254.36999999999998</v>
      </c>
      <c r="FO296" s="627">
        <f t="shared" si="16"/>
        <v>254.36999999999998</v>
      </c>
      <c r="FP296" s="627">
        <f t="shared" si="16"/>
        <v>254.36999999999998</v>
      </c>
      <c r="FQ296" s="627">
        <f t="shared" si="16"/>
        <v>254.36999999999998</v>
      </c>
      <c r="FR296" s="627">
        <f t="shared" si="16"/>
        <v>353.48</v>
      </c>
      <c r="FS296" s="627">
        <f t="shared" si="16"/>
        <v>353.48</v>
      </c>
      <c r="FT296" s="627">
        <f t="shared" si="16"/>
        <v>353.48</v>
      </c>
      <c r="FU296" s="627">
        <f t="shared" si="16"/>
        <v>353.48</v>
      </c>
      <c r="FV296" s="627">
        <f t="shared" si="16"/>
        <v>353.48</v>
      </c>
      <c r="FW296" s="627">
        <f t="shared" si="16"/>
        <v>353.48</v>
      </c>
      <c r="FX296" s="627">
        <f t="shared" si="16"/>
        <v>476.66999999999996</v>
      </c>
      <c r="FY296" s="627">
        <f t="shared" si="16"/>
        <v>476.66999999999996</v>
      </c>
      <c r="FZ296" s="627">
        <f t="shared" si="16"/>
        <v>476.66999999999996</v>
      </c>
      <c r="GA296" s="627">
        <f t="shared" si="16"/>
        <v>476.66999999999996</v>
      </c>
      <c r="GB296" s="627">
        <f t="shared" si="16"/>
        <v>476.66999999999996</v>
      </c>
      <c r="GC296" s="627">
        <f t="shared" si="16"/>
        <v>551.07000000000005</v>
      </c>
      <c r="GD296" s="627">
        <f t="shared" si="16"/>
        <v>551.07000000000005</v>
      </c>
      <c r="GE296" s="627">
        <f t="shared" si="16"/>
        <v>551.07000000000005</v>
      </c>
      <c r="GF296" s="627">
        <f t="shared" si="16"/>
        <v>551.07000000000005</v>
      </c>
      <c r="GG296" s="627">
        <f t="shared" si="16"/>
        <v>73.055555555555557</v>
      </c>
      <c r="GH296" s="627">
        <f t="shared" si="16"/>
        <v>126.38888888888889</v>
      </c>
      <c r="GI296" s="627">
        <f t="shared" si="16"/>
        <v>162.91666666666669</v>
      </c>
      <c r="GJ296" s="627">
        <f t="shared" si="16"/>
        <v>327.35416666666669</v>
      </c>
      <c r="GK296" s="627">
        <f t="shared" si="16"/>
        <v>430.3125</v>
      </c>
      <c r="GL296" s="627"/>
      <c r="GM296" s="627"/>
      <c r="GN296" s="627"/>
      <c r="GO296" s="627"/>
      <c r="GP296" s="627"/>
      <c r="GQ296" s="627"/>
      <c r="GR296" s="627"/>
      <c r="GS296" s="627"/>
      <c r="GT296" s="627"/>
      <c r="GU296" s="627"/>
      <c r="GV296" s="627"/>
      <c r="GW296" s="627"/>
      <c r="GX296" s="627"/>
      <c r="GY296" s="627"/>
      <c r="GZ296" s="627"/>
      <c r="HA296" s="627"/>
      <c r="HB296" s="627"/>
      <c r="HC296" s="627"/>
      <c r="HD296" s="627"/>
      <c r="HE296" s="627"/>
      <c r="HF296" s="627"/>
      <c r="HG296" s="627"/>
      <c r="HH296" s="627"/>
      <c r="HI296" s="627"/>
      <c r="HJ296" s="627"/>
      <c r="HK296" s="627"/>
      <c r="HL296" s="627"/>
      <c r="HM296" s="627"/>
      <c r="HN296" s="627"/>
      <c r="HO296" s="627"/>
      <c r="HP296" s="627"/>
      <c r="HQ296" s="627"/>
      <c r="HR296" s="627"/>
      <c r="HS296" s="627"/>
      <c r="HT296" s="627"/>
      <c r="HU296" s="627"/>
      <c r="HV296" s="627"/>
      <c r="HW296" s="627"/>
      <c r="HX296" s="627"/>
      <c r="HY296" s="627"/>
      <c r="HZ296" s="627"/>
      <c r="IA296" s="627"/>
      <c r="IB296" s="627"/>
      <c r="IC296" s="627"/>
      <c r="ID296" s="627"/>
      <c r="IE296" s="627"/>
      <c r="IF296" s="627"/>
      <c r="IG296" s="627"/>
      <c r="IH296" s="627"/>
      <c r="II296" s="627"/>
      <c r="IJ296" s="627"/>
      <c r="IK296" s="627"/>
      <c r="IL296" s="627"/>
      <c r="IM296" s="627"/>
      <c r="IN296" s="627"/>
      <c r="IO296" s="627"/>
      <c r="IP296" s="627"/>
      <c r="IQ296" s="627"/>
      <c r="IR296" s="627"/>
      <c r="IS296" s="627"/>
      <c r="IT296" s="627"/>
      <c r="IU296" s="627"/>
      <c r="IV296" s="627"/>
      <c r="IW296" s="627"/>
      <c r="IX296" s="627"/>
      <c r="IY296" s="627"/>
      <c r="IZ296" s="627"/>
      <c r="JA296" s="627"/>
      <c r="JB296" s="627"/>
      <c r="JC296" s="627"/>
      <c r="JD296" s="627"/>
      <c r="JE296" s="627"/>
      <c r="JF296" s="627"/>
      <c r="JG296" s="627"/>
      <c r="JH296" s="627"/>
      <c r="JI296" s="627"/>
      <c r="JJ296" s="627"/>
      <c r="JK296" s="627"/>
      <c r="JL296" s="627"/>
      <c r="JM296" s="627"/>
      <c r="JN296" s="627"/>
      <c r="JO296" s="627"/>
      <c r="JP296" s="627"/>
      <c r="JQ296" s="627"/>
      <c r="JR296" s="627"/>
      <c r="JS296" s="627"/>
      <c r="JT296" s="627"/>
      <c r="JU296" s="627"/>
      <c r="JV296" s="627"/>
      <c r="JW296" s="627"/>
      <c r="JX296" s="627"/>
      <c r="JY296" s="627"/>
      <c r="JZ296" s="627"/>
      <c r="KA296" s="627"/>
      <c r="KB296" s="627"/>
      <c r="KC296" s="627"/>
      <c r="KD296" s="627"/>
      <c r="KE296" s="627"/>
      <c r="KF296" s="627"/>
      <c r="KG296" s="627"/>
      <c r="KH296" s="627"/>
      <c r="KI296" s="627"/>
      <c r="KJ296" s="627"/>
      <c r="KK296" s="627"/>
      <c r="KL296" s="627"/>
      <c r="KM296" s="627"/>
      <c r="KN296" s="627"/>
      <c r="KO296" s="627"/>
      <c r="KP296" s="627"/>
      <c r="KQ296" s="627"/>
      <c r="KR296" s="627"/>
      <c r="KS296" s="627"/>
      <c r="KT296" s="627"/>
      <c r="KU296" s="627"/>
      <c r="KV296" s="627"/>
      <c r="KW296" s="627"/>
      <c r="KX296" s="627"/>
      <c r="KY296" s="627"/>
      <c r="KZ296" s="627"/>
      <c r="LA296" s="627"/>
      <c r="LB296" s="627"/>
      <c r="LC296" s="627"/>
      <c r="LD296" s="627"/>
      <c r="LE296" s="627"/>
      <c r="LF296" s="627"/>
      <c r="LG296" s="627"/>
      <c r="LH296" s="627"/>
      <c r="LI296" s="627"/>
      <c r="LJ296" s="627"/>
      <c r="LK296" s="627"/>
      <c r="LL296" s="627"/>
      <c r="LM296" s="627"/>
      <c r="LN296" s="627"/>
      <c r="LO296" s="627"/>
      <c r="LP296" s="627"/>
      <c r="LQ296" s="627"/>
      <c r="LR296" s="627"/>
      <c r="LS296" s="627"/>
      <c r="LT296" s="627"/>
      <c r="LU296" s="627"/>
      <c r="LV296" s="627"/>
      <c r="LW296" s="627"/>
      <c r="LX296" s="627"/>
      <c r="LY296" s="627"/>
      <c r="LZ296" s="627"/>
      <c r="MA296" s="627"/>
      <c r="MB296" s="627"/>
      <c r="MC296" s="627"/>
      <c r="MD296" s="627"/>
      <c r="ME296" s="627"/>
      <c r="MF296" s="627"/>
      <c r="MG296" s="627"/>
      <c r="MH296" s="627"/>
      <c r="MI296" s="627"/>
      <c r="MJ296" s="627"/>
      <c r="MK296" s="627"/>
      <c r="ML296" s="627"/>
      <c r="MM296" s="627"/>
      <c r="MN296" s="627"/>
      <c r="MO296" s="627"/>
      <c r="MP296" s="627"/>
      <c r="MQ296" s="627"/>
      <c r="MR296" s="627"/>
      <c r="MS296" s="627"/>
      <c r="MT296" s="627"/>
      <c r="MU296" s="627"/>
      <c r="MV296" s="627"/>
      <c r="MW296" s="627"/>
      <c r="MX296" s="627"/>
      <c r="MY296" s="627"/>
      <c r="MZ296" s="627"/>
      <c r="NA296" s="627"/>
      <c r="NB296" s="627"/>
      <c r="NC296" s="627"/>
      <c r="ND296" s="627"/>
      <c r="NE296" s="627"/>
      <c r="NF296" s="627"/>
      <c r="NG296" s="627"/>
      <c r="NH296" s="627"/>
      <c r="NI296" s="627"/>
      <c r="NJ296" s="627"/>
      <c r="NK296" s="627">
        <f t="shared" ref="NK296:OT296" si="17">NK290</f>
        <v>6.3100000000000005</v>
      </c>
      <c r="NL296" s="627">
        <f t="shared" si="17"/>
        <v>6.65</v>
      </c>
      <c r="NM296" s="627">
        <f t="shared" si="17"/>
        <v>6.99</v>
      </c>
      <c r="NN296" s="627">
        <f t="shared" si="17"/>
        <v>7.67</v>
      </c>
      <c r="NO296" s="627">
        <f t="shared" si="17"/>
        <v>8.01</v>
      </c>
      <c r="NP296" s="627">
        <f t="shared" si="17"/>
        <v>8.35</v>
      </c>
      <c r="NQ296" s="627">
        <f t="shared" si="17"/>
        <v>5.1309999999999993</v>
      </c>
      <c r="NR296" s="627">
        <f t="shared" si="17"/>
        <v>5.1309999999999993</v>
      </c>
      <c r="NS296" s="627">
        <f t="shared" si="17"/>
        <v>5.1309999999999993</v>
      </c>
      <c r="NT296" s="627">
        <f t="shared" si="17"/>
        <v>5.2139999999999995</v>
      </c>
      <c r="NU296" s="627">
        <f t="shared" si="17"/>
        <v>5.2554999999999996</v>
      </c>
      <c r="NV296" s="627">
        <f t="shared" si="17"/>
        <v>10.444999999999999</v>
      </c>
      <c r="NW296" s="627">
        <f t="shared" si="17"/>
        <v>10.784999999999998</v>
      </c>
      <c r="NX296" s="627">
        <f t="shared" si="17"/>
        <v>11.124999999999998</v>
      </c>
      <c r="NY296" s="627">
        <f t="shared" si="17"/>
        <v>11.805</v>
      </c>
      <c r="NZ296" s="627">
        <f t="shared" si="17"/>
        <v>12.144999999999998</v>
      </c>
      <c r="OA296" s="627">
        <f t="shared" si="17"/>
        <v>12.484999999999999</v>
      </c>
      <c r="OB296" s="627">
        <f t="shared" si="17"/>
        <v>10.261999999999999</v>
      </c>
      <c r="OC296" s="627">
        <f t="shared" si="17"/>
        <v>10.261999999999999</v>
      </c>
      <c r="OD296" s="627">
        <f t="shared" si="17"/>
        <v>10.261999999999999</v>
      </c>
      <c r="OE296" s="627">
        <f t="shared" si="17"/>
        <v>10.427999999999999</v>
      </c>
      <c r="OF296" s="627">
        <f t="shared" si="17"/>
        <v>10.510999999999999</v>
      </c>
      <c r="OG296" s="627">
        <f t="shared" si="17"/>
        <v>56.361333333333334</v>
      </c>
      <c r="OH296" s="627">
        <f t="shared" si="17"/>
        <v>126.36133333333335</v>
      </c>
      <c r="OI296" s="627">
        <f t="shared" si="17"/>
        <v>371.31</v>
      </c>
      <c r="OJ296" s="627">
        <f t="shared" si="17"/>
        <v>4.55</v>
      </c>
      <c r="OK296" s="627">
        <f t="shared" si="17"/>
        <v>4.55</v>
      </c>
      <c r="OL296" s="627">
        <f t="shared" si="17"/>
        <v>4.55</v>
      </c>
      <c r="OM296" s="627">
        <f t="shared" si="17"/>
        <v>4.55</v>
      </c>
      <c r="ON296" s="627">
        <f t="shared" si="17"/>
        <v>4.55</v>
      </c>
      <c r="OO296" s="627">
        <f t="shared" si="17"/>
        <v>4.55</v>
      </c>
      <c r="OP296" s="627">
        <f t="shared" si="17"/>
        <v>5.1309999999999993</v>
      </c>
      <c r="OQ296" s="627">
        <f t="shared" si="17"/>
        <v>5.1309999999999993</v>
      </c>
      <c r="OR296" s="627">
        <f t="shared" si="17"/>
        <v>5.1309999999999993</v>
      </c>
      <c r="OS296" s="627">
        <f t="shared" si="17"/>
        <v>5.2139999999999995</v>
      </c>
      <c r="OT296" s="627">
        <f t="shared" si="17"/>
        <v>5.2554999999999996</v>
      </c>
      <c r="OU296" s="627">
        <f>SUM(OU294:OU295)</f>
        <v>0.42000000000000004</v>
      </c>
    </row>
    <row r="297" spans="1:415" s="525" customFormat="1">
      <c r="C297" s="561"/>
      <c r="H297" s="915"/>
      <c r="J297" s="599"/>
      <c r="K297" s="599"/>
      <c r="L297" s="599"/>
      <c r="M297" s="599"/>
      <c r="N297" s="599"/>
      <c r="O297" s="599"/>
      <c r="P297" s="599"/>
      <c r="Q297" s="599"/>
      <c r="R297" s="599"/>
      <c r="S297" s="599"/>
      <c r="T297" s="599"/>
      <c r="U297" s="599"/>
      <c r="V297" s="599"/>
      <c r="W297" s="599"/>
      <c r="X297" s="629"/>
      <c r="Y297" s="629"/>
      <c r="Z297" s="599"/>
      <c r="AA297" s="599"/>
      <c r="AB297" s="599"/>
      <c r="AC297" s="599"/>
      <c r="AD297" s="599"/>
      <c r="AE297" s="599"/>
      <c r="AF297" s="599"/>
      <c r="AG297" s="599"/>
      <c r="AH297" s="599"/>
      <c r="AI297" s="599"/>
      <c r="AJ297" s="599"/>
      <c r="AK297" s="599"/>
      <c r="AL297" s="599"/>
      <c r="AM297" s="599"/>
      <c r="AN297" s="599"/>
      <c r="AO297" s="599"/>
      <c r="AP297" s="599"/>
      <c r="AQ297" s="599"/>
      <c r="AR297" s="599"/>
      <c r="AS297" s="599"/>
      <c r="AT297" s="599"/>
      <c r="AU297" s="599"/>
      <c r="AV297" s="599"/>
      <c r="AW297" s="599"/>
      <c r="AX297" s="599"/>
      <c r="AY297" s="599"/>
      <c r="AZ297" s="599"/>
      <c r="BA297" s="599"/>
      <c r="BB297" s="599"/>
      <c r="BC297" s="599"/>
      <c r="BD297" s="599"/>
      <c r="BE297" s="599"/>
      <c r="BF297" s="599"/>
      <c r="BG297" s="599"/>
      <c r="BH297" s="599"/>
      <c r="BI297" s="599"/>
      <c r="BJ297" s="599"/>
      <c r="BK297" s="599"/>
      <c r="BL297" s="599"/>
      <c r="BM297" s="599"/>
      <c r="BN297" s="599"/>
      <c r="BO297" s="599"/>
      <c r="BP297" s="599"/>
      <c r="BQ297" s="599"/>
      <c r="BR297" s="599"/>
      <c r="BS297" s="599"/>
      <c r="BT297" s="599"/>
      <c r="BU297" s="599"/>
      <c r="BV297" s="599"/>
      <c r="BW297" s="599"/>
      <c r="BX297" s="599"/>
      <c r="BY297" s="599"/>
      <c r="BZ297" s="599"/>
      <c r="CA297" s="599"/>
      <c r="CB297" s="599"/>
      <c r="CC297" s="599"/>
      <c r="CD297" s="599"/>
      <c r="CE297" s="599"/>
      <c r="CF297" s="599"/>
      <c r="CG297" s="599"/>
      <c r="CH297" s="599"/>
      <c r="CI297" s="599"/>
      <c r="CJ297" s="599"/>
      <c r="CK297" s="599"/>
      <c r="CL297" s="599"/>
      <c r="CM297" s="599"/>
      <c r="CN297" s="599"/>
      <c r="CO297" s="599"/>
      <c r="CP297" s="599"/>
      <c r="CQ297" s="599"/>
      <c r="CR297" s="599"/>
      <c r="CS297" s="599"/>
      <c r="CT297" s="599"/>
      <c r="CU297" s="599"/>
      <c r="CV297" s="599"/>
      <c r="CW297" s="599"/>
      <c r="CX297" s="599"/>
      <c r="CY297" s="599"/>
      <c r="CZ297" s="599"/>
      <c r="DA297" s="599"/>
      <c r="DB297" s="599"/>
      <c r="DC297" s="599"/>
      <c r="DD297" s="599"/>
      <c r="DE297" s="599"/>
      <c r="DF297" s="599"/>
      <c r="DG297" s="599"/>
      <c r="DH297" s="599"/>
      <c r="DI297" s="599"/>
      <c r="DJ297" s="599"/>
      <c r="DK297" s="599"/>
      <c r="DL297" s="599"/>
      <c r="DM297" s="599"/>
      <c r="DN297" s="599"/>
      <c r="DO297" s="599"/>
      <c r="DP297" s="599"/>
      <c r="DQ297" s="599"/>
      <c r="DR297" s="599"/>
      <c r="DS297" s="599"/>
      <c r="DT297" s="599"/>
      <c r="DU297" s="599"/>
      <c r="DV297" s="599"/>
      <c r="DW297" s="599"/>
      <c r="DX297" s="599"/>
      <c r="DY297" s="599"/>
      <c r="DZ297" s="599"/>
      <c r="EA297" s="599"/>
      <c r="EB297" s="599"/>
      <c r="EC297" s="599"/>
      <c r="ED297" s="599"/>
      <c r="EE297" s="629"/>
      <c r="EF297" s="629"/>
      <c r="EG297" s="629"/>
      <c r="EH297" s="629"/>
      <c r="EI297" s="629"/>
      <c r="EJ297" s="629"/>
      <c r="EK297" s="629"/>
      <c r="EL297" s="629"/>
      <c r="EM297" s="629"/>
      <c r="EN297" s="629"/>
      <c r="EO297" s="629"/>
      <c r="EP297" s="629"/>
      <c r="EQ297" s="629"/>
      <c r="ER297" s="629"/>
      <c r="ES297" s="629"/>
      <c r="ET297" s="629"/>
      <c r="EU297" s="629"/>
      <c r="EV297" s="629"/>
      <c r="EW297" s="629"/>
      <c r="EX297" s="629"/>
      <c r="EY297" s="629"/>
      <c r="EZ297" s="629"/>
      <c r="FA297" s="629"/>
      <c r="FB297" s="629"/>
      <c r="FC297" s="629"/>
      <c r="FD297" s="629"/>
      <c r="FE297" s="629"/>
      <c r="FF297" s="629"/>
      <c r="FG297" s="629"/>
      <c r="FH297" s="629"/>
      <c r="FI297" s="629"/>
      <c r="FJ297" s="629"/>
      <c r="FK297" s="629"/>
      <c r="FL297" s="629"/>
      <c r="FM297" s="629"/>
      <c r="FN297" s="629"/>
      <c r="FO297" s="629"/>
      <c r="FP297" s="629"/>
      <c r="FQ297" s="629"/>
      <c r="FR297" s="629"/>
      <c r="FS297" s="629"/>
      <c r="FT297" s="629"/>
      <c r="FU297" s="629"/>
      <c r="FV297" s="629"/>
      <c r="FW297" s="629"/>
      <c r="FX297" s="629"/>
      <c r="FY297" s="629"/>
      <c r="FZ297" s="629"/>
      <c r="GA297" s="629"/>
      <c r="GB297" s="629"/>
      <c r="GC297" s="629"/>
      <c r="GD297" s="629"/>
      <c r="GE297" s="629"/>
      <c r="GF297" s="629"/>
      <c r="GG297" s="629"/>
      <c r="GH297" s="629"/>
      <c r="GI297" s="629"/>
      <c r="GJ297" s="629"/>
      <c r="GK297" s="629"/>
      <c r="GL297" s="599"/>
      <c r="GM297" s="629"/>
      <c r="GN297" s="629"/>
      <c r="GO297" s="629"/>
      <c r="GP297" s="629"/>
      <c r="GQ297" s="629"/>
      <c r="GR297" s="629"/>
      <c r="GS297" s="629"/>
      <c r="GT297" s="629"/>
      <c r="GU297" s="629"/>
      <c r="GV297" s="629"/>
      <c r="GW297" s="629"/>
      <c r="GX297" s="629"/>
      <c r="GY297" s="629"/>
      <c r="GZ297" s="629"/>
      <c r="HA297" s="599"/>
      <c r="HB297" s="599"/>
      <c r="HC297" s="599"/>
      <c r="HD297" s="599"/>
      <c r="HE297" s="599"/>
      <c r="HF297" s="599"/>
      <c r="HG297" s="599"/>
      <c r="HH297" s="599"/>
      <c r="HI297" s="599"/>
      <c r="HJ297" s="599"/>
      <c r="HK297" s="599"/>
      <c r="HL297" s="599"/>
      <c r="HM297" s="599"/>
      <c r="HN297" s="599"/>
      <c r="HO297" s="599"/>
      <c r="HP297" s="599"/>
      <c r="HQ297" s="599"/>
      <c r="HR297" s="599"/>
      <c r="HS297" s="599"/>
      <c r="HT297" s="599"/>
      <c r="HU297" s="599"/>
      <c r="HV297" s="599"/>
      <c r="HW297" s="599"/>
      <c r="HX297" s="599"/>
      <c r="HY297" s="599"/>
      <c r="HZ297" s="599"/>
      <c r="IA297" s="599"/>
      <c r="IB297" s="599"/>
      <c r="IC297" s="599"/>
      <c r="ID297" s="599"/>
      <c r="IE297" s="599"/>
      <c r="IF297" s="599"/>
      <c r="IG297" s="599"/>
      <c r="IH297" s="599"/>
      <c r="II297" s="599"/>
      <c r="IJ297" s="599"/>
      <c r="IK297" s="599"/>
      <c r="IL297" s="599"/>
      <c r="IM297" s="599"/>
      <c r="IN297" s="599"/>
      <c r="IO297" s="599"/>
      <c r="IP297" s="599"/>
      <c r="IQ297" s="599"/>
      <c r="IR297" s="599"/>
      <c r="IS297" s="599"/>
      <c r="IT297" s="599"/>
      <c r="IU297" s="599"/>
      <c r="IV297" s="599"/>
      <c r="IW297" s="599"/>
      <c r="IX297" s="599"/>
      <c r="IY297" s="599"/>
      <c r="IZ297" s="599"/>
      <c r="JA297" s="599"/>
      <c r="JB297" s="599"/>
      <c r="JC297" s="599"/>
      <c r="JD297" s="599"/>
      <c r="JE297" s="599"/>
      <c r="JF297" s="599"/>
      <c r="JG297" s="599"/>
      <c r="JH297" s="599"/>
      <c r="JI297" s="599"/>
      <c r="JJ297" s="599"/>
      <c r="JK297" s="599"/>
      <c r="JL297" s="599"/>
      <c r="JM297" s="599"/>
      <c r="JN297" s="599"/>
      <c r="JO297" s="599"/>
      <c r="JP297" s="599"/>
      <c r="JQ297" s="599"/>
      <c r="JR297" s="599"/>
      <c r="JS297" s="599"/>
      <c r="JT297" s="599"/>
      <c r="JU297" s="599"/>
      <c r="JV297" s="599"/>
      <c r="JW297" s="599"/>
      <c r="JX297" s="599"/>
      <c r="JY297" s="599"/>
      <c r="JZ297" s="599"/>
      <c r="KA297" s="599"/>
      <c r="KB297" s="599"/>
      <c r="KC297" s="599"/>
      <c r="KD297" s="599"/>
      <c r="KE297" s="599"/>
      <c r="KF297" s="599"/>
      <c r="KG297" s="599"/>
      <c r="KH297" s="599"/>
      <c r="KI297" s="599"/>
      <c r="KJ297" s="599"/>
      <c r="KK297" s="599"/>
      <c r="KL297" s="599"/>
      <c r="KM297" s="599"/>
      <c r="KN297" s="599"/>
      <c r="KO297" s="599"/>
      <c r="KP297" s="629"/>
      <c r="KQ297" s="629"/>
      <c r="KR297" s="629"/>
      <c r="KS297" s="629"/>
      <c r="KT297" s="629"/>
      <c r="KU297" s="629"/>
      <c r="KV297" s="629"/>
      <c r="KW297" s="629"/>
      <c r="KX297" s="629"/>
      <c r="KY297" s="629"/>
      <c r="KZ297" s="629"/>
      <c r="LA297" s="629"/>
      <c r="LB297" s="629"/>
      <c r="LC297" s="629"/>
      <c r="LD297" s="629"/>
      <c r="LE297" s="629"/>
      <c r="LF297" s="629"/>
      <c r="LG297" s="629"/>
      <c r="LH297" s="629"/>
      <c r="LI297" s="629"/>
      <c r="LJ297" s="629"/>
      <c r="LK297" s="629"/>
      <c r="LL297" s="629"/>
      <c r="LM297" s="629"/>
      <c r="LN297" s="629"/>
      <c r="LO297" s="629"/>
      <c r="LP297" s="629"/>
      <c r="LQ297" s="629"/>
      <c r="LR297" s="629"/>
      <c r="LS297" s="629"/>
      <c r="LT297" s="629"/>
      <c r="LU297" s="629"/>
      <c r="LV297" s="629"/>
      <c r="LW297" s="629"/>
      <c r="LX297" s="629"/>
      <c r="LY297" s="629"/>
      <c r="LZ297" s="629"/>
      <c r="MA297" s="629"/>
      <c r="MB297" s="629"/>
      <c r="MC297" s="629"/>
      <c r="MD297" s="629"/>
      <c r="ME297" s="629"/>
      <c r="MF297" s="629"/>
      <c r="MG297" s="629"/>
      <c r="MH297" s="629"/>
      <c r="MI297" s="629"/>
      <c r="MJ297" s="629"/>
      <c r="MK297" s="629"/>
      <c r="ML297" s="629"/>
      <c r="MM297" s="629"/>
      <c r="MN297" s="629"/>
      <c r="MO297" s="629"/>
      <c r="MP297" s="629"/>
      <c r="MQ297" s="629"/>
      <c r="MR297" s="629"/>
      <c r="MS297" s="629"/>
      <c r="MT297" s="629"/>
      <c r="MU297" s="629"/>
      <c r="MV297" s="629"/>
      <c r="OG297" s="630"/>
    </row>
    <row r="298" spans="1:415">
      <c r="B298" s="525" t="s">
        <v>2595</v>
      </c>
      <c r="X298" s="143"/>
      <c r="Y298" s="143"/>
      <c r="EE298" s="143"/>
      <c r="EF298" s="144"/>
      <c r="EG298" s="144"/>
      <c r="EH298" s="144"/>
      <c r="EI298" s="144"/>
      <c r="EJ298" s="144"/>
      <c r="EK298" s="144"/>
      <c r="EL298" s="144"/>
      <c r="EM298" s="144"/>
      <c r="EN298" s="144"/>
      <c r="EO298" s="144"/>
      <c r="EP298" s="144"/>
      <c r="EQ298" s="144"/>
      <c r="ER298" s="144"/>
      <c r="ES298" s="144"/>
      <c r="ET298" s="143"/>
      <c r="EU298" s="144"/>
      <c r="EV298" s="143"/>
      <c r="EW298" s="143"/>
      <c r="EX298" s="143"/>
      <c r="EY298" s="143"/>
      <c r="EZ298" s="143"/>
      <c r="FA298" s="143"/>
      <c r="FB298" s="143"/>
      <c r="FC298" s="144"/>
      <c r="FD298" s="144"/>
      <c r="FE298" s="144"/>
      <c r="FF298" s="144"/>
      <c r="FG298" s="144"/>
      <c r="FH298" s="144"/>
      <c r="FI298" s="144"/>
      <c r="FJ298" s="144"/>
      <c r="FK298" s="144"/>
      <c r="FL298" s="144"/>
      <c r="FM298" s="144"/>
      <c r="FN298" s="144"/>
      <c r="FO298" s="144"/>
      <c r="FP298" s="144"/>
      <c r="FQ298" s="144"/>
      <c r="FR298" s="143"/>
      <c r="FS298" s="143"/>
      <c r="FT298" s="143"/>
      <c r="FU298" s="143"/>
      <c r="FV298" s="143"/>
      <c r="FW298" s="143"/>
      <c r="FX298" s="145"/>
      <c r="FY298" s="145"/>
      <c r="FZ298" s="145"/>
      <c r="GA298" s="145"/>
      <c r="GB298" s="145"/>
      <c r="GC298" s="143"/>
      <c r="GD298" s="143"/>
      <c r="GE298" s="143"/>
      <c r="GF298" s="143"/>
      <c r="GG298" s="143"/>
      <c r="GH298" s="143"/>
      <c r="GI298" s="143"/>
      <c r="GJ298" s="143"/>
      <c r="GK298" s="143"/>
      <c r="GL298" s="143"/>
      <c r="GM298" s="143"/>
      <c r="GN298" s="143"/>
      <c r="GO298" s="143"/>
      <c r="GP298" s="143"/>
      <c r="GQ298" s="143"/>
      <c r="GR298" s="143"/>
      <c r="GS298" s="143"/>
      <c r="GT298" s="143"/>
      <c r="GU298" s="143"/>
      <c r="GV298" s="143"/>
      <c r="GW298" s="143"/>
      <c r="GX298" s="143"/>
      <c r="GY298" s="143"/>
      <c r="GZ298" s="146"/>
      <c r="HA298" s="143"/>
      <c r="HB298" s="143"/>
      <c r="HC298" s="143"/>
      <c r="HD298" s="143"/>
      <c r="HE298" s="143"/>
      <c r="HF298" s="143"/>
      <c r="HG298" s="143"/>
      <c r="HH298" s="143"/>
      <c r="HI298" s="143"/>
      <c r="HJ298" s="143"/>
      <c r="HK298" s="143"/>
      <c r="HL298" s="143"/>
      <c r="HM298" s="143"/>
      <c r="HN298" s="143"/>
      <c r="HO298" s="143"/>
      <c r="HP298" s="143"/>
      <c r="HQ298" s="147"/>
      <c r="KP298" s="143"/>
      <c r="KQ298" s="143"/>
      <c r="KR298" s="143"/>
      <c r="KS298" s="143"/>
      <c r="KT298" s="143"/>
      <c r="KU298" s="143"/>
      <c r="KV298" s="143"/>
      <c r="KW298" s="143"/>
      <c r="KX298" s="143"/>
      <c r="KY298" s="143"/>
      <c r="KZ298" s="143"/>
      <c r="LA298" s="143"/>
      <c r="LB298" s="143"/>
      <c r="LC298" s="143"/>
      <c r="LD298" s="143"/>
      <c r="LE298" s="143"/>
      <c r="LF298" s="143"/>
      <c r="LG298" s="143"/>
      <c r="LH298" s="143"/>
      <c r="LI298" s="143"/>
      <c r="LJ298" s="143"/>
      <c r="LK298" s="143"/>
      <c r="LL298" s="143"/>
      <c r="LM298" s="143"/>
      <c r="LN298" s="143"/>
      <c r="LO298" s="143"/>
      <c r="LP298" s="143"/>
      <c r="LQ298" s="143"/>
      <c r="LR298" s="143"/>
      <c r="LS298" s="143"/>
      <c r="LT298" s="143"/>
      <c r="LU298" s="143"/>
      <c r="LV298" s="143"/>
      <c r="LW298" s="143"/>
      <c r="LX298" s="143"/>
      <c r="LY298" s="143"/>
      <c r="LZ298" s="143"/>
      <c r="MA298" s="143"/>
      <c r="MB298" s="143"/>
      <c r="MC298" s="143"/>
      <c r="MD298" s="143"/>
      <c r="ME298" s="143"/>
      <c r="MF298" s="143"/>
      <c r="MG298" s="143"/>
      <c r="MH298" s="143"/>
      <c r="MI298" s="143"/>
      <c r="MJ298" s="143"/>
      <c r="MK298" s="143"/>
      <c r="ML298" s="143"/>
      <c r="MM298" s="143"/>
      <c r="MN298" s="143"/>
      <c r="MO298" s="143"/>
      <c r="MP298" s="143"/>
      <c r="MQ298" s="143"/>
      <c r="MR298" s="143"/>
      <c r="MS298" s="143"/>
      <c r="MT298" s="143"/>
      <c r="MU298" s="143"/>
      <c r="MV298" s="143"/>
    </row>
    <row r="299" spans="1:415">
      <c r="X299" s="143"/>
      <c r="Y299" s="143"/>
      <c r="EE299" s="143"/>
      <c r="EF299" s="144"/>
      <c r="EG299" s="144"/>
      <c r="EH299" s="144"/>
      <c r="EI299" s="144"/>
      <c r="EJ299" s="144"/>
      <c r="EK299" s="144"/>
      <c r="EL299" s="144"/>
      <c r="EM299" s="144"/>
      <c r="EN299" s="144"/>
      <c r="EO299" s="144"/>
      <c r="EP299" s="144"/>
      <c r="EQ299" s="144"/>
      <c r="ER299" s="144"/>
      <c r="ES299" s="144"/>
      <c r="ET299" s="143"/>
      <c r="EU299" s="144"/>
      <c r="EV299" s="143"/>
      <c r="EW299" s="143"/>
      <c r="EX299" s="143"/>
      <c r="EY299" s="143"/>
      <c r="EZ299" s="143"/>
      <c r="FA299" s="143"/>
      <c r="FB299" s="143"/>
      <c r="FC299" s="144"/>
      <c r="FD299" s="144"/>
      <c r="FE299" s="144"/>
      <c r="FF299" s="144"/>
      <c r="FG299" s="144"/>
      <c r="FH299" s="144"/>
      <c r="FI299" s="144"/>
      <c r="FJ299" s="144"/>
      <c r="FK299" s="144"/>
      <c r="FL299" s="144"/>
      <c r="FM299" s="144"/>
      <c r="FN299" s="144"/>
      <c r="FO299" s="144"/>
      <c r="FP299" s="144"/>
      <c r="FQ299" s="144"/>
      <c r="FR299" s="143"/>
      <c r="FS299" s="143"/>
      <c r="FT299" s="143"/>
      <c r="FU299" s="143"/>
      <c r="FV299" s="143"/>
      <c r="FW299" s="143"/>
      <c r="FX299" s="145"/>
      <c r="FY299" s="145"/>
      <c r="FZ299" s="145"/>
      <c r="GA299" s="145"/>
      <c r="GB299" s="145"/>
      <c r="GC299" s="143"/>
      <c r="GD299" s="143"/>
      <c r="GE299" s="143"/>
      <c r="GF299" s="143"/>
      <c r="GG299" s="143"/>
      <c r="GH299" s="143"/>
      <c r="GI299" s="143"/>
      <c r="GJ299" s="143"/>
      <c r="GK299" s="143"/>
      <c r="GL299" s="143"/>
      <c r="GM299" s="143"/>
      <c r="GN299" s="143"/>
      <c r="GO299" s="143"/>
      <c r="GP299" s="143"/>
      <c r="GQ299" s="143"/>
      <c r="GR299" s="143"/>
      <c r="GS299" s="143"/>
      <c r="GT299" s="143"/>
      <c r="GU299" s="143"/>
      <c r="GV299" s="143"/>
      <c r="GW299" s="143"/>
      <c r="GX299" s="143"/>
      <c r="GY299" s="143"/>
      <c r="GZ299" s="146"/>
      <c r="HA299" s="143"/>
      <c r="HB299" s="143"/>
      <c r="HC299" s="143"/>
      <c r="HD299" s="143"/>
      <c r="HE299" s="143"/>
      <c r="HF299" s="143"/>
      <c r="HG299" s="143"/>
      <c r="HH299" s="143"/>
      <c r="HI299" s="143"/>
      <c r="HJ299" s="143"/>
      <c r="HK299" s="143"/>
      <c r="HL299" s="143"/>
      <c r="HM299" s="143"/>
      <c r="HN299" s="143"/>
      <c r="HO299" s="143"/>
      <c r="HP299" s="143"/>
      <c r="HQ299" s="147"/>
      <c r="KP299" s="143"/>
      <c r="KQ299" s="143"/>
      <c r="KR299" s="143"/>
      <c r="KS299" s="143"/>
      <c r="KT299" s="143"/>
      <c r="KU299" s="143"/>
      <c r="KV299" s="143"/>
      <c r="KW299" s="143"/>
      <c r="KX299" s="143"/>
      <c r="KY299" s="143"/>
      <c r="KZ299" s="143"/>
      <c r="LA299" s="143"/>
      <c r="LB299" s="143"/>
      <c r="LC299" s="143"/>
      <c r="LD299" s="143"/>
      <c r="LE299" s="143"/>
      <c r="LF299" s="143"/>
      <c r="LG299" s="143"/>
      <c r="LH299" s="143"/>
      <c r="LI299" s="143"/>
      <c r="LJ299" s="143"/>
      <c r="LK299" s="143"/>
      <c r="LL299" s="143"/>
      <c r="LM299" s="143"/>
      <c r="LN299" s="143"/>
      <c r="LO299" s="143"/>
      <c r="LP299" s="143"/>
      <c r="LQ299" s="143"/>
      <c r="LR299" s="143"/>
      <c r="LS299" s="143"/>
      <c r="LT299" s="143"/>
      <c r="LU299" s="143"/>
      <c r="LV299" s="143"/>
      <c r="LW299" s="143"/>
      <c r="LX299" s="143"/>
      <c r="LY299" s="143"/>
      <c r="LZ299" s="143"/>
      <c r="MA299" s="143"/>
      <c r="MB299" s="143"/>
      <c r="MC299" s="143"/>
      <c r="MD299" s="143"/>
      <c r="ME299" s="143"/>
      <c r="MF299" s="143"/>
      <c r="MG299" s="143"/>
      <c r="MH299" s="143"/>
      <c r="MI299" s="143"/>
      <c r="MJ299" s="143"/>
      <c r="MK299" s="143"/>
      <c r="ML299" s="143"/>
      <c r="MM299" s="143"/>
      <c r="MN299" s="143"/>
      <c r="MO299" s="143"/>
      <c r="MP299" s="143"/>
      <c r="MQ299" s="143"/>
      <c r="MR299" s="143"/>
      <c r="MS299" s="143"/>
      <c r="MT299" s="143"/>
      <c r="MU299" s="143"/>
      <c r="MV299" s="143"/>
    </row>
    <row r="300" spans="1:415">
      <c r="X300" s="143"/>
      <c r="Y300" s="143"/>
      <c r="EE300" s="143"/>
      <c r="EF300" s="144"/>
      <c r="EG300" s="144"/>
      <c r="EH300" s="144"/>
      <c r="EI300" s="144"/>
      <c r="EJ300" s="144"/>
      <c r="EK300" s="144"/>
      <c r="EL300" s="144"/>
      <c r="EM300" s="144"/>
      <c r="EN300" s="144"/>
      <c r="EO300" s="144"/>
      <c r="EP300" s="144"/>
      <c r="EQ300" s="144"/>
      <c r="ER300" s="144"/>
      <c r="ES300" s="144"/>
      <c r="ET300" s="143"/>
      <c r="EU300" s="144"/>
      <c r="EV300" s="143"/>
      <c r="EW300" s="143"/>
      <c r="EX300" s="143"/>
      <c r="EY300" s="143"/>
      <c r="EZ300" s="143"/>
      <c r="FA300" s="143"/>
      <c r="FB300" s="143"/>
      <c r="FC300" s="144"/>
      <c r="FD300" s="144"/>
      <c r="FE300" s="144"/>
      <c r="FF300" s="144"/>
      <c r="FG300" s="144"/>
      <c r="FH300" s="144"/>
      <c r="FI300" s="144"/>
      <c r="FJ300" s="144"/>
      <c r="FK300" s="144"/>
      <c r="FL300" s="144"/>
      <c r="FM300" s="144"/>
      <c r="FN300" s="144"/>
      <c r="FO300" s="144"/>
      <c r="FP300" s="144"/>
      <c r="FQ300" s="144"/>
      <c r="FR300" s="143"/>
      <c r="FS300" s="143"/>
      <c r="FT300" s="143"/>
      <c r="FU300" s="143"/>
      <c r="FV300" s="143"/>
      <c r="FW300" s="143"/>
      <c r="FX300" s="145"/>
      <c r="FY300" s="145"/>
      <c r="FZ300" s="145"/>
      <c r="GA300" s="145"/>
      <c r="GB300" s="145"/>
      <c r="GC300" s="143"/>
      <c r="GD300" s="143"/>
      <c r="GE300" s="143"/>
      <c r="GF300" s="143"/>
      <c r="GG300" s="143"/>
      <c r="GH300" s="143"/>
      <c r="GI300" s="143"/>
      <c r="GJ300" s="143"/>
      <c r="GK300" s="143"/>
      <c r="GL300" s="143"/>
      <c r="GM300" s="143"/>
      <c r="GN300" s="143"/>
      <c r="GO300" s="143"/>
      <c r="GP300" s="143"/>
      <c r="GQ300" s="143"/>
      <c r="GR300" s="143"/>
      <c r="GS300" s="143"/>
      <c r="GT300" s="143"/>
      <c r="GU300" s="143"/>
      <c r="GV300" s="143"/>
      <c r="GW300" s="143"/>
      <c r="GX300" s="143"/>
      <c r="GY300" s="143"/>
      <c r="GZ300" s="146"/>
      <c r="HA300" s="143"/>
      <c r="HB300" s="143"/>
      <c r="HC300" s="143"/>
      <c r="HD300" s="143"/>
      <c r="HE300" s="143"/>
      <c r="HF300" s="143"/>
      <c r="HG300" s="143"/>
      <c r="HH300" s="143"/>
      <c r="HI300" s="143"/>
      <c r="HJ300" s="143"/>
      <c r="HK300" s="143"/>
      <c r="HL300" s="143"/>
      <c r="HM300" s="143"/>
      <c r="HN300" s="143"/>
      <c r="HO300" s="143"/>
      <c r="HP300" s="143"/>
      <c r="HQ300" s="147"/>
      <c r="KP300" s="143"/>
      <c r="KQ300" s="143"/>
      <c r="KR300" s="143"/>
      <c r="KS300" s="143"/>
      <c r="KT300" s="143"/>
      <c r="KU300" s="143"/>
      <c r="KV300" s="143"/>
      <c r="KW300" s="143"/>
      <c r="KX300" s="143"/>
      <c r="KY300" s="143"/>
      <c r="KZ300" s="143"/>
      <c r="LA300" s="143"/>
      <c r="LB300" s="143"/>
      <c r="LC300" s="143"/>
      <c r="LD300" s="143"/>
      <c r="LE300" s="143"/>
      <c r="LF300" s="143"/>
      <c r="LG300" s="143"/>
      <c r="LH300" s="143"/>
      <c r="LI300" s="143"/>
      <c r="LJ300" s="143"/>
      <c r="LK300" s="143"/>
      <c r="LL300" s="143"/>
      <c r="LM300" s="143"/>
      <c r="LN300" s="143"/>
      <c r="LO300" s="143"/>
      <c r="LP300" s="143"/>
      <c r="LQ300" s="143"/>
      <c r="LR300" s="143"/>
      <c r="LS300" s="143"/>
      <c r="LT300" s="143"/>
      <c r="LU300" s="143"/>
      <c r="LV300" s="143"/>
      <c r="LW300" s="143"/>
      <c r="LX300" s="143"/>
      <c r="LY300" s="143"/>
      <c r="LZ300" s="143"/>
      <c r="MA300" s="143"/>
      <c r="MB300" s="143"/>
      <c r="MC300" s="143"/>
      <c r="MD300" s="143"/>
      <c r="ME300" s="143"/>
      <c r="MF300" s="143"/>
      <c r="MG300" s="143"/>
      <c r="MH300" s="143"/>
      <c r="MI300" s="143"/>
      <c r="MJ300" s="143"/>
      <c r="MK300" s="143"/>
      <c r="ML300" s="143"/>
      <c r="MM300" s="143"/>
      <c r="MN300" s="143"/>
      <c r="MO300" s="143"/>
      <c r="MP300" s="143"/>
      <c r="MQ300" s="143"/>
      <c r="MR300" s="143"/>
      <c r="MS300" s="143"/>
      <c r="MT300" s="143"/>
      <c r="MU300" s="143"/>
      <c r="MV300" s="143"/>
    </row>
    <row r="301" spans="1:415">
      <c r="X301" s="143"/>
      <c r="Y301" s="143"/>
      <c r="EE301" s="143"/>
      <c r="EF301" s="144"/>
      <c r="EG301" s="144"/>
      <c r="EH301" s="144"/>
      <c r="EI301" s="144"/>
      <c r="EJ301" s="144"/>
      <c r="EK301" s="144"/>
      <c r="EL301" s="144"/>
      <c r="EM301" s="144"/>
      <c r="EN301" s="144"/>
      <c r="EO301" s="144"/>
      <c r="EP301" s="144"/>
      <c r="EQ301" s="144"/>
      <c r="ER301" s="144"/>
      <c r="ES301" s="144"/>
      <c r="ET301" s="143"/>
      <c r="EU301" s="144"/>
      <c r="EV301" s="143"/>
      <c r="EW301" s="143"/>
      <c r="EX301" s="143"/>
      <c r="EY301" s="143"/>
      <c r="EZ301" s="143"/>
      <c r="FA301" s="143"/>
      <c r="FB301" s="143"/>
      <c r="FC301" s="144"/>
      <c r="FD301" s="144"/>
      <c r="FE301" s="144"/>
      <c r="FF301" s="144"/>
      <c r="FG301" s="144"/>
      <c r="FH301" s="144"/>
      <c r="FI301" s="144"/>
      <c r="FJ301" s="144"/>
      <c r="FK301" s="144"/>
      <c r="FL301" s="144"/>
      <c r="FM301" s="144"/>
      <c r="FN301" s="144"/>
      <c r="FO301" s="144"/>
      <c r="FP301" s="144"/>
      <c r="FQ301" s="144"/>
      <c r="FR301" s="143"/>
      <c r="FS301" s="143"/>
      <c r="FT301" s="143"/>
      <c r="FU301" s="143"/>
      <c r="FV301" s="143"/>
      <c r="FW301" s="143"/>
      <c r="FX301" s="145"/>
      <c r="FY301" s="145"/>
      <c r="FZ301" s="145"/>
      <c r="GA301" s="145"/>
      <c r="GB301" s="145"/>
      <c r="GC301" s="143"/>
      <c r="GD301" s="143"/>
      <c r="GE301" s="143"/>
      <c r="GF301" s="143"/>
      <c r="GG301" s="143"/>
      <c r="GH301" s="143"/>
      <c r="GI301" s="143"/>
      <c r="GJ301" s="143"/>
      <c r="GK301" s="143"/>
      <c r="GL301" s="143"/>
      <c r="GM301" s="143"/>
      <c r="GN301" s="143"/>
      <c r="GO301" s="143"/>
      <c r="GP301" s="143"/>
      <c r="GQ301" s="143"/>
      <c r="GR301" s="143"/>
      <c r="GS301" s="143"/>
      <c r="GT301" s="143"/>
      <c r="GU301" s="143"/>
      <c r="GV301" s="143"/>
      <c r="GW301" s="143"/>
      <c r="GX301" s="143"/>
      <c r="GY301" s="143"/>
      <c r="GZ301" s="146"/>
      <c r="HA301" s="143"/>
      <c r="HB301" s="143"/>
      <c r="HC301" s="143"/>
      <c r="HD301" s="143"/>
      <c r="HE301" s="143"/>
      <c r="HF301" s="143"/>
      <c r="HG301" s="143"/>
      <c r="HH301" s="143"/>
      <c r="HI301" s="143"/>
      <c r="HJ301" s="143"/>
      <c r="HK301" s="143"/>
      <c r="HL301" s="143"/>
      <c r="HM301" s="143"/>
      <c r="HN301" s="143"/>
      <c r="HO301" s="143"/>
      <c r="HP301" s="143"/>
      <c r="HQ301" s="147"/>
      <c r="KP301" s="143"/>
      <c r="KQ301" s="143"/>
      <c r="KR301" s="143"/>
      <c r="KS301" s="143"/>
      <c r="KT301" s="143"/>
      <c r="KU301" s="143"/>
      <c r="KV301" s="143"/>
      <c r="KW301" s="143"/>
      <c r="KX301" s="143"/>
      <c r="KY301" s="143"/>
      <c r="KZ301" s="143"/>
      <c r="LA301" s="143"/>
      <c r="LB301" s="143"/>
      <c r="LC301" s="143"/>
      <c r="LD301" s="143"/>
      <c r="LE301" s="143"/>
      <c r="LF301" s="143"/>
      <c r="LG301" s="143"/>
      <c r="LH301" s="143"/>
      <c r="LI301" s="143"/>
      <c r="LJ301" s="143"/>
      <c r="LK301" s="143"/>
      <c r="LL301" s="143"/>
      <c r="LM301" s="143"/>
      <c r="LN301" s="143"/>
      <c r="LO301" s="143"/>
      <c r="LP301" s="143"/>
      <c r="LQ301" s="143"/>
      <c r="LR301" s="143"/>
      <c r="LS301" s="143"/>
      <c r="LT301" s="143"/>
      <c r="LU301" s="143"/>
      <c r="LV301" s="143"/>
      <c r="LW301" s="143"/>
      <c r="LX301" s="143"/>
      <c r="LY301" s="143"/>
      <c r="LZ301" s="143"/>
      <c r="MA301" s="143"/>
      <c r="MB301" s="143"/>
      <c r="MC301" s="143"/>
      <c r="MD301" s="143"/>
      <c r="ME301" s="143"/>
      <c r="MF301" s="143"/>
      <c r="MG301" s="143"/>
      <c r="MH301" s="143"/>
      <c r="MI301" s="143"/>
      <c r="MJ301" s="143"/>
      <c r="MK301" s="143"/>
      <c r="ML301" s="143"/>
      <c r="MM301" s="143"/>
      <c r="MN301" s="143"/>
      <c r="MO301" s="143"/>
      <c r="MP301" s="143"/>
      <c r="MQ301" s="143"/>
      <c r="MR301" s="143"/>
      <c r="MS301" s="143"/>
      <c r="MT301" s="143"/>
      <c r="MU301" s="143"/>
      <c r="MV301" s="143"/>
    </row>
    <row r="302" spans="1:415">
      <c r="X302" s="143"/>
      <c r="Y302" s="143"/>
      <c r="EE302" s="143"/>
      <c r="EF302" s="144"/>
      <c r="EG302" s="144"/>
      <c r="EH302" s="144"/>
      <c r="EI302" s="144"/>
      <c r="EJ302" s="144"/>
      <c r="EK302" s="144"/>
      <c r="EL302" s="144"/>
      <c r="EM302" s="144"/>
      <c r="EN302" s="144"/>
      <c r="EO302" s="144"/>
      <c r="EP302" s="144"/>
      <c r="EQ302" s="144"/>
      <c r="ER302" s="144"/>
      <c r="ES302" s="144"/>
      <c r="ET302" s="143"/>
      <c r="EU302" s="144"/>
      <c r="EV302" s="143"/>
      <c r="EW302" s="143"/>
      <c r="EX302" s="143"/>
      <c r="EY302" s="143"/>
      <c r="EZ302" s="143"/>
      <c r="FA302" s="143"/>
      <c r="FB302" s="143"/>
      <c r="FC302" s="144"/>
      <c r="FD302" s="144"/>
      <c r="FE302" s="144"/>
      <c r="FF302" s="144"/>
      <c r="FG302" s="144"/>
      <c r="FH302" s="144"/>
      <c r="FI302" s="144"/>
      <c r="FJ302" s="144"/>
      <c r="FK302" s="144"/>
      <c r="FL302" s="144"/>
      <c r="FM302" s="144"/>
      <c r="FN302" s="144"/>
      <c r="FO302" s="144"/>
      <c r="FP302" s="144"/>
      <c r="FQ302" s="144"/>
      <c r="FR302" s="143"/>
      <c r="FS302" s="143"/>
      <c r="FT302" s="143"/>
      <c r="FU302" s="143"/>
      <c r="FV302" s="143"/>
      <c r="FW302" s="143"/>
      <c r="FX302" s="145"/>
      <c r="FY302" s="145"/>
      <c r="FZ302" s="145"/>
      <c r="GA302" s="145"/>
      <c r="GB302" s="145"/>
      <c r="GC302" s="143"/>
      <c r="GD302" s="143"/>
      <c r="GE302" s="143"/>
      <c r="GF302" s="143"/>
      <c r="GG302" s="143"/>
      <c r="GH302" s="143"/>
      <c r="GI302" s="143"/>
      <c r="GJ302" s="143"/>
      <c r="GK302" s="143"/>
      <c r="GL302" s="143"/>
      <c r="GM302" s="143"/>
      <c r="GN302" s="143"/>
      <c r="GO302" s="143"/>
      <c r="GP302" s="143"/>
      <c r="GQ302" s="143"/>
      <c r="GR302" s="143"/>
      <c r="GS302" s="143"/>
      <c r="GT302" s="143"/>
      <c r="GU302" s="143"/>
      <c r="GV302" s="143"/>
      <c r="GW302" s="143"/>
      <c r="GX302" s="143"/>
      <c r="GY302" s="143"/>
      <c r="GZ302" s="146"/>
      <c r="HA302" s="143"/>
      <c r="HB302" s="143"/>
      <c r="HC302" s="143"/>
      <c r="HD302" s="143"/>
      <c r="HE302" s="143"/>
      <c r="HF302" s="143"/>
      <c r="HG302" s="143"/>
      <c r="HH302" s="143"/>
      <c r="HI302" s="143"/>
      <c r="HJ302" s="143"/>
      <c r="HK302" s="143"/>
      <c r="HL302" s="143"/>
      <c r="HM302" s="143"/>
      <c r="HN302" s="143"/>
      <c r="HO302" s="143"/>
      <c r="HP302" s="143"/>
      <c r="HQ302" s="147"/>
      <c r="KP302" s="143"/>
      <c r="KQ302" s="143"/>
      <c r="KR302" s="143"/>
      <c r="KS302" s="143"/>
      <c r="KT302" s="143"/>
      <c r="KU302" s="143"/>
      <c r="KV302" s="143"/>
      <c r="KW302" s="143"/>
      <c r="KX302" s="143"/>
      <c r="KY302" s="143"/>
      <c r="KZ302" s="143"/>
      <c r="LA302" s="143"/>
      <c r="LB302" s="143"/>
      <c r="LC302" s="143"/>
      <c r="LD302" s="143"/>
      <c r="LE302" s="143"/>
      <c r="LF302" s="143"/>
      <c r="LG302" s="143"/>
      <c r="LH302" s="143"/>
      <c r="LI302" s="143"/>
      <c r="LJ302" s="143"/>
      <c r="LK302" s="143"/>
      <c r="LL302" s="143"/>
      <c r="LM302" s="143"/>
      <c r="LN302" s="143"/>
      <c r="LO302" s="143"/>
      <c r="LP302" s="143"/>
      <c r="LQ302" s="143"/>
      <c r="LR302" s="143"/>
      <c r="LS302" s="143"/>
      <c r="LT302" s="143"/>
      <c r="LU302" s="143"/>
      <c r="LV302" s="143"/>
      <c r="LW302" s="143"/>
      <c r="LX302" s="143"/>
      <c r="LY302" s="143"/>
      <c r="LZ302" s="143"/>
      <c r="MA302" s="143"/>
      <c r="MB302" s="143"/>
      <c r="MC302" s="143"/>
      <c r="MD302" s="143"/>
      <c r="ME302" s="143"/>
      <c r="MF302" s="143"/>
      <c r="MG302" s="143"/>
      <c r="MH302" s="143"/>
      <c r="MI302" s="143"/>
      <c r="MJ302" s="143"/>
      <c r="MK302" s="143"/>
      <c r="ML302" s="143"/>
      <c r="MM302" s="143"/>
      <c r="MN302" s="143"/>
      <c r="MO302" s="143"/>
      <c r="MP302" s="143"/>
      <c r="MQ302" s="143"/>
      <c r="MR302" s="143"/>
      <c r="MS302" s="143"/>
      <c r="MT302" s="143"/>
      <c r="MU302" s="143"/>
      <c r="MV302" s="143"/>
    </row>
    <row r="303" spans="1:415">
      <c r="X303" s="143"/>
      <c r="Y303" s="143"/>
      <c r="EE303" s="143"/>
      <c r="EF303" s="144"/>
      <c r="EG303" s="144"/>
      <c r="EH303" s="144"/>
      <c r="EI303" s="144"/>
      <c r="EJ303" s="144"/>
      <c r="EK303" s="144"/>
      <c r="EL303" s="144"/>
      <c r="EM303" s="144"/>
      <c r="EN303" s="144"/>
      <c r="EO303" s="144"/>
      <c r="EP303" s="144"/>
      <c r="EQ303" s="144"/>
      <c r="ER303" s="144"/>
      <c r="ES303" s="144"/>
      <c r="ET303" s="143"/>
      <c r="EU303" s="144"/>
      <c r="EV303" s="143"/>
      <c r="EW303" s="143"/>
      <c r="EX303" s="143"/>
      <c r="EY303" s="143"/>
      <c r="EZ303" s="143"/>
      <c r="FA303" s="143"/>
      <c r="FB303" s="143"/>
      <c r="FC303" s="144"/>
      <c r="FD303" s="144"/>
      <c r="FE303" s="144"/>
      <c r="FF303" s="144"/>
      <c r="FG303" s="144"/>
      <c r="FH303" s="144"/>
      <c r="FI303" s="144"/>
      <c r="FJ303" s="144"/>
      <c r="FK303" s="144"/>
      <c r="FL303" s="144"/>
      <c r="FM303" s="144"/>
      <c r="FN303" s="144"/>
      <c r="FO303" s="144"/>
      <c r="FP303" s="144"/>
      <c r="FQ303" s="144"/>
      <c r="FR303" s="143"/>
      <c r="FS303" s="143"/>
      <c r="FT303" s="143"/>
      <c r="FU303" s="143"/>
      <c r="FV303" s="143"/>
      <c r="FW303" s="143"/>
      <c r="FX303" s="145"/>
      <c r="FY303" s="145"/>
      <c r="FZ303" s="145"/>
      <c r="GA303" s="145"/>
      <c r="GB303" s="145"/>
      <c r="GC303" s="143"/>
      <c r="GD303" s="143"/>
      <c r="GE303" s="143"/>
      <c r="GF303" s="143"/>
      <c r="GG303" s="143"/>
      <c r="GH303" s="143"/>
      <c r="GI303" s="143"/>
      <c r="GJ303" s="143"/>
      <c r="GK303" s="143"/>
      <c r="GL303" s="143"/>
      <c r="GM303" s="143"/>
      <c r="GN303" s="143"/>
      <c r="GO303" s="143"/>
      <c r="GP303" s="143"/>
      <c r="GQ303" s="143"/>
      <c r="GR303" s="143"/>
      <c r="GS303" s="143"/>
      <c r="GT303" s="143"/>
      <c r="GU303" s="143"/>
      <c r="GV303" s="143"/>
      <c r="GW303" s="143"/>
      <c r="GX303" s="143"/>
      <c r="GY303" s="143"/>
      <c r="GZ303" s="146"/>
      <c r="HA303" s="143"/>
      <c r="HB303" s="143"/>
      <c r="HC303" s="143"/>
      <c r="HD303" s="143"/>
      <c r="HE303" s="143"/>
      <c r="HF303" s="143"/>
      <c r="HG303" s="143"/>
      <c r="HH303" s="143"/>
      <c r="HI303" s="143"/>
      <c r="HJ303" s="143"/>
      <c r="HK303" s="143"/>
      <c r="HL303" s="143"/>
      <c r="HM303" s="143"/>
      <c r="HN303" s="143"/>
      <c r="HO303" s="143"/>
      <c r="HP303" s="143"/>
      <c r="HQ303" s="147"/>
      <c r="KP303" s="143"/>
      <c r="KQ303" s="143"/>
      <c r="KR303" s="143"/>
      <c r="KS303" s="143"/>
      <c r="KT303" s="143"/>
      <c r="KU303" s="143"/>
      <c r="KV303" s="143"/>
      <c r="KW303" s="143"/>
      <c r="KX303" s="143"/>
      <c r="KY303" s="143"/>
      <c r="KZ303" s="143"/>
      <c r="LA303" s="143"/>
      <c r="LB303" s="143"/>
      <c r="LC303" s="143"/>
      <c r="LD303" s="143"/>
      <c r="LE303" s="143"/>
      <c r="LF303" s="143"/>
      <c r="LG303" s="143"/>
      <c r="LH303" s="143"/>
      <c r="LI303" s="143"/>
      <c r="LJ303" s="143"/>
      <c r="LK303" s="143"/>
      <c r="LL303" s="143"/>
      <c r="LM303" s="143"/>
      <c r="LN303" s="143"/>
      <c r="LO303" s="143"/>
      <c r="LP303" s="143"/>
      <c r="LQ303" s="143"/>
      <c r="LR303" s="143"/>
      <c r="LS303" s="143"/>
      <c r="LT303" s="143"/>
      <c r="LU303" s="143"/>
      <c r="LV303" s="143"/>
      <c r="LW303" s="143"/>
      <c r="LX303" s="143"/>
      <c r="LY303" s="143"/>
      <c r="LZ303" s="143"/>
      <c r="MA303" s="143"/>
      <c r="MB303" s="143"/>
      <c r="MC303" s="143"/>
      <c r="MD303" s="143"/>
      <c r="ME303" s="143"/>
      <c r="MF303" s="143"/>
      <c r="MG303" s="143"/>
      <c r="MH303" s="143"/>
      <c r="MI303" s="143"/>
      <c r="MJ303" s="143"/>
      <c r="MK303" s="143"/>
      <c r="ML303" s="143"/>
      <c r="MM303" s="143"/>
      <c r="MN303" s="143"/>
      <c r="MO303" s="143"/>
      <c r="MP303" s="143"/>
      <c r="MQ303" s="143"/>
      <c r="MR303" s="143"/>
      <c r="MS303" s="143"/>
      <c r="MT303" s="143"/>
      <c r="MU303" s="143"/>
      <c r="MV303" s="143"/>
    </row>
    <row r="304" spans="1:415">
      <c r="X304" s="143"/>
      <c r="Y304" s="143"/>
      <c r="EE304" s="143"/>
      <c r="EF304" s="144"/>
      <c r="EG304" s="144"/>
      <c r="EH304" s="144"/>
      <c r="EI304" s="144"/>
      <c r="EJ304" s="144"/>
      <c r="EK304" s="144"/>
      <c r="EL304" s="144"/>
      <c r="EM304" s="144"/>
      <c r="EN304" s="144"/>
      <c r="EO304" s="144"/>
      <c r="EP304" s="144"/>
      <c r="EQ304" s="144"/>
      <c r="ER304" s="144"/>
      <c r="ES304" s="144"/>
      <c r="ET304" s="143"/>
      <c r="EU304" s="144"/>
      <c r="EV304" s="143"/>
      <c r="EW304" s="143"/>
      <c r="EX304" s="143"/>
      <c r="EY304" s="143"/>
      <c r="EZ304" s="143"/>
      <c r="FA304" s="143"/>
      <c r="FB304" s="143"/>
      <c r="FC304" s="144"/>
      <c r="FD304" s="144"/>
      <c r="FE304" s="144"/>
      <c r="FF304" s="144"/>
      <c r="FG304" s="144"/>
      <c r="FH304" s="144"/>
      <c r="FI304" s="144"/>
      <c r="FJ304" s="144"/>
      <c r="FK304" s="144"/>
      <c r="FL304" s="144"/>
      <c r="FM304" s="144"/>
      <c r="FN304" s="144"/>
      <c r="FO304" s="144"/>
      <c r="FP304" s="144"/>
      <c r="FQ304" s="144"/>
      <c r="FR304" s="143"/>
      <c r="FS304" s="143"/>
      <c r="FT304" s="143"/>
      <c r="FU304" s="143"/>
      <c r="FV304" s="143"/>
      <c r="FW304" s="143"/>
      <c r="FX304" s="145"/>
      <c r="FY304" s="145"/>
      <c r="FZ304" s="145"/>
      <c r="GA304" s="145"/>
      <c r="GB304" s="145"/>
      <c r="GC304" s="143"/>
      <c r="GD304" s="143"/>
      <c r="GE304" s="143"/>
      <c r="GF304" s="143"/>
      <c r="GG304" s="143"/>
      <c r="GH304" s="143"/>
      <c r="GI304" s="143"/>
      <c r="GJ304" s="143"/>
      <c r="GK304" s="143"/>
      <c r="GL304" s="143"/>
      <c r="GM304" s="143"/>
      <c r="GN304" s="143"/>
      <c r="GO304" s="143"/>
      <c r="GP304" s="143"/>
      <c r="GQ304" s="143"/>
      <c r="GR304" s="143"/>
      <c r="GS304" s="143"/>
      <c r="GT304" s="143"/>
      <c r="GU304" s="143"/>
      <c r="GV304" s="143"/>
      <c r="GW304" s="143"/>
      <c r="GX304" s="143"/>
      <c r="GY304" s="143"/>
      <c r="GZ304" s="146"/>
      <c r="HA304" s="143"/>
      <c r="HB304" s="143"/>
      <c r="HC304" s="143"/>
      <c r="HD304" s="143"/>
      <c r="HE304" s="143"/>
      <c r="HF304" s="143"/>
      <c r="HG304" s="143"/>
      <c r="HH304" s="143"/>
      <c r="HI304" s="143"/>
      <c r="HJ304" s="143"/>
      <c r="HK304" s="143"/>
      <c r="HL304" s="143"/>
      <c r="HM304" s="143"/>
      <c r="HN304" s="143"/>
      <c r="HO304" s="143"/>
      <c r="HP304" s="143"/>
      <c r="HQ304" s="147"/>
      <c r="KP304" s="143"/>
      <c r="KQ304" s="143"/>
      <c r="KR304" s="143"/>
      <c r="KS304" s="143"/>
      <c r="KT304" s="143"/>
      <c r="KU304" s="143"/>
      <c r="KV304" s="143"/>
      <c r="KW304" s="143"/>
      <c r="KX304" s="143"/>
      <c r="KY304" s="143"/>
      <c r="KZ304" s="143"/>
      <c r="LA304" s="143"/>
      <c r="LB304" s="143"/>
      <c r="LC304" s="143"/>
      <c r="LD304" s="143"/>
      <c r="LE304" s="143"/>
      <c r="LF304" s="143"/>
      <c r="LG304" s="143"/>
      <c r="LH304" s="143"/>
      <c r="LI304" s="143"/>
      <c r="LJ304" s="143"/>
      <c r="LK304" s="143"/>
      <c r="LL304" s="143"/>
      <c r="LM304" s="143"/>
      <c r="LN304" s="143"/>
      <c r="LO304" s="143"/>
      <c r="LP304" s="143"/>
      <c r="LQ304" s="143"/>
      <c r="LR304" s="143"/>
      <c r="LS304" s="143"/>
      <c r="LT304" s="143"/>
      <c r="LU304" s="143"/>
      <c r="LV304" s="143"/>
      <c r="LW304" s="143"/>
      <c r="LX304" s="143"/>
      <c r="LY304" s="143"/>
      <c r="LZ304" s="143"/>
      <c r="MA304" s="143"/>
      <c r="MB304" s="143"/>
      <c r="MC304" s="143"/>
      <c r="MD304" s="143"/>
      <c r="ME304" s="143"/>
      <c r="MF304" s="143"/>
      <c r="MG304" s="143"/>
      <c r="MH304" s="143"/>
      <c r="MI304" s="143"/>
      <c r="MJ304" s="143"/>
      <c r="MK304" s="143"/>
      <c r="ML304" s="143"/>
      <c r="MM304" s="143"/>
      <c r="MN304" s="143"/>
      <c r="MO304" s="143"/>
      <c r="MP304" s="143"/>
      <c r="MQ304" s="143"/>
      <c r="MR304" s="143"/>
      <c r="MS304" s="143"/>
      <c r="MT304" s="143"/>
      <c r="MU304" s="143"/>
      <c r="MV304" s="143"/>
    </row>
    <row r="305" spans="24:360">
      <c r="X305" s="143"/>
      <c r="Y305" s="143"/>
      <c r="EE305" s="143"/>
      <c r="EF305" s="144"/>
      <c r="EG305" s="144"/>
      <c r="EH305" s="144"/>
      <c r="EI305" s="144"/>
      <c r="EJ305" s="144"/>
      <c r="EK305" s="144"/>
      <c r="EL305" s="144"/>
      <c r="EM305" s="144"/>
      <c r="EN305" s="144"/>
      <c r="EO305" s="144"/>
      <c r="EP305" s="144"/>
      <c r="EQ305" s="144"/>
      <c r="ER305" s="144"/>
      <c r="ES305" s="144"/>
      <c r="ET305" s="143"/>
      <c r="EU305" s="144"/>
      <c r="EV305" s="143"/>
      <c r="EW305" s="143"/>
      <c r="EX305" s="143"/>
      <c r="EY305" s="143"/>
      <c r="EZ305" s="143"/>
      <c r="FA305" s="143"/>
      <c r="FB305" s="143"/>
      <c r="FC305" s="144"/>
      <c r="FD305" s="144"/>
      <c r="FE305" s="144"/>
      <c r="FF305" s="144"/>
      <c r="FG305" s="144"/>
      <c r="FH305" s="144"/>
      <c r="FI305" s="144"/>
      <c r="FJ305" s="144"/>
      <c r="FK305" s="144"/>
      <c r="FL305" s="144"/>
      <c r="FM305" s="144"/>
      <c r="FN305" s="144"/>
      <c r="FO305" s="144"/>
      <c r="FP305" s="144"/>
      <c r="FQ305" s="144"/>
      <c r="FR305" s="143"/>
      <c r="FS305" s="143"/>
      <c r="FT305" s="143"/>
      <c r="FU305" s="143"/>
      <c r="FV305" s="143"/>
      <c r="FW305" s="143"/>
      <c r="FX305" s="145"/>
      <c r="FY305" s="145"/>
      <c r="FZ305" s="145"/>
      <c r="GA305" s="145"/>
      <c r="GB305" s="145"/>
      <c r="GC305" s="143"/>
      <c r="GD305" s="143"/>
      <c r="GE305" s="143"/>
      <c r="GF305" s="143"/>
      <c r="GG305" s="143"/>
      <c r="GH305" s="143"/>
      <c r="GI305" s="143"/>
      <c r="GJ305" s="143"/>
      <c r="GK305" s="143"/>
      <c r="GL305" s="143"/>
      <c r="GM305" s="143"/>
      <c r="GN305" s="143"/>
      <c r="GO305" s="143"/>
      <c r="GP305" s="143"/>
      <c r="GQ305" s="143"/>
      <c r="GR305" s="143"/>
      <c r="GS305" s="143"/>
      <c r="GT305" s="143"/>
      <c r="GU305" s="143"/>
      <c r="GV305" s="143"/>
      <c r="GW305" s="143"/>
      <c r="GX305" s="143"/>
      <c r="GY305" s="143"/>
      <c r="GZ305" s="146"/>
      <c r="HA305" s="143"/>
      <c r="HB305" s="143"/>
      <c r="HC305" s="143"/>
      <c r="HD305" s="143"/>
      <c r="HE305" s="143"/>
      <c r="HF305" s="143"/>
      <c r="HG305" s="143"/>
      <c r="HH305" s="143"/>
      <c r="HI305" s="143"/>
      <c r="HJ305" s="143"/>
      <c r="HK305" s="143"/>
      <c r="HL305" s="143"/>
      <c r="HM305" s="143"/>
      <c r="HN305" s="143"/>
      <c r="HO305" s="143"/>
      <c r="HP305" s="143"/>
      <c r="HQ305" s="147"/>
      <c r="KP305" s="143"/>
      <c r="KQ305" s="143"/>
      <c r="KR305" s="143"/>
      <c r="KS305" s="143"/>
      <c r="KT305" s="143"/>
      <c r="KU305" s="143"/>
      <c r="KV305" s="143"/>
      <c r="KW305" s="143"/>
      <c r="KX305" s="143"/>
      <c r="KY305" s="143"/>
      <c r="KZ305" s="143"/>
      <c r="LA305" s="143"/>
      <c r="LB305" s="143"/>
      <c r="LC305" s="143"/>
      <c r="LD305" s="143"/>
      <c r="LE305" s="143"/>
      <c r="LF305" s="143"/>
      <c r="LG305" s="143"/>
      <c r="LH305" s="143"/>
      <c r="LI305" s="143"/>
      <c r="LJ305" s="143"/>
      <c r="LK305" s="143"/>
      <c r="LL305" s="143"/>
      <c r="LM305" s="143"/>
      <c r="LN305" s="143"/>
      <c r="LO305" s="143"/>
      <c r="LP305" s="143"/>
      <c r="LQ305" s="143"/>
      <c r="LR305" s="143"/>
      <c r="LS305" s="143"/>
      <c r="LT305" s="143"/>
      <c r="LU305" s="143"/>
      <c r="LV305" s="143"/>
      <c r="LW305" s="143"/>
      <c r="LX305" s="143"/>
      <c r="LY305" s="143"/>
      <c r="LZ305" s="143"/>
      <c r="MA305" s="143"/>
      <c r="MB305" s="143"/>
      <c r="MC305" s="143"/>
      <c r="MD305" s="143"/>
      <c r="ME305" s="143"/>
      <c r="MF305" s="143"/>
      <c r="MG305" s="143"/>
      <c r="MH305" s="143"/>
      <c r="MI305" s="143"/>
      <c r="MJ305" s="143"/>
      <c r="MK305" s="143"/>
      <c r="ML305" s="143"/>
      <c r="MM305" s="143"/>
      <c r="MN305" s="143"/>
      <c r="MO305" s="143"/>
      <c r="MP305" s="143"/>
      <c r="MQ305" s="143"/>
      <c r="MR305" s="143"/>
      <c r="MS305" s="143"/>
      <c r="MT305" s="143"/>
      <c r="MU305" s="143"/>
      <c r="MV305" s="143"/>
    </row>
    <row r="306" spans="24:360">
      <c r="X306" s="143"/>
      <c r="Y306" s="143"/>
      <c r="EE306" s="143"/>
      <c r="EF306" s="144"/>
      <c r="EG306" s="144"/>
      <c r="EH306" s="144"/>
      <c r="EI306" s="144"/>
      <c r="EJ306" s="144"/>
      <c r="EK306" s="144"/>
      <c r="EL306" s="144"/>
      <c r="EM306" s="144"/>
      <c r="EN306" s="144"/>
      <c r="EO306" s="144"/>
      <c r="EP306" s="144"/>
      <c r="EQ306" s="144"/>
      <c r="ER306" s="144"/>
      <c r="ES306" s="144"/>
      <c r="ET306" s="143"/>
      <c r="EU306" s="144"/>
      <c r="EV306" s="143"/>
      <c r="EW306" s="143"/>
      <c r="EX306" s="143"/>
      <c r="EY306" s="143"/>
      <c r="EZ306" s="143"/>
      <c r="FA306" s="143"/>
      <c r="FB306" s="143"/>
      <c r="FC306" s="144"/>
      <c r="FD306" s="144"/>
      <c r="FE306" s="144"/>
      <c r="FF306" s="144"/>
      <c r="FG306" s="144"/>
      <c r="FH306" s="144"/>
      <c r="FI306" s="144"/>
      <c r="FJ306" s="144"/>
      <c r="FK306" s="144"/>
      <c r="FL306" s="144"/>
      <c r="FM306" s="144"/>
      <c r="FN306" s="144"/>
      <c r="FO306" s="144"/>
      <c r="FP306" s="144"/>
      <c r="FQ306" s="144"/>
      <c r="FR306" s="143"/>
      <c r="FS306" s="143"/>
      <c r="FT306" s="143"/>
      <c r="FU306" s="143"/>
      <c r="FV306" s="143"/>
      <c r="FW306" s="143"/>
      <c r="FX306" s="145"/>
      <c r="FY306" s="145"/>
      <c r="FZ306" s="145"/>
      <c r="GA306" s="145"/>
      <c r="GB306" s="145"/>
      <c r="GC306" s="143"/>
      <c r="GD306" s="143"/>
      <c r="GE306" s="143"/>
      <c r="GF306" s="143"/>
      <c r="GG306" s="143"/>
      <c r="GH306" s="143"/>
      <c r="GI306" s="143"/>
      <c r="GJ306" s="143"/>
      <c r="GK306" s="143"/>
      <c r="GL306" s="143"/>
      <c r="GM306" s="143"/>
      <c r="GN306" s="143"/>
      <c r="GO306" s="143"/>
      <c r="GP306" s="143"/>
      <c r="GQ306" s="143"/>
      <c r="GR306" s="143"/>
      <c r="GS306" s="143"/>
      <c r="GT306" s="143"/>
      <c r="GU306" s="143"/>
      <c r="GV306" s="143"/>
      <c r="GW306" s="143"/>
      <c r="GX306" s="143"/>
      <c r="GY306" s="143"/>
      <c r="GZ306" s="146"/>
      <c r="HA306" s="143"/>
      <c r="HB306" s="143"/>
      <c r="HC306" s="143"/>
      <c r="HD306" s="143"/>
      <c r="HE306" s="143"/>
      <c r="HF306" s="143"/>
      <c r="HG306" s="143"/>
      <c r="HH306" s="143"/>
      <c r="HI306" s="143"/>
      <c r="HJ306" s="143"/>
      <c r="HK306" s="143"/>
      <c r="HL306" s="143"/>
      <c r="HM306" s="143"/>
      <c r="HN306" s="143"/>
      <c r="HO306" s="143"/>
      <c r="HP306" s="143"/>
      <c r="HQ306" s="147"/>
      <c r="KP306" s="143"/>
      <c r="KQ306" s="143"/>
      <c r="KR306" s="143"/>
      <c r="KS306" s="143"/>
      <c r="KT306" s="143"/>
      <c r="KU306" s="143"/>
      <c r="KV306" s="143"/>
      <c r="KW306" s="143"/>
      <c r="KX306" s="143"/>
      <c r="KY306" s="143"/>
      <c r="KZ306" s="143"/>
      <c r="LA306" s="143"/>
      <c r="LB306" s="143"/>
      <c r="LC306" s="143"/>
      <c r="LD306" s="143"/>
      <c r="LE306" s="143"/>
      <c r="LF306" s="143"/>
      <c r="LG306" s="143"/>
      <c r="LH306" s="143"/>
      <c r="LI306" s="143"/>
      <c r="LJ306" s="143"/>
      <c r="LK306" s="143"/>
      <c r="LL306" s="143"/>
      <c r="LM306" s="143"/>
      <c r="LN306" s="143"/>
      <c r="LO306" s="143"/>
      <c r="LP306" s="143"/>
      <c r="LQ306" s="143"/>
      <c r="LR306" s="143"/>
      <c r="LS306" s="143"/>
      <c r="LT306" s="143"/>
      <c r="LU306" s="143"/>
      <c r="LV306" s="143"/>
      <c r="LW306" s="143"/>
      <c r="LX306" s="143"/>
      <c r="LY306" s="143"/>
      <c r="LZ306" s="143"/>
      <c r="MA306" s="143"/>
      <c r="MB306" s="143"/>
      <c r="MC306" s="143"/>
      <c r="MD306" s="143"/>
      <c r="ME306" s="143"/>
      <c r="MF306" s="143"/>
      <c r="MG306" s="143"/>
      <c r="MH306" s="143"/>
      <c r="MI306" s="143"/>
      <c r="MJ306" s="143"/>
      <c r="MK306" s="143"/>
      <c r="ML306" s="143"/>
      <c r="MM306" s="143"/>
      <c r="MN306" s="143"/>
      <c r="MO306" s="143"/>
      <c r="MP306" s="143"/>
      <c r="MQ306" s="143"/>
      <c r="MR306" s="143"/>
      <c r="MS306" s="143"/>
      <c r="MT306" s="143"/>
      <c r="MU306" s="143"/>
      <c r="MV306" s="143"/>
    </row>
    <row r="307" spans="24:360">
      <c r="X307" s="143"/>
      <c r="Y307" s="143"/>
      <c r="EE307" s="143"/>
      <c r="EF307" s="144"/>
      <c r="EG307" s="144"/>
      <c r="EH307" s="144"/>
      <c r="EI307" s="144"/>
      <c r="EJ307" s="144"/>
      <c r="EK307" s="144"/>
      <c r="EL307" s="144"/>
      <c r="EM307" s="144"/>
      <c r="EN307" s="144"/>
      <c r="EO307" s="144"/>
      <c r="EP307" s="144"/>
      <c r="EQ307" s="144"/>
      <c r="ER307" s="144"/>
      <c r="ES307" s="144"/>
      <c r="ET307" s="143"/>
      <c r="EU307" s="144"/>
      <c r="EV307" s="143"/>
      <c r="EW307" s="143"/>
      <c r="EX307" s="143"/>
      <c r="EY307" s="143"/>
      <c r="EZ307" s="143"/>
      <c r="FA307" s="143"/>
      <c r="FB307" s="143"/>
      <c r="FC307" s="144"/>
      <c r="FD307" s="144"/>
      <c r="FE307" s="144"/>
      <c r="FF307" s="144"/>
      <c r="FG307" s="144"/>
      <c r="FH307" s="144"/>
      <c r="FI307" s="144"/>
      <c r="FJ307" s="144"/>
      <c r="FK307" s="144"/>
      <c r="FL307" s="144"/>
      <c r="FM307" s="144"/>
      <c r="FN307" s="144"/>
      <c r="FO307" s="144"/>
      <c r="FP307" s="144"/>
      <c r="FQ307" s="144"/>
      <c r="FR307" s="143"/>
      <c r="FS307" s="143"/>
      <c r="FT307" s="143"/>
      <c r="FU307" s="143"/>
      <c r="FV307" s="143"/>
      <c r="FW307" s="143"/>
      <c r="FX307" s="145"/>
      <c r="FY307" s="145"/>
      <c r="FZ307" s="145"/>
      <c r="GA307" s="145"/>
      <c r="GB307" s="145"/>
      <c r="GC307" s="143"/>
      <c r="GD307" s="143"/>
      <c r="GE307" s="143"/>
      <c r="GF307" s="143"/>
      <c r="GG307" s="143"/>
      <c r="GH307" s="143"/>
      <c r="GI307" s="143"/>
      <c r="GJ307" s="143"/>
      <c r="GK307" s="143"/>
      <c r="GL307" s="143"/>
      <c r="GM307" s="143"/>
      <c r="GN307" s="143"/>
      <c r="GO307" s="143"/>
      <c r="GP307" s="143"/>
      <c r="GQ307" s="143"/>
      <c r="GR307" s="143"/>
      <c r="GS307" s="143"/>
      <c r="GT307" s="143"/>
      <c r="GU307" s="143"/>
      <c r="GV307" s="143"/>
      <c r="GW307" s="143"/>
      <c r="GX307" s="143"/>
      <c r="GY307" s="143"/>
      <c r="GZ307" s="146"/>
      <c r="HA307" s="143"/>
      <c r="HB307" s="143"/>
      <c r="HC307" s="143"/>
      <c r="HD307" s="143"/>
      <c r="HE307" s="143"/>
      <c r="HF307" s="143"/>
      <c r="HG307" s="143"/>
      <c r="HH307" s="143"/>
      <c r="HI307" s="143"/>
      <c r="HJ307" s="143"/>
      <c r="HK307" s="143"/>
      <c r="HL307" s="143"/>
      <c r="HM307" s="143"/>
      <c r="HN307" s="143"/>
      <c r="HO307" s="143"/>
      <c r="HP307" s="143"/>
      <c r="HQ307" s="147"/>
      <c r="KP307" s="143"/>
      <c r="KQ307" s="143"/>
      <c r="KR307" s="143"/>
      <c r="KS307" s="143"/>
      <c r="KT307" s="143"/>
      <c r="KU307" s="143"/>
      <c r="KV307" s="143"/>
      <c r="KW307" s="143"/>
      <c r="KX307" s="143"/>
      <c r="KY307" s="143"/>
      <c r="KZ307" s="143"/>
      <c r="LA307" s="143"/>
      <c r="LB307" s="143"/>
      <c r="LC307" s="143"/>
      <c r="LD307" s="143"/>
      <c r="LE307" s="143"/>
      <c r="LF307" s="143"/>
      <c r="LG307" s="143"/>
      <c r="LH307" s="143"/>
      <c r="LI307" s="143"/>
      <c r="LJ307" s="143"/>
      <c r="LK307" s="143"/>
      <c r="LL307" s="143"/>
      <c r="LM307" s="143"/>
      <c r="LN307" s="143"/>
      <c r="LO307" s="143"/>
      <c r="LP307" s="143"/>
      <c r="LQ307" s="143"/>
      <c r="LR307" s="143"/>
      <c r="LS307" s="143"/>
      <c r="LT307" s="143"/>
      <c r="LU307" s="143"/>
      <c r="LV307" s="143"/>
      <c r="LW307" s="143"/>
      <c r="LX307" s="143"/>
      <c r="LY307" s="143"/>
      <c r="LZ307" s="143"/>
      <c r="MA307" s="143"/>
      <c r="MB307" s="143"/>
      <c r="MC307" s="143"/>
      <c r="MD307" s="143"/>
      <c r="ME307" s="143"/>
      <c r="MF307" s="143"/>
      <c r="MG307" s="143"/>
      <c r="MH307" s="143"/>
      <c r="MI307" s="143"/>
      <c r="MJ307" s="143"/>
      <c r="MK307" s="143"/>
      <c r="ML307" s="143"/>
      <c r="MM307" s="143"/>
      <c r="MN307" s="143"/>
      <c r="MO307" s="143"/>
      <c r="MP307" s="143"/>
      <c r="MQ307" s="143"/>
      <c r="MR307" s="143"/>
      <c r="MS307" s="143"/>
      <c r="MT307" s="143"/>
      <c r="MU307" s="143"/>
      <c r="MV307" s="143"/>
    </row>
    <row r="308" spans="24:360">
      <c r="X308" s="143"/>
      <c r="Y308" s="143"/>
      <c r="EE308" s="143"/>
      <c r="EF308" s="144"/>
      <c r="EG308" s="144"/>
      <c r="EH308" s="144"/>
      <c r="EI308" s="144"/>
      <c r="EJ308" s="144"/>
      <c r="EK308" s="144"/>
      <c r="EL308" s="144"/>
      <c r="EM308" s="144"/>
      <c r="EN308" s="144"/>
      <c r="EO308" s="144"/>
      <c r="EP308" s="144"/>
      <c r="EQ308" s="144"/>
      <c r="ER308" s="144"/>
      <c r="ES308" s="144"/>
      <c r="ET308" s="143"/>
      <c r="EU308" s="144"/>
      <c r="EV308" s="143"/>
      <c r="EW308" s="143"/>
      <c r="EX308" s="143"/>
      <c r="EY308" s="143"/>
      <c r="EZ308" s="143"/>
      <c r="FA308" s="143"/>
      <c r="FB308" s="143"/>
      <c r="FC308" s="144"/>
      <c r="FD308" s="144"/>
      <c r="FE308" s="144"/>
      <c r="FF308" s="144"/>
      <c r="FG308" s="144"/>
      <c r="FH308" s="144"/>
      <c r="FI308" s="144"/>
      <c r="FJ308" s="144"/>
      <c r="FK308" s="144"/>
      <c r="FL308" s="144"/>
      <c r="FM308" s="144"/>
      <c r="FN308" s="144"/>
      <c r="FO308" s="144"/>
      <c r="FP308" s="144"/>
      <c r="FQ308" s="144"/>
      <c r="FR308" s="143"/>
      <c r="FS308" s="143"/>
      <c r="FT308" s="143"/>
      <c r="FU308" s="143"/>
      <c r="FV308" s="143"/>
      <c r="FW308" s="143"/>
      <c r="FX308" s="145"/>
      <c r="FY308" s="145"/>
      <c r="FZ308" s="145"/>
      <c r="GA308" s="145"/>
      <c r="GB308" s="145"/>
      <c r="GC308" s="143"/>
      <c r="GD308" s="143"/>
      <c r="GE308" s="143"/>
      <c r="GF308" s="143"/>
      <c r="GG308" s="143"/>
      <c r="GH308" s="143"/>
      <c r="GI308" s="143"/>
      <c r="GJ308" s="143"/>
      <c r="GK308" s="143"/>
      <c r="GL308" s="143"/>
      <c r="GM308" s="143"/>
      <c r="GN308" s="143"/>
      <c r="GO308" s="143"/>
      <c r="GP308" s="143"/>
      <c r="GQ308" s="143"/>
      <c r="GR308" s="143"/>
      <c r="GS308" s="143"/>
      <c r="GT308" s="143"/>
      <c r="GU308" s="143"/>
      <c r="GV308" s="143"/>
      <c r="GW308" s="143"/>
      <c r="GX308" s="143"/>
      <c r="GY308" s="143"/>
      <c r="GZ308" s="146"/>
      <c r="HA308" s="143"/>
      <c r="HB308" s="143"/>
      <c r="HC308" s="143"/>
      <c r="HD308" s="143"/>
      <c r="HE308" s="143"/>
      <c r="HF308" s="143"/>
      <c r="HG308" s="143"/>
      <c r="HH308" s="143"/>
      <c r="HI308" s="143"/>
      <c r="HJ308" s="143"/>
      <c r="HK308" s="143"/>
      <c r="HL308" s="143"/>
      <c r="HM308" s="143"/>
      <c r="HN308" s="143"/>
      <c r="HO308" s="143"/>
      <c r="HP308" s="143"/>
      <c r="HQ308" s="147"/>
      <c r="KP308" s="143"/>
      <c r="KQ308" s="143"/>
      <c r="KR308" s="143"/>
      <c r="KS308" s="143"/>
      <c r="KT308" s="143"/>
      <c r="KU308" s="143"/>
      <c r="KV308" s="143"/>
      <c r="KW308" s="143"/>
      <c r="KX308" s="143"/>
      <c r="KY308" s="143"/>
      <c r="KZ308" s="143"/>
      <c r="LA308" s="143"/>
      <c r="LB308" s="143"/>
      <c r="LC308" s="143"/>
      <c r="LD308" s="143"/>
      <c r="LE308" s="143"/>
      <c r="LF308" s="143"/>
      <c r="LG308" s="143"/>
      <c r="LH308" s="143"/>
      <c r="LI308" s="143"/>
      <c r="LJ308" s="143"/>
      <c r="LK308" s="143"/>
      <c r="LL308" s="143"/>
      <c r="LM308" s="143"/>
      <c r="LN308" s="143"/>
      <c r="LO308" s="143"/>
      <c r="LP308" s="143"/>
      <c r="LQ308" s="143"/>
      <c r="LR308" s="143"/>
      <c r="LS308" s="143"/>
      <c r="LT308" s="143"/>
      <c r="LU308" s="143"/>
      <c r="LV308" s="143"/>
      <c r="LW308" s="143"/>
      <c r="LX308" s="143"/>
      <c r="LY308" s="143"/>
      <c r="LZ308" s="143"/>
      <c r="MA308" s="143"/>
      <c r="MB308" s="143"/>
      <c r="MC308" s="143"/>
      <c r="MD308" s="143"/>
      <c r="ME308" s="143"/>
      <c r="MF308" s="143"/>
      <c r="MG308" s="143"/>
      <c r="MH308" s="143"/>
      <c r="MI308" s="143"/>
      <c r="MJ308" s="143"/>
      <c r="MK308" s="143"/>
      <c r="ML308" s="143"/>
      <c r="MM308" s="143"/>
      <c r="MN308" s="143"/>
      <c r="MO308" s="143"/>
      <c r="MP308" s="143"/>
      <c r="MQ308" s="143"/>
      <c r="MR308" s="143"/>
      <c r="MS308" s="143"/>
      <c r="MT308" s="143"/>
      <c r="MU308" s="143"/>
      <c r="MV308" s="143"/>
    </row>
  </sheetData>
  <autoFilter ref="A3:OU291" xr:uid="{00000000-0001-0000-0100-000000000000}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6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3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2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1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09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7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5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2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2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49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88" showButton="0"/>
    <filterColumn colId="189" showButton="0"/>
    <filterColumn colId="190" showButton="0"/>
    <filterColumn colId="191" showButton="0"/>
    <filterColumn colId="193" showButton="0"/>
    <filterColumn colId="194" showButton="0"/>
    <filterColumn colId="195" showButton="0"/>
    <filterColumn colId="196" showButton="0"/>
    <filterColumn colId="197" showButton="0"/>
    <filterColumn colId="198" showButton="0"/>
    <filterColumn colId="199" showButton="0"/>
    <filterColumn colId="200" showButton="0"/>
    <filterColumn colId="201" showButton="0"/>
    <filterColumn colId="202" showButton="0"/>
    <filterColumn colId="203" showButton="0"/>
    <filterColumn colId="204" showButton="0"/>
    <filterColumn colId="205" showButton="0"/>
    <filterColumn colId="207" showButton="0"/>
    <filterColumn colId="208" showButton="0"/>
    <filterColumn colId="209" showButton="0"/>
    <filterColumn colId="210" showButton="0"/>
    <filterColumn colId="211" showButton="0"/>
    <filterColumn colId="212" showButton="0"/>
    <filterColumn colId="213" showButton="0"/>
    <filterColumn colId="214" showButton="0"/>
    <filterColumn colId="215" showButton="0"/>
    <filterColumn colId="216" showButton="0"/>
    <filterColumn colId="217" showButton="0"/>
    <filterColumn colId="218" showButton="0"/>
    <filterColumn colId="219" showButton="0"/>
    <filterColumn colId="220" showButton="0"/>
    <filterColumn colId="221" showButton="0"/>
    <filterColumn colId="222" showButton="0"/>
    <filterColumn colId="223" showButton="0"/>
    <filterColumn colId="224" showButton="0"/>
    <filterColumn colId="225" showButton="0"/>
    <filterColumn colId="226" showButton="0"/>
    <filterColumn colId="227" showButton="0"/>
    <filterColumn colId="228" showButton="0"/>
    <filterColumn colId="229" showButton="0"/>
    <filterColumn colId="230" showButton="0"/>
    <filterColumn colId="231" showButton="0"/>
    <filterColumn colId="232" showButton="0"/>
    <filterColumn colId="233" showButton="0"/>
    <filterColumn colId="234" showButton="0"/>
    <filterColumn colId="235" showButton="0"/>
    <filterColumn colId="236" showButton="0"/>
    <filterColumn colId="237" showButton="0"/>
    <filterColumn colId="238" showButton="0"/>
    <filterColumn colId="239" showButton="0"/>
    <filterColumn colId="240" showButton="0"/>
    <filterColumn colId="241" showButton="0"/>
    <filterColumn colId="242" showButton="0"/>
    <filterColumn colId="243" showButton="0"/>
    <filterColumn colId="244" showButton="0"/>
    <filterColumn colId="245" showButton="0"/>
    <filterColumn colId="246" showButton="0"/>
    <filterColumn colId="247" showButton="0"/>
    <filterColumn colId="248" showButton="0"/>
    <filterColumn colId="249" showButton="0"/>
    <filterColumn colId="250" showButton="0"/>
    <filterColumn colId="251" showButton="0"/>
    <filterColumn colId="252" showButton="0"/>
    <filterColumn colId="253" showButton="0"/>
    <filterColumn colId="254" showButton="0"/>
    <filterColumn colId="255" showButton="0"/>
    <filterColumn colId="256" showButton="0"/>
    <filterColumn colId="257" showButton="0"/>
    <filterColumn colId="258" showButton="0"/>
    <filterColumn colId="259" showButton="0"/>
    <filterColumn colId="260" showButton="0"/>
    <filterColumn colId="261" showButton="0"/>
    <filterColumn colId="262" showButton="0"/>
    <filterColumn colId="263" showButton="0"/>
    <filterColumn colId="264" showButton="0"/>
    <filterColumn colId="265" showButton="0"/>
    <filterColumn colId="266" showButton="0"/>
    <filterColumn colId="267" showButton="0"/>
    <filterColumn colId="268" showButton="0"/>
    <filterColumn colId="269" showButton="0"/>
    <filterColumn colId="270" showButton="0"/>
    <filterColumn colId="271" showButton="0"/>
    <filterColumn colId="272" showButton="0"/>
    <filterColumn colId="273" showButton="0"/>
    <filterColumn colId="274" showButton="0"/>
    <filterColumn colId="275" showButton="0"/>
    <filterColumn colId="276" showButton="0"/>
    <filterColumn colId="277" showButton="0"/>
    <filterColumn colId="278" showButton="0"/>
    <filterColumn colId="279" showButton="0"/>
    <filterColumn colId="280" showButton="0"/>
    <filterColumn colId="281" showButton="0"/>
    <filterColumn colId="282" showButton="0"/>
    <filterColumn colId="283" showButton="0"/>
    <filterColumn colId="284" showButton="0"/>
    <filterColumn colId="285" showButton="0"/>
    <filterColumn colId="286" showButton="0"/>
    <filterColumn colId="287" showButton="0"/>
    <filterColumn colId="288" showButton="0"/>
    <filterColumn colId="289" showButton="0"/>
    <filterColumn colId="290" showButton="0"/>
    <filterColumn colId="291" showButton="0"/>
    <filterColumn colId="292" showButton="0"/>
    <filterColumn colId="293" showButton="0"/>
    <filterColumn colId="294" showButton="0"/>
    <filterColumn colId="295" showButton="0"/>
    <filterColumn colId="296" showButton="0"/>
    <filterColumn colId="297" showButton="0"/>
    <filterColumn colId="298" showButton="0"/>
    <filterColumn colId="299" showButton="0"/>
    <filterColumn colId="300" showButton="0"/>
    <filterColumn colId="301" showButton="0"/>
    <filterColumn colId="302" showButton="0"/>
    <filterColumn colId="303" showButton="0"/>
    <filterColumn colId="304" showButton="0"/>
    <filterColumn colId="305" showButton="0"/>
    <filterColumn colId="306" showButton="0"/>
    <filterColumn colId="307" showButton="0"/>
    <filterColumn colId="308" showButton="0"/>
    <filterColumn colId="309" showButton="0"/>
    <filterColumn colId="310" showButton="0"/>
    <filterColumn colId="311" showButton="0"/>
    <filterColumn colId="312" showButton="0"/>
    <filterColumn colId="313" showButton="0"/>
    <filterColumn colId="314" showButton="0"/>
    <filterColumn colId="315" showButton="0"/>
    <filterColumn colId="316" showButton="0"/>
    <filterColumn colId="317" showButton="0"/>
    <filterColumn colId="318" showButton="0"/>
    <filterColumn colId="319" showButton="0"/>
    <filterColumn colId="320" showButton="0"/>
    <filterColumn colId="321" showButton="0"/>
    <filterColumn colId="322" showButton="0"/>
    <filterColumn colId="323" showButton="0"/>
    <filterColumn colId="324" showButton="0"/>
    <filterColumn colId="325" showButton="0"/>
    <filterColumn colId="326" showButton="0"/>
    <filterColumn colId="327" showButton="0"/>
    <filterColumn colId="328" showButton="0"/>
    <filterColumn colId="329" showButton="0"/>
    <filterColumn colId="330" showButton="0"/>
    <filterColumn colId="331" showButton="0"/>
    <filterColumn colId="332" showButton="0"/>
    <filterColumn colId="333" showButton="0"/>
    <filterColumn colId="334" showButton="0"/>
    <filterColumn colId="335" showButton="0"/>
    <filterColumn colId="336" showButton="0"/>
    <filterColumn colId="337" showButton="0"/>
    <filterColumn colId="338" showButton="0"/>
    <filterColumn colId="339" showButton="0"/>
    <filterColumn colId="340" showButton="0"/>
    <filterColumn colId="341" showButton="0"/>
    <filterColumn colId="342" showButton="0"/>
    <filterColumn colId="343" showButton="0"/>
    <filterColumn colId="344" showButton="0"/>
    <filterColumn colId="345" showButton="0"/>
    <filterColumn colId="346" showButton="0"/>
    <filterColumn colId="347" showButton="0"/>
    <filterColumn colId="348" showButton="0"/>
    <filterColumn colId="349" showButton="0"/>
    <filterColumn colId="350" showButton="0"/>
    <filterColumn colId="351" showButton="0"/>
    <filterColumn colId="352" showButton="0"/>
    <filterColumn colId="353" showButton="0"/>
    <filterColumn colId="356" showButton="0"/>
    <filterColumn colId="357" showButton="0"/>
    <filterColumn colId="358" showButton="0"/>
    <filterColumn colId="359" showButton="0"/>
    <filterColumn colId="362" showButton="0"/>
    <filterColumn colId="363" showButton="0"/>
    <filterColumn colId="364" showButton="0"/>
    <filterColumn colId="365" showButton="0"/>
    <filterColumn colId="368" showButton="0"/>
    <filterColumn colId="369" showButton="0"/>
    <filterColumn colId="370" showButton="0"/>
    <filterColumn colId="371" showButton="0"/>
    <filterColumn colId="374" showButton="0"/>
    <filterColumn colId="375" showButton="0"/>
    <filterColumn colId="376" showButton="0"/>
    <filterColumn colId="377" showButton="0"/>
    <filterColumn colId="378" showButton="0"/>
    <filterColumn colId="379" showButton="0"/>
    <filterColumn colId="380" showButton="0"/>
    <filterColumn colId="381" showButton="0"/>
    <filterColumn colId="382" showButton="0"/>
    <filterColumn colId="383" showButton="0"/>
    <filterColumn colId="385" showButton="0"/>
    <filterColumn colId="386" showButton="0"/>
    <filterColumn colId="387" showButton="0"/>
    <filterColumn colId="388" showButton="0"/>
    <filterColumn colId="389" showButton="0"/>
    <filterColumn colId="390" showButton="0"/>
    <filterColumn colId="391" showButton="0"/>
    <filterColumn colId="392" showButton="0"/>
    <filterColumn colId="393" showButton="0"/>
    <filterColumn colId="394" showButton="0"/>
    <filterColumn colId="399" showButton="0"/>
    <filterColumn colId="400" showButton="0"/>
    <filterColumn colId="401" showButton="0"/>
    <filterColumn colId="402" showButton="0"/>
    <filterColumn colId="403" showButton="0"/>
    <filterColumn colId="404" showButton="0"/>
    <filterColumn colId="405" showButton="0"/>
    <filterColumn colId="406" showButton="0"/>
    <filterColumn colId="407" showButton="0"/>
    <filterColumn colId="408" showButton="0"/>
  </autoFilter>
  <mergeCells count="24">
    <mergeCell ref="MY3:NC3"/>
    <mergeCell ref="ND3:ND4"/>
    <mergeCell ref="NE3:NI3"/>
    <mergeCell ref="J3:X3"/>
    <mergeCell ref="Y3:FA3"/>
    <mergeCell ref="GG3:GK3"/>
    <mergeCell ref="GL3:GY3"/>
    <mergeCell ref="GZ3:MQ3"/>
    <mergeCell ref="F6:F7"/>
    <mergeCell ref="E6:E7"/>
    <mergeCell ref="OJ3:OT3"/>
    <mergeCell ref="OU3:OU5"/>
    <mergeCell ref="B6:B7"/>
    <mergeCell ref="C6:C7"/>
    <mergeCell ref="D6:D7"/>
    <mergeCell ref="I6:I7"/>
    <mergeCell ref="J6:X6"/>
    <mergeCell ref="NJ3:NJ4"/>
    <mergeCell ref="NK3:NU3"/>
    <mergeCell ref="NV3:OF3"/>
    <mergeCell ref="OG3:OG5"/>
    <mergeCell ref="OI3:OI5"/>
    <mergeCell ref="MS3:MW3"/>
    <mergeCell ref="MX3:MX4"/>
  </mergeCells>
  <hyperlinks>
    <hyperlink ref="E59" r:id="rId1" display="https://romstal.md/ru/stut-negru-filetat-la-un-capat-1-12quotx100-mm-fe" xr:uid="{00000000-0004-0000-0100-000000000000}"/>
    <hyperlink ref="E96" r:id="rId2" display="https://uniplast.md/ro/product/adaptor-flansa-d160-pe100-sdr11-pehdpn16-tr" xr:uid="{00000000-0004-0000-0100-000001000000}"/>
    <hyperlink ref="E130" r:id="rId3" display="https://hydrosystems.md/apeduct-si-canalizare/tevi-si-fitinguri-polietilena/piese-bransare/piesa-bransare-cu-4-suruburi-pn-16-cu-inel-din-inox-110x3-4" xr:uid="{00000000-0004-0000-0100-000002000000}"/>
    <hyperlink ref="E134" r:id="rId4" xr:uid="{00000000-0004-0000-0100-000003000000}"/>
    <hyperlink ref="E28" r:id="rId5" xr:uid="{00000000-0004-0000-0100-000004000000}"/>
    <hyperlink ref="E41" r:id="rId6" xr:uid="{00000000-0004-0000-0100-000006000000}"/>
    <hyperlink ref="E42" r:id="rId7" xr:uid="{00000000-0004-0000-0100-000007000000}"/>
    <hyperlink ref="E60" r:id="rId8" xr:uid="{00000000-0004-0000-0100-000008000000}"/>
    <hyperlink ref="E62" r:id="rId9" xr:uid="{00000000-0004-0000-0100-000009000000}"/>
    <hyperlink ref="E76" r:id="rId10" xr:uid="{00000000-0004-0000-0100-00000A000000}"/>
    <hyperlink ref="E157" r:id="rId11" xr:uid="{00000000-0004-0000-0100-00000B000000}"/>
    <hyperlink ref="E197" r:id="rId12" xr:uid="{00000000-0004-0000-0100-00000D000000}"/>
    <hyperlink ref="E116" r:id="rId13" xr:uid="{00000000-0004-0000-0100-00000E000000}"/>
    <hyperlink ref="E8" r:id="rId14" xr:uid="{00000000-0004-0000-0100-000010000000}"/>
    <hyperlink ref="E257" r:id="rId15" xr:uid="{F97FA7E7-981F-455F-B664-BB0ED92420B2}"/>
    <hyperlink ref="E254" r:id="rId16" xr:uid="{C117C2F3-970A-454E-867B-FD203FEF8E51}"/>
    <hyperlink ref="E258" r:id="rId17" xr:uid="{19F57BA9-7620-466C-8A72-A1A6220F10CA}"/>
    <hyperlink ref="E13" r:id="rId18" xr:uid="{44DEF7C5-9A74-401B-A715-5EA72E49A1C5}"/>
    <hyperlink ref="E14" r:id="rId19" xr:uid="{5067525E-AFBC-427F-B31A-A5FFCEE2A48C}"/>
    <hyperlink ref="E23" r:id="rId20" xr:uid="{F2B3479B-0541-410B-BE93-48B0A783713F}"/>
    <hyperlink ref="E12" r:id="rId21" xr:uid="{24FFA80C-32C8-4F47-811C-5B8AB372878C}"/>
    <hyperlink ref="E32" r:id="rId22" xr:uid="{06B53332-47F6-46A5-807E-950E74D4A99D}"/>
    <hyperlink ref="E39" r:id="rId23" xr:uid="{C26C47FE-B2F6-479C-82C5-4C1EB15E5F83}"/>
    <hyperlink ref="E53" r:id="rId24" xr:uid="{94B8875B-9642-428A-91CF-1A38ECEA1BCC}"/>
    <hyperlink ref="E55" r:id="rId25" xr:uid="{7619F38A-0AFE-428B-81D1-06BB85CBE1DC}"/>
    <hyperlink ref="E71" r:id="rId26" xr:uid="{04F3C74F-62DB-4C35-ADB9-F6829F255A9A}"/>
    <hyperlink ref="E75" r:id="rId27" xr:uid="{72BE92CC-DF63-4C04-8218-00E481C85A22}"/>
    <hyperlink ref="E77" r:id="rId28" xr:uid="{BAEA02C0-2314-4120-BD30-74F792807F4A}"/>
    <hyperlink ref="E91" r:id="rId29" xr:uid="{09A9B045-23CA-47F5-8FE2-6EB4ADF4CD89}"/>
    <hyperlink ref="E94" r:id="rId30" xr:uid="{856829FB-E1BA-4AD7-85AD-447FFFABA45C}"/>
    <hyperlink ref="E97" r:id="rId31" xr:uid="{8F8DB08A-6D0B-457C-AB03-FCF8E73F12C0}"/>
    <hyperlink ref="E117" r:id="rId32" xr:uid="{85608CF3-31BA-474F-AF7A-F7FAAF12A800}"/>
    <hyperlink ref="E118" r:id="rId33" xr:uid="{42A2BC01-6D9F-407A-9CA5-77DFA3310D83}"/>
    <hyperlink ref="E122" r:id="rId34" xr:uid="{70BEFD24-17F8-4927-A543-4B8D99370C4E}"/>
    <hyperlink ref="E160" r:id="rId35" xr:uid="{C0808CB5-9792-45E7-9CA7-EDF1A7B7E601}"/>
    <hyperlink ref="E150" r:id="rId36" xr:uid="{4B074494-1CE6-461E-850A-9E0777FE5AA8}"/>
    <hyperlink ref="E153" r:id="rId37" xr:uid="{6128BFF0-06AB-4C4D-B32F-AB433C9D7735}"/>
    <hyperlink ref="E128" r:id="rId38" xr:uid="{896E806D-40D3-4FA7-B69F-0BE1276C1C1C}"/>
    <hyperlink ref="E132" r:id="rId39" xr:uid="{6EEBB293-B5BD-41BA-80DB-FC873F44BFA9}"/>
    <hyperlink ref="E161" r:id="rId40" xr:uid="{D8FBC865-0E48-4CCC-9E52-72C1AF1353B7}"/>
    <hyperlink ref="E162" r:id="rId41" xr:uid="{4F5E115B-34C7-4D19-809A-D119691C603B}"/>
    <hyperlink ref="E232" r:id="rId42" xr:uid="{F1EA6CD4-55E4-4D51-BE2F-8A80C9A54F78}"/>
    <hyperlink ref="E233" r:id="rId43" xr:uid="{8E491E3A-D425-4623-A987-5659A119D8BC}"/>
    <hyperlink ref="E234" r:id="rId44" xr:uid="{94E6E9C1-16B2-42C3-B3F3-E2F65F7DF5EC}"/>
    <hyperlink ref="E237" r:id="rId45" xr:uid="{6E152638-5D05-461B-B655-F70E6849F816}"/>
    <hyperlink ref="E286" r:id="rId46" xr:uid="{38DFC8F9-20E2-4B43-A185-1A8A9B500AB2}"/>
    <hyperlink ref="E288" r:id="rId47" xr:uid="{260829D4-A4CA-4D68-A698-D3B5135DDBE6}"/>
    <hyperlink ref="E287" r:id="rId48" xr:uid="{E4E29A9E-E86A-44BB-9A21-826B851F0282}"/>
    <hyperlink ref="E17" r:id="rId49" xr:uid="{2D05CA85-74FD-4EF4-A65D-B89F7C991790}"/>
    <hyperlink ref="E22" r:id="rId50" xr:uid="{4DCB13AF-9501-4F1E-9CFA-0B51F36865DB}"/>
    <hyperlink ref="E9" r:id="rId51" xr:uid="{53D08C08-9512-4F6A-91DE-D22972DF26A4}"/>
    <hyperlink ref="E20" r:id="rId52" xr:uid="{FC0EACD2-30E1-49E4-8110-44644D484662}"/>
    <hyperlink ref="E63" r:id="rId53" xr:uid="{FA7C76FA-5B84-4531-A894-9C49C396D531}"/>
    <hyperlink ref="E90" r:id="rId54" xr:uid="{87CEAED6-1817-4317-9571-B755C72B7F6F}"/>
  </hyperlinks>
  <printOptions headings="1"/>
  <pageMargins left="0.22013888888888899" right="0.2" top="0.74791666666666701" bottom="0.74791666666666701" header="0.511811023622047" footer="0.511811023622047"/>
  <pageSetup paperSize="9" scale="10" fitToHeight="0" orientation="portrait" horizontalDpi="300" verticalDpi="300" r:id="rId55"/>
  <legacyDrawing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101"/>
  <sheetViews>
    <sheetView topLeftCell="A4" workbookViewId="0"/>
  </sheetViews>
  <sheetFormatPr defaultRowHeight="15"/>
  <cols>
    <col min="1" max="1" width="5.28515625" customWidth="1"/>
    <col min="2" max="2" width="52.7109375" customWidth="1"/>
    <col min="3" max="3" width="9" customWidth="1"/>
    <col min="4" max="4" width="10.85546875" customWidth="1"/>
    <col min="5" max="5" width="8.42578125" customWidth="1"/>
  </cols>
  <sheetData>
    <row r="3" spans="1:5">
      <c r="A3" t="s">
        <v>2616</v>
      </c>
    </row>
    <row r="4" spans="1:5">
      <c r="A4" t="s">
        <v>2617</v>
      </c>
    </row>
    <row r="6" spans="1:5">
      <c r="A6" t="s">
        <v>2618</v>
      </c>
      <c r="B6" t="s">
        <v>2619</v>
      </c>
      <c r="C6" t="s">
        <v>215</v>
      </c>
      <c r="D6" t="s">
        <v>2620</v>
      </c>
      <c r="E6" t="s">
        <v>2621</v>
      </c>
    </row>
    <row r="7" spans="1:5">
      <c r="A7" s="818">
        <v>1</v>
      </c>
      <c r="B7" s="818" t="s">
        <v>871</v>
      </c>
      <c r="C7" s="818" t="s">
        <v>632</v>
      </c>
      <c r="D7" s="818">
        <v>1</v>
      </c>
      <c r="E7" s="818">
        <v>2.9</v>
      </c>
    </row>
    <row r="8" spans="1:5">
      <c r="A8" s="818">
        <v>2</v>
      </c>
      <c r="B8" s="818" t="s">
        <v>631</v>
      </c>
      <c r="C8" s="818" t="s">
        <v>632</v>
      </c>
      <c r="D8" s="818">
        <v>1</v>
      </c>
      <c r="E8" s="818">
        <v>340</v>
      </c>
    </row>
    <row r="9" spans="1:5">
      <c r="A9" s="818">
        <v>3</v>
      </c>
      <c r="B9" s="818" t="s">
        <v>2622</v>
      </c>
      <c r="C9" s="818" t="s">
        <v>601</v>
      </c>
      <c r="D9" s="818">
        <v>1</v>
      </c>
      <c r="E9" s="818">
        <v>99</v>
      </c>
    </row>
    <row r="10" spans="1:5">
      <c r="A10" s="818">
        <v>4</v>
      </c>
      <c r="B10" s="818" t="s">
        <v>2623</v>
      </c>
      <c r="C10" s="818" t="s">
        <v>601</v>
      </c>
      <c r="D10" s="818">
        <v>1</v>
      </c>
      <c r="E10" s="818">
        <v>37</v>
      </c>
    </row>
    <row r="11" spans="1:5">
      <c r="A11" s="818">
        <v>5</v>
      </c>
      <c r="B11" s="818" t="s">
        <v>2624</v>
      </c>
      <c r="C11" s="818" t="s">
        <v>601</v>
      </c>
      <c r="D11" s="818">
        <v>1</v>
      </c>
      <c r="E11" s="818">
        <v>365</v>
      </c>
    </row>
    <row r="12" spans="1:5">
      <c r="A12" s="818">
        <v>6</v>
      </c>
      <c r="B12" s="818" t="s">
        <v>2625</v>
      </c>
      <c r="C12" s="818" t="s">
        <v>630</v>
      </c>
      <c r="D12" s="818">
        <v>1</v>
      </c>
      <c r="E12" s="818">
        <v>0.83</v>
      </c>
    </row>
    <row r="13" spans="1:5">
      <c r="A13" s="818">
        <v>7</v>
      </c>
      <c r="B13" s="818" t="s">
        <v>2626</v>
      </c>
      <c r="C13" s="818" t="s">
        <v>601</v>
      </c>
      <c r="D13" s="818">
        <v>1</v>
      </c>
      <c r="E13" s="818">
        <v>18</v>
      </c>
    </row>
    <row r="14" spans="1:5">
      <c r="A14">
        <v>8</v>
      </c>
      <c r="B14" t="s">
        <v>2627</v>
      </c>
      <c r="C14" t="s">
        <v>601</v>
      </c>
      <c r="D14">
        <v>1</v>
      </c>
      <c r="E14">
        <v>39</v>
      </c>
    </row>
    <row r="15" spans="1:5">
      <c r="A15">
        <v>9</v>
      </c>
      <c r="B15" t="s">
        <v>2628</v>
      </c>
      <c r="C15" t="s">
        <v>601</v>
      </c>
      <c r="D15">
        <v>1</v>
      </c>
      <c r="E15">
        <v>13.6</v>
      </c>
    </row>
    <row r="16" spans="1:5">
      <c r="A16" s="818">
        <v>10</v>
      </c>
      <c r="B16" s="818" t="s">
        <v>634</v>
      </c>
      <c r="C16" s="818" t="s">
        <v>632</v>
      </c>
      <c r="D16" s="818">
        <v>1</v>
      </c>
      <c r="E16" s="818">
        <v>87</v>
      </c>
    </row>
    <row r="17" spans="1:5">
      <c r="A17" s="818">
        <v>11</v>
      </c>
      <c r="B17" s="818" t="s">
        <v>2629</v>
      </c>
      <c r="C17" s="818" t="s">
        <v>601</v>
      </c>
      <c r="D17" s="818">
        <v>1</v>
      </c>
      <c r="E17" s="818">
        <v>119</v>
      </c>
    </row>
    <row r="18" spans="1:5">
      <c r="A18" s="818">
        <v>12</v>
      </c>
      <c r="B18" s="818" t="s">
        <v>2630</v>
      </c>
      <c r="C18" s="818" t="s">
        <v>601</v>
      </c>
      <c r="D18" s="818">
        <v>1</v>
      </c>
      <c r="E18" s="818">
        <v>0.2</v>
      </c>
    </row>
    <row r="19" spans="1:5">
      <c r="A19">
        <v>13</v>
      </c>
      <c r="B19" t="s">
        <v>2631</v>
      </c>
      <c r="C19" t="s">
        <v>636</v>
      </c>
      <c r="D19">
        <v>1</v>
      </c>
      <c r="E19" t="s">
        <v>2632</v>
      </c>
    </row>
    <row r="20" spans="1:5">
      <c r="A20">
        <v>14</v>
      </c>
      <c r="B20" t="s">
        <v>2633</v>
      </c>
      <c r="C20" t="s">
        <v>601</v>
      </c>
      <c r="D20">
        <v>1</v>
      </c>
      <c r="E20">
        <v>17</v>
      </c>
    </row>
    <row r="21" spans="1:5">
      <c r="A21" s="818">
        <v>15</v>
      </c>
      <c r="B21" s="818" t="s">
        <v>872</v>
      </c>
      <c r="C21" s="818" t="s">
        <v>632</v>
      </c>
      <c r="D21" s="818">
        <v>1</v>
      </c>
      <c r="E21" s="818">
        <v>0.8</v>
      </c>
    </row>
    <row r="22" spans="1:5">
      <c r="A22">
        <v>16</v>
      </c>
      <c r="B22" t="s">
        <v>2634</v>
      </c>
      <c r="C22" t="s">
        <v>636</v>
      </c>
      <c r="D22">
        <v>1</v>
      </c>
      <c r="E22" t="s">
        <v>2632</v>
      </c>
    </row>
    <row r="23" spans="1:5">
      <c r="A23">
        <v>17</v>
      </c>
      <c r="B23" t="s">
        <v>2635</v>
      </c>
      <c r="C23" t="s">
        <v>601</v>
      </c>
      <c r="D23">
        <v>1</v>
      </c>
      <c r="E23">
        <v>32</v>
      </c>
    </row>
    <row r="24" spans="1:5">
      <c r="A24">
        <v>18</v>
      </c>
      <c r="B24" t="s">
        <v>2636</v>
      </c>
      <c r="C24" t="s">
        <v>601</v>
      </c>
      <c r="D24">
        <v>1</v>
      </c>
      <c r="E24">
        <v>32</v>
      </c>
    </row>
    <row r="25" spans="1:5">
      <c r="A25">
        <v>19</v>
      </c>
      <c r="B25" t="s">
        <v>2637</v>
      </c>
      <c r="C25" t="s">
        <v>601</v>
      </c>
      <c r="D25">
        <v>1</v>
      </c>
      <c r="E25">
        <v>38</v>
      </c>
    </row>
    <row r="26" spans="1:5">
      <c r="A26" s="818">
        <v>20</v>
      </c>
      <c r="B26" s="818" t="s">
        <v>2638</v>
      </c>
      <c r="C26" s="818" t="s">
        <v>601</v>
      </c>
      <c r="D26" s="818">
        <v>1</v>
      </c>
      <c r="E26" s="818">
        <v>110</v>
      </c>
    </row>
    <row r="27" spans="1:5">
      <c r="A27" s="818">
        <v>21</v>
      </c>
      <c r="B27" s="818" t="s">
        <v>2639</v>
      </c>
      <c r="C27" s="818" t="s">
        <v>601</v>
      </c>
      <c r="D27" s="818">
        <v>1</v>
      </c>
      <c r="E27" s="818">
        <v>239</v>
      </c>
    </row>
    <row r="28" spans="1:5">
      <c r="A28">
        <v>22</v>
      </c>
      <c r="B28" t="s">
        <v>2640</v>
      </c>
      <c r="C28" t="s">
        <v>2641</v>
      </c>
      <c r="D28">
        <v>1</v>
      </c>
      <c r="E28">
        <v>65</v>
      </c>
    </row>
    <row r="29" spans="1:5">
      <c r="A29" s="818">
        <v>23</v>
      </c>
      <c r="B29" s="818" t="s">
        <v>628</v>
      </c>
      <c r="C29" s="818" t="s">
        <v>601</v>
      </c>
      <c r="D29" s="818">
        <v>1</v>
      </c>
      <c r="E29" s="818">
        <v>3.38</v>
      </c>
    </row>
    <row r="30" spans="1:5">
      <c r="A30" s="818">
        <v>24</v>
      </c>
      <c r="B30" s="818" t="s">
        <v>648</v>
      </c>
      <c r="C30" s="818" t="s">
        <v>601</v>
      </c>
      <c r="D30" s="818">
        <v>1</v>
      </c>
      <c r="E30" s="818">
        <v>11</v>
      </c>
    </row>
    <row r="31" spans="1:5">
      <c r="A31" s="818">
        <v>25</v>
      </c>
      <c r="B31" s="818" t="s">
        <v>2642</v>
      </c>
      <c r="C31" s="818" t="s">
        <v>630</v>
      </c>
      <c r="D31" s="818">
        <v>1</v>
      </c>
      <c r="E31" s="818">
        <v>13</v>
      </c>
    </row>
    <row r="32" spans="1:5">
      <c r="A32" s="818">
        <v>26</v>
      </c>
      <c r="B32" s="818" t="s">
        <v>2643</v>
      </c>
      <c r="C32" s="818" t="s">
        <v>630</v>
      </c>
      <c r="D32" s="818">
        <v>1</v>
      </c>
      <c r="E32" s="818">
        <v>279</v>
      </c>
    </row>
    <row r="33" spans="1:5">
      <c r="A33" s="818">
        <v>27</v>
      </c>
      <c r="B33" s="818" t="s">
        <v>2644</v>
      </c>
      <c r="C33" s="818" t="s">
        <v>2645</v>
      </c>
      <c r="D33" s="818">
        <v>1</v>
      </c>
      <c r="E33" s="818">
        <v>0.4</v>
      </c>
    </row>
    <row r="34" spans="1:5">
      <c r="A34" s="818">
        <v>28</v>
      </c>
      <c r="B34" s="818" t="s">
        <v>2646</v>
      </c>
      <c r="C34" s="818" t="s">
        <v>601</v>
      </c>
      <c r="D34" s="818">
        <v>1</v>
      </c>
      <c r="E34" s="818">
        <v>12</v>
      </c>
    </row>
    <row r="35" spans="1:5">
      <c r="A35" s="818">
        <v>29</v>
      </c>
      <c r="B35" s="818" t="s">
        <v>2647</v>
      </c>
      <c r="C35" s="818" t="s">
        <v>601</v>
      </c>
      <c r="D35" s="818">
        <v>1</v>
      </c>
      <c r="E35" s="818">
        <v>239</v>
      </c>
    </row>
    <row r="36" spans="1:5">
      <c r="A36" s="818">
        <v>30</v>
      </c>
      <c r="B36" s="818" t="s">
        <v>2648</v>
      </c>
      <c r="C36" s="818" t="s">
        <v>601</v>
      </c>
      <c r="D36" s="818">
        <v>1</v>
      </c>
      <c r="E36" s="818">
        <v>110</v>
      </c>
    </row>
    <row r="37" spans="1:5">
      <c r="A37" s="818">
        <v>31</v>
      </c>
      <c r="B37" s="818" t="s">
        <v>2649</v>
      </c>
      <c r="C37" s="818" t="s">
        <v>601</v>
      </c>
      <c r="D37" s="818">
        <v>1</v>
      </c>
      <c r="E37" s="818">
        <v>749</v>
      </c>
    </row>
    <row r="38" spans="1:5">
      <c r="A38">
        <v>32</v>
      </c>
      <c r="B38" t="s">
        <v>2650</v>
      </c>
      <c r="C38" t="s">
        <v>601</v>
      </c>
      <c r="D38">
        <v>1</v>
      </c>
      <c r="E38">
        <v>139</v>
      </c>
    </row>
    <row r="39" spans="1:5">
      <c r="A39">
        <v>33</v>
      </c>
      <c r="B39" t="s">
        <v>2651</v>
      </c>
      <c r="C39" t="s">
        <v>601</v>
      </c>
      <c r="D39">
        <v>1</v>
      </c>
      <c r="E39">
        <v>13</v>
      </c>
    </row>
    <row r="40" spans="1:5">
      <c r="A40">
        <v>34</v>
      </c>
      <c r="B40" t="s">
        <v>2652</v>
      </c>
      <c r="C40" t="s">
        <v>601</v>
      </c>
      <c r="D40">
        <v>1</v>
      </c>
      <c r="E40">
        <v>16</v>
      </c>
    </row>
    <row r="41" spans="1:5">
      <c r="A41">
        <v>35</v>
      </c>
      <c r="B41" t="s">
        <v>2653</v>
      </c>
      <c r="C41" t="s">
        <v>601</v>
      </c>
      <c r="D41">
        <v>1</v>
      </c>
      <c r="E41">
        <v>22</v>
      </c>
    </row>
    <row r="42" spans="1:5">
      <c r="A42">
        <v>36</v>
      </c>
      <c r="B42" t="s">
        <v>2654</v>
      </c>
      <c r="C42" t="s">
        <v>601</v>
      </c>
      <c r="D42">
        <v>1</v>
      </c>
      <c r="E42">
        <v>46</v>
      </c>
    </row>
    <row r="43" spans="1:5">
      <c r="A43">
        <v>37</v>
      </c>
      <c r="B43" t="s">
        <v>2655</v>
      </c>
      <c r="C43" t="s">
        <v>601</v>
      </c>
      <c r="D43">
        <v>1</v>
      </c>
      <c r="E43">
        <v>79</v>
      </c>
    </row>
    <row r="44" spans="1:5" s="822" customFormat="1">
      <c r="A44" s="818">
        <v>38</v>
      </c>
      <c r="B44" s="818" t="s">
        <v>2656</v>
      </c>
      <c r="C44" s="818" t="s">
        <v>601</v>
      </c>
      <c r="D44" s="818">
        <v>1</v>
      </c>
      <c r="E44" s="818">
        <v>145</v>
      </c>
    </row>
    <row r="45" spans="1:5" s="822" customFormat="1">
      <c r="A45" s="818">
        <v>39</v>
      </c>
      <c r="B45" s="818" t="s">
        <v>2657</v>
      </c>
      <c r="C45" s="818" t="s">
        <v>601</v>
      </c>
      <c r="D45" s="818">
        <v>1</v>
      </c>
      <c r="E45" s="818">
        <v>139</v>
      </c>
    </row>
    <row r="46" spans="1:5" s="822" customFormat="1">
      <c r="A46" s="818">
        <v>40</v>
      </c>
      <c r="B46" s="818" t="s">
        <v>2658</v>
      </c>
      <c r="C46" s="818" t="s">
        <v>601</v>
      </c>
      <c r="D46" s="818">
        <v>1</v>
      </c>
      <c r="E46" s="818">
        <v>24</v>
      </c>
    </row>
    <row r="47" spans="1:5">
      <c r="A47">
        <v>41</v>
      </c>
      <c r="B47" t="s">
        <v>2659</v>
      </c>
      <c r="C47" t="s">
        <v>601</v>
      </c>
      <c r="D47">
        <v>1</v>
      </c>
      <c r="E47">
        <v>25</v>
      </c>
    </row>
    <row r="48" spans="1:5">
      <c r="A48">
        <v>42</v>
      </c>
      <c r="B48" t="s">
        <v>2660</v>
      </c>
      <c r="C48" t="s">
        <v>601</v>
      </c>
      <c r="D48">
        <v>1</v>
      </c>
      <c r="E48">
        <v>35</v>
      </c>
    </row>
    <row r="49" spans="1:5">
      <c r="A49" s="818">
        <v>43</v>
      </c>
      <c r="B49" s="818" t="s">
        <v>2661</v>
      </c>
      <c r="C49" s="818" t="s">
        <v>601</v>
      </c>
      <c r="D49" s="818">
        <v>1</v>
      </c>
      <c r="E49" s="818">
        <v>35</v>
      </c>
    </row>
    <row r="50" spans="1:5">
      <c r="A50" s="818">
        <v>44</v>
      </c>
      <c r="B50" s="818" t="s">
        <v>2662</v>
      </c>
      <c r="C50" s="818" t="s">
        <v>601</v>
      </c>
      <c r="D50" s="818">
        <v>1</v>
      </c>
      <c r="E50" s="818">
        <v>42</v>
      </c>
    </row>
    <row r="51" spans="1:5">
      <c r="A51" s="818">
        <v>45</v>
      </c>
      <c r="B51" s="818" t="s">
        <v>2663</v>
      </c>
      <c r="C51" s="818" t="s">
        <v>601</v>
      </c>
      <c r="D51" s="818">
        <v>1</v>
      </c>
      <c r="E51" s="818">
        <v>59</v>
      </c>
    </row>
    <row r="52" spans="1:5">
      <c r="A52" s="818">
        <v>46</v>
      </c>
      <c r="B52" s="818" t="s">
        <v>2664</v>
      </c>
      <c r="C52" s="818" t="s">
        <v>601</v>
      </c>
      <c r="D52" s="818">
        <v>1</v>
      </c>
      <c r="E52" s="818">
        <v>75</v>
      </c>
    </row>
    <row r="53" spans="1:5">
      <c r="A53">
        <v>47</v>
      </c>
      <c r="B53" t="s">
        <v>2665</v>
      </c>
      <c r="C53" t="s">
        <v>601</v>
      </c>
      <c r="D53">
        <v>1</v>
      </c>
      <c r="E53">
        <v>45</v>
      </c>
    </row>
    <row r="54" spans="1:5">
      <c r="A54">
        <v>48</v>
      </c>
      <c r="B54" t="s">
        <v>2666</v>
      </c>
      <c r="C54" t="s">
        <v>601</v>
      </c>
      <c r="D54">
        <v>1</v>
      </c>
      <c r="E54">
        <v>36</v>
      </c>
    </row>
    <row r="55" spans="1:5">
      <c r="A55">
        <v>49</v>
      </c>
      <c r="B55" t="s">
        <v>2667</v>
      </c>
      <c r="C55" t="s">
        <v>601</v>
      </c>
      <c r="D55">
        <v>1</v>
      </c>
      <c r="E55">
        <v>35</v>
      </c>
    </row>
    <row r="56" spans="1:5">
      <c r="A56">
        <v>50</v>
      </c>
      <c r="B56" t="s">
        <v>2668</v>
      </c>
      <c r="C56" t="s">
        <v>601</v>
      </c>
      <c r="D56">
        <v>1</v>
      </c>
      <c r="E56">
        <v>54</v>
      </c>
    </row>
    <row r="57" spans="1:5">
      <c r="A57">
        <v>51</v>
      </c>
      <c r="B57" t="s">
        <v>2669</v>
      </c>
      <c r="C57" t="s">
        <v>601</v>
      </c>
      <c r="D57">
        <v>1</v>
      </c>
      <c r="E57">
        <v>69</v>
      </c>
    </row>
    <row r="58" spans="1:5">
      <c r="A58">
        <v>52</v>
      </c>
      <c r="B58" t="s">
        <v>2670</v>
      </c>
      <c r="C58" t="s">
        <v>601</v>
      </c>
      <c r="D58">
        <v>1</v>
      </c>
      <c r="E58">
        <v>118</v>
      </c>
    </row>
    <row r="59" spans="1:5">
      <c r="A59">
        <v>53</v>
      </c>
      <c r="B59" t="s">
        <v>2671</v>
      </c>
      <c r="C59" t="s">
        <v>601</v>
      </c>
      <c r="D59">
        <v>1</v>
      </c>
      <c r="E59">
        <v>158</v>
      </c>
    </row>
    <row r="60" spans="1:5">
      <c r="A60">
        <v>54</v>
      </c>
      <c r="B60" t="s">
        <v>2672</v>
      </c>
      <c r="C60" t="s">
        <v>601</v>
      </c>
      <c r="D60">
        <v>1</v>
      </c>
      <c r="E60">
        <v>39</v>
      </c>
    </row>
    <row r="61" spans="1:5">
      <c r="A61">
        <v>55</v>
      </c>
      <c r="B61" t="s">
        <v>2673</v>
      </c>
      <c r="C61" t="s">
        <v>601</v>
      </c>
      <c r="D61">
        <v>1</v>
      </c>
      <c r="E61">
        <v>54</v>
      </c>
    </row>
    <row r="62" spans="1:5">
      <c r="A62">
        <v>56</v>
      </c>
      <c r="B62" t="s">
        <v>2674</v>
      </c>
      <c r="C62" t="s">
        <v>601</v>
      </c>
      <c r="D62">
        <v>1</v>
      </c>
      <c r="E62">
        <v>66</v>
      </c>
    </row>
    <row r="63" spans="1:5">
      <c r="A63">
        <v>57</v>
      </c>
      <c r="B63" t="s">
        <v>2675</v>
      </c>
      <c r="C63" t="s">
        <v>601</v>
      </c>
      <c r="D63">
        <v>1</v>
      </c>
      <c r="E63">
        <v>108</v>
      </c>
    </row>
    <row r="64" spans="1:5">
      <c r="A64">
        <v>58</v>
      </c>
      <c r="B64" t="s">
        <v>2676</v>
      </c>
      <c r="C64" t="s">
        <v>601</v>
      </c>
      <c r="D64">
        <v>1</v>
      </c>
      <c r="E64">
        <v>147</v>
      </c>
    </row>
    <row r="65" spans="1:5">
      <c r="A65">
        <v>59</v>
      </c>
      <c r="B65" t="s">
        <v>2677</v>
      </c>
      <c r="C65" t="s">
        <v>601</v>
      </c>
      <c r="D65">
        <v>1</v>
      </c>
      <c r="E65">
        <v>198</v>
      </c>
    </row>
    <row r="66" spans="1:5">
      <c r="A66">
        <v>60</v>
      </c>
      <c r="B66" t="s">
        <v>2678</v>
      </c>
      <c r="C66" t="s">
        <v>601</v>
      </c>
      <c r="D66">
        <v>1</v>
      </c>
      <c r="E66">
        <v>379</v>
      </c>
    </row>
    <row r="67" spans="1:5">
      <c r="A67">
        <v>61</v>
      </c>
      <c r="B67" t="s">
        <v>2679</v>
      </c>
      <c r="C67" t="s">
        <v>601</v>
      </c>
      <c r="D67">
        <v>1</v>
      </c>
      <c r="E67">
        <v>49</v>
      </c>
    </row>
    <row r="68" spans="1:5">
      <c r="A68">
        <v>62</v>
      </c>
      <c r="B68" t="s">
        <v>2680</v>
      </c>
      <c r="C68" t="s">
        <v>601</v>
      </c>
      <c r="D68">
        <v>1</v>
      </c>
      <c r="E68">
        <v>50</v>
      </c>
    </row>
    <row r="69" spans="1:5">
      <c r="A69">
        <v>63</v>
      </c>
      <c r="B69" t="s">
        <v>2681</v>
      </c>
      <c r="C69" t="s">
        <v>601</v>
      </c>
      <c r="D69">
        <v>1</v>
      </c>
      <c r="E69">
        <v>105</v>
      </c>
    </row>
    <row r="70" spans="1:5">
      <c r="A70">
        <v>64</v>
      </c>
      <c r="B70" t="s">
        <v>2682</v>
      </c>
      <c r="C70" t="s">
        <v>601</v>
      </c>
      <c r="D70">
        <v>1</v>
      </c>
      <c r="E70">
        <v>25</v>
      </c>
    </row>
    <row r="71" spans="1:5">
      <c r="A71">
        <v>65</v>
      </c>
      <c r="B71" t="s">
        <v>2683</v>
      </c>
      <c r="C71" t="s">
        <v>601</v>
      </c>
      <c r="D71">
        <v>1</v>
      </c>
      <c r="E71">
        <v>28</v>
      </c>
    </row>
    <row r="72" spans="1:5">
      <c r="A72">
        <v>66</v>
      </c>
      <c r="B72" t="s">
        <v>2684</v>
      </c>
      <c r="C72" t="s">
        <v>601</v>
      </c>
      <c r="D72">
        <v>1</v>
      </c>
      <c r="E72">
        <v>28</v>
      </c>
    </row>
    <row r="73" spans="1:5">
      <c r="A73">
        <v>67</v>
      </c>
      <c r="B73" t="s">
        <v>2685</v>
      </c>
      <c r="C73" t="s">
        <v>601</v>
      </c>
      <c r="D73">
        <v>1</v>
      </c>
      <c r="E73">
        <v>25</v>
      </c>
    </row>
    <row r="74" spans="1:5">
      <c r="A74">
        <v>68</v>
      </c>
      <c r="B74" t="s">
        <v>2686</v>
      </c>
      <c r="C74" t="s">
        <v>601</v>
      </c>
      <c r="D74">
        <v>1</v>
      </c>
      <c r="E74">
        <v>34</v>
      </c>
    </row>
    <row r="75" spans="1:5">
      <c r="A75">
        <v>69</v>
      </c>
      <c r="B75" t="s">
        <v>2687</v>
      </c>
      <c r="C75" t="s">
        <v>601</v>
      </c>
      <c r="D75">
        <v>1</v>
      </c>
      <c r="E75">
        <v>44</v>
      </c>
    </row>
    <row r="76" spans="1:5">
      <c r="A76">
        <v>70</v>
      </c>
      <c r="B76" t="s">
        <v>2688</v>
      </c>
      <c r="C76" t="s">
        <v>601</v>
      </c>
      <c r="D76">
        <v>1</v>
      </c>
      <c r="E76">
        <v>69</v>
      </c>
    </row>
    <row r="77" spans="1:5">
      <c r="A77">
        <v>71</v>
      </c>
      <c r="B77" t="s">
        <v>2689</v>
      </c>
      <c r="C77" t="s">
        <v>601</v>
      </c>
      <c r="D77">
        <v>1</v>
      </c>
      <c r="E77">
        <v>107</v>
      </c>
    </row>
    <row r="78" spans="1:5">
      <c r="A78">
        <v>72</v>
      </c>
      <c r="B78" t="s">
        <v>2690</v>
      </c>
      <c r="C78" t="s">
        <v>601</v>
      </c>
      <c r="D78">
        <v>1</v>
      </c>
      <c r="E78">
        <v>33</v>
      </c>
    </row>
    <row r="79" spans="1:5">
      <c r="A79">
        <v>73</v>
      </c>
      <c r="B79" t="s">
        <v>2691</v>
      </c>
      <c r="C79" t="s">
        <v>601</v>
      </c>
      <c r="D79">
        <v>1</v>
      </c>
      <c r="E79">
        <v>36</v>
      </c>
    </row>
    <row r="80" spans="1:5">
      <c r="A80">
        <v>74</v>
      </c>
      <c r="B80" t="s">
        <v>2692</v>
      </c>
      <c r="C80" t="s">
        <v>601</v>
      </c>
      <c r="D80">
        <v>1</v>
      </c>
      <c r="E80">
        <v>39</v>
      </c>
    </row>
    <row r="81" spans="1:5">
      <c r="A81">
        <v>75</v>
      </c>
      <c r="B81" t="s">
        <v>2693</v>
      </c>
      <c r="C81" t="s">
        <v>601</v>
      </c>
      <c r="D81">
        <v>1</v>
      </c>
      <c r="E81">
        <v>69</v>
      </c>
    </row>
    <row r="82" spans="1:5">
      <c r="A82">
        <v>76</v>
      </c>
      <c r="B82" t="s">
        <v>2694</v>
      </c>
      <c r="C82" t="s">
        <v>601</v>
      </c>
      <c r="D82">
        <v>1</v>
      </c>
      <c r="E82">
        <v>54</v>
      </c>
    </row>
    <row r="83" spans="1:5">
      <c r="A83">
        <v>77</v>
      </c>
      <c r="B83" t="s">
        <v>2695</v>
      </c>
      <c r="C83" t="s">
        <v>601</v>
      </c>
      <c r="D83">
        <v>1</v>
      </c>
      <c r="E83">
        <v>25</v>
      </c>
    </row>
    <row r="84" spans="1:5">
      <c r="A84">
        <v>78</v>
      </c>
      <c r="B84" t="s">
        <v>2696</v>
      </c>
      <c r="C84" t="s">
        <v>601</v>
      </c>
      <c r="D84">
        <v>1</v>
      </c>
      <c r="E84">
        <v>49</v>
      </c>
    </row>
    <row r="85" spans="1:5">
      <c r="A85">
        <v>79</v>
      </c>
      <c r="B85" t="s">
        <v>2697</v>
      </c>
      <c r="C85" t="s">
        <v>601</v>
      </c>
      <c r="D85">
        <v>1</v>
      </c>
      <c r="E85">
        <v>74</v>
      </c>
    </row>
    <row r="86" spans="1:5">
      <c r="A86">
        <v>80</v>
      </c>
      <c r="B86" t="s">
        <v>2698</v>
      </c>
      <c r="C86" t="s">
        <v>601</v>
      </c>
      <c r="D86">
        <v>1</v>
      </c>
      <c r="E86">
        <v>34</v>
      </c>
    </row>
    <row r="87" spans="1:5">
      <c r="A87">
        <v>81</v>
      </c>
      <c r="B87" t="s">
        <v>2699</v>
      </c>
      <c r="C87" t="s">
        <v>601</v>
      </c>
      <c r="D87">
        <v>1</v>
      </c>
      <c r="E87">
        <v>64</v>
      </c>
    </row>
    <row r="88" spans="1:5">
      <c r="A88">
        <v>82</v>
      </c>
      <c r="B88" t="s">
        <v>2700</v>
      </c>
      <c r="C88" t="s">
        <v>601</v>
      </c>
      <c r="D88">
        <v>1</v>
      </c>
      <c r="E88">
        <v>64</v>
      </c>
    </row>
    <row r="89" spans="1:5">
      <c r="A89">
        <v>83</v>
      </c>
      <c r="B89" t="s">
        <v>2701</v>
      </c>
      <c r="C89" t="s">
        <v>601</v>
      </c>
      <c r="D89">
        <v>1</v>
      </c>
      <c r="E89">
        <v>94</v>
      </c>
    </row>
    <row r="90" spans="1:5">
      <c r="A90">
        <v>84</v>
      </c>
      <c r="B90" t="s">
        <v>2702</v>
      </c>
      <c r="C90" t="s">
        <v>601</v>
      </c>
      <c r="D90">
        <v>1</v>
      </c>
      <c r="E90">
        <v>84</v>
      </c>
    </row>
    <row r="91" spans="1:5">
      <c r="A91">
        <v>85</v>
      </c>
      <c r="B91" t="s">
        <v>2703</v>
      </c>
      <c r="C91" t="s">
        <v>601</v>
      </c>
      <c r="D91">
        <v>1</v>
      </c>
      <c r="E91">
        <v>84</v>
      </c>
    </row>
    <row r="92" spans="1:5">
      <c r="A92">
        <v>86</v>
      </c>
      <c r="B92" t="s">
        <v>2704</v>
      </c>
      <c r="C92" t="s">
        <v>601</v>
      </c>
      <c r="D92">
        <v>1</v>
      </c>
      <c r="E92">
        <v>84</v>
      </c>
    </row>
    <row r="93" spans="1:5">
      <c r="A93">
        <v>87</v>
      </c>
      <c r="B93" t="s">
        <v>2705</v>
      </c>
      <c r="C93" t="s">
        <v>601</v>
      </c>
      <c r="D93">
        <v>1</v>
      </c>
      <c r="E93">
        <v>164</v>
      </c>
    </row>
    <row r="94" spans="1:5">
      <c r="A94">
        <v>88</v>
      </c>
      <c r="B94" t="s">
        <v>2706</v>
      </c>
      <c r="C94" t="s">
        <v>601</v>
      </c>
      <c r="D94">
        <v>1</v>
      </c>
      <c r="E94">
        <v>144</v>
      </c>
    </row>
    <row r="95" spans="1:5">
      <c r="A95">
        <v>89</v>
      </c>
      <c r="B95" t="s">
        <v>2707</v>
      </c>
      <c r="C95" t="s">
        <v>601</v>
      </c>
      <c r="D95">
        <v>1</v>
      </c>
      <c r="E95">
        <v>206</v>
      </c>
    </row>
    <row r="96" spans="1:5">
      <c r="A96">
        <v>90</v>
      </c>
      <c r="B96" t="s">
        <v>2708</v>
      </c>
      <c r="C96" t="s">
        <v>601</v>
      </c>
      <c r="D96">
        <v>1</v>
      </c>
      <c r="E96">
        <v>219</v>
      </c>
    </row>
    <row r="97" spans="1:5">
      <c r="A97">
        <v>91</v>
      </c>
      <c r="B97" t="s">
        <v>2709</v>
      </c>
      <c r="C97" t="s">
        <v>601</v>
      </c>
      <c r="D97">
        <v>1</v>
      </c>
      <c r="E97">
        <v>289</v>
      </c>
    </row>
    <row r="98" spans="1:5">
      <c r="A98">
        <v>92</v>
      </c>
      <c r="B98" t="s">
        <v>2710</v>
      </c>
      <c r="C98" t="s">
        <v>601</v>
      </c>
      <c r="D98">
        <v>1</v>
      </c>
      <c r="E98">
        <v>72</v>
      </c>
    </row>
    <row r="99" spans="1:5">
      <c r="A99">
        <v>93</v>
      </c>
      <c r="B99" t="s">
        <v>2711</v>
      </c>
      <c r="C99" t="s">
        <v>601</v>
      </c>
      <c r="D99">
        <v>1</v>
      </c>
      <c r="E99">
        <v>89</v>
      </c>
    </row>
    <row r="100" spans="1:5">
      <c r="A100">
        <v>94</v>
      </c>
      <c r="B100" t="s">
        <v>2712</v>
      </c>
      <c r="C100" t="s">
        <v>601</v>
      </c>
      <c r="D100">
        <v>1</v>
      </c>
      <c r="E100">
        <v>117</v>
      </c>
    </row>
    <row r="101" spans="1:5">
      <c r="A101">
        <v>95</v>
      </c>
      <c r="B101" t="s">
        <v>2713</v>
      </c>
      <c r="C101" t="s">
        <v>601</v>
      </c>
      <c r="D101">
        <v>1</v>
      </c>
      <c r="E101">
        <v>219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W122"/>
  <sheetViews>
    <sheetView workbookViewId="0"/>
  </sheetViews>
  <sheetFormatPr defaultRowHeight="15"/>
  <cols>
    <col min="1" max="1" width="22.85546875" customWidth="1"/>
    <col min="2" max="2" width="13.140625" customWidth="1"/>
    <col min="15" max="15" width="10.42578125" bestFit="1" customWidth="1"/>
    <col min="16" max="16" width="13.140625" customWidth="1"/>
    <col min="17" max="17" width="11" customWidth="1"/>
  </cols>
  <sheetData>
    <row r="1" spans="1:23" ht="15.75" thickBot="1">
      <c r="A1" s="549" t="s">
        <v>1936</v>
      </c>
      <c r="O1" s="549" t="s">
        <v>1936</v>
      </c>
    </row>
    <row r="2" spans="1:23" ht="38.25" customHeight="1" thickBot="1">
      <c r="A2" s="774"/>
      <c r="B2" s="774"/>
      <c r="O2" s="549"/>
    </row>
    <row r="3" spans="1:23" ht="48" customHeight="1" thickBot="1">
      <c r="A3" s="944" t="s">
        <v>2448</v>
      </c>
      <c r="B3" s="942" t="s">
        <v>1937</v>
      </c>
      <c r="C3" s="945" t="s">
        <v>1938</v>
      </c>
      <c r="D3" s="946"/>
      <c r="E3" s="942" t="s">
        <v>1939</v>
      </c>
      <c r="F3" s="942" t="s">
        <v>1940</v>
      </c>
      <c r="G3" s="942" t="s">
        <v>1941</v>
      </c>
      <c r="H3" s="942" t="s">
        <v>1942</v>
      </c>
      <c r="I3" s="942" t="s">
        <v>1943</v>
      </c>
      <c r="O3" s="944" t="s">
        <v>2448</v>
      </c>
      <c r="P3" s="942" t="s">
        <v>1937</v>
      </c>
      <c r="Q3" s="945" t="s">
        <v>1938</v>
      </c>
      <c r="R3" s="946"/>
      <c r="S3" s="942" t="s">
        <v>1939</v>
      </c>
      <c r="T3" s="942" t="s">
        <v>1940</v>
      </c>
      <c r="U3" s="942" t="s">
        <v>1941</v>
      </c>
      <c r="V3" s="942" t="s">
        <v>1942</v>
      </c>
      <c r="W3" s="942" t="s">
        <v>1943</v>
      </c>
    </row>
    <row r="4" spans="1:23" ht="15.75" thickBot="1">
      <c r="A4" s="943"/>
      <c r="B4" s="943"/>
      <c r="C4" s="624" t="s">
        <v>2447</v>
      </c>
      <c r="D4" s="624" t="s">
        <v>636</v>
      </c>
      <c r="E4" s="943"/>
      <c r="F4" s="943"/>
      <c r="G4" s="943"/>
      <c r="H4" s="943"/>
      <c r="I4" s="943"/>
      <c r="O4" s="943"/>
      <c r="P4" s="943"/>
      <c r="Q4" s="624" t="s">
        <v>2447</v>
      </c>
      <c r="R4" s="624" t="s">
        <v>636</v>
      </c>
      <c r="S4" s="943"/>
      <c r="T4" s="943"/>
      <c r="U4" s="943"/>
      <c r="V4" s="943"/>
      <c r="W4" s="943"/>
    </row>
    <row r="5" spans="1:23" ht="38.25" customHeight="1" thickBot="1">
      <c r="A5" s="770">
        <v>46282</v>
      </c>
      <c r="B5" s="771">
        <v>22520.45</v>
      </c>
      <c r="C5" s="772">
        <v>123.87</v>
      </c>
      <c r="D5" s="772">
        <v>0.55000000000000004</v>
      </c>
      <c r="E5" s="772">
        <v>17.07</v>
      </c>
      <c r="F5" s="772">
        <v>3.82</v>
      </c>
      <c r="G5" s="772">
        <v>7.17</v>
      </c>
      <c r="H5" s="772">
        <v>5.61</v>
      </c>
      <c r="I5" s="772">
        <v>33.67</v>
      </c>
      <c r="O5" s="770">
        <v>46282</v>
      </c>
      <c r="P5" s="771">
        <v>26405.5</v>
      </c>
      <c r="Q5" s="772">
        <v>321.20999999999998</v>
      </c>
      <c r="R5" s="772">
        <v>1.23</v>
      </c>
      <c r="S5" s="772">
        <v>22.31</v>
      </c>
      <c r="T5" s="772">
        <v>4.21</v>
      </c>
      <c r="U5" s="772">
        <v>3.36</v>
      </c>
      <c r="V5" s="772">
        <v>5.98</v>
      </c>
      <c r="W5" s="772">
        <v>35.86</v>
      </c>
    </row>
    <row r="6" spans="1:23" ht="15.75" thickBot="1">
      <c r="A6" s="509">
        <v>46281</v>
      </c>
      <c r="B6" s="773">
        <v>22396.58</v>
      </c>
      <c r="C6" s="510">
        <v>223.48</v>
      </c>
      <c r="D6" s="510">
        <v>1.01</v>
      </c>
      <c r="E6" s="510">
        <v>16.98</v>
      </c>
      <c r="F6" s="510">
        <v>3.82</v>
      </c>
      <c r="G6" s="510">
        <v>7.17</v>
      </c>
      <c r="H6" s="510">
        <v>5.59</v>
      </c>
      <c r="I6" s="510">
        <v>33.56</v>
      </c>
      <c r="O6" s="509">
        <v>46281</v>
      </c>
      <c r="P6" s="773">
        <v>26084.29</v>
      </c>
      <c r="Q6" s="510">
        <v>376.01</v>
      </c>
      <c r="R6" s="510">
        <v>1.46</v>
      </c>
      <c r="S6" s="510">
        <v>22.04</v>
      </c>
      <c r="T6" s="510">
        <v>4.21</v>
      </c>
      <c r="U6" s="510">
        <v>3.36</v>
      </c>
      <c r="V6" s="510">
        <v>5.92</v>
      </c>
      <c r="W6" s="510">
        <v>35.53</v>
      </c>
    </row>
    <row r="7" spans="1:23" ht="29.25" customHeight="1" thickBot="1">
      <c r="A7" s="770">
        <v>46280</v>
      </c>
      <c r="B7" s="771">
        <v>22173.1</v>
      </c>
      <c r="C7" s="772">
        <v>101.2</v>
      </c>
      <c r="D7" s="772">
        <v>0.46</v>
      </c>
      <c r="E7" s="772">
        <v>16.8</v>
      </c>
      <c r="F7" s="772">
        <v>3.82</v>
      </c>
      <c r="G7" s="772">
        <v>7.17</v>
      </c>
      <c r="H7" s="772">
        <v>5.56</v>
      </c>
      <c r="I7" s="772">
        <v>33.35</v>
      </c>
      <c r="O7" s="770">
        <v>46280</v>
      </c>
      <c r="P7" s="771">
        <v>25708.28</v>
      </c>
      <c r="Q7" s="772">
        <v>175.57</v>
      </c>
      <c r="R7" s="772">
        <v>0.69</v>
      </c>
      <c r="S7" s="772">
        <v>21.72</v>
      </c>
      <c r="T7" s="772">
        <v>4.21</v>
      </c>
      <c r="U7" s="772">
        <v>3.36</v>
      </c>
      <c r="V7" s="772">
        <v>5.86</v>
      </c>
      <c r="W7" s="772">
        <v>35.15</v>
      </c>
    </row>
    <row r="8" spans="1:23" ht="15.75" thickBot="1">
      <c r="A8" s="509">
        <v>46279</v>
      </c>
      <c r="B8" s="773">
        <v>22071.9</v>
      </c>
      <c r="C8" s="510">
        <v>247.91</v>
      </c>
      <c r="D8" s="510">
        <v>1.1399999999999999</v>
      </c>
      <c r="E8" s="510">
        <v>16.73</v>
      </c>
      <c r="F8" s="510">
        <v>3.82</v>
      </c>
      <c r="G8" s="510">
        <v>7.17</v>
      </c>
      <c r="H8" s="510">
        <v>5.54</v>
      </c>
      <c r="I8" s="510">
        <v>33.26</v>
      </c>
      <c r="O8" s="509">
        <v>46279</v>
      </c>
      <c r="P8" s="773">
        <v>25532.71</v>
      </c>
      <c r="Q8" s="510">
        <v>508.23</v>
      </c>
      <c r="R8" s="510">
        <v>2.0299999999999998</v>
      </c>
      <c r="S8" s="510">
        <v>21.57</v>
      </c>
      <c r="T8" s="510">
        <v>4.21</v>
      </c>
      <c r="U8" s="510">
        <v>3.36</v>
      </c>
      <c r="V8" s="510">
        <v>5.83</v>
      </c>
      <c r="W8" s="510">
        <v>34.97</v>
      </c>
    </row>
    <row r="9" spans="1:23" ht="15.75" thickBot="1">
      <c r="A9" s="770">
        <v>46276</v>
      </c>
      <c r="B9" s="771">
        <v>21823.99</v>
      </c>
      <c r="C9" s="772">
        <v>293.8</v>
      </c>
      <c r="D9" s="772">
        <v>1.36</v>
      </c>
      <c r="E9" s="772">
        <v>16.54</v>
      </c>
      <c r="F9" s="772">
        <v>3.82</v>
      </c>
      <c r="G9" s="772">
        <v>7.17</v>
      </c>
      <c r="H9" s="772">
        <v>5.51</v>
      </c>
      <c r="I9" s="772">
        <v>33.04</v>
      </c>
      <c r="O9" s="770">
        <v>46276</v>
      </c>
      <c r="P9" s="771">
        <v>25024.48</v>
      </c>
      <c r="Q9" s="772">
        <v>583.65</v>
      </c>
      <c r="R9" s="772">
        <v>2.39</v>
      </c>
      <c r="S9" s="772">
        <v>21.15</v>
      </c>
      <c r="T9" s="772">
        <v>4.21</v>
      </c>
      <c r="U9" s="772">
        <v>3.36</v>
      </c>
      <c r="V9" s="772">
        <v>5.74</v>
      </c>
      <c r="W9" s="772">
        <v>34.46</v>
      </c>
    </row>
    <row r="10" spans="1:23" ht="15.75" thickBot="1">
      <c r="A10" s="509">
        <v>46275</v>
      </c>
      <c r="B10" s="773">
        <v>21530.19</v>
      </c>
      <c r="C10" s="510">
        <v>199.58</v>
      </c>
      <c r="D10" s="510">
        <v>0.94</v>
      </c>
      <c r="E10" s="510">
        <v>16.32</v>
      </c>
      <c r="F10" s="510">
        <v>3.82</v>
      </c>
      <c r="G10" s="510">
        <v>7.17</v>
      </c>
      <c r="H10" s="510">
        <v>5.46</v>
      </c>
      <c r="I10" s="510">
        <v>32.770000000000003</v>
      </c>
      <c r="O10" s="509">
        <v>46275</v>
      </c>
      <c r="P10" s="773">
        <v>24440.83</v>
      </c>
      <c r="Q10" s="510">
        <v>357.59</v>
      </c>
      <c r="R10" s="510">
        <v>1.48</v>
      </c>
      <c r="S10" s="510">
        <v>20.65</v>
      </c>
      <c r="T10" s="510">
        <v>4.21</v>
      </c>
      <c r="U10" s="510">
        <v>3.36</v>
      </c>
      <c r="V10" s="510">
        <v>5.64</v>
      </c>
      <c r="W10" s="510">
        <v>33.86</v>
      </c>
    </row>
    <row r="11" spans="1:23" ht="15.75" thickBot="1">
      <c r="A11" s="770">
        <v>46274</v>
      </c>
      <c r="B11" s="771">
        <v>21330.61</v>
      </c>
      <c r="C11" s="772">
        <v>282.16000000000003</v>
      </c>
      <c r="D11" s="772">
        <v>1.34</v>
      </c>
      <c r="E11" s="772">
        <v>16.170000000000002</v>
      </c>
      <c r="F11" s="772">
        <v>3.82</v>
      </c>
      <c r="G11" s="772">
        <v>7.17</v>
      </c>
      <c r="H11" s="772">
        <v>5.43</v>
      </c>
      <c r="I11" s="772">
        <v>32.590000000000003</v>
      </c>
      <c r="O11" s="770">
        <v>46274</v>
      </c>
      <c r="P11" s="771">
        <v>24083.24</v>
      </c>
      <c r="Q11" s="772">
        <v>269.43</v>
      </c>
      <c r="R11" s="772">
        <v>1.1299999999999999</v>
      </c>
      <c r="S11" s="772">
        <v>20.350000000000001</v>
      </c>
      <c r="T11" s="772">
        <v>4.21</v>
      </c>
      <c r="U11" s="772">
        <v>3.36</v>
      </c>
      <c r="V11" s="772">
        <v>5.58</v>
      </c>
      <c r="W11" s="772">
        <v>33.5</v>
      </c>
    </row>
    <row r="12" spans="1:23" ht="15.75" thickBot="1">
      <c r="A12" s="509">
        <v>46273</v>
      </c>
      <c r="B12" s="773">
        <v>21048.45</v>
      </c>
      <c r="C12" s="510">
        <v>254.24</v>
      </c>
      <c r="D12" s="510">
        <v>1.22</v>
      </c>
      <c r="E12" s="510">
        <v>15.95</v>
      </c>
      <c r="F12" s="510">
        <v>3.82</v>
      </c>
      <c r="G12" s="510">
        <v>7.17</v>
      </c>
      <c r="H12" s="510">
        <v>5.39</v>
      </c>
      <c r="I12" s="510">
        <v>32.33</v>
      </c>
      <c r="O12" s="509">
        <v>46273</v>
      </c>
      <c r="P12" s="773">
        <v>23813.81</v>
      </c>
      <c r="Q12" s="510">
        <v>281.64</v>
      </c>
      <c r="R12" s="510">
        <v>1.2</v>
      </c>
      <c r="S12" s="510">
        <v>20.12</v>
      </c>
      <c r="T12" s="510">
        <v>4.21</v>
      </c>
      <c r="U12" s="510">
        <v>3.36</v>
      </c>
      <c r="V12" s="510">
        <v>5.54</v>
      </c>
      <c r="W12" s="510">
        <v>33.229999999999997</v>
      </c>
    </row>
    <row r="13" spans="1:23" ht="15.75" thickBot="1">
      <c r="A13" s="770">
        <v>46272</v>
      </c>
      <c r="B13" s="771">
        <v>20794.21</v>
      </c>
      <c r="C13" s="772">
        <v>156.07</v>
      </c>
      <c r="D13" s="772">
        <v>0.76</v>
      </c>
      <c r="E13" s="772">
        <v>15.76</v>
      </c>
      <c r="F13" s="772">
        <v>3.82</v>
      </c>
      <c r="G13" s="772">
        <v>7.17</v>
      </c>
      <c r="H13" s="772">
        <v>5.35</v>
      </c>
      <c r="I13" s="772">
        <v>32.1</v>
      </c>
      <c r="O13" s="770">
        <v>46272</v>
      </c>
      <c r="P13" s="771">
        <v>23532.17</v>
      </c>
      <c r="Q13" s="772">
        <v>32.49</v>
      </c>
      <c r="R13" s="772">
        <v>0.14000000000000001</v>
      </c>
      <c r="S13" s="772">
        <v>19.88</v>
      </c>
      <c r="T13" s="772">
        <v>4.21</v>
      </c>
      <c r="U13" s="772">
        <v>3.36</v>
      </c>
      <c r="V13" s="772">
        <v>5.49</v>
      </c>
      <c r="W13" s="772">
        <v>32.94</v>
      </c>
    </row>
    <row r="14" spans="1:23" ht="15.75" thickBot="1">
      <c r="A14" s="509">
        <v>46269</v>
      </c>
      <c r="B14" s="773">
        <v>20638.14</v>
      </c>
      <c r="C14" s="510">
        <v>162.84</v>
      </c>
      <c r="D14" s="510">
        <v>0.8</v>
      </c>
      <c r="E14" s="510">
        <v>15.64</v>
      </c>
      <c r="F14" s="510">
        <v>3.82</v>
      </c>
      <c r="G14" s="510">
        <v>7.17</v>
      </c>
      <c r="H14" s="510">
        <v>5.33</v>
      </c>
      <c r="I14" s="510">
        <v>31.96</v>
      </c>
      <c r="O14" s="509">
        <v>46269</v>
      </c>
      <c r="P14" s="773">
        <v>23499.68</v>
      </c>
      <c r="Q14" s="510">
        <v>67.150000000000006</v>
      </c>
      <c r="R14" s="510">
        <v>0.28999999999999998</v>
      </c>
      <c r="S14" s="510">
        <v>19.86</v>
      </c>
      <c r="T14" s="510">
        <v>4.21</v>
      </c>
      <c r="U14" s="510">
        <v>3.36</v>
      </c>
      <c r="V14" s="510">
        <v>5.48</v>
      </c>
      <c r="W14" s="510">
        <v>32.909999999999997</v>
      </c>
    </row>
    <row r="15" spans="1:23" ht="15.75" thickBot="1">
      <c r="A15" s="770">
        <v>46268</v>
      </c>
      <c r="B15" s="771">
        <v>20475.3</v>
      </c>
      <c r="C15" s="772">
        <v>191.42</v>
      </c>
      <c r="D15" s="772">
        <v>0.94</v>
      </c>
      <c r="E15" s="772">
        <v>15.52</v>
      </c>
      <c r="F15" s="772">
        <v>3.82</v>
      </c>
      <c r="G15" s="772">
        <v>7.17</v>
      </c>
      <c r="H15" s="772">
        <v>5.3</v>
      </c>
      <c r="I15" s="772">
        <v>31.81</v>
      </c>
      <c r="O15" s="770">
        <v>46268</v>
      </c>
      <c r="P15" s="771">
        <v>23432.53</v>
      </c>
      <c r="Q15" s="772">
        <v>74.430000000000007</v>
      </c>
      <c r="R15" s="772">
        <v>0.32</v>
      </c>
      <c r="S15" s="772">
        <v>19.8</v>
      </c>
      <c r="T15" s="772">
        <v>4.21</v>
      </c>
      <c r="U15" s="772">
        <v>3.36</v>
      </c>
      <c r="V15" s="772">
        <v>5.47</v>
      </c>
      <c r="W15" s="772">
        <v>32.840000000000003</v>
      </c>
    </row>
    <row r="16" spans="1:23" ht="15.75" thickBot="1">
      <c r="A16" s="509">
        <v>46267</v>
      </c>
      <c r="B16" s="773">
        <v>20283.88</v>
      </c>
      <c r="C16" s="510">
        <v>114.52</v>
      </c>
      <c r="D16" s="510">
        <v>0.56999999999999995</v>
      </c>
      <c r="E16" s="510">
        <v>15.38</v>
      </c>
      <c r="F16" s="510">
        <v>3.82</v>
      </c>
      <c r="G16" s="510">
        <v>7.17</v>
      </c>
      <c r="H16" s="510">
        <v>5.27</v>
      </c>
      <c r="I16" s="510">
        <v>31.64</v>
      </c>
      <c r="O16" s="509">
        <v>46267</v>
      </c>
      <c r="P16" s="773">
        <v>23358.1</v>
      </c>
      <c r="Q16" s="510">
        <v>72.739999999999995</v>
      </c>
      <c r="R16" s="510">
        <v>0.31</v>
      </c>
      <c r="S16" s="510">
        <v>19.73</v>
      </c>
      <c r="T16" s="510">
        <v>4.21</v>
      </c>
      <c r="U16" s="510">
        <v>3.36</v>
      </c>
      <c r="V16" s="510">
        <v>5.46</v>
      </c>
      <c r="W16" s="510">
        <v>32.76</v>
      </c>
    </row>
    <row r="17" spans="1:23" ht="15.75" thickBot="1">
      <c r="A17" s="770">
        <v>46266</v>
      </c>
      <c r="B17" s="771">
        <v>20169.36</v>
      </c>
      <c r="C17" s="772">
        <v>306.55</v>
      </c>
      <c r="D17" s="772">
        <v>1.54</v>
      </c>
      <c r="E17" s="772">
        <v>15.29</v>
      </c>
      <c r="F17" s="772">
        <v>3.82</v>
      </c>
      <c r="G17" s="772">
        <v>7.17</v>
      </c>
      <c r="H17" s="772">
        <v>5.25</v>
      </c>
      <c r="I17" s="772">
        <v>31.53</v>
      </c>
      <c r="O17" s="770">
        <v>46266</v>
      </c>
      <c r="P17" s="771">
        <v>23285.360000000001</v>
      </c>
      <c r="Q17" s="772">
        <v>-195.64</v>
      </c>
      <c r="R17" s="772">
        <v>-0.83</v>
      </c>
      <c r="S17" s="772">
        <v>19.670000000000002</v>
      </c>
      <c r="T17" s="772">
        <v>4.21</v>
      </c>
      <c r="U17" s="772">
        <v>3.36</v>
      </c>
      <c r="V17" s="772">
        <v>5.45</v>
      </c>
      <c r="W17" s="772">
        <v>32.69</v>
      </c>
    </row>
    <row r="18" spans="1:23" ht="15.75" thickBot="1">
      <c r="A18" s="509">
        <v>46262</v>
      </c>
      <c r="B18" s="773">
        <v>19862.810000000001</v>
      </c>
      <c r="C18" s="510">
        <v>189.12</v>
      </c>
      <c r="D18" s="510">
        <v>0.96</v>
      </c>
      <c r="E18" s="510">
        <v>15.05</v>
      </c>
      <c r="F18" s="510">
        <v>3.82</v>
      </c>
      <c r="G18" s="510">
        <v>7.17</v>
      </c>
      <c r="H18" s="510">
        <v>5.21</v>
      </c>
      <c r="I18" s="510">
        <v>31.25</v>
      </c>
      <c r="O18" s="509">
        <v>46262</v>
      </c>
      <c r="P18" s="773">
        <v>23481</v>
      </c>
      <c r="Q18" s="510">
        <v>-313.86</v>
      </c>
      <c r="R18" s="510">
        <v>-1.32</v>
      </c>
      <c r="S18" s="510">
        <v>19.84</v>
      </c>
      <c r="T18" s="510">
        <v>4.21</v>
      </c>
      <c r="U18" s="510">
        <v>3.36</v>
      </c>
      <c r="V18" s="510">
        <v>5.48</v>
      </c>
      <c r="W18" s="510">
        <v>32.89</v>
      </c>
    </row>
    <row r="19" spans="1:23" ht="15.75" thickBot="1">
      <c r="A19" s="770">
        <v>46260</v>
      </c>
      <c r="B19" s="771">
        <v>19673.689999999999</v>
      </c>
      <c r="C19" s="772">
        <v>81.08</v>
      </c>
      <c r="D19" s="772">
        <v>0.41</v>
      </c>
      <c r="E19" s="772">
        <v>14.91</v>
      </c>
      <c r="F19" s="772">
        <v>3.82</v>
      </c>
      <c r="G19" s="772">
        <v>7.17</v>
      </c>
      <c r="H19" s="772">
        <v>5.18</v>
      </c>
      <c r="I19" s="772">
        <v>31.08</v>
      </c>
      <c r="O19" s="770">
        <v>46260</v>
      </c>
      <c r="P19" s="771">
        <v>23794.86</v>
      </c>
      <c r="Q19" s="772">
        <v>-115.08</v>
      </c>
      <c r="R19" s="772">
        <v>-0.48</v>
      </c>
      <c r="S19" s="772">
        <v>20.11</v>
      </c>
      <c r="T19" s="772">
        <v>4.21</v>
      </c>
      <c r="U19" s="772">
        <v>3.36</v>
      </c>
      <c r="V19" s="772">
        <v>5.53</v>
      </c>
      <c r="W19" s="772">
        <v>33.21</v>
      </c>
    </row>
    <row r="20" spans="1:23" ht="15.75" thickBot="1">
      <c r="A20" s="509">
        <v>46259</v>
      </c>
      <c r="B20" s="773">
        <v>19592.61</v>
      </c>
      <c r="C20" s="510">
        <v>61.08</v>
      </c>
      <c r="D20" s="510">
        <v>0.31</v>
      </c>
      <c r="E20" s="510">
        <v>14.85</v>
      </c>
      <c r="F20" s="510">
        <v>3.82</v>
      </c>
      <c r="G20" s="510">
        <v>7.17</v>
      </c>
      <c r="H20" s="510">
        <v>5.17</v>
      </c>
      <c r="I20" s="510">
        <v>31.01</v>
      </c>
      <c r="O20" s="509">
        <v>46259</v>
      </c>
      <c r="P20" s="773">
        <v>23909.94</v>
      </c>
      <c r="Q20" s="510">
        <v>29.11</v>
      </c>
      <c r="R20" s="510">
        <v>0.12</v>
      </c>
      <c r="S20" s="510">
        <v>20.2</v>
      </c>
      <c r="T20" s="510">
        <v>4.21</v>
      </c>
      <c r="U20" s="510">
        <v>3.36</v>
      </c>
      <c r="V20" s="510">
        <v>5.55</v>
      </c>
      <c r="W20" s="510">
        <v>33.32</v>
      </c>
    </row>
    <row r="21" spans="1:23" ht="15.75" thickBot="1">
      <c r="A21" s="770">
        <v>46258</v>
      </c>
      <c r="B21" s="771">
        <v>19531.53</v>
      </c>
      <c r="C21" s="772">
        <v>139</v>
      </c>
      <c r="D21" s="772">
        <v>0.72</v>
      </c>
      <c r="E21" s="772">
        <v>14.8</v>
      </c>
      <c r="F21" s="772">
        <v>3.82</v>
      </c>
      <c r="G21" s="772">
        <v>7.17</v>
      </c>
      <c r="H21" s="772">
        <v>5.16</v>
      </c>
      <c r="I21" s="772">
        <v>30.95</v>
      </c>
      <c r="O21" s="770">
        <v>46258</v>
      </c>
      <c r="P21" s="771">
        <v>23880.83</v>
      </c>
      <c r="Q21" s="772">
        <v>228.78</v>
      </c>
      <c r="R21" s="772">
        <v>0.97</v>
      </c>
      <c r="S21" s="772">
        <v>20.18</v>
      </c>
      <c r="T21" s="772">
        <v>4.21</v>
      </c>
      <c r="U21" s="772">
        <v>3.36</v>
      </c>
      <c r="V21" s="772">
        <v>5.55</v>
      </c>
      <c r="W21" s="772">
        <v>33.299999999999997</v>
      </c>
    </row>
    <row r="22" spans="1:23" ht="15.75" thickBot="1">
      <c r="A22" s="509">
        <v>46255</v>
      </c>
      <c r="B22" s="773">
        <v>19392.53</v>
      </c>
      <c r="C22" s="510">
        <v>227.64</v>
      </c>
      <c r="D22" s="510">
        <v>1.19</v>
      </c>
      <c r="E22" s="510">
        <v>14.7</v>
      </c>
      <c r="F22" s="510">
        <v>3.82</v>
      </c>
      <c r="G22" s="510">
        <v>7.17</v>
      </c>
      <c r="H22" s="510">
        <v>5.13</v>
      </c>
      <c r="I22" s="510">
        <v>30.82</v>
      </c>
      <c r="O22" s="509">
        <v>46255</v>
      </c>
      <c r="P22" s="773">
        <v>23652.05</v>
      </c>
      <c r="Q22" s="510">
        <v>342.98</v>
      </c>
      <c r="R22" s="510">
        <v>1.47</v>
      </c>
      <c r="S22" s="510">
        <v>19.98</v>
      </c>
      <c r="T22" s="510">
        <v>4.21</v>
      </c>
      <c r="U22" s="510">
        <v>3.36</v>
      </c>
      <c r="V22" s="510">
        <v>5.51</v>
      </c>
      <c r="W22" s="510">
        <v>33.06</v>
      </c>
    </row>
    <row r="23" spans="1:23" ht="15.75" thickBot="1">
      <c r="A23" s="770">
        <v>46254</v>
      </c>
      <c r="B23" s="771">
        <v>19164.89</v>
      </c>
      <c r="C23" s="772">
        <v>270.01</v>
      </c>
      <c r="D23" s="772">
        <v>1.43</v>
      </c>
      <c r="E23" s="772">
        <v>14.53</v>
      </c>
      <c r="F23" s="772">
        <v>3.82</v>
      </c>
      <c r="G23" s="772">
        <v>7.17</v>
      </c>
      <c r="H23" s="772">
        <v>5.0999999999999996</v>
      </c>
      <c r="I23" s="772">
        <v>30.62</v>
      </c>
      <c r="O23" s="770">
        <v>46254</v>
      </c>
      <c r="P23" s="771">
        <v>23309.07</v>
      </c>
      <c r="Q23" s="772">
        <v>345.25</v>
      </c>
      <c r="R23" s="772">
        <v>1.5</v>
      </c>
      <c r="S23" s="772">
        <v>19.7</v>
      </c>
      <c r="T23" s="772">
        <v>4.21</v>
      </c>
      <c r="U23" s="772">
        <v>3.36</v>
      </c>
      <c r="V23" s="772">
        <v>5.45</v>
      </c>
      <c r="W23" s="772">
        <v>32.72</v>
      </c>
    </row>
    <row r="24" spans="1:23" ht="15.75" thickBot="1">
      <c r="A24" s="509">
        <v>46253</v>
      </c>
      <c r="B24" s="773">
        <v>18894.88</v>
      </c>
      <c r="C24" s="510">
        <v>275.79000000000002</v>
      </c>
      <c r="D24" s="510">
        <v>1.48</v>
      </c>
      <c r="E24" s="510">
        <v>14.32</v>
      </c>
      <c r="F24" s="510">
        <v>3.82</v>
      </c>
      <c r="G24" s="510">
        <v>7.17</v>
      </c>
      <c r="H24" s="510">
        <v>5.0599999999999996</v>
      </c>
      <c r="I24" s="510">
        <v>30.37</v>
      </c>
      <c r="O24" s="509">
        <v>46253</v>
      </c>
      <c r="P24" s="773">
        <v>22963.82</v>
      </c>
      <c r="Q24" s="510">
        <v>381.56</v>
      </c>
      <c r="R24" s="510">
        <v>1.69</v>
      </c>
      <c r="S24" s="510">
        <v>19.399999999999999</v>
      </c>
      <c r="T24" s="510">
        <v>4.21</v>
      </c>
      <c r="U24" s="510">
        <v>3.36</v>
      </c>
      <c r="V24" s="510">
        <v>5.4</v>
      </c>
      <c r="W24" s="510">
        <v>32.369999999999997</v>
      </c>
    </row>
    <row r="25" spans="1:23" ht="15.75" thickBot="1">
      <c r="A25" s="770">
        <v>46252</v>
      </c>
      <c r="B25" s="771">
        <v>18619.09</v>
      </c>
      <c r="C25" s="772">
        <v>112.68</v>
      </c>
      <c r="D25" s="772">
        <v>0.61</v>
      </c>
      <c r="E25" s="772">
        <v>14.11</v>
      </c>
      <c r="F25" s="772">
        <v>3.82</v>
      </c>
      <c r="G25" s="772">
        <v>7.17</v>
      </c>
      <c r="H25" s="772">
        <v>5.0199999999999996</v>
      </c>
      <c r="I25" s="772">
        <v>30.12</v>
      </c>
      <c r="O25" s="770">
        <v>46252</v>
      </c>
      <c r="P25" s="771">
        <v>22582.26</v>
      </c>
      <c r="Q25" s="772">
        <v>206.17</v>
      </c>
      <c r="R25" s="772">
        <v>0.92</v>
      </c>
      <c r="S25" s="772">
        <v>19.079999999999998</v>
      </c>
      <c r="T25" s="772">
        <v>4.21</v>
      </c>
      <c r="U25" s="772">
        <v>3.36</v>
      </c>
      <c r="V25" s="772">
        <v>5.33</v>
      </c>
      <c r="W25" s="772">
        <v>31.98</v>
      </c>
    </row>
    <row r="26" spans="1:23" ht="15.75" thickBot="1">
      <c r="A26" s="509">
        <v>46251</v>
      </c>
      <c r="B26" s="773">
        <v>18506.41</v>
      </c>
      <c r="C26" s="510">
        <v>9.02</v>
      </c>
      <c r="D26" s="510">
        <v>0.05</v>
      </c>
      <c r="E26" s="510">
        <v>14.03</v>
      </c>
      <c r="F26" s="510">
        <v>3.82</v>
      </c>
      <c r="G26" s="510">
        <v>7.17</v>
      </c>
      <c r="H26" s="510">
        <v>5</v>
      </c>
      <c r="I26" s="510">
        <v>30.02</v>
      </c>
      <c r="O26" s="509">
        <v>46251</v>
      </c>
      <c r="P26" s="773">
        <v>22376.09</v>
      </c>
      <c r="Q26" s="510">
        <v>-124.54</v>
      </c>
      <c r="R26" s="510">
        <v>-0.55000000000000004</v>
      </c>
      <c r="S26" s="510">
        <v>18.91</v>
      </c>
      <c r="T26" s="510">
        <v>4.21</v>
      </c>
      <c r="U26" s="510">
        <v>3.36</v>
      </c>
      <c r="V26" s="510">
        <v>5.29</v>
      </c>
      <c r="W26" s="510">
        <v>31.77</v>
      </c>
    </row>
    <row r="27" spans="1:23" ht="15.75" thickBot="1">
      <c r="A27" s="770">
        <v>46248</v>
      </c>
      <c r="B27" s="771">
        <v>18497.39</v>
      </c>
      <c r="C27" s="772">
        <v>35.99</v>
      </c>
      <c r="D27" s="772">
        <v>0.19</v>
      </c>
      <c r="E27" s="772">
        <v>14.02</v>
      </c>
      <c r="F27" s="772">
        <v>3.82</v>
      </c>
      <c r="G27" s="772">
        <v>7.17</v>
      </c>
      <c r="H27" s="772">
        <v>5</v>
      </c>
      <c r="I27" s="772">
        <v>30.01</v>
      </c>
      <c r="O27" s="770">
        <v>46248</v>
      </c>
      <c r="P27" s="771">
        <v>22500.63</v>
      </c>
      <c r="Q27" s="772">
        <v>-65.099999999999994</v>
      </c>
      <c r="R27" s="772">
        <v>-0.28999999999999998</v>
      </c>
      <c r="S27" s="772">
        <v>19.010000000000002</v>
      </c>
      <c r="T27" s="772">
        <v>4.21</v>
      </c>
      <c r="U27" s="772">
        <v>3.36</v>
      </c>
      <c r="V27" s="772">
        <v>5.32</v>
      </c>
      <c r="W27" s="772">
        <v>31.9</v>
      </c>
    </row>
    <row r="28" spans="1:23" ht="15.75" thickBot="1">
      <c r="A28" s="509">
        <v>46247</v>
      </c>
      <c r="B28" s="773">
        <v>18461.400000000001</v>
      </c>
      <c r="C28" s="510">
        <v>-24.6</v>
      </c>
      <c r="D28" s="510">
        <v>-0.13</v>
      </c>
      <c r="E28" s="510">
        <v>13.99</v>
      </c>
      <c r="F28" s="510">
        <v>3.82</v>
      </c>
      <c r="G28" s="510">
        <v>7.17</v>
      </c>
      <c r="H28" s="510">
        <v>5</v>
      </c>
      <c r="I28" s="510">
        <v>29.98</v>
      </c>
      <c r="O28" s="509">
        <v>46247</v>
      </c>
      <c r="P28" s="773">
        <v>22565.73</v>
      </c>
      <c r="Q28" s="510">
        <v>-100.04</v>
      </c>
      <c r="R28" s="510">
        <v>-0.44</v>
      </c>
      <c r="S28" s="510">
        <v>19.07</v>
      </c>
      <c r="T28" s="510">
        <v>4.21</v>
      </c>
      <c r="U28" s="510">
        <v>3.36</v>
      </c>
      <c r="V28" s="510">
        <v>5.33</v>
      </c>
      <c r="W28" s="510">
        <v>31.97</v>
      </c>
    </row>
    <row r="29" spans="1:23" ht="15.75" thickBot="1">
      <c r="A29" s="770">
        <v>46246</v>
      </c>
      <c r="B29" s="771">
        <v>18486</v>
      </c>
      <c r="C29" s="772">
        <v>32.32</v>
      </c>
      <c r="D29" s="772">
        <v>0.18</v>
      </c>
      <c r="E29" s="772">
        <v>14.01</v>
      </c>
      <c r="F29" s="772">
        <v>3.82</v>
      </c>
      <c r="G29" s="772">
        <v>7.17</v>
      </c>
      <c r="H29" s="772">
        <v>5</v>
      </c>
      <c r="I29" s="772">
        <v>30</v>
      </c>
      <c r="O29" s="770">
        <v>46246</v>
      </c>
      <c r="P29" s="771">
        <v>22665.77</v>
      </c>
      <c r="Q29" s="772">
        <v>28.55</v>
      </c>
      <c r="R29" s="772">
        <v>0.13</v>
      </c>
      <c r="S29" s="772">
        <v>19.149999999999999</v>
      </c>
      <c r="T29" s="772">
        <v>4.21</v>
      </c>
      <c r="U29" s="772">
        <v>3.36</v>
      </c>
      <c r="V29" s="772">
        <v>5.35</v>
      </c>
      <c r="W29" s="772">
        <v>32.07</v>
      </c>
    </row>
    <row r="30" spans="1:23" ht="15.75" thickBot="1">
      <c r="A30" s="509">
        <v>46245</v>
      </c>
      <c r="B30" s="773">
        <v>18453.68</v>
      </c>
      <c r="C30" s="510">
        <v>25.66</v>
      </c>
      <c r="D30" s="510">
        <v>0.14000000000000001</v>
      </c>
      <c r="E30" s="510">
        <v>13.99</v>
      </c>
      <c r="F30" s="510">
        <v>3.82</v>
      </c>
      <c r="G30" s="510">
        <v>7.17</v>
      </c>
      <c r="H30" s="510">
        <v>4.99</v>
      </c>
      <c r="I30" s="510">
        <v>29.97</v>
      </c>
      <c r="O30" s="509">
        <v>46245</v>
      </c>
      <c r="P30" s="773">
        <v>22637.22</v>
      </c>
      <c r="Q30" s="510">
        <v>-0.67</v>
      </c>
      <c r="R30" s="510">
        <v>0</v>
      </c>
      <c r="S30" s="510">
        <v>19.13</v>
      </c>
      <c r="T30" s="510">
        <v>4.21</v>
      </c>
      <c r="U30" s="510">
        <v>3.36</v>
      </c>
      <c r="V30" s="510">
        <v>5.34</v>
      </c>
      <c r="W30" s="510">
        <v>32.04</v>
      </c>
    </row>
    <row r="31" spans="1:23" ht="15.75" thickBot="1">
      <c r="A31" s="770">
        <v>46244</v>
      </c>
      <c r="B31" s="771">
        <v>18428.02</v>
      </c>
      <c r="C31" s="772">
        <v>-117.72</v>
      </c>
      <c r="D31" s="772">
        <v>-0.63</v>
      </c>
      <c r="E31" s="772">
        <v>13.97</v>
      </c>
      <c r="F31" s="772">
        <v>3.82</v>
      </c>
      <c r="G31" s="772">
        <v>7.17</v>
      </c>
      <c r="H31" s="772">
        <v>4.99</v>
      </c>
      <c r="I31" s="772">
        <v>29.95</v>
      </c>
      <c r="O31" s="770">
        <v>46244</v>
      </c>
      <c r="P31" s="771">
        <v>22637.89</v>
      </c>
      <c r="Q31" s="772">
        <v>-155.66999999999999</v>
      </c>
      <c r="R31" s="772">
        <v>-0.68</v>
      </c>
      <c r="S31" s="772">
        <v>19.13</v>
      </c>
      <c r="T31" s="772">
        <v>4.21</v>
      </c>
      <c r="U31" s="772">
        <v>3.36</v>
      </c>
      <c r="V31" s="772">
        <v>5.34</v>
      </c>
      <c r="W31" s="772">
        <v>32.04</v>
      </c>
    </row>
    <row r="32" spans="1:23" ht="15.75" thickBot="1">
      <c r="A32" s="509">
        <v>46241</v>
      </c>
      <c r="B32" s="773">
        <v>18545.740000000002</v>
      </c>
      <c r="C32" s="510">
        <v>-227.07</v>
      </c>
      <c r="D32" s="510">
        <v>-1.21</v>
      </c>
      <c r="E32" s="510">
        <v>14.05</v>
      </c>
      <c r="F32" s="510">
        <v>3.82</v>
      </c>
      <c r="G32" s="510">
        <v>7.17</v>
      </c>
      <c r="H32" s="510">
        <v>5.01</v>
      </c>
      <c r="I32" s="510">
        <v>30.05</v>
      </c>
      <c r="O32" s="509">
        <v>46241</v>
      </c>
      <c r="P32" s="773">
        <v>22793.56</v>
      </c>
      <c r="Q32" s="510">
        <v>-285.83</v>
      </c>
      <c r="R32" s="510">
        <v>-1.24</v>
      </c>
      <c r="S32" s="510">
        <v>19.260000000000002</v>
      </c>
      <c r="T32" s="510">
        <v>4.21</v>
      </c>
      <c r="U32" s="510">
        <v>3.36</v>
      </c>
      <c r="V32" s="510">
        <v>5.37</v>
      </c>
      <c r="W32" s="510">
        <v>32.200000000000003</v>
      </c>
    </row>
    <row r="33" spans="1:23" ht="15.75" thickBot="1">
      <c r="A33" s="770">
        <v>46240</v>
      </c>
      <c r="B33" s="771">
        <v>18772.810000000001</v>
      </c>
      <c r="C33" s="772">
        <v>-238.4</v>
      </c>
      <c r="D33" s="772">
        <v>-1.25</v>
      </c>
      <c r="E33" s="772">
        <v>14.23</v>
      </c>
      <c r="F33" s="772">
        <v>3.82</v>
      </c>
      <c r="G33" s="772">
        <v>7.17</v>
      </c>
      <c r="H33" s="772">
        <v>5.04</v>
      </c>
      <c r="I33" s="772">
        <v>30.26</v>
      </c>
      <c r="O33" s="770">
        <v>46240</v>
      </c>
      <c r="P33" s="771">
        <v>23079.39</v>
      </c>
      <c r="Q33" s="772">
        <v>-164.88</v>
      </c>
      <c r="R33" s="772">
        <v>-0.71</v>
      </c>
      <c r="S33" s="772">
        <v>19.5</v>
      </c>
      <c r="T33" s="772">
        <v>4.21</v>
      </c>
      <c r="U33" s="772">
        <v>3.36</v>
      </c>
      <c r="V33" s="772">
        <v>5.42</v>
      </c>
      <c r="W33" s="772">
        <v>32.49</v>
      </c>
    </row>
    <row r="34" spans="1:23" ht="15.75" thickBot="1">
      <c r="A34" s="509">
        <v>46239</v>
      </c>
      <c r="B34" s="773">
        <v>19011.21</v>
      </c>
      <c r="C34" s="510">
        <v>-209.83</v>
      </c>
      <c r="D34" s="510">
        <v>-1.0900000000000001</v>
      </c>
      <c r="E34" s="510">
        <v>14.41</v>
      </c>
      <c r="F34" s="510">
        <v>3.82</v>
      </c>
      <c r="G34" s="510">
        <v>7.17</v>
      </c>
      <c r="H34" s="510">
        <v>5.08</v>
      </c>
      <c r="I34" s="510">
        <v>30.48</v>
      </c>
      <c r="O34" s="509">
        <v>46239</v>
      </c>
      <c r="P34" s="773">
        <v>23244.27</v>
      </c>
      <c r="Q34" s="510">
        <v>-161.57</v>
      </c>
      <c r="R34" s="510">
        <v>-0.69</v>
      </c>
      <c r="S34" s="510">
        <v>19.649999999999999</v>
      </c>
      <c r="T34" s="510">
        <v>4.21</v>
      </c>
      <c r="U34" s="510">
        <v>3.36</v>
      </c>
      <c r="V34" s="510">
        <v>5.44</v>
      </c>
      <c r="W34" s="510">
        <v>32.659999999999997</v>
      </c>
    </row>
    <row r="35" spans="1:23" ht="15.75" thickBot="1">
      <c r="A35" s="770">
        <v>46238</v>
      </c>
      <c r="B35" s="771">
        <v>19221.04</v>
      </c>
      <c r="C35" s="772">
        <v>-89.62</v>
      </c>
      <c r="D35" s="772">
        <v>-0.46</v>
      </c>
      <c r="E35" s="772">
        <v>14.57</v>
      </c>
      <c r="F35" s="772">
        <v>3.82</v>
      </c>
      <c r="G35" s="772">
        <v>7.17</v>
      </c>
      <c r="H35" s="772">
        <v>5.1100000000000003</v>
      </c>
      <c r="I35" s="772">
        <v>30.67</v>
      </c>
      <c r="O35" s="770">
        <v>46238</v>
      </c>
      <c r="P35" s="771">
        <v>23405.84</v>
      </c>
      <c r="Q35" s="772">
        <v>1.1200000000000001</v>
      </c>
      <c r="R35" s="772">
        <v>0</v>
      </c>
      <c r="S35" s="772">
        <v>19.78</v>
      </c>
      <c r="T35" s="772">
        <v>4.21</v>
      </c>
      <c r="U35" s="772">
        <v>3.36</v>
      </c>
      <c r="V35" s="772">
        <v>5.47</v>
      </c>
      <c r="W35" s="772">
        <v>32.82</v>
      </c>
    </row>
    <row r="36" spans="1:23" ht="15.75" thickBot="1">
      <c r="A36" s="509">
        <v>46237</v>
      </c>
      <c r="B36" s="773">
        <v>19310.66</v>
      </c>
      <c r="C36" s="510">
        <v>-17.420000000000002</v>
      </c>
      <c r="D36" s="510">
        <v>-0.09</v>
      </c>
      <c r="E36" s="510">
        <v>14.64</v>
      </c>
      <c r="F36" s="510">
        <v>3.82</v>
      </c>
      <c r="G36" s="510">
        <v>7.17</v>
      </c>
      <c r="H36" s="510">
        <v>5.12</v>
      </c>
      <c r="I36" s="510">
        <v>30.75</v>
      </c>
      <c r="O36" s="509">
        <v>46237</v>
      </c>
      <c r="P36" s="773">
        <v>23404.720000000001</v>
      </c>
      <c r="Q36" s="510">
        <v>278.39999999999998</v>
      </c>
      <c r="R36" s="510">
        <v>1.2</v>
      </c>
      <c r="S36" s="510">
        <v>19.78</v>
      </c>
      <c r="T36" s="510">
        <v>4.21</v>
      </c>
      <c r="U36" s="510">
        <v>3.36</v>
      </c>
      <c r="V36" s="510">
        <v>5.47</v>
      </c>
      <c r="W36" s="510">
        <v>32.82</v>
      </c>
    </row>
    <row r="37" spans="1:23" ht="15.75" thickBot="1">
      <c r="A37" s="770">
        <v>46234</v>
      </c>
      <c r="B37" s="771">
        <v>19328.080000000002</v>
      </c>
      <c r="C37" s="772">
        <v>49.59</v>
      </c>
      <c r="D37" s="772">
        <v>0.26</v>
      </c>
      <c r="E37" s="772">
        <v>14.65</v>
      </c>
      <c r="F37" s="772">
        <v>3.82</v>
      </c>
      <c r="G37" s="772">
        <v>7.17</v>
      </c>
      <c r="H37" s="772">
        <v>5.13</v>
      </c>
      <c r="I37" s="772">
        <v>30.77</v>
      </c>
      <c r="O37" s="770">
        <v>46234</v>
      </c>
      <c r="P37" s="771">
        <v>23126.32</v>
      </c>
      <c r="Q37" s="772">
        <v>278.97000000000003</v>
      </c>
      <c r="R37" s="772">
        <v>1.22</v>
      </c>
      <c r="S37" s="772">
        <v>19.55</v>
      </c>
      <c r="T37" s="772">
        <v>4.21</v>
      </c>
      <c r="U37" s="772">
        <v>3.36</v>
      </c>
      <c r="V37" s="772">
        <v>5.42</v>
      </c>
      <c r="W37" s="772">
        <v>32.54</v>
      </c>
    </row>
    <row r="38" spans="1:23" ht="15.75" thickBot="1">
      <c r="A38" s="509">
        <v>46233</v>
      </c>
      <c r="B38" s="773">
        <v>19278.490000000002</v>
      </c>
      <c r="C38" s="510">
        <v>116.14</v>
      </c>
      <c r="D38" s="510">
        <v>0.61</v>
      </c>
      <c r="E38" s="510">
        <v>14.61</v>
      </c>
      <c r="F38" s="510">
        <v>3.82</v>
      </c>
      <c r="G38" s="510">
        <v>7.17</v>
      </c>
      <c r="H38" s="510">
        <v>5.12</v>
      </c>
      <c r="I38" s="510">
        <v>30.72</v>
      </c>
      <c r="O38" s="509">
        <v>46233</v>
      </c>
      <c r="P38" s="773">
        <v>22847.35</v>
      </c>
      <c r="Q38" s="510">
        <v>356.78</v>
      </c>
      <c r="R38" s="510">
        <v>1.59</v>
      </c>
      <c r="S38" s="510">
        <v>19.309999999999999</v>
      </c>
      <c r="T38" s="510">
        <v>4.21</v>
      </c>
      <c r="U38" s="510">
        <v>3.36</v>
      </c>
      <c r="V38" s="510">
        <v>5.38</v>
      </c>
      <c r="W38" s="510">
        <v>32.26</v>
      </c>
    </row>
    <row r="39" spans="1:23" ht="15.75" thickBot="1">
      <c r="A39" s="770">
        <v>46232</v>
      </c>
      <c r="B39" s="771">
        <v>19162.349999999999</v>
      </c>
      <c r="C39" s="772">
        <v>81.67</v>
      </c>
      <c r="D39" s="772">
        <v>0.43</v>
      </c>
      <c r="E39" s="772">
        <v>14.53</v>
      </c>
      <c r="F39" s="772">
        <v>3.82</v>
      </c>
      <c r="G39" s="772">
        <v>7.17</v>
      </c>
      <c r="H39" s="772">
        <v>5.0999999999999996</v>
      </c>
      <c r="I39" s="772">
        <v>30.62</v>
      </c>
      <c r="O39" s="770">
        <v>46232</v>
      </c>
      <c r="P39" s="771">
        <v>22490.57</v>
      </c>
      <c r="Q39" s="772">
        <v>443.26</v>
      </c>
      <c r="R39" s="772">
        <v>2.0099999999999998</v>
      </c>
      <c r="S39" s="772">
        <v>19.010000000000002</v>
      </c>
      <c r="T39" s="772">
        <v>4.21</v>
      </c>
      <c r="U39" s="772">
        <v>3.36</v>
      </c>
      <c r="V39" s="772">
        <v>5.31</v>
      </c>
      <c r="W39" s="772">
        <v>31.89</v>
      </c>
    </row>
    <row r="40" spans="1:23" ht="15.75" thickBot="1">
      <c r="A40" s="509">
        <v>46231</v>
      </c>
      <c r="B40" s="773">
        <v>19080.68</v>
      </c>
      <c r="C40" s="510">
        <v>159.84</v>
      </c>
      <c r="D40" s="510">
        <v>0.84</v>
      </c>
      <c r="E40" s="510">
        <v>14.46</v>
      </c>
      <c r="F40" s="510">
        <v>3.82</v>
      </c>
      <c r="G40" s="510">
        <v>7.17</v>
      </c>
      <c r="H40" s="510">
        <v>5.09</v>
      </c>
      <c r="I40" s="510">
        <v>30.54</v>
      </c>
      <c r="O40" s="509">
        <v>46231</v>
      </c>
      <c r="P40" s="773">
        <v>22047.31</v>
      </c>
      <c r="Q40" s="510">
        <v>286.87</v>
      </c>
      <c r="R40" s="510">
        <v>1.32</v>
      </c>
      <c r="S40" s="510">
        <v>18.63</v>
      </c>
      <c r="T40" s="510">
        <v>3.84</v>
      </c>
      <c r="U40" s="510">
        <v>3.36</v>
      </c>
      <c r="V40" s="510">
        <v>5.17</v>
      </c>
      <c r="W40" s="510">
        <v>31</v>
      </c>
    </row>
    <row r="41" spans="1:23" ht="15.75" thickBot="1">
      <c r="A41" s="770">
        <v>46230</v>
      </c>
      <c r="B41" s="771">
        <v>18920.84</v>
      </c>
      <c r="C41" s="772">
        <v>258.99</v>
      </c>
      <c r="D41" s="772">
        <v>1.39</v>
      </c>
      <c r="E41" s="772">
        <v>14.34</v>
      </c>
      <c r="F41" s="772">
        <v>3.82</v>
      </c>
      <c r="G41" s="772">
        <v>7.17</v>
      </c>
      <c r="H41" s="772">
        <v>5.07</v>
      </c>
      <c r="I41" s="772">
        <v>30.4</v>
      </c>
      <c r="O41" s="770">
        <v>46230</v>
      </c>
      <c r="P41" s="771">
        <v>21760.44</v>
      </c>
      <c r="Q41" s="772">
        <v>411.46</v>
      </c>
      <c r="R41" s="772">
        <v>1.93</v>
      </c>
      <c r="S41" s="772">
        <v>18.39</v>
      </c>
      <c r="T41" s="772">
        <v>3.84</v>
      </c>
      <c r="U41" s="772">
        <v>3.36</v>
      </c>
      <c r="V41" s="772">
        <v>5.12</v>
      </c>
      <c r="W41" s="772">
        <v>30.71</v>
      </c>
    </row>
    <row r="42" spans="1:23" ht="15.75" thickBot="1">
      <c r="A42" s="509">
        <v>46227</v>
      </c>
      <c r="B42" s="773">
        <v>18661.849999999999</v>
      </c>
      <c r="C42" s="510">
        <v>297.63</v>
      </c>
      <c r="D42" s="510">
        <v>1.62</v>
      </c>
      <c r="E42" s="510">
        <v>14.14</v>
      </c>
      <c r="F42" s="510">
        <v>3.82</v>
      </c>
      <c r="G42" s="510">
        <v>7.17</v>
      </c>
      <c r="H42" s="510">
        <v>5.03</v>
      </c>
      <c r="I42" s="510">
        <v>30.16</v>
      </c>
      <c r="O42" s="509">
        <v>46227</v>
      </c>
      <c r="P42" s="773">
        <v>21348.98</v>
      </c>
      <c r="Q42" s="510">
        <v>487.11</v>
      </c>
      <c r="R42" s="510">
        <v>2.33</v>
      </c>
      <c r="S42" s="510">
        <v>18.04</v>
      </c>
      <c r="T42" s="510">
        <v>3.84</v>
      </c>
      <c r="U42" s="510">
        <v>3.36</v>
      </c>
      <c r="V42" s="510">
        <v>5.05</v>
      </c>
      <c r="W42" s="510">
        <v>30.29</v>
      </c>
    </row>
    <row r="43" spans="1:23" ht="15.75" thickBot="1">
      <c r="A43" s="770">
        <v>46226</v>
      </c>
      <c r="B43" s="771">
        <v>18364.22</v>
      </c>
      <c r="C43" s="772">
        <v>234.75</v>
      </c>
      <c r="D43" s="772">
        <v>1.29</v>
      </c>
      <c r="E43" s="772">
        <v>13.92</v>
      </c>
      <c r="F43" s="772">
        <v>3.82</v>
      </c>
      <c r="G43" s="772">
        <v>7.17</v>
      </c>
      <c r="H43" s="772">
        <v>4.9800000000000004</v>
      </c>
      <c r="I43" s="772">
        <v>29.89</v>
      </c>
      <c r="O43" s="770">
        <v>46226</v>
      </c>
      <c r="P43" s="771">
        <v>20861.87</v>
      </c>
      <c r="Q43" s="772">
        <v>298.02999999999997</v>
      </c>
      <c r="R43" s="772">
        <v>1.45</v>
      </c>
      <c r="S43" s="772">
        <v>17.63</v>
      </c>
      <c r="T43" s="772">
        <v>3.84</v>
      </c>
      <c r="U43" s="772">
        <v>3.36</v>
      </c>
      <c r="V43" s="772">
        <v>4.97</v>
      </c>
      <c r="W43" s="772">
        <v>29.8</v>
      </c>
    </row>
    <row r="44" spans="1:23" ht="15.75" thickBot="1">
      <c r="A44" s="509">
        <v>46225</v>
      </c>
      <c r="B44" s="773">
        <v>18129.47</v>
      </c>
      <c r="C44" s="510">
        <v>289.58</v>
      </c>
      <c r="D44" s="510">
        <v>1.62</v>
      </c>
      <c r="E44" s="510">
        <v>13.74</v>
      </c>
      <c r="F44" s="510">
        <v>3.82</v>
      </c>
      <c r="G44" s="510">
        <v>7.17</v>
      </c>
      <c r="H44" s="510">
        <v>4.95</v>
      </c>
      <c r="I44" s="510">
        <v>29.68</v>
      </c>
      <c r="O44" s="509">
        <v>46225</v>
      </c>
      <c r="P44" s="773">
        <v>20563.84</v>
      </c>
      <c r="Q44" s="510">
        <v>481.61</v>
      </c>
      <c r="R44" s="510">
        <v>2.4</v>
      </c>
      <c r="S44" s="510">
        <v>17.38</v>
      </c>
      <c r="T44" s="510">
        <v>3.84</v>
      </c>
      <c r="U44" s="510">
        <v>3.36</v>
      </c>
      <c r="V44" s="510">
        <v>4.91</v>
      </c>
      <c r="W44" s="510">
        <v>29.49</v>
      </c>
    </row>
    <row r="45" spans="1:23" ht="15.75" thickBot="1">
      <c r="A45" s="770">
        <v>46224</v>
      </c>
      <c r="B45" s="771">
        <v>17839.89</v>
      </c>
      <c r="C45" s="772">
        <v>244.81</v>
      </c>
      <c r="D45" s="772">
        <v>1.39</v>
      </c>
      <c r="E45" s="772">
        <v>13.52</v>
      </c>
      <c r="F45" s="772">
        <v>3.82</v>
      </c>
      <c r="G45" s="772">
        <v>7.17</v>
      </c>
      <c r="H45" s="772">
        <v>4.9000000000000004</v>
      </c>
      <c r="I45" s="772">
        <v>29.41</v>
      </c>
      <c r="O45" s="770">
        <v>46224</v>
      </c>
      <c r="P45" s="771">
        <v>20082.23</v>
      </c>
      <c r="Q45" s="772">
        <v>465.75</v>
      </c>
      <c r="R45" s="772">
        <v>2.37</v>
      </c>
      <c r="S45" s="772">
        <v>16.97</v>
      </c>
      <c r="T45" s="772">
        <v>3.84</v>
      </c>
      <c r="U45" s="772">
        <v>3.36</v>
      </c>
      <c r="V45" s="772">
        <v>4.84</v>
      </c>
      <c r="W45" s="772">
        <v>29.01</v>
      </c>
    </row>
    <row r="46" spans="1:23" ht="15.75" thickBot="1">
      <c r="A46" s="509">
        <v>46223</v>
      </c>
      <c r="B46" s="773">
        <v>17595.080000000002</v>
      </c>
      <c r="C46" s="510">
        <v>252.29</v>
      </c>
      <c r="D46" s="510">
        <v>1.45</v>
      </c>
      <c r="E46" s="510">
        <v>13.34</v>
      </c>
      <c r="F46" s="510">
        <v>3.82</v>
      </c>
      <c r="G46" s="510">
        <v>7.17</v>
      </c>
      <c r="H46" s="510">
        <v>4.8600000000000003</v>
      </c>
      <c r="I46" s="510">
        <v>29.19</v>
      </c>
      <c r="O46" s="509">
        <v>46223</v>
      </c>
      <c r="P46" s="773">
        <v>19616.48</v>
      </c>
      <c r="Q46" s="510">
        <v>461.59</v>
      </c>
      <c r="R46" s="510">
        <v>2.41</v>
      </c>
      <c r="S46" s="510">
        <v>16.57</v>
      </c>
      <c r="T46" s="510">
        <v>3.84</v>
      </c>
      <c r="U46" s="510">
        <v>3.36</v>
      </c>
      <c r="V46" s="510">
        <v>4.76</v>
      </c>
      <c r="W46" s="510">
        <v>28.53</v>
      </c>
    </row>
    <row r="47" spans="1:23" ht="15.75" thickBot="1">
      <c r="A47" s="770">
        <v>46220</v>
      </c>
      <c r="B47" s="771">
        <v>17342.79</v>
      </c>
      <c r="C47" s="772">
        <v>259.64</v>
      </c>
      <c r="D47" s="772">
        <v>1.52</v>
      </c>
      <c r="E47" s="772">
        <v>13.15</v>
      </c>
      <c r="F47" s="772">
        <v>3.82</v>
      </c>
      <c r="G47" s="772">
        <v>7.17</v>
      </c>
      <c r="H47" s="772">
        <v>4.82</v>
      </c>
      <c r="I47" s="772">
        <v>28.96</v>
      </c>
      <c r="O47" s="770">
        <v>46220</v>
      </c>
      <c r="P47" s="771">
        <v>19154.89</v>
      </c>
      <c r="Q47" s="772">
        <v>503.53</v>
      </c>
      <c r="R47" s="772">
        <v>2.7</v>
      </c>
      <c r="S47" s="772">
        <v>16.190000000000001</v>
      </c>
      <c r="T47" s="772">
        <v>3.84</v>
      </c>
      <c r="U47" s="772">
        <v>3.36</v>
      </c>
      <c r="V47" s="772">
        <v>4.68</v>
      </c>
      <c r="W47" s="772">
        <v>28.07</v>
      </c>
    </row>
    <row r="48" spans="1:23" ht="15.75" thickBot="1">
      <c r="A48" s="509">
        <v>46219</v>
      </c>
      <c r="B48" s="773">
        <v>17083.150000000001</v>
      </c>
      <c r="C48" s="510">
        <v>211.02</v>
      </c>
      <c r="D48" s="510">
        <v>1.25</v>
      </c>
      <c r="E48" s="510">
        <v>12.95</v>
      </c>
      <c r="F48" s="510">
        <v>3.82</v>
      </c>
      <c r="G48" s="510">
        <v>7.17</v>
      </c>
      <c r="H48" s="510">
        <v>4.78</v>
      </c>
      <c r="I48" s="510">
        <v>28.72</v>
      </c>
      <c r="O48" s="509">
        <v>46219</v>
      </c>
      <c r="P48" s="773">
        <v>18651.36</v>
      </c>
      <c r="Q48" s="510">
        <v>436.92</v>
      </c>
      <c r="R48" s="510">
        <v>2.4</v>
      </c>
      <c r="S48" s="510">
        <v>15.77</v>
      </c>
      <c r="T48" s="510">
        <v>3.84</v>
      </c>
      <c r="U48" s="510">
        <v>3.36</v>
      </c>
      <c r="V48" s="510">
        <v>4.59</v>
      </c>
      <c r="W48" s="510">
        <v>27.56</v>
      </c>
    </row>
    <row r="49" spans="1:23" ht="15.75" thickBot="1">
      <c r="A49" s="770">
        <v>46218</v>
      </c>
      <c r="B49" s="771">
        <v>16872.13</v>
      </c>
      <c r="C49" s="772">
        <v>163.80000000000001</v>
      </c>
      <c r="D49" s="772">
        <v>0.98</v>
      </c>
      <c r="E49" s="772">
        <v>12.79</v>
      </c>
      <c r="F49" s="772">
        <v>3.82</v>
      </c>
      <c r="G49" s="772">
        <v>7.17</v>
      </c>
      <c r="H49" s="772">
        <v>4.75</v>
      </c>
      <c r="I49" s="772">
        <v>28.53</v>
      </c>
      <c r="O49" s="770">
        <v>46218</v>
      </c>
      <c r="P49" s="771">
        <v>18214.439999999999</v>
      </c>
      <c r="Q49" s="772">
        <v>439.3</v>
      </c>
      <c r="R49" s="772">
        <v>2.4700000000000002</v>
      </c>
      <c r="S49" s="772">
        <v>15.39</v>
      </c>
      <c r="T49" s="772">
        <v>3.84</v>
      </c>
      <c r="U49" s="772">
        <v>3.36</v>
      </c>
      <c r="V49" s="772">
        <v>4.5199999999999996</v>
      </c>
      <c r="W49" s="772">
        <v>27.11</v>
      </c>
    </row>
    <row r="50" spans="1:23" ht="15.75" thickBot="1">
      <c r="A50" s="509">
        <v>46217</v>
      </c>
      <c r="B50" s="773">
        <v>16708.330000000002</v>
      </c>
      <c r="C50" s="510">
        <v>109.49</v>
      </c>
      <c r="D50" s="510">
        <v>0.66</v>
      </c>
      <c r="E50" s="510">
        <v>12.66</v>
      </c>
      <c r="F50" s="510">
        <v>3.82</v>
      </c>
      <c r="G50" s="510">
        <v>7.17</v>
      </c>
      <c r="H50" s="510">
        <v>4.7300000000000004</v>
      </c>
      <c r="I50" s="510">
        <v>28.38</v>
      </c>
      <c r="O50" s="509">
        <v>46217</v>
      </c>
      <c r="P50" s="773">
        <v>17775.14</v>
      </c>
      <c r="Q50" s="510">
        <v>383.4</v>
      </c>
      <c r="R50" s="510">
        <v>2.2000000000000002</v>
      </c>
      <c r="S50" s="510">
        <v>15.02</v>
      </c>
      <c r="T50" s="510">
        <v>3.84</v>
      </c>
      <c r="U50" s="510">
        <v>3.36</v>
      </c>
      <c r="V50" s="510">
        <v>4.45</v>
      </c>
      <c r="W50" s="510">
        <v>26.67</v>
      </c>
    </row>
    <row r="51" spans="1:23" ht="15.75" thickBot="1">
      <c r="A51" s="770">
        <v>46216</v>
      </c>
      <c r="B51" s="771">
        <v>16598.84</v>
      </c>
      <c r="C51" s="772">
        <v>63.76</v>
      </c>
      <c r="D51" s="772">
        <v>0.39</v>
      </c>
      <c r="E51" s="772">
        <v>12.58</v>
      </c>
      <c r="F51" s="772">
        <v>3.82</v>
      </c>
      <c r="G51" s="772">
        <v>7.17</v>
      </c>
      <c r="H51" s="772">
        <v>4.71</v>
      </c>
      <c r="I51" s="772">
        <v>28.28</v>
      </c>
      <c r="O51" s="770">
        <v>46216</v>
      </c>
      <c r="P51" s="771">
        <v>17391.740000000002</v>
      </c>
      <c r="Q51" s="772">
        <v>254.51</v>
      </c>
      <c r="R51" s="772">
        <v>1.49</v>
      </c>
      <c r="S51" s="772">
        <v>14.7</v>
      </c>
      <c r="T51" s="772">
        <v>3.84</v>
      </c>
      <c r="U51" s="772">
        <v>3.36</v>
      </c>
      <c r="V51" s="772">
        <v>4.38</v>
      </c>
      <c r="W51" s="772">
        <v>26.28</v>
      </c>
    </row>
    <row r="52" spans="1:23" ht="15.75" thickBot="1">
      <c r="A52" s="509">
        <v>46213</v>
      </c>
      <c r="B52" s="773">
        <v>16535.080000000002</v>
      </c>
      <c r="C52" s="510">
        <v>67.94</v>
      </c>
      <c r="D52" s="510">
        <v>0.41</v>
      </c>
      <c r="E52" s="510">
        <v>12.54</v>
      </c>
      <c r="F52" s="510">
        <v>3.82</v>
      </c>
      <c r="G52" s="510">
        <v>7.17</v>
      </c>
      <c r="H52" s="510">
        <v>4.7</v>
      </c>
      <c r="I52" s="510">
        <v>28.23</v>
      </c>
      <c r="O52" s="509">
        <v>46213</v>
      </c>
      <c r="P52" s="773">
        <v>17137.23</v>
      </c>
      <c r="Q52" s="510">
        <v>257.52</v>
      </c>
      <c r="R52" s="510">
        <v>1.53</v>
      </c>
      <c r="S52" s="510">
        <v>14.48</v>
      </c>
      <c r="T52" s="510">
        <v>3.84</v>
      </c>
      <c r="U52" s="510">
        <v>3.36</v>
      </c>
      <c r="V52" s="510">
        <v>4.34</v>
      </c>
      <c r="W52" s="510">
        <v>26.02</v>
      </c>
    </row>
    <row r="53" spans="1:23" ht="15.75" thickBot="1">
      <c r="A53" s="770">
        <v>46212</v>
      </c>
      <c r="B53" s="771">
        <v>16467.14</v>
      </c>
      <c r="C53" s="772">
        <v>161.69999999999999</v>
      </c>
      <c r="D53" s="772">
        <v>0.99</v>
      </c>
      <c r="E53" s="772">
        <v>12.48</v>
      </c>
      <c r="F53" s="772">
        <v>3.82</v>
      </c>
      <c r="G53" s="772">
        <v>7.17</v>
      </c>
      <c r="H53" s="772">
        <v>4.6900000000000004</v>
      </c>
      <c r="I53" s="772">
        <v>28.16</v>
      </c>
      <c r="O53" s="770">
        <v>46212</v>
      </c>
      <c r="P53" s="771">
        <v>16879.71</v>
      </c>
      <c r="Q53" s="772">
        <v>396.62</v>
      </c>
      <c r="R53" s="772">
        <v>2.41</v>
      </c>
      <c r="S53" s="772">
        <v>14.27</v>
      </c>
      <c r="T53" s="772">
        <v>3.84</v>
      </c>
      <c r="U53" s="772">
        <v>3.36</v>
      </c>
      <c r="V53" s="772">
        <v>4.29</v>
      </c>
      <c r="W53" s="772">
        <v>25.76</v>
      </c>
    </row>
    <row r="54" spans="1:23" ht="15.75" thickBot="1">
      <c r="A54" s="509">
        <v>46211</v>
      </c>
      <c r="B54" s="773">
        <v>16305.44</v>
      </c>
      <c r="C54" s="510">
        <v>71.83</v>
      </c>
      <c r="D54" s="510">
        <v>0.44</v>
      </c>
      <c r="E54" s="510">
        <v>12.36</v>
      </c>
      <c r="F54" s="510">
        <v>3.82</v>
      </c>
      <c r="G54" s="510">
        <v>7.17</v>
      </c>
      <c r="H54" s="510">
        <v>4.67</v>
      </c>
      <c r="I54" s="510">
        <v>28.02</v>
      </c>
      <c r="O54" s="509">
        <v>46211</v>
      </c>
      <c r="P54" s="773">
        <v>16483.09</v>
      </c>
      <c r="Q54" s="510">
        <v>176.13</v>
      </c>
      <c r="R54" s="510">
        <v>1.08</v>
      </c>
      <c r="S54" s="510">
        <v>13.93</v>
      </c>
      <c r="T54" s="510">
        <v>3.84</v>
      </c>
      <c r="U54" s="510">
        <v>3.36</v>
      </c>
      <c r="V54" s="510">
        <v>4.2300000000000004</v>
      </c>
      <c r="W54" s="510">
        <v>25.36</v>
      </c>
    </row>
    <row r="55" spans="1:23" ht="15.75" thickBot="1">
      <c r="A55" s="770">
        <v>46210</v>
      </c>
      <c r="B55" s="771">
        <v>16233.61</v>
      </c>
      <c r="C55" s="772">
        <v>70.25</v>
      </c>
      <c r="D55" s="772">
        <v>0.43</v>
      </c>
      <c r="E55" s="772">
        <v>12.3</v>
      </c>
      <c r="F55" s="772">
        <v>3.82</v>
      </c>
      <c r="G55" s="772">
        <v>7.17</v>
      </c>
      <c r="H55" s="772">
        <v>4.66</v>
      </c>
      <c r="I55" s="772">
        <v>27.95</v>
      </c>
      <c r="O55" s="770">
        <v>46210</v>
      </c>
      <c r="P55" s="771">
        <v>16306.96</v>
      </c>
      <c r="Q55" s="772">
        <v>176.3</v>
      </c>
      <c r="R55" s="772">
        <v>1.0900000000000001</v>
      </c>
      <c r="S55" s="772">
        <v>13.78</v>
      </c>
      <c r="T55" s="772">
        <v>3.84</v>
      </c>
      <c r="U55" s="772">
        <v>3.36</v>
      </c>
      <c r="V55" s="772">
        <v>4.2</v>
      </c>
      <c r="W55" s="772">
        <v>25.18</v>
      </c>
    </row>
    <row r="56" spans="1:23" ht="15.75" thickBot="1">
      <c r="A56" s="509">
        <v>46209</v>
      </c>
      <c r="B56" s="773">
        <v>16163.36</v>
      </c>
      <c r="C56" s="510">
        <v>16.52</v>
      </c>
      <c r="D56" s="510">
        <v>0.1</v>
      </c>
      <c r="E56" s="510">
        <v>12.25</v>
      </c>
      <c r="F56" s="510">
        <v>3.82</v>
      </c>
      <c r="G56" s="510">
        <v>7.17</v>
      </c>
      <c r="H56" s="510">
        <v>4.6500000000000004</v>
      </c>
      <c r="I56" s="510">
        <v>27.89</v>
      </c>
      <c r="O56" s="509">
        <v>46209</v>
      </c>
      <c r="P56" s="773">
        <v>16130.66</v>
      </c>
      <c r="Q56" s="510">
        <v>80.17</v>
      </c>
      <c r="R56" s="510">
        <v>0.5</v>
      </c>
      <c r="S56" s="510">
        <v>13.63</v>
      </c>
      <c r="T56" s="510">
        <v>3.84</v>
      </c>
      <c r="U56" s="510">
        <v>3.36</v>
      </c>
      <c r="V56" s="510">
        <v>4.17</v>
      </c>
      <c r="W56" s="510">
        <v>25</v>
      </c>
    </row>
    <row r="57" spans="1:23" ht="15.75" thickBot="1">
      <c r="A57" s="770">
        <v>46206</v>
      </c>
      <c r="B57" s="771">
        <v>16146.84</v>
      </c>
      <c r="C57" s="772">
        <v>59.71</v>
      </c>
      <c r="D57" s="772">
        <v>0.37</v>
      </c>
      <c r="E57" s="772">
        <v>12.24</v>
      </c>
      <c r="F57" s="772">
        <v>3.82</v>
      </c>
      <c r="G57" s="772">
        <v>7.17</v>
      </c>
      <c r="H57" s="772">
        <v>4.6399999999999997</v>
      </c>
      <c r="I57" s="772">
        <v>27.87</v>
      </c>
      <c r="O57" s="770">
        <v>46206</v>
      </c>
      <c r="P57" s="771">
        <v>16050.49</v>
      </c>
      <c r="Q57" s="772">
        <v>127.62</v>
      </c>
      <c r="R57" s="772">
        <v>0.8</v>
      </c>
      <c r="S57" s="772">
        <v>13.57</v>
      </c>
      <c r="T57" s="772">
        <v>3.84</v>
      </c>
      <c r="U57" s="772">
        <v>3.36</v>
      </c>
      <c r="V57" s="772">
        <v>4.1500000000000004</v>
      </c>
      <c r="W57" s="772">
        <v>24.92</v>
      </c>
    </row>
    <row r="58" spans="1:23" ht="15.75" thickBot="1">
      <c r="A58" s="509">
        <v>46205</v>
      </c>
      <c r="B58" s="773">
        <v>16087.13</v>
      </c>
      <c r="C58" s="510">
        <v>80.260000000000005</v>
      </c>
      <c r="D58" s="510">
        <v>0.5</v>
      </c>
      <c r="E58" s="510">
        <v>12.19</v>
      </c>
      <c r="F58" s="510">
        <v>3.82</v>
      </c>
      <c r="G58" s="510">
        <v>7.17</v>
      </c>
      <c r="H58" s="510">
        <v>4.6399999999999997</v>
      </c>
      <c r="I58" s="510">
        <v>27.82</v>
      </c>
      <c r="O58" s="509">
        <v>46205</v>
      </c>
      <c r="P58" s="773">
        <v>15922.87</v>
      </c>
      <c r="Q58" s="510">
        <v>65.510000000000005</v>
      </c>
      <c r="R58" s="510">
        <v>0.41</v>
      </c>
      <c r="S58" s="510">
        <v>13.46</v>
      </c>
      <c r="T58" s="510">
        <v>3.84</v>
      </c>
      <c r="U58" s="510">
        <v>3.36</v>
      </c>
      <c r="V58" s="510">
        <v>4.13</v>
      </c>
      <c r="W58" s="510">
        <v>24.79</v>
      </c>
    </row>
    <row r="59" spans="1:23" ht="15.75" thickBot="1">
      <c r="A59" s="770">
        <v>46204</v>
      </c>
      <c r="B59" s="771">
        <v>16006.87</v>
      </c>
      <c r="C59" s="772">
        <v>84.62</v>
      </c>
      <c r="D59" s="772">
        <v>0.53</v>
      </c>
      <c r="E59" s="772">
        <v>12.13</v>
      </c>
      <c r="F59" s="772">
        <v>3.82</v>
      </c>
      <c r="G59" s="772">
        <v>7.17</v>
      </c>
      <c r="H59" s="772">
        <v>4.63</v>
      </c>
      <c r="I59" s="772">
        <v>27.75</v>
      </c>
      <c r="O59" s="770">
        <v>46204</v>
      </c>
      <c r="P59" s="771">
        <v>15857.36</v>
      </c>
      <c r="Q59" s="772">
        <v>72.099999999999994</v>
      </c>
      <c r="R59" s="772">
        <v>0.46</v>
      </c>
      <c r="S59" s="772">
        <v>13.4</v>
      </c>
      <c r="T59" s="772">
        <v>3.84</v>
      </c>
      <c r="U59" s="772">
        <v>3.36</v>
      </c>
      <c r="V59" s="772">
        <v>4.12</v>
      </c>
      <c r="W59" s="772">
        <v>24.72</v>
      </c>
    </row>
    <row r="60" spans="1:23" ht="15.75" thickBot="1">
      <c r="A60" s="509">
        <v>46203</v>
      </c>
      <c r="B60" s="773">
        <v>15922.25</v>
      </c>
      <c r="C60" s="510">
        <v>18.14</v>
      </c>
      <c r="D60" s="510">
        <v>0.11</v>
      </c>
      <c r="E60" s="510">
        <v>12.07</v>
      </c>
      <c r="F60" s="510">
        <v>3.62</v>
      </c>
      <c r="G60" s="510">
        <v>7.17</v>
      </c>
      <c r="H60" s="510">
        <v>4.57</v>
      </c>
      <c r="I60" s="510">
        <v>27.43</v>
      </c>
      <c r="O60" s="509">
        <v>46203</v>
      </c>
      <c r="P60" s="773">
        <v>15785.26</v>
      </c>
      <c r="Q60" s="510">
        <v>-39.22</v>
      </c>
      <c r="R60" s="510">
        <v>-0.25</v>
      </c>
      <c r="S60" s="510">
        <v>13.34</v>
      </c>
      <c r="T60" s="510">
        <v>3.64</v>
      </c>
      <c r="U60" s="510">
        <v>3.36</v>
      </c>
      <c r="V60" s="510">
        <v>4.07</v>
      </c>
      <c r="W60" s="510">
        <v>24.41</v>
      </c>
    </row>
    <row r="61" spans="1:23" ht="15.75" thickBot="1">
      <c r="A61" s="770">
        <v>46202</v>
      </c>
      <c r="B61" s="771">
        <v>15904.11</v>
      </c>
      <c r="C61" s="772">
        <v>-29.58</v>
      </c>
      <c r="D61" s="772">
        <v>-0.19</v>
      </c>
      <c r="E61" s="772">
        <v>12.05</v>
      </c>
      <c r="F61" s="772">
        <v>3.62</v>
      </c>
      <c r="G61" s="772">
        <v>7.17</v>
      </c>
      <c r="H61" s="772">
        <v>4.57</v>
      </c>
      <c r="I61" s="772">
        <v>27.41</v>
      </c>
      <c r="O61" s="770">
        <v>46202</v>
      </c>
      <c r="P61" s="771">
        <v>15824.48</v>
      </c>
      <c r="Q61" s="772">
        <v>-107.02</v>
      </c>
      <c r="R61" s="772">
        <v>-0.67</v>
      </c>
      <c r="S61" s="772">
        <v>13.37</v>
      </c>
      <c r="T61" s="772">
        <v>3.64</v>
      </c>
      <c r="U61" s="772">
        <v>3.36</v>
      </c>
      <c r="V61" s="772">
        <v>4.08</v>
      </c>
      <c r="W61" s="772">
        <v>24.45</v>
      </c>
    </row>
    <row r="62" spans="1:23" ht="15.75" thickBot="1">
      <c r="A62" s="509">
        <v>46199</v>
      </c>
      <c r="B62" s="773">
        <v>15933.69</v>
      </c>
      <c r="C62" s="510">
        <v>-118.55</v>
      </c>
      <c r="D62" s="510">
        <v>-0.74</v>
      </c>
      <c r="E62" s="510">
        <v>12.08</v>
      </c>
      <c r="F62" s="510">
        <v>3.62</v>
      </c>
      <c r="G62" s="510">
        <v>7.17</v>
      </c>
      <c r="H62" s="510">
        <v>4.57</v>
      </c>
      <c r="I62" s="510">
        <v>27.44</v>
      </c>
      <c r="O62" s="509">
        <v>46199</v>
      </c>
      <c r="P62" s="773">
        <v>15931.5</v>
      </c>
      <c r="Q62" s="510">
        <v>-215.68</v>
      </c>
      <c r="R62" s="510">
        <v>-1.34</v>
      </c>
      <c r="S62" s="510">
        <v>13.47</v>
      </c>
      <c r="T62" s="510">
        <v>3.64</v>
      </c>
      <c r="U62" s="510">
        <v>3.36</v>
      </c>
      <c r="V62" s="510">
        <v>4.09</v>
      </c>
      <c r="W62" s="510">
        <v>24.56</v>
      </c>
    </row>
    <row r="63" spans="1:23" ht="15.75" thickBot="1">
      <c r="A63" s="770">
        <v>46198</v>
      </c>
      <c r="B63" s="771">
        <v>16052.24</v>
      </c>
      <c r="C63" s="772">
        <v>-161.33000000000001</v>
      </c>
      <c r="D63" s="772">
        <v>-1</v>
      </c>
      <c r="E63" s="772">
        <v>12.17</v>
      </c>
      <c r="F63" s="772">
        <v>3.62</v>
      </c>
      <c r="G63" s="772">
        <v>7.17</v>
      </c>
      <c r="H63" s="772">
        <v>4.59</v>
      </c>
      <c r="I63" s="772">
        <v>27.55</v>
      </c>
      <c r="O63" s="770">
        <v>46198</v>
      </c>
      <c r="P63" s="771">
        <v>16147.18</v>
      </c>
      <c r="Q63" s="772">
        <v>-277.87</v>
      </c>
      <c r="R63" s="772">
        <v>-1.69</v>
      </c>
      <c r="S63" s="772">
        <v>13.65</v>
      </c>
      <c r="T63" s="772">
        <v>3.64</v>
      </c>
      <c r="U63" s="772">
        <v>3.36</v>
      </c>
      <c r="V63" s="772">
        <v>4.13</v>
      </c>
      <c r="W63" s="772">
        <v>24.78</v>
      </c>
    </row>
    <row r="64" spans="1:23" ht="15.75" thickBot="1">
      <c r="A64" s="509">
        <v>46197</v>
      </c>
      <c r="B64" s="773">
        <v>16213.57</v>
      </c>
      <c r="C64" s="510">
        <v>-128.93</v>
      </c>
      <c r="D64" s="510">
        <v>-0.79</v>
      </c>
      <c r="E64" s="510">
        <v>12.29</v>
      </c>
      <c r="F64" s="510">
        <v>3.62</v>
      </c>
      <c r="G64" s="510">
        <v>7.17</v>
      </c>
      <c r="H64" s="510">
        <v>4.6100000000000003</v>
      </c>
      <c r="I64" s="510">
        <v>27.69</v>
      </c>
      <c r="O64" s="509">
        <v>46197</v>
      </c>
      <c r="P64" s="773">
        <v>16425.05</v>
      </c>
      <c r="Q64" s="510">
        <v>-258.06</v>
      </c>
      <c r="R64" s="510">
        <v>-1.55</v>
      </c>
      <c r="S64" s="510">
        <v>13.88</v>
      </c>
      <c r="T64" s="510">
        <v>3.64</v>
      </c>
      <c r="U64" s="510">
        <v>3.36</v>
      </c>
      <c r="V64" s="510">
        <v>4.18</v>
      </c>
      <c r="W64" s="510">
        <v>25.06</v>
      </c>
    </row>
    <row r="65" spans="1:23" ht="15.75" thickBot="1">
      <c r="A65" s="770">
        <v>46196</v>
      </c>
      <c r="B65" s="771">
        <v>16342.5</v>
      </c>
      <c r="C65" s="772">
        <v>-145.43</v>
      </c>
      <c r="D65" s="772">
        <v>-0.88</v>
      </c>
      <c r="E65" s="772">
        <v>12.38</v>
      </c>
      <c r="F65" s="772">
        <v>3.62</v>
      </c>
      <c r="G65" s="772">
        <v>7.17</v>
      </c>
      <c r="H65" s="772">
        <v>4.6399999999999997</v>
      </c>
      <c r="I65" s="772">
        <v>27.81</v>
      </c>
      <c r="O65" s="770">
        <v>46196</v>
      </c>
      <c r="P65" s="771">
        <v>16683.11</v>
      </c>
      <c r="Q65" s="772">
        <v>-326.74</v>
      </c>
      <c r="R65" s="772">
        <v>-1.92</v>
      </c>
      <c r="S65" s="772">
        <v>14.1</v>
      </c>
      <c r="T65" s="772">
        <v>3.64</v>
      </c>
      <c r="U65" s="772">
        <v>3.36</v>
      </c>
      <c r="V65" s="772">
        <v>4.22</v>
      </c>
      <c r="W65" s="772">
        <v>25.32</v>
      </c>
    </row>
    <row r="66" spans="1:23" ht="15.75" thickBot="1">
      <c r="A66" s="509">
        <v>46195</v>
      </c>
      <c r="B66" s="773">
        <v>16487.93</v>
      </c>
      <c r="C66" s="510">
        <v>-52.39</v>
      </c>
      <c r="D66" s="510">
        <v>-0.32</v>
      </c>
      <c r="E66" s="510">
        <v>12.5</v>
      </c>
      <c r="F66" s="510">
        <v>3.62</v>
      </c>
      <c r="G66" s="510">
        <v>7.17</v>
      </c>
      <c r="H66" s="510">
        <v>4.6500000000000004</v>
      </c>
      <c r="I66" s="510">
        <v>27.94</v>
      </c>
      <c r="O66" s="509">
        <v>46195</v>
      </c>
      <c r="P66" s="773">
        <v>17009.849999999999</v>
      </c>
      <c r="Q66" s="510">
        <v>-209.07</v>
      </c>
      <c r="R66" s="510">
        <v>-1.21</v>
      </c>
      <c r="S66" s="510">
        <v>14.37</v>
      </c>
      <c r="T66" s="510">
        <v>3.64</v>
      </c>
      <c r="U66" s="510">
        <v>3.36</v>
      </c>
      <c r="V66" s="510">
        <v>4.28</v>
      </c>
      <c r="W66" s="510">
        <v>25.65</v>
      </c>
    </row>
    <row r="67" spans="1:23" ht="15.75" thickBot="1">
      <c r="A67" s="770">
        <v>46192</v>
      </c>
      <c r="B67" s="771">
        <v>16540.32</v>
      </c>
      <c r="C67" s="772">
        <v>-172.42</v>
      </c>
      <c r="D67" s="772">
        <v>-1.03</v>
      </c>
      <c r="E67" s="772">
        <v>12.54</v>
      </c>
      <c r="F67" s="772">
        <v>3.62</v>
      </c>
      <c r="G67" s="772">
        <v>7.17</v>
      </c>
      <c r="H67" s="772">
        <v>4.66</v>
      </c>
      <c r="I67" s="772">
        <v>27.99</v>
      </c>
      <c r="O67" s="770">
        <v>46192</v>
      </c>
      <c r="P67" s="771">
        <v>17218.919999999998</v>
      </c>
      <c r="Q67" s="772">
        <v>-372.16</v>
      </c>
      <c r="R67" s="772">
        <v>-2.12</v>
      </c>
      <c r="S67" s="772">
        <v>14.55</v>
      </c>
      <c r="T67" s="772">
        <v>3.64</v>
      </c>
      <c r="U67" s="772">
        <v>3.36</v>
      </c>
      <c r="V67" s="772">
        <v>4.3099999999999996</v>
      </c>
      <c r="W67" s="772">
        <v>25.86</v>
      </c>
    </row>
    <row r="68" spans="1:23" ht="15.75" thickBot="1">
      <c r="A68" s="509">
        <v>46191</v>
      </c>
      <c r="B68" s="773">
        <v>16712.740000000002</v>
      </c>
      <c r="C68" s="510">
        <v>-214.04</v>
      </c>
      <c r="D68" s="510">
        <v>-1.26</v>
      </c>
      <c r="E68" s="510">
        <v>12.67</v>
      </c>
      <c r="F68" s="510">
        <v>3.62</v>
      </c>
      <c r="G68" s="510">
        <v>7.17</v>
      </c>
      <c r="H68" s="510">
        <v>4.6900000000000004</v>
      </c>
      <c r="I68" s="510">
        <v>28.15</v>
      </c>
      <c r="O68" s="509">
        <v>46191</v>
      </c>
      <c r="P68" s="773">
        <v>17591.080000000002</v>
      </c>
      <c r="Q68" s="510">
        <v>-366.84</v>
      </c>
      <c r="R68" s="510">
        <v>-2.04</v>
      </c>
      <c r="S68" s="510">
        <v>14.87</v>
      </c>
      <c r="T68" s="510">
        <v>3.64</v>
      </c>
      <c r="U68" s="510">
        <v>3.36</v>
      </c>
      <c r="V68" s="510">
        <v>4.37</v>
      </c>
      <c r="W68" s="510">
        <v>26.24</v>
      </c>
    </row>
    <row r="69" spans="1:23" ht="15.75" thickBot="1">
      <c r="A69" s="770">
        <v>46190</v>
      </c>
      <c r="B69" s="771">
        <v>16926.78</v>
      </c>
      <c r="C69" s="772">
        <v>-184.38</v>
      </c>
      <c r="D69" s="772">
        <v>-1.08</v>
      </c>
      <c r="E69" s="772">
        <v>12.83</v>
      </c>
      <c r="F69" s="772">
        <v>3.62</v>
      </c>
      <c r="G69" s="772">
        <v>7.17</v>
      </c>
      <c r="H69" s="772">
        <v>4.72</v>
      </c>
      <c r="I69" s="772">
        <v>28.34</v>
      </c>
      <c r="O69" s="770">
        <v>46190</v>
      </c>
      <c r="P69" s="771">
        <v>17957.919999999998</v>
      </c>
      <c r="Q69" s="772">
        <v>-279.87</v>
      </c>
      <c r="R69" s="772">
        <v>-1.53</v>
      </c>
      <c r="S69" s="772">
        <v>15.17</v>
      </c>
      <c r="T69" s="772">
        <v>3.64</v>
      </c>
      <c r="U69" s="772">
        <v>3.36</v>
      </c>
      <c r="V69" s="772">
        <v>4.4400000000000004</v>
      </c>
      <c r="W69" s="772">
        <v>26.61</v>
      </c>
    </row>
    <row r="70" spans="1:23" ht="15.75" thickBot="1">
      <c r="A70" s="509">
        <v>46189</v>
      </c>
      <c r="B70" s="773">
        <v>17111.16</v>
      </c>
      <c r="C70" s="510">
        <v>-175.84</v>
      </c>
      <c r="D70" s="510">
        <v>-1.02</v>
      </c>
      <c r="E70" s="510">
        <v>12.97</v>
      </c>
      <c r="F70" s="510">
        <v>3.62</v>
      </c>
      <c r="G70" s="510">
        <v>7.17</v>
      </c>
      <c r="H70" s="510">
        <v>4.75</v>
      </c>
      <c r="I70" s="510">
        <v>28.51</v>
      </c>
      <c r="O70" s="509">
        <v>46189</v>
      </c>
      <c r="P70" s="773">
        <v>18237.79</v>
      </c>
      <c r="Q70" s="510">
        <v>-241.91</v>
      </c>
      <c r="R70" s="510">
        <v>-1.31</v>
      </c>
      <c r="S70" s="510">
        <v>15.42</v>
      </c>
      <c r="T70" s="510">
        <v>3.64</v>
      </c>
      <c r="U70" s="510">
        <v>3.36</v>
      </c>
      <c r="V70" s="510">
        <v>4.4800000000000004</v>
      </c>
      <c r="W70" s="510">
        <v>26.9</v>
      </c>
    </row>
    <row r="71" spans="1:23" ht="15.75" thickBot="1">
      <c r="A71" s="770">
        <v>46188</v>
      </c>
      <c r="B71" s="771">
        <v>17287</v>
      </c>
      <c r="C71" s="772">
        <v>-41.88</v>
      </c>
      <c r="D71" s="772">
        <v>-0.24</v>
      </c>
      <c r="E71" s="772">
        <v>13.1</v>
      </c>
      <c r="F71" s="772">
        <v>3.62</v>
      </c>
      <c r="G71" s="772">
        <v>7.17</v>
      </c>
      <c r="H71" s="772">
        <v>4.78</v>
      </c>
      <c r="I71" s="772">
        <v>28.67</v>
      </c>
      <c r="O71" s="770">
        <v>46188</v>
      </c>
      <c r="P71" s="771">
        <v>18479.7</v>
      </c>
      <c r="Q71" s="772">
        <v>-21.94</v>
      </c>
      <c r="R71" s="772">
        <v>-0.12</v>
      </c>
      <c r="S71" s="772">
        <v>15.62</v>
      </c>
      <c r="T71" s="772">
        <v>3.64</v>
      </c>
      <c r="U71" s="772">
        <v>3.36</v>
      </c>
      <c r="V71" s="772">
        <v>4.5199999999999996</v>
      </c>
      <c r="W71" s="772">
        <v>27.14</v>
      </c>
    </row>
    <row r="72" spans="1:23" ht="15.75" thickBot="1">
      <c r="A72" s="509">
        <v>46185</v>
      </c>
      <c r="B72" s="773">
        <v>17328.88</v>
      </c>
      <c r="C72" s="510">
        <v>-1.0900000000000001</v>
      </c>
      <c r="D72" s="510">
        <v>-0.01</v>
      </c>
      <c r="E72" s="510">
        <v>13.14</v>
      </c>
      <c r="F72" s="510">
        <v>3.62</v>
      </c>
      <c r="G72" s="510">
        <v>7.17</v>
      </c>
      <c r="H72" s="510">
        <v>4.78</v>
      </c>
      <c r="I72" s="510">
        <v>28.71</v>
      </c>
      <c r="O72" s="509">
        <v>46185</v>
      </c>
      <c r="P72" s="773">
        <v>18501.64</v>
      </c>
      <c r="Q72" s="510">
        <v>46.87</v>
      </c>
      <c r="R72" s="510">
        <v>0.25</v>
      </c>
      <c r="S72" s="510">
        <v>15.63</v>
      </c>
      <c r="T72" s="510">
        <v>3.64</v>
      </c>
      <c r="U72" s="510">
        <v>3.36</v>
      </c>
      <c r="V72" s="510">
        <v>4.53</v>
      </c>
      <c r="W72" s="510">
        <v>27.16</v>
      </c>
    </row>
    <row r="73" spans="1:23" ht="15.75" thickBot="1">
      <c r="A73" s="770">
        <v>46184</v>
      </c>
      <c r="B73" s="771">
        <v>17329.97</v>
      </c>
      <c r="C73" s="772">
        <v>-29.94</v>
      </c>
      <c r="D73" s="772">
        <v>-0.17</v>
      </c>
      <c r="E73" s="772">
        <v>13.14</v>
      </c>
      <c r="F73" s="772">
        <v>3.62</v>
      </c>
      <c r="G73" s="772">
        <v>7.17</v>
      </c>
      <c r="H73" s="772">
        <v>4.78</v>
      </c>
      <c r="I73" s="772">
        <v>28.71</v>
      </c>
      <c r="O73" s="770">
        <v>46184</v>
      </c>
      <c r="P73" s="771">
        <v>18454.77</v>
      </c>
      <c r="Q73" s="772">
        <v>29.51</v>
      </c>
      <c r="R73" s="772">
        <v>0.16</v>
      </c>
      <c r="S73" s="772">
        <v>15.6</v>
      </c>
      <c r="T73" s="772">
        <v>3.64</v>
      </c>
      <c r="U73" s="772">
        <v>3.36</v>
      </c>
      <c r="V73" s="772">
        <v>4.5199999999999996</v>
      </c>
      <c r="W73" s="772">
        <v>27.12</v>
      </c>
    </row>
    <row r="74" spans="1:23" ht="15.75" thickBot="1">
      <c r="A74" s="509">
        <v>46183</v>
      </c>
      <c r="B74" s="773">
        <v>17359.91</v>
      </c>
      <c r="C74" s="510">
        <v>-170.11</v>
      </c>
      <c r="D74" s="510">
        <v>-0.97</v>
      </c>
      <c r="E74" s="510">
        <v>13.16</v>
      </c>
      <c r="F74" s="510">
        <v>3.62</v>
      </c>
      <c r="G74" s="510">
        <v>7.17</v>
      </c>
      <c r="H74" s="510">
        <v>4.79</v>
      </c>
      <c r="I74" s="510">
        <v>28.74</v>
      </c>
      <c r="O74" s="509">
        <v>46183</v>
      </c>
      <c r="P74" s="773">
        <v>18425.259999999998</v>
      </c>
      <c r="Q74" s="510">
        <v>-54.06</v>
      </c>
      <c r="R74" s="510">
        <v>-0.28999999999999998</v>
      </c>
      <c r="S74" s="510">
        <v>15.57</v>
      </c>
      <c r="T74" s="510">
        <v>3.64</v>
      </c>
      <c r="U74" s="510">
        <v>3.36</v>
      </c>
      <c r="V74" s="510">
        <v>4.5199999999999996</v>
      </c>
      <c r="W74" s="510">
        <v>27.09</v>
      </c>
    </row>
    <row r="75" spans="1:23" ht="15.75" thickBot="1">
      <c r="A75" s="770">
        <v>46182</v>
      </c>
      <c r="B75" s="771">
        <v>17530.02</v>
      </c>
      <c r="C75" s="772">
        <v>-36.42</v>
      </c>
      <c r="D75" s="772">
        <v>-0.21</v>
      </c>
      <c r="E75" s="772">
        <v>13.28</v>
      </c>
      <c r="F75" s="772">
        <v>3.62</v>
      </c>
      <c r="G75" s="772">
        <v>7.17</v>
      </c>
      <c r="H75" s="772">
        <v>4.82</v>
      </c>
      <c r="I75" s="772">
        <v>28.89</v>
      </c>
      <c r="O75" s="770">
        <v>46182</v>
      </c>
      <c r="P75" s="771">
        <v>18479.32</v>
      </c>
      <c r="Q75" s="772">
        <v>22.58</v>
      </c>
      <c r="R75" s="772">
        <v>0.12</v>
      </c>
      <c r="S75" s="772">
        <v>15.62</v>
      </c>
      <c r="T75" s="772">
        <v>3.64</v>
      </c>
      <c r="U75" s="772">
        <v>3.36</v>
      </c>
      <c r="V75" s="772">
        <v>4.5199999999999996</v>
      </c>
      <c r="W75" s="772">
        <v>27.14</v>
      </c>
    </row>
    <row r="76" spans="1:23" ht="15.75" thickBot="1">
      <c r="A76" s="509">
        <v>46181</v>
      </c>
      <c r="B76" s="773">
        <v>17566.439999999999</v>
      </c>
      <c r="C76" s="510">
        <v>-249.1</v>
      </c>
      <c r="D76" s="510">
        <v>-1.4</v>
      </c>
      <c r="E76" s="510">
        <v>13.31</v>
      </c>
      <c r="F76" s="510">
        <v>3.62</v>
      </c>
      <c r="G76" s="510">
        <v>7.17</v>
      </c>
      <c r="H76" s="510">
        <v>4.82</v>
      </c>
      <c r="I76" s="510">
        <v>28.92</v>
      </c>
      <c r="O76" s="509">
        <v>46181</v>
      </c>
      <c r="P76" s="773">
        <v>18456.740000000002</v>
      </c>
      <c r="Q76" s="510">
        <v>-122.34</v>
      </c>
      <c r="R76" s="510">
        <v>-0.66</v>
      </c>
      <c r="S76" s="510">
        <v>15.6</v>
      </c>
      <c r="T76" s="510">
        <v>3.64</v>
      </c>
      <c r="U76" s="510">
        <v>3.36</v>
      </c>
      <c r="V76" s="510">
        <v>4.5199999999999996</v>
      </c>
      <c r="W76" s="510">
        <v>27.12</v>
      </c>
    </row>
    <row r="77" spans="1:23" ht="15.75" thickBot="1">
      <c r="A77" s="770">
        <v>46178</v>
      </c>
      <c r="B77" s="771">
        <v>17815.54</v>
      </c>
      <c r="C77" s="772">
        <v>-312.94</v>
      </c>
      <c r="D77" s="772">
        <v>-1.73</v>
      </c>
      <c r="E77" s="772">
        <v>13.5</v>
      </c>
      <c r="F77" s="772">
        <v>3.62</v>
      </c>
      <c r="G77" s="772">
        <v>7.17</v>
      </c>
      <c r="H77" s="772">
        <v>4.8600000000000003</v>
      </c>
      <c r="I77" s="772">
        <v>29.15</v>
      </c>
      <c r="O77" s="770">
        <v>46178</v>
      </c>
      <c r="P77" s="771">
        <v>18579.080000000002</v>
      </c>
      <c r="Q77" s="772">
        <v>-153.22999999999999</v>
      </c>
      <c r="R77" s="772">
        <v>-0.82</v>
      </c>
      <c r="S77" s="772">
        <v>15.7</v>
      </c>
      <c r="T77" s="772">
        <v>3.64</v>
      </c>
      <c r="U77" s="772">
        <v>3.36</v>
      </c>
      <c r="V77" s="772">
        <v>4.54</v>
      </c>
      <c r="W77" s="772">
        <v>27.24</v>
      </c>
    </row>
    <row r="78" spans="1:23" ht="15.75" thickBot="1">
      <c r="A78" s="509">
        <v>46177</v>
      </c>
      <c r="B78" s="773">
        <v>18128.48</v>
      </c>
      <c r="C78" s="510">
        <v>-282.48</v>
      </c>
      <c r="D78" s="510">
        <v>-1.53</v>
      </c>
      <c r="E78" s="510">
        <v>13.74</v>
      </c>
      <c r="F78" s="510">
        <v>3.62</v>
      </c>
      <c r="G78" s="510">
        <v>7.17</v>
      </c>
      <c r="H78" s="510">
        <v>4.9000000000000004</v>
      </c>
      <c r="I78" s="510">
        <v>29.43</v>
      </c>
      <c r="O78" s="509">
        <v>46177</v>
      </c>
      <c r="P78" s="773">
        <v>18732.310000000001</v>
      </c>
      <c r="Q78" s="510">
        <v>-55.27</v>
      </c>
      <c r="R78" s="510">
        <v>-0.28999999999999998</v>
      </c>
      <c r="S78" s="510">
        <v>15.83</v>
      </c>
      <c r="T78" s="510">
        <v>3.64</v>
      </c>
      <c r="U78" s="510">
        <v>3.36</v>
      </c>
      <c r="V78" s="510">
        <v>4.57</v>
      </c>
      <c r="W78" s="510">
        <v>27.4</v>
      </c>
    </row>
    <row r="79" spans="1:23" ht="15.75" thickBot="1">
      <c r="A79" s="770">
        <v>46176</v>
      </c>
      <c r="B79" s="771">
        <v>18410.96</v>
      </c>
      <c r="C79" s="772">
        <v>-371.17</v>
      </c>
      <c r="D79" s="772">
        <v>-1.98</v>
      </c>
      <c r="E79" s="772">
        <v>13.95</v>
      </c>
      <c r="F79" s="772">
        <v>3.62</v>
      </c>
      <c r="G79" s="772">
        <v>7.17</v>
      </c>
      <c r="H79" s="772">
        <v>4.95</v>
      </c>
      <c r="I79" s="772">
        <v>29.69</v>
      </c>
      <c r="O79" s="770">
        <v>46176</v>
      </c>
      <c r="P79" s="771">
        <v>18787.580000000002</v>
      </c>
      <c r="Q79" s="772">
        <v>-258.98</v>
      </c>
      <c r="R79" s="772">
        <v>-1.36</v>
      </c>
      <c r="S79" s="772">
        <v>15.87</v>
      </c>
      <c r="T79" s="772">
        <v>3.64</v>
      </c>
      <c r="U79" s="772">
        <v>3.36</v>
      </c>
      <c r="V79" s="772">
        <v>4.58</v>
      </c>
      <c r="W79" s="772">
        <v>27.45</v>
      </c>
    </row>
    <row r="80" spans="1:23" ht="15.75" thickBot="1">
      <c r="A80" s="509">
        <v>46175</v>
      </c>
      <c r="B80" s="773">
        <v>18782.13</v>
      </c>
      <c r="C80" s="510">
        <v>-700.89</v>
      </c>
      <c r="D80" s="510">
        <v>-3.6</v>
      </c>
      <c r="E80" s="510">
        <v>14.24</v>
      </c>
      <c r="F80" s="510">
        <v>3.62</v>
      </c>
      <c r="G80" s="510">
        <v>7.17</v>
      </c>
      <c r="H80" s="510">
        <v>5</v>
      </c>
      <c r="I80" s="510">
        <v>30.03</v>
      </c>
      <c r="O80" s="509">
        <v>46175</v>
      </c>
      <c r="P80" s="773">
        <v>19046.560000000001</v>
      </c>
      <c r="Q80" s="510">
        <v>-677.86</v>
      </c>
      <c r="R80" s="510">
        <v>-3.44</v>
      </c>
      <c r="S80" s="510">
        <v>16.100000000000001</v>
      </c>
      <c r="T80" s="510">
        <v>3.64</v>
      </c>
      <c r="U80" s="510">
        <v>3.36</v>
      </c>
      <c r="V80" s="510">
        <v>4.62</v>
      </c>
      <c r="W80" s="510">
        <v>27.72</v>
      </c>
    </row>
    <row r="81" spans="1:23" ht="15.75" thickBot="1">
      <c r="A81" s="770">
        <v>46171</v>
      </c>
      <c r="B81" s="771">
        <v>19483.02</v>
      </c>
      <c r="C81" s="772">
        <v>-272.10000000000002</v>
      </c>
      <c r="D81" s="772">
        <v>-1.38</v>
      </c>
      <c r="E81" s="772">
        <v>14.77</v>
      </c>
      <c r="F81" s="772">
        <v>3.62</v>
      </c>
      <c r="G81" s="772">
        <v>7.17</v>
      </c>
      <c r="H81" s="772">
        <v>5.1100000000000003</v>
      </c>
      <c r="I81" s="772">
        <v>30.67</v>
      </c>
      <c r="O81" s="770">
        <v>46171</v>
      </c>
      <c r="P81" s="771">
        <v>19724.419999999998</v>
      </c>
      <c r="Q81" s="772">
        <v>-259.95</v>
      </c>
      <c r="R81" s="772">
        <v>-1.3</v>
      </c>
      <c r="S81" s="772">
        <v>16.670000000000002</v>
      </c>
      <c r="T81" s="772">
        <v>3.64</v>
      </c>
      <c r="U81" s="772">
        <v>3.36</v>
      </c>
      <c r="V81" s="772">
        <v>4.7300000000000004</v>
      </c>
      <c r="W81" s="772">
        <v>28.4</v>
      </c>
    </row>
    <row r="82" spans="1:23" ht="15.75" thickBot="1">
      <c r="A82" s="509">
        <v>46170</v>
      </c>
      <c r="B82" s="773">
        <v>19755.12</v>
      </c>
      <c r="C82" s="510">
        <v>-320.92</v>
      </c>
      <c r="D82" s="510">
        <v>-1.6</v>
      </c>
      <c r="E82" s="510">
        <v>14.97</v>
      </c>
      <c r="F82" s="510">
        <v>3.62</v>
      </c>
      <c r="G82" s="510">
        <v>7.17</v>
      </c>
      <c r="H82" s="510">
        <v>5.15</v>
      </c>
      <c r="I82" s="510">
        <v>30.91</v>
      </c>
      <c r="O82" s="509">
        <v>46170</v>
      </c>
      <c r="P82" s="773">
        <v>19984.37</v>
      </c>
      <c r="Q82" s="510">
        <v>-293.39999999999998</v>
      </c>
      <c r="R82" s="510">
        <v>-1.45</v>
      </c>
      <c r="S82" s="510">
        <v>16.89</v>
      </c>
      <c r="T82" s="510">
        <v>3.64</v>
      </c>
      <c r="U82" s="510">
        <v>3.36</v>
      </c>
      <c r="V82" s="510">
        <v>4.78</v>
      </c>
      <c r="W82" s="510">
        <v>28.67</v>
      </c>
    </row>
    <row r="83" spans="1:23" ht="15.75" thickBot="1">
      <c r="A83" s="770">
        <v>46169</v>
      </c>
      <c r="B83" s="771">
        <v>20076.04</v>
      </c>
      <c r="C83" s="772">
        <v>-211.39</v>
      </c>
      <c r="D83" s="772">
        <v>-1.04</v>
      </c>
      <c r="E83" s="772">
        <v>15.22</v>
      </c>
      <c r="F83" s="772">
        <v>3.62</v>
      </c>
      <c r="G83" s="772">
        <v>7.17</v>
      </c>
      <c r="H83" s="772">
        <v>5.2</v>
      </c>
      <c r="I83" s="772">
        <v>31.21</v>
      </c>
      <c r="O83" s="770">
        <v>46169</v>
      </c>
      <c r="P83" s="771">
        <v>20277.77</v>
      </c>
      <c r="Q83" s="772">
        <v>-248.66</v>
      </c>
      <c r="R83" s="772">
        <v>-1.21</v>
      </c>
      <c r="S83" s="772">
        <v>17.13</v>
      </c>
      <c r="T83" s="772">
        <v>3.64</v>
      </c>
      <c r="U83" s="772">
        <v>3.36</v>
      </c>
      <c r="V83" s="772">
        <v>4.83</v>
      </c>
      <c r="W83" s="772">
        <v>28.96</v>
      </c>
    </row>
    <row r="84" spans="1:23" ht="15.75" thickBot="1">
      <c r="A84" s="509">
        <v>46168</v>
      </c>
      <c r="B84" s="773">
        <v>20287.43</v>
      </c>
      <c r="C84" s="510">
        <v>57.45</v>
      </c>
      <c r="D84" s="510">
        <v>0.28000000000000003</v>
      </c>
      <c r="E84" s="510">
        <v>15.38</v>
      </c>
      <c r="F84" s="510">
        <v>3.62</v>
      </c>
      <c r="G84" s="510">
        <v>7.17</v>
      </c>
      <c r="H84" s="510">
        <v>5.23</v>
      </c>
      <c r="I84" s="510">
        <v>31.4</v>
      </c>
      <c r="O84" s="509">
        <v>46168</v>
      </c>
      <c r="P84" s="773">
        <v>20526.43</v>
      </c>
      <c r="Q84" s="510">
        <v>64.290000000000006</v>
      </c>
      <c r="R84" s="510">
        <v>0.31</v>
      </c>
      <c r="S84" s="510">
        <v>17.350000000000001</v>
      </c>
      <c r="T84" s="510">
        <v>3.64</v>
      </c>
      <c r="U84" s="510">
        <v>3.36</v>
      </c>
      <c r="V84" s="510">
        <v>4.87</v>
      </c>
      <c r="W84" s="510">
        <v>29.22</v>
      </c>
    </row>
    <row r="85" spans="1:23" ht="15.75" thickBot="1">
      <c r="A85" s="770">
        <v>46167</v>
      </c>
      <c r="B85" s="771">
        <v>20229.98</v>
      </c>
      <c r="C85" s="772">
        <v>30.77</v>
      </c>
      <c r="D85" s="772">
        <v>0.15</v>
      </c>
      <c r="E85" s="772">
        <v>15.34</v>
      </c>
      <c r="F85" s="772">
        <v>3.62</v>
      </c>
      <c r="G85" s="772">
        <v>7.17</v>
      </c>
      <c r="H85" s="772">
        <v>5.22</v>
      </c>
      <c r="I85" s="772">
        <v>31.35</v>
      </c>
      <c r="O85" s="770">
        <v>46167</v>
      </c>
      <c r="P85" s="771">
        <v>20462.14</v>
      </c>
      <c r="Q85" s="772">
        <v>-20.71</v>
      </c>
      <c r="R85" s="772">
        <v>-0.1</v>
      </c>
      <c r="S85" s="772">
        <v>17.29</v>
      </c>
      <c r="T85" s="772">
        <v>3.64</v>
      </c>
      <c r="U85" s="772">
        <v>3.36</v>
      </c>
      <c r="V85" s="772">
        <v>4.8600000000000003</v>
      </c>
      <c r="W85" s="772">
        <v>29.15</v>
      </c>
    </row>
    <row r="86" spans="1:23" ht="15.75" thickBot="1">
      <c r="A86" s="509">
        <v>46164</v>
      </c>
      <c r="B86" s="773">
        <v>20199.21</v>
      </c>
      <c r="C86" s="510">
        <v>126.11</v>
      </c>
      <c r="D86" s="510">
        <v>0.63</v>
      </c>
      <c r="E86" s="510">
        <v>15.31</v>
      </c>
      <c r="F86" s="510">
        <v>3.62</v>
      </c>
      <c r="G86" s="510">
        <v>7.17</v>
      </c>
      <c r="H86" s="510">
        <v>5.22</v>
      </c>
      <c r="I86" s="510">
        <v>31.32</v>
      </c>
      <c r="O86" s="509">
        <v>46164</v>
      </c>
      <c r="P86" s="773">
        <v>20482.849999999999</v>
      </c>
      <c r="Q86" s="510">
        <v>113.94</v>
      </c>
      <c r="R86" s="510">
        <v>0.56000000000000005</v>
      </c>
      <c r="S86" s="510">
        <v>17.309999999999999</v>
      </c>
      <c r="T86" s="510">
        <v>3.64</v>
      </c>
      <c r="U86" s="510">
        <v>3.36</v>
      </c>
      <c r="V86" s="510">
        <v>4.8600000000000003</v>
      </c>
      <c r="W86" s="510">
        <v>29.17</v>
      </c>
    </row>
    <row r="87" spans="1:23" ht="15.75" thickBot="1">
      <c r="A87" s="770">
        <v>46163</v>
      </c>
      <c r="B87" s="771">
        <v>20073.099999999999</v>
      </c>
      <c r="C87" s="772">
        <v>121.61</v>
      </c>
      <c r="D87" s="772">
        <v>0.61</v>
      </c>
      <c r="E87" s="772">
        <v>15.21</v>
      </c>
      <c r="F87" s="772">
        <v>3.62</v>
      </c>
      <c r="G87" s="772">
        <v>7.17</v>
      </c>
      <c r="H87" s="772">
        <v>5.2</v>
      </c>
      <c r="I87" s="772">
        <v>31.2</v>
      </c>
      <c r="O87" s="770">
        <v>46163</v>
      </c>
      <c r="P87" s="771">
        <v>20368.91</v>
      </c>
      <c r="Q87" s="772">
        <v>5.21</v>
      </c>
      <c r="R87" s="772">
        <v>0.03</v>
      </c>
      <c r="S87" s="772">
        <v>17.22</v>
      </c>
      <c r="T87" s="772">
        <v>3.64</v>
      </c>
      <c r="U87" s="772">
        <v>3.36</v>
      </c>
      <c r="V87" s="772">
        <v>4.84</v>
      </c>
      <c r="W87" s="772">
        <v>29.06</v>
      </c>
    </row>
    <row r="88" spans="1:23" ht="15.75" thickBot="1">
      <c r="A88" s="509">
        <v>46162</v>
      </c>
      <c r="B88" s="773">
        <v>19951.490000000002</v>
      </c>
      <c r="C88" s="510">
        <v>79.150000000000006</v>
      </c>
      <c r="D88" s="510">
        <v>0.4</v>
      </c>
      <c r="E88" s="510">
        <v>15.12</v>
      </c>
      <c r="F88" s="510">
        <v>3.62</v>
      </c>
      <c r="G88" s="510">
        <v>7.17</v>
      </c>
      <c r="H88" s="510">
        <v>5.18</v>
      </c>
      <c r="I88" s="510">
        <v>31.09</v>
      </c>
      <c r="O88" s="509">
        <v>46162</v>
      </c>
      <c r="P88" s="773">
        <v>20363.7</v>
      </c>
      <c r="Q88" s="510">
        <v>-58.63</v>
      </c>
      <c r="R88" s="510">
        <v>-0.28999999999999998</v>
      </c>
      <c r="S88" s="510">
        <v>17.21</v>
      </c>
      <c r="T88" s="510">
        <v>3.64</v>
      </c>
      <c r="U88" s="510">
        <v>3.36</v>
      </c>
      <c r="V88" s="510">
        <v>4.84</v>
      </c>
      <c r="W88" s="510">
        <v>29.05</v>
      </c>
    </row>
    <row r="89" spans="1:23" ht="15.75" thickBot="1">
      <c r="A89" s="770">
        <v>46161</v>
      </c>
      <c r="B89" s="771">
        <v>19872.34</v>
      </c>
      <c r="C89" s="772">
        <v>120.8</v>
      </c>
      <c r="D89" s="772">
        <v>0.61</v>
      </c>
      <c r="E89" s="772">
        <v>15.06</v>
      </c>
      <c r="F89" s="772">
        <v>3.62</v>
      </c>
      <c r="G89" s="772">
        <v>7.17</v>
      </c>
      <c r="H89" s="772">
        <v>5.17</v>
      </c>
      <c r="I89" s="772">
        <v>31.02</v>
      </c>
      <c r="O89" s="770">
        <v>46161</v>
      </c>
      <c r="P89" s="771">
        <v>20422.330000000002</v>
      </c>
      <c r="Q89" s="772">
        <v>113.35</v>
      </c>
      <c r="R89" s="772">
        <v>0.56000000000000005</v>
      </c>
      <c r="S89" s="772">
        <v>17.260000000000002</v>
      </c>
      <c r="T89" s="772">
        <v>3.64</v>
      </c>
      <c r="U89" s="772">
        <v>3.36</v>
      </c>
      <c r="V89" s="772">
        <v>4.8499999999999996</v>
      </c>
      <c r="W89" s="772">
        <v>29.11</v>
      </c>
    </row>
    <row r="90" spans="1:23" ht="15.75" thickBot="1">
      <c r="A90" s="509">
        <v>46160</v>
      </c>
      <c r="B90" s="773">
        <v>19751.54</v>
      </c>
      <c r="C90" s="510">
        <v>85.04</v>
      </c>
      <c r="D90" s="510">
        <v>0.43</v>
      </c>
      <c r="E90" s="510">
        <v>14.97</v>
      </c>
      <c r="F90" s="510">
        <v>3.62</v>
      </c>
      <c r="G90" s="510">
        <v>7.17</v>
      </c>
      <c r="H90" s="510">
        <v>5.15</v>
      </c>
      <c r="I90" s="510">
        <v>30.91</v>
      </c>
      <c r="O90" s="509">
        <v>46160</v>
      </c>
      <c r="P90" s="773">
        <v>20308.98</v>
      </c>
      <c r="Q90" s="510">
        <v>-89.78</v>
      </c>
      <c r="R90" s="510">
        <v>-0.44</v>
      </c>
      <c r="S90" s="510">
        <v>17.170000000000002</v>
      </c>
      <c r="T90" s="510">
        <v>3.64</v>
      </c>
      <c r="U90" s="510">
        <v>3.36</v>
      </c>
      <c r="V90" s="510">
        <v>4.83</v>
      </c>
      <c r="W90" s="510">
        <v>29</v>
      </c>
    </row>
    <row r="91" spans="1:23" ht="15.75" thickBot="1">
      <c r="A91" s="770">
        <v>46157</v>
      </c>
      <c r="B91" s="771">
        <v>19666.5</v>
      </c>
      <c r="C91" s="772">
        <v>4.8600000000000003</v>
      </c>
      <c r="D91" s="772">
        <v>0.02</v>
      </c>
      <c r="E91" s="772">
        <v>14.9</v>
      </c>
      <c r="F91" s="772">
        <v>3.62</v>
      </c>
      <c r="G91" s="772">
        <v>7.17</v>
      </c>
      <c r="H91" s="772">
        <v>5.14</v>
      </c>
      <c r="I91" s="772">
        <v>30.83</v>
      </c>
      <c r="O91" s="770">
        <v>46157</v>
      </c>
      <c r="P91" s="771">
        <v>20398.759999999998</v>
      </c>
      <c r="Q91" s="772">
        <v>-219.56</v>
      </c>
      <c r="R91" s="772">
        <v>-1.06</v>
      </c>
      <c r="S91" s="772">
        <v>17.239999999999998</v>
      </c>
      <c r="T91" s="772">
        <v>3.64</v>
      </c>
      <c r="U91" s="772">
        <v>3.36</v>
      </c>
      <c r="V91" s="772">
        <v>4.8499999999999996</v>
      </c>
      <c r="W91" s="772">
        <v>29.09</v>
      </c>
    </row>
    <row r="92" spans="1:23" ht="15.75" thickBot="1">
      <c r="A92" s="509">
        <v>46156</v>
      </c>
      <c r="B92" s="773">
        <v>19661.64</v>
      </c>
      <c r="C92" s="510">
        <v>52.52</v>
      </c>
      <c r="D92" s="510">
        <v>0.27</v>
      </c>
      <c r="E92" s="510">
        <v>14.9</v>
      </c>
      <c r="F92" s="510">
        <v>3.62</v>
      </c>
      <c r="G92" s="510">
        <v>7.17</v>
      </c>
      <c r="H92" s="510">
        <v>5.14</v>
      </c>
      <c r="I92" s="510">
        <v>30.83</v>
      </c>
      <c r="O92" s="509">
        <v>46156</v>
      </c>
      <c r="P92" s="773">
        <v>20618.32</v>
      </c>
      <c r="Q92" s="510">
        <v>-194.41</v>
      </c>
      <c r="R92" s="510">
        <v>-0.93</v>
      </c>
      <c r="S92" s="510">
        <v>17.420000000000002</v>
      </c>
      <c r="T92" s="510">
        <v>3.64</v>
      </c>
      <c r="U92" s="510">
        <v>3.36</v>
      </c>
      <c r="V92" s="510">
        <v>4.8899999999999997</v>
      </c>
      <c r="W92" s="510">
        <v>29.31</v>
      </c>
    </row>
    <row r="93" spans="1:23" ht="15.75" thickBot="1">
      <c r="A93" s="770">
        <v>46155</v>
      </c>
      <c r="B93" s="771">
        <v>19609.12</v>
      </c>
      <c r="C93" s="772">
        <v>180.64</v>
      </c>
      <c r="D93" s="772">
        <v>0.93</v>
      </c>
      <c r="E93" s="772">
        <v>14.86</v>
      </c>
      <c r="F93" s="772">
        <v>3.62</v>
      </c>
      <c r="G93" s="772">
        <v>7.17</v>
      </c>
      <c r="H93" s="772">
        <v>5.13</v>
      </c>
      <c r="I93" s="772">
        <v>30.78</v>
      </c>
      <c r="O93" s="770">
        <v>46155</v>
      </c>
      <c r="P93" s="771">
        <v>20812.73</v>
      </c>
      <c r="Q93" s="772">
        <v>-28.1</v>
      </c>
      <c r="R93" s="772">
        <v>-0.13</v>
      </c>
      <c r="S93" s="772">
        <v>17.59</v>
      </c>
      <c r="T93" s="772">
        <v>3.64</v>
      </c>
      <c r="U93" s="772">
        <v>3.36</v>
      </c>
      <c r="V93" s="772">
        <v>4.92</v>
      </c>
      <c r="W93" s="772">
        <v>29.51</v>
      </c>
    </row>
    <row r="94" spans="1:23" ht="15.75" thickBot="1">
      <c r="A94" s="509">
        <v>46154</v>
      </c>
      <c r="B94" s="773">
        <v>19428.48</v>
      </c>
      <c r="C94" s="510">
        <v>0</v>
      </c>
      <c r="D94" s="510">
        <v>0</v>
      </c>
      <c r="E94" s="510">
        <v>14.73</v>
      </c>
      <c r="F94" s="510">
        <v>3.62</v>
      </c>
      <c r="G94" s="510">
        <v>7.17</v>
      </c>
      <c r="H94" s="510">
        <v>5.0999999999999996</v>
      </c>
      <c r="I94" s="510">
        <v>30.62</v>
      </c>
      <c r="O94" s="509">
        <v>46154</v>
      </c>
      <c r="P94" s="773">
        <v>20840.830000000002</v>
      </c>
      <c r="Q94" s="510">
        <v>0</v>
      </c>
      <c r="R94" s="510">
        <v>0</v>
      </c>
      <c r="S94" s="510">
        <v>17.62</v>
      </c>
      <c r="T94" s="510">
        <v>3.64</v>
      </c>
      <c r="U94" s="510">
        <v>3.36</v>
      </c>
      <c r="V94" s="510">
        <v>4.92</v>
      </c>
      <c r="W94" s="510">
        <v>29.54</v>
      </c>
    </row>
    <row r="95" spans="1:23" ht="15.75" thickBot="1">
      <c r="A95" s="770">
        <v>46153</v>
      </c>
      <c r="B95" s="771">
        <v>19428.48</v>
      </c>
      <c r="C95" s="772">
        <v>85.85</v>
      </c>
      <c r="D95" s="772">
        <v>0.44</v>
      </c>
      <c r="E95" s="772">
        <v>14.73</v>
      </c>
      <c r="F95" s="772">
        <v>3.62</v>
      </c>
      <c r="G95" s="772">
        <v>7.17</v>
      </c>
      <c r="H95" s="772">
        <v>5.0999999999999996</v>
      </c>
      <c r="I95" s="772">
        <v>30.62</v>
      </c>
      <c r="O95" s="770">
        <v>46153</v>
      </c>
      <c r="P95" s="771">
        <v>20840.830000000002</v>
      </c>
      <c r="Q95" s="772">
        <v>-458.62</v>
      </c>
      <c r="R95" s="772">
        <v>-2.15</v>
      </c>
      <c r="S95" s="772">
        <v>17.62</v>
      </c>
      <c r="T95" s="772">
        <v>3.64</v>
      </c>
      <c r="U95" s="772">
        <v>3.36</v>
      </c>
      <c r="V95" s="772">
        <v>4.92</v>
      </c>
      <c r="W95" s="772">
        <v>29.54</v>
      </c>
    </row>
    <row r="96" spans="1:23" ht="15.75" thickBot="1">
      <c r="A96" s="509">
        <v>46150</v>
      </c>
      <c r="B96" s="773">
        <v>19342.63</v>
      </c>
      <c r="C96" s="510">
        <v>-21.82</v>
      </c>
      <c r="D96" s="510">
        <v>-0.11</v>
      </c>
      <c r="E96" s="510">
        <v>14.66</v>
      </c>
      <c r="F96" s="510">
        <v>3.62</v>
      </c>
      <c r="G96" s="510">
        <v>7.17</v>
      </c>
      <c r="H96" s="510">
        <v>5.09</v>
      </c>
      <c r="I96" s="510">
        <v>30.54</v>
      </c>
      <c r="O96" s="509">
        <v>46150</v>
      </c>
      <c r="P96" s="773">
        <v>21299.45</v>
      </c>
      <c r="Q96" s="510">
        <v>-228.98</v>
      </c>
      <c r="R96" s="510">
        <v>-1.06</v>
      </c>
      <c r="S96" s="510">
        <v>18</v>
      </c>
      <c r="T96" s="510">
        <v>3.64</v>
      </c>
      <c r="U96" s="510">
        <v>3.36</v>
      </c>
      <c r="V96" s="510">
        <v>5</v>
      </c>
      <c r="W96" s="510">
        <v>30</v>
      </c>
    </row>
    <row r="97" spans="1:23" ht="15.75" thickBot="1">
      <c r="A97" s="770">
        <v>46149</v>
      </c>
      <c r="B97" s="771">
        <v>19364.45</v>
      </c>
      <c r="C97" s="772">
        <v>31.47</v>
      </c>
      <c r="D97" s="772">
        <v>0.16</v>
      </c>
      <c r="E97" s="772">
        <v>14.68</v>
      </c>
      <c r="F97" s="772">
        <v>3.62</v>
      </c>
      <c r="G97" s="772">
        <v>7.17</v>
      </c>
      <c r="H97" s="772">
        <v>5.09</v>
      </c>
      <c r="I97" s="772">
        <v>30.56</v>
      </c>
      <c r="O97" s="770">
        <v>46149</v>
      </c>
      <c r="P97" s="771">
        <v>21528.43</v>
      </c>
      <c r="Q97" s="772">
        <v>-209.77</v>
      </c>
      <c r="R97" s="772">
        <v>-0.96</v>
      </c>
      <c r="S97" s="772">
        <v>18.190000000000001</v>
      </c>
      <c r="T97" s="772">
        <v>3.64</v>
      </c>
      <c r="U97" s="772">
        <v>3.36</v>
      </c>
      <c r="V97" s="772">
        <v>5.04</v>
      </c>
      <c r="W97" s="772">
        <v>30.23</v>
      </c>
    </row>
    <row r="98" spans="1:23" ht="15.75" thickBot="1">
      <c r="A98" s="509">
        <v>46148</v>
      </c>
      <c r="B98" s="773">
        <v>19332.98</v>
      </c>
      <c r="C98" s="510">
        <v>224.34</v>
      </c>
      <c r="D98" s="510">
        <v>1.17</v>
      </c>
      <c r="E98" s="510">
        <v>14.65</v>
      </c>
      <c r="F98" s="510">
        <v>3.62</v>
      </c>
      <c r="G98" s="510">
        <v>7.17</v>
      </c>
      <c r="H98" s="510">
        <v>5.09</v>
      </c>
      <c r="I98" s="510">
        <v>30.53</v>
      </c>
      <c r="O98" s="509">
        <v>46148</v>
      </c>
      <c r="P98" s="773">
        <v>21738.2</v>
      </c>
      <c r="Q98" s="510">
        <v>66.790000000000006</v>
      </c>
      <c r="R98" s="510">
        <v>0.31</v>
      </c>
      <c r="S98" s="510">
        <v>18.37</v>
      </c>
      <c r="T98" s="510">
        <v>3.64</v>
      </c>
      <c r="U98" s="510">
        <v>3.36</v>
      </c>
      <c r="V98" s="510">
        <v>5.08</v>
      </c>
      <c r="W98" s="510">
        <v>30.45</v>
      </c>
    </row>
    <row r="99" spans="1:23" ht="15.75" thickBot="1">
      <c r="A99" s="770">
        <v>46147</v>
      </c>
      <c r="B99" s="771">
        <v>19108.64</v>
      </c>
      <c r="C99" s="772">
        <v>156.83000000000001</v>
      </c>
      <c r="D99" s="772">
        <v>0.83</v>
      </c>
      <c r="E99" s="772">
        <v>14.49</v>
      </c>
      <c r="F99" s="772">
        <v>3.62</v>
      </c>
      <c r="G99" s="772">
        <v>7.17</v>
      </c>
      <c r="H99" s="772">
        <v>5.05</v>
      </c>
      <c r="I99" s="772">
        <v>30.33</v>
      </c>
      <c r="O99" s="770">
        <v>46147</v>
      </c>
      <c r="P99" s="771">
        <v>21671.41</v>
      </c>
      <c r="Q99" s="772">
        <v>127.37</v>
      </c>
      <c r="R99" s="772">
        <v>0.59</v>
      </c>
      <c r="S99" s="772">
        <v>18.32</v>
      </c>
      <c r="T99" s="772">
        <v>3.64</v>
      </c>
      <c r="U99" s="772">
        <v>3.36</v>
      </c>
      <c r="V99" s="772">
        <v>5.0599999999999996</v>
      </c>
      <c r="W99" s="772">
        <v>30.38</v>
      </c>
    </row>
    <row r="100" spans="1:23" ht="15.75" thickBot="1">
      <c r="A100" s="509">
        <v>46146</v>
      </c>
      <c r="B100" s="773">
        <v>18951.810000000001</v>
      </c>
      <c r="C100" s="510">
        <v>507.93</v>
      </c>
      <c r="D100" s="510">
        <v>2.75</v>
      </c>
      <c r="E100" s="510">
        <v>14.36</v>
      </c>
      <c r="F100" s="510">
        <v>3.62</v>
      </c>
      <c r="G100" s="510">
        <v>7.17</v>
      </c>
      <c r="H100" s="510">
        <v>5.03</v>
      </c>
      <c r="I100" s="510">
        <v>30.18</v>
      </c>
      <c r="O100" s="509">
        <v>46146</v>
      </c>
      <c r="P100" s="773">
        <v>21544.04</v>
      </c>
      <c r="Q100" s="510">
        <v>175.76</v>
      </c>
      <c r="R100" s="510">
        <v>0.82</v>
      </c>
      <c r="S100" s="510">
        <v>18.21</v>
      </c>
      <c r="T100" s="510">
        <v>3.64</v>
      </c>
      <c r="U100" s="510">
        <v>3.36</v>
      </c>
      <c r="V100" s="510">
        <v>5.04</v>
      </c>
      <c r="W100" s="510">
        <v>30.25</v>
      </c>
    </row>
    <row r="101" spans="1:23" ht="15.75" thickBot="1">
      <c r="A101" s="770">
        <v>46142</v>
      </c>
      <c r="B101" s="771">
        <v>18443.88</v>
      </c>
      <c r="C101" s="772">
        <v>244.29</v>
      </c>
      <c r="D101" s="772">
        <v>1.34</v>
      </c>
      <c r="E101" s="772">
        <v>13.98</v>
      </c>
      <c r="F101" s="772">
        <v>3.62</v>
      </c>
      <c r="G101" s="772">
        <v>7.17</v>
      </c>
      <c r="H101" s="772">
        <v>4.95</v>
      </c>
      <c r="I101" s="772">
        <v>29.72</v>
      </c>
      <c r="O101" s="770">
        <v>46142</v>
      </c>
      <c r="P101" s="771">
        <v>21368.28</v>
      </c>
      <c r="Q101" s="772">
        <v>23.44</v>
      </c>
      <c r="R101" s="772">
        <v>0.11</v>
      </c>
      <c r="S101" s="772">
        <v>18.059999999999999</v>
      </c>
      <c r="T101" s="772">
        <v>3.64</v>
      </c>
      <c r="U101" s="772">
        <v>3.36</v>
      </c>
      <c r="V101" s="772">
        <v>5.01</v>
      </c>
      <c r="W101" s="772">
        <v>30.07</v>
      </c>
    </row>
    <row r="102" spans="1:23" ht="15.75" thickBot="1">
      <c r="A102" s="509">
        <v>46141</v>
      </c>
      <c r="B102" s="773">
        <v>18199.59</v>
      </c>
      <c r="C102" s="510">
        <v>132.28</v>
      </c>
      <c r="D102" s="510">
        <v>0.73</v>
      </c>
      <c r="E102" s="510">
        <v>13.79</v>
      </c>
      <c r="F102" s="510">
        <v>3.62</v>
      </c>
      <c r="G102" s="510">
        <v>7.17</v>
      </c>
      <c r="H102" s="510">
        <v>4.92</v>
      </c>
      <c r="I102" s="510">
        <v>29.5</v>
      </c>
      <c r="O102" s="509">
        <v>46141</v>
      </c>
      <c r="P102" s="773">
        <v>21344.84</v>
      </c>
      <c r="Q102" s="510">
        <v>-81.900000000000006</v>
      </c>
      <c r="R102" s="510">
        <v>-0.38</v>
      </c>
      <c r="S102" s="510">
        <v>18.04</v>
      </c>
      <c r="T102" s="510">
        <v>3.64</v>
      </c>
      <c r="U102" s="510">
        <v>3.36</v>
      </c>
      <c r="V102" s="510">
        <v>5.01</v>
      </c>
      <c r="W102" s="510">
        <v>30.05</v>
      </c>
    </row>
    <row r="103" spans="1:23" ht="15.75" thickBot="1">
      <c r="A103" s="770">
        <v>46140</v>
      </c>
      <c r="B103" s="771">
        <v>18067.310000000001</v>
      </c>
      <c r="C103" s="772">
        <v>68.569999999999993</v>
      </c>
      <c r="D103" s="772">
        <v>0.38</v>
      </c>
      <c r="E103" s="772">
        <v>13.69</v>
      </c>
      <c r="F103" s="772">
        <v>3.62</v>
      </c>
      <c r="G103" s="772">
        <v>7.17</v>
      </c>
      <c r="H103" s="772">
        <v>4.9000000000000004</v>
      </c>
      <c r="I103" s="772">
        <v>29.38</v>
      </c>
      <c r="O103" s="770">
        <v>46140</v>
      </c>
      <c r="P103" s="771">
        <v>21426.74</v>
      </c>
      <c r="Q103" s="772">
        <v>-132.63999999999999</v>
      </c>
      <c r="R103" s="772">
        <v>-0.62</v>
      </c>
      <c r="S103" s="772">
        <v>18.11</v>
      </c>
      <c r="T103" s="772">
        <v>3.64</v>
      </c>
      <c r="U103" s="772">
        <v>3.36</v>
      </c>
      <c r="V103" s="772">
        <v>5.0199999999999996</v>
      </c>
      <c r="W103" s="772">
        <v>30.13</v>
      </c>
    </row>
    <row r="104" spans="1:23" ht="15.75" thickBot="1">
      <c r="A104" s="509">
        <v>46139</v>
      </c>
      <c r="B104" s="773">
        <v>17998.740000000002</v>
      </c>
      <c r="C104" s="510">
        <v>178.49</v>
      </c>
      <c r="D104" s="510">
        <v>1</v>
      </c>
      <c r="E104" s="510">
        <v>13.64</v>
      </c>
      <c r="F104" s="510">
        <v>3.62</v>
      </c>
      <c r="G104" s="510">
        <v>7.17</v>
      </c>
      <c r="H104" s="510">
        <v>4.8899999999999997</v>
      </c>
      <c r="I104" s="510">
        <v>29.32</v>
      </c>
      <c r="O104" s="509">
        <v>46139</v>
      </c>
      <c r="P104" s="773">
        <v>21559.38</v>
      </c>
      <c r="Q104" s="510">
        <v>810.46</v>
      </c>
      <c r="R104" s="510">
        <v>3.91</v>
      </c>
      <c r="S104" s="510">
        <v>18.22</v>
      </c>
      <c r="T104" s="510">
        <v>3.64</v>
      </c>
      <c r="U104" s="510">
        <v>3.36</v>
      </c>
      <c r="V104" s="510">
        <v>5.04</v>
      </c>
      <c r="W104" s="510">
        <v>30.26</v>
      </c>
    </row>
    <row r="105" spans="1:23" ht="15.75" thickBot="1">
      <c r="A105" s="770">
        <v>46136</v>
      </c>
      <c r="B105" s="771">
        <v>17820.25</v>
      </c>
      <c r="C105" s="772">
        <v>107.32</v>
      </c>
      <c r="D105" s="772">
        <v>0.61</v>
      </c>
      <c r="E105" s="772">
        <v>13.5</v>
      </c>
      <c r="F105" s="772">
        <v>3.62</v>
      </c>
      <c r="G105" s="772">
        <v>7.17</v>
      </c>
      <c r="H105" s="772">
        <v>4.8600000000000003</v>
      </c>
      <c r="I105" s="772">
        <v>29.15</v>
      </c>
      <c r="O105" s="770">
        <v>46136</v>
      </c>
      <c r="P105" s="771">
        <v>20748.919999999998</v>
      </c>
      <c r="Q105" s="772">
        <v>-259.36</v>
      </c>
      <c r="R105" s="772">
        <v>-1.23</v>
      </c>
      <c r="S105" s="772">
        <v>17.53</v>
      </c>
      <c r="T105" s="772">
        <v>3.64</v>
      </c>
      <c r="U105" s="772">
        <v>3.36</v>
      </c>
      <c r="V105" s="772">
        <v>4.91</v>
      </c>
      <c r="W105" s="772">
        <v>29.44</v>
      </c>
    </row>
    <row r="106" spans="1:23" ht="15.75" thickBot="1">
      <c r="A106" s="509">
        <v>46135</v>
      </c>
      <c r="B106" s="773">
        <v>17712.93</v>
      </c>
      <c r="C106" s="510">
        <v>137.18</v>
      </c>
      <c r="D106" s="510">
        <v>0.78</v>
      </c>
      <c r="E106" s="510">
        <v>13.43</v>
      </c>
      <c r="F106" s="510">
        <v>3.62</v>
      </c>
      <c r="G106" s="510">
        <v>7.17</v>
      </c>
      <c r="H106" s="510">
        <v>4.84</v>
      </c>
      <c r="I106" s="510">
        <v>29.06</v>
      </c>
      <c r="O106" s="509">
        <v>46135</v>
      </c>
      <c r="P106" s="773">
        <v>21008.28</v>
      </c>
      <c r="Q106" s="510">
        <v>-58.92</v>
      </c>
      <c r="R106" s="510">
        <v>-0.28000000000000003</v>
      </c>
      <c r="S106" s="510">
        <v>17.760000000000002</v>
      </c>
      <c r="T106" s="510">
        <v>3.64</v>
      </c>
      <c r="U106" s="510">
        <v>3.36</v>
      </c>
      <c r="V106" s="510">
        <v>4.95</v>
      </c>
      <c r="W106" s="510">
        <v>29.71</v>
      </c>
    </row>
    <row r="107" spans="1:23" ht="15.75" thickBot="1">
      <c r="A107" s="770">
        <v>46134</v>
      </c>
      <c r="B107" s="771">
        <v>17575.75</v>
      </c>
      <c r="C107" s="772">
        <v>-106.4</v>
      </c>
      <c r="D107" s="772">
        <v>-0.6</v>
      </c>
      <c r="E107" s="772">
        <v>13.32</v>
      </c>
      <c r="F107" s="772">
        <v>3.62</v>
      </c>
      <c r="G107" s="772">
        <v>7.17</v>
      </c>
      <c r="H107" s="772">
        <v>4.82</v>
      </c>
      <c r="I107" s="772">
        <v>28.93</v>
      </c>
      <c r="O107" s="770">
        <v>46134</v>
      </c>
      <c r="P107" s="771">
        <v>21067.200000000001</v>
      </c>
      <c r="Q107" s="772">
        <v>-211.82</v>
      </c>
      <c r="R107" s="772">
        <v>-1</v>
      </c>
      <c r="S107" s="772">
        <v>17.8</v>
      </c>
      <c r="T107" s="772">
        <v>3.64</v>
      </c>
      <c r="U107" s="772">
        <v>3.36</v>
      </c>
      <c r="V107" s="772">
        <v>4.96</v>
      </c>
      <c r="W107" s="772">
        <v>29.76</v>
      </c>
    </row>
    <row r="108" spans="1:23" ht="15.75" thickBot="1">
      <c r="A108" s="509">
        <v>46133</v>
      </c>
      <c r="B108" s="773">
        <v>17682.150000000001</v>
      </c>
      <c r="C108" s="510">
        <v>-253.45</v>
      </c>
      <c r="D108" s="510">
        <v>-1.41</v>
      </c>
      <c r="E108" s="510">
        <v>13.4</v>
      </c>
      <c r="F108" s="510">
        <v>3.62</v>
      </c>
      <c r="G108" s="510">
        <v>7.17</v>
      </c>
      <c r="H108" s="510">
        <v>4.84</v>
      </c>
      <c r="I108" s="510">
        <v>29.03</v>
      </c>
      <c r="O108" s="509">
        <v>46133</v>
      </c>
      <c r="P108" s="773">
        <v>21279.02</v>
      </c>
      <c r="Q108" s="773">
        <v>-1135.8699999999999</v>
      </c>
      <c r="R108" s="510">
        <v>-5.07</v>
      </c>
      <c r="S108" s="510">
        <v>17.98</v>
      </c>
      <c r="T108" s="510">
        <v>3.64</v>
      </c>
      <c r="U108" s="510">
        <v>3.36</v>
      </c>
      <c r="V108" s="510">
        <v>5</v>
      </c>
      <c r="W108" s="510">
        <v>29.98</v>
      </c>
    </row>
    <row r="109" spans="1:23" ht="15.75" thickBot="1">
      <c r="A109" s="770">
        <v>46129</v>
      </c>
      <c r="B109" s="771">
        <v>17935.599999999999</v>
      </c>
      <c r="C109" s="772">
        <v>-140.13</v>
      </c>
      <c r="D109" s="772">
        <v>-0.78</v>
      </c>
      <c r="E109" s="772">
        <v>13.59</v>
      </c>
      <c r="F109" s="772">
        <v>3.62</v>
      </c>
      <c r="G109" s="772">
        <v>7.17</v>
      </c>
      <c r="H109" s="772">
        <v>4.88</v>
      </c>
      <c r="I109" s="772">
        <v>29.26</v>
      </c>
      <c r="O109" s="770">
        <v>46129</v>
      </c>
      <c r="P109" s="771">
        <v>22414.89</v>
      </c>
      <c r="Q109" s="772">
        <v>-282.72000000000003</v>
      </c>
      <c r="R109" s="772">
        <v>-1.25</v>
      </c>
      <c r="S109" s="772">
        <v>18.940000000000001</v>
      </c>
      <c r="T109" s="772">
        <v>3.64</v>
      </c>
      <c r="U109" s="772">
        <v>3.36</v>
      </c>
      <c r="V109" s="772">
        <v>5.19</v>
      </c>
      <c r="W109" s="772">
        <v>31.13</v>
      </c>
    </row>
    <row r="110" spans="1:23" ht="15.75" thickBot="1">
      <c r="A110" s="509">
        <v>46128</v>
      </c>
      <c r="B110" s="773">
        <v>18075.73</v>
      </c>
      <c r="C110" s="510">
        <v>-48.29</v>
      </c>
      <c r="D110" s="510">
        <v>-0.27</v>
      </c>
      <c r="E110" s="510">
        <v>13.7</v>
      </c>
      <c r="F110" s="510">
        <v>3.62</v>
      </c>
      <c r="G110" s="510">
        <v>7.17</v>
      </c>
      <c r="H110" s="510">
        <v>4.9000000000000004</v>
      </c>
      <c r="I110" s="510">
        <v>29.39</v>
      </c>
      <c r="O110" s="509">
        <v>46128</v>
      </c>
      <c r="P110" s="773">
        <v>22697.61</v>
      </c>
      <c r="Q110" s="510">
        <v>-96.73</v>
      </c>
      <c r="R110" s="510">
        <v>-0.42</v>
      </c>
      <c r="S110" s="510">
        <v>19.18</v>
      </c>
      <c r="T110" s="510">
        <v>3.64</v>
      </c>
      <c r="U110" s="510">
        <v>3.36</v>
      </c>
      <c r="V110" s="510">
        <v>5.24</v>
      </c>
      <c r="W110" s="510">
        <v>31.42</v>
      </c>
    </row>
    <row r="111" spans="1:23" ht="15.75" thickBot="1">
      <c r="A111" s="770">
        <v>46127</v>
      </c>
      <c r="B111" s="771">
        <v>18124.02</v>
      </c>
      <c r="C111" s="772">
        <v>-162.31</v>
      </c>
      <c r="D111" s="772">
        <v>-0.89</v>
      </c>
      <c r="E111" s="772">
        <v>13.74</v>
      </c>
      <c r="F111" s="772">
        <v>3.62</v>
      </c>
      <c r="G111" s="772">
        <v>7.17</v>
      </c>
      <c r="H111" s="772">
        <v>4.9000000000000004</v>
      </c>
      <c r="I111" s="772">
        <v>29.43</v>
      </c>
      <c r="O111" s="770">
        <v>46127</v>
      </c>
      <c r="P111" s="771">
        <v>22794.34</v>
      </c>
      <c r="Q111" s="772">
        <v>-941.05</v>
      </c>
      <c r="R111" s="772">
        <v>-3.96</v>
      </c>
      <c r="S111" s="772">
        <v>19.27</v>
      </c>
      <c r="T111" s="772">
        <v>3.64</v>
      </c>
      <c r="U111" s="772">
        <v>3.36</v>
      </c>
      <c r="V111" s="772">
        <v>5.25</v>
      </c>
      <c r="W111" s="772">
        <v>31.52</v>
      </c>
    </row>
    <row r="112" spans="1:23" ht="15.75" thickBot="1">
      <c r="A112" s="509">
        <v>46126</v>
      </c>
      <c r="B112" s="773">
        <v>18286.330000000002</v>
      </c>
      <c r="C112" s="510">
        <v>-242.2</v>
      </c>
      <c r="D112" s="510">
        <v>-1.31</v>
      </c>
      <c r="E112" s="510">
        <v>13.86</v>
      </c>
      <c r="F112" s="510">
        <v>3.62</v>
      </c>
      <c r="G112" s="510">
        <v>7.17</v>
      </c>
      <c r="H112" s="510">
        <v>4.93</v>
      </c>
      <c r="I112" s="510">
        <v>29.58</v>
      </c>
      <c r="O112" s="509">
        <v>46126</v>
      </c>
      <c r="P112" s="773">
        <v>23735.39</v>
      </c>
      <c r="Q112" s="510">
        <v>-840.99</v>
      </c>
      <c r="R112" s="510">
        <v>-3.42</v>
      </c>
      <c r="S112" s="510">
        <v>20.059999999999999</v>
      </c>
      <c r="T112" s="510">
        <v>3.64</v>
      </c>
      <c r="U112" s="510">
        <v>3.36</v>
      </c>
      <c r="V112" s="510">
        <v>5.41</v>
      </c>
      <c r="W112" s="510">
        <v>32.47</v>
      </c>
    </row>
    <row r="113" spans="1:23" ht="15.75" thickBot="1">
      <c r="A113" s="770">
        <v>46122</v>
      </c>
      <c r="B113" s="771">
        <v>18528.53</v>
      </c>
      <c r="C113" s="772">
        <v>-28.84</v>
      </c>
      <c r="D113" s="772">
        <v>-0.16</v>
      </c>
      <c r="E113" s="772">
        <v>14.04</v>
      </c>
      <c r="F113" s="772">
        <v>3.62</v>
      </c>
      <c r="G113" s="772">
        <v>7.17</v>
      </c>
      <c r="H113" s="772">
        <v>4.97</v>
      </c>
      <c r="I113" s="772">
        <v>29.8</v>
      </c>
      <c r="O113" s="770">
        <v>46122</v>
      </c>
      <c r="P113" s="771">
        <v>24576.38</v>
      </c>
      <c r="Q113" s="771">
        <v>-1150.43</v>
      </c>
      <c r="R113" s="772">
        <v>-4.47</v>
      </c>
      <c r="S113" s="772">
        <v>20.77</v>
      </c>
      <c r="T113" s="772">
        <v>3.64</v>
      </c>
      <c r="U113" s="772">
        <v>3.36</v>
      </c>
      <c r="V113" s="772">
        <v>5.55</v>
      </c>
      <c r="W113" s="772">
        <v>33.32</v>
      </c>
    </row>
    <row r="114" spans="1:23" ht="15.75" thickBot="1">
      <c r="A114" s="509">
        <v>46121</v>
      </c>
      <c r="B114" s="773">
        <v>18557.37</v>
      </c>
      <c r="C114" s="510">
        <v>6.98</v>
      </c>
      <c r="D114" s="510">
        <v>0.04</v>
      </c>
      <c r="E114" s="510">
        <v>14.07</v>
      </c>
      <c r="F114" s="510">
        <v>3.62</v>
      </c>
      <c r="G114" s="510">
        <v>7.17</v>
      </c>
      <c r="H114" s="510">
        <v>4.97</v>
      </c>
      <c r="I114" s="510">
        <v>29.83</v>
      </c>
      <c r="O114" s="509">
        <v>46121</v>
      </c>
      <c r="P114" s="773">
        <v>25726.81</v>
      </c>
      <c r="Q114" s="510">
        <v>-479.25</v>
      </c>
      <c r="R114" s="510">
        <v>-1.83</v>
      </c>
      <c r="S114" s="510">
        <v>21.74</v>
      </c>
      <c r="T114" s="510">
        <v>3.64</v>
      </c>
      <c r="U114" s="510">
        <v>3.36</v>
      </c>
      <c r="V114" s="510">
        <v>5.75</v>
      </c>
      <c r="W114" s="510">
        <v>34.49</v>
      </c>
    </row>
    <row r="115" spans="1:23" ht="15.75" thickBot="1">
      <c r="A115" s="770">
        <v>46120</v>
      </c>
      <c r="B115" s="771">
        <v>18550.39</v>
      </c>
      <c r="C115" s="772">
        <v>137.15</v>
      </c>
      <c r="D115" s="772">
        <v>0.74</v>
      </c>
      <c r="E115" s="772">
        <v>14.06</v>
      </c>
      <c r="F115" s="772">
        <v>3.62</v>
      </c>
      <c r="G115" s="772">
        <v>7.17</v>
      </c>
      <c r="H115" s="772">
        <v>4.97</v>
      </c>
      <c r="I115" s="772">
        <v>29.82</v>
      </c>
      <c r="O115" s="770">
        <v>46120</v>
      </c>
      <c r="P115" s="771">
        <v>26206.06</v>
      </c>
      <c r="Q115" s="772">
        <v>776.25</v>
      </c>
      <c r="R115" s="772">
        <v>3.05</v>
      </c>
      <c r="S115" s="772">
        <v>22.15</v>
      </c>
      <c r="T115" s="772">
        <v>3.64</v>
      </c>
      <c r="U115" s="772">
        <v>3.36</v>
      </c>
      <c r="V115" s="772">
        <v>5.83</v>
      </c>
      <c r="W115" s="772">
        <v>34.979999999999997</v>
      </c>
    </row>
    <row r="116" spans="1:23" ht="15.75" thickBot="1">
      <c r="A116" s="509">
        <v>46119</v>
      </c>
      <c r="B116" s="773">
        <v>18413.240000000002</v>
      </c>
      <c r="C116" s="510">
        <v>25.93</v>
      </c>
      <c r="D116" s="510">
        <v>0.14000000000000001</v>
      </c>
      <c r="E116" s="510">
        <v>13.95</v>
      </c>
      <c r="F116" s="510">
        <v>3.62</v>
      </c>
      <c r="G116" s="510">
        <v>7.17</v>
      </c>
      <c r="H116" s="510">
        <v>4.95</v>
      </c>
      <c r="I116" s="510">
        <v>29.69</v>
      </c>
      <c r="O116" s="509">
        <v>46119</v>
      </c>
      <c r="P116" s="773">
        <v>25429.81</v>
      </c>
      <c r="Q116" s="510">
        <v>172.42</v>
      </c>
      <c r="R116" s="510">
        <v>0.68</v>
      </c>
      <c r="S116" s="510">
        <v>21.49</v>
      </c>
      <c r="T116" s="510">
        <v>3.64</v>
      </c>
      <c r="U116" s="510">
        <v>3.36</v>
      </c>
      <c r="V116" s="510">
        <v>5.7</v>
      </c>
      <c r="W116" s="510">
        <v>34.19</v>
      </c>
    </row>
    <row r="117" spans="1:23" ht="15.75" thickBot="1">
      <c r="A117" s="770">
        <v>46118</v>
      </c>
      <c r="B117" s="771">
        <v>18387.310000000001</v>
      </c>
      <c r="C117" s="772">
        <v>-83.49</v>
      </c>
      <c r="D117" s="772">
        <v>-0.45</v>
      </c>
      <c r="E117" s="772">
        <v>13.94</v>
      </c>
      <c r="F117" s="772">
        <v>3.62</v>
      </c>
      <c r="G117" s="772">
        <v>7.17</v>
      </c>
      <c r="H117" s="772">
        <v>4.9400000000000004</v>
      </c>
      <c r="I117" s="772">
        <v>29.67</v>
      </c>
      <c r="O117" s="770">
        <v>46118</v>
      </c>
      <c r="P117" s="771">
        <v>25257.39</v>
      </c>
      <c r="Q117" s="772">
        <v>207.92</v>
      </c>
      <c r="R117" s="772">
        <v>0.83</v>
      </c>
      <c r="S117" s="772">
        <v>21.34</v>
      </c>
      <c r="T117" s="772">
        <v>3.64</v>
      </c>
      <c r="U117" s="772">
        <v>3.36</v>
      </c>
      <c r="V117" s="772">
        <v>5.67</v>
      </c>
      <c r="W117" s="772">
        <v>34.01</v>
      </c>
    </row>
    <row r="118" spans="1:23" ht="15.75" thickBot="1">
      <c r="A118" s="509">
        <v>46115</v>
      </c>
      <c r="B118" s="773">
        <v>18470.8</v>
      </c>
      <c r="C118" s="510">
        <v>-29.2</v>
      </c>
      <c r="D118" s="510">
        <v>-0.16</v>
      </c>
      <c r="E118" s="510">
        <v>14</v>
      </c>
      <c r="F118" s="510">
        <v>3.62</v>
      </c>
      <c r="G118" s="510">
        <v>7.17</v>
      </c>
      <c r="H118" s="510">
        <v>4.96</v>
      </c>
      <c r="I118" s="510">
        <v>29.75</v>
      </c>
      <c r="O118" s="509">
        <v>46115</v>
      </c>
      <c r="P118" s="773">
        <v>25049.47</v>
      </c>
      <c r="Q118" s="510">
        <v>788.52</v>
      </c>
      <c r="R118" s="510">
        <v>3.25</v>
      </c>
      <c r="S118" s="510">
        <v>21.17</v>
      </c>
      <c r="T118" s="510">
        <v>3.64</v>
      </c>
      <c r="U118" s="510">
        <v>3.36</v>
      </c>
      <c r="V118" s="510">
        <v>5.63</v>
      </c>
      <c r="W118" s="510">
        <v>33.799999999999997</v>
      </c>
    </row>
    <row r="119" spans="1:23" ht="15.75" thickBot="1">
      <c r="A119" s="770">
        <v>46114</v>
      </c>
      <c r="B119" s="771">
        <v>18500</v>
      </c>
      <c r="C119" s="772">
        <v>-84.15</v>
      </c>
      <c r="D119" s="772">
        <v>-0.45</v>
      </c>
      <c r="E119" s="772">
        <v>14.02</v>
      </c>
      <c r="F119" s="772">
        <v>3.62</v>
      </c>
      <c r="G119" s="772">
        <v>7.17</v>
      </c>
      <c r="H119" s="772">
        <v>4.96</v>
      </c>
      <c r="I119" s="772">
        <v>29.77</v>
      </c>
      <c r="O119" s="770">
        <v>46114</v>
      </c>
      <c r="P119" s="771">
        <v>24260.95</v>
      </c>
      <c r="Q119" s="772">
        <v>579.34</v>
      </c>
      <c r="R119" s="772">
        <v>2.4500000000000002</v>
      </c>
      <c r="S119" s="772">
        <v>20.5</v>
      </c>
      <c r="T119" s="772">
        <v>3.64</v>
      </c>
      <c r="U119" s="772">
        <v>3.36</v>
      </c>
      <c r="V119" s="772">
        <v>5.5</v>
      </c>
      <c r="W119" s="772">
        <v>33</v>
      </c>
    </row>
    <row r="120" spans="1:23" ht="15.75" thickBot="1">
      <c r="A120" s="509">
        <v>46113</v>
      </c>
      <c r="B120" s="773">
        <v>18584.150000000001</v>
      </c>
      <c r="C120" s="510">
        <v>103.76</v>
      </c>
      <c r="D120" s="510">
        <v>0.56000000000000005</v>
      </c>
      <c r="E120" s="510">
        <v>14.09</v>
      </c>
      <c r="F120" s="510">
        <v>3.62</v>
      </c>
      <c r="G120" s="510">
        <v>7.17</v>
      </c>
      <c r="H120" s="510">
        <v>4.97</v>
      </c>
      <c r="I120" s="510">
        <v>29.85</v>
      </c>
      <c r="O120" s="509">
        <v>46113</v>
      </c>
      <c r="P120" s="773">
        <v>23681.61</v>
      </c>
      <c r="Q120" s="510">
        <v>219.93</v>
      </c>
      <c r="R120" s="510">
        <v>0.94</v>
      </c>
      <c r="S120" s="510">
        <v>20.02</v>
      </c>
      <c r="T120" s="510">
        <v>3.64</v>
      </c>
      <c r="U120" s="510">
        <v>3.36</v>
      </c>
      <c r="V120" s="510">
        <v>5.4</v>
      </c>
      <c r="W120" s="510">
        <v>32.42</v>
      </c>
    </row>
    <row r="121" spans="1:23">
      <c r="I121">
        <f>AVERAGE(I5:I120)</f>
        <v>29.947758620689662</v>
      </c>
      <c r="W121">
        <f>AVERAGE(W5:W120)</f>
        <v>29.982327586206907</v>
      </c>
    </row>
    <row r="122" spans="1:23">
      <c r="G122" t="s">
        <v>2611</v>
      </c>
      <c r="I122">
        <f>I121/1.2</f>
        <v>24.956465517241387</v>
      </c>
      <c r="U122" t="s">
        <v>2611</v>
      </c>
      <c r="W122">
        <f>W121/1.2</f>
        <v>24.985272988505756</v>
      </c>
    </row>
  </sheetData>
  <mergeCells count="16">
    <mergeCell ref="V3:V4"/>
    <mergeCell ref="W3:W4"/>
    <mergeCell ref="O3:O4"/>
    <mergeCell ref="P3:P4"/>
    <mergeCell ref="Q3:R3"/>
    <mergeCell ref="S3:S4"/>
    <mergeCell ref="T3:T4"/>
    <mergeCell ref="U3:U4"/>
    <mergeCell ref="H3:H4"/>
    <mergeCell ref="I3:I4"/>
    <mergeCell ref="A3:A4"/>
    <mergeCell ref="B3:B4"/>
    <mergeCell ref="C3:D3"/>
    <mergeCell ref="E3:E4"/>
    <mergeCell ref="F3:F4"/>
    <mergeCell ref="G3:G4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26630" r:id="rId4" name="Control 6">
          <controlPr defaultSize="0" r:id="rId5">
            <anchor moveWithCells="1">
              <from>
                <xdr:col>14</xdr:col>
                <xdr:colOff>0</xdr:colOff>
                <xdr:row>1</xdr:row>
                <xdr:rowOff>0</xdr:rowOff>
              </from>
              <to>
                <xdr:col>15</xdr:col>
                <xdr:colOff>219075</xdr:colOff>
                <xdr:row>1</xdr:row>
                <xdr:rowOff>228600</xdr:rowOff>
              </to>
            </anchor>
          </controlPr>
        </control>
      </mc:Choice>
      <mc:Fallback>
        <control shapeId="26630" r:id="rId4" name="Control 6"/>
      </mc:Fallback>
    </mc:AlternateContent>
    <mc:AlternateContent xmlns:mc="http://schemas.openxmlformats.org/markup-compatibility/2006">
      <mc:Choice Requires="x14">
        <control shapeId="26629" r:id="rId6" name="Control 5">
          <controlPr defaultSize="0" r:id="rId7">
            <anchor moveWithCells="1">
              <from>
                <xdr:col>14</xdr:col>
                <xdr:colOff>0</xdr:colOff>
                <xdr:row>0</xdr:row>
                <xdr:rowOff>0</xdr:rowOff>
              </from>
              <to>
                <xdr:col>15</xdr:col>
                <xdr:colOff>219075</xdr:colOff>
                <xdr:row>1</xdr:row>
                <xdr:rowOff>28575</xdr:rowOff>
              </to>
            </anchor>
          </controlPr>
        </control>
      </mc:Choice>
      <mc:Fallback>
        <control shapeId="26629" r:id="rId6" name="Control 5"/>
      </mc:Fallback>
    </mc:AlternateContent>
    <mc:AlternateContent xmlns:mc="http://schemas.openxmlformats.org/markup-compatibility/2006">
      <mc:Choice Requires="x14">
        <control shapeId="26626" r:id="rId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1</xdr:row>
                <xdr:rowOff>228600</xdr:rowOff>
              </to>
            </anchor>
          </controlPr>
        </control>
      </mc:Choice>
      <mc:Fallback>
        <control shapeId="26626" r:id="rId8" name="Control 2"/>
      </mc:Fallback>
    </mc:AlternateContent>
    <mc:AlternateContent xmlns:mc="http://schemas.openxmlformats.org/markup-compatibility/2006">
      <mc:Choice Requires="x14">
        <control shapeId="26625" r:id="rId9" name="Control 1">
          <controlPr defaultSize="0" r:id="rId10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28575</xdr:rowOff>
              </to>
            </anchor>
          </controlPr>
        </control>
      </mc:Choice>
      <mc:Fallback>
        <control shapeId="26625" r:id="rId9" name="Control 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QR106"/>
  <sheetViews>
    <sheetView workbookViewId="0"/>
  </sheetViews>
  <sheetFormatPr defaultColWidth="9.140625" defaultRowHeight="15" outlineLevelRow="1" outlineLevelCol="1"/>
  <cols>
    <col min="1" max="1" width="9.7109375" style="148" customWidth="1"/>
    <col min="2" max="2" width="52.140625" style="148" customWidth="1"/>
    <col min="3" max="3" width="11.5703125" style="148" customWidth="1"/>
    <col min="4" max="4" width="12.5703125" style="149" customWidth="1"/>
    <col min="5" max="10" width="9.140625" style="150"/>
    <col min="11" max="11" width="9.140625" style="150" outlineLevel="1"/>
    <col min="12" max="13" width="9.140625" style="150"/>
    <col min="14" max="21" width="9.140625" style="150" outlineLevel="1"/>
    <col min="22" max="22" width="9.5703125" style="150" customWidth="1" outlineLevel="1"/>
    <col min="23" max="23" width="13.7109375" style="150" bestFit="1" customWidth="1" outlineLevel="1"/>
    <col min="24" max="24" width="9.5703125" style="150" customWidth="1" outlineLevel="1"/>
    <col min="25" max="27" width="9.140625" style="150" outlineLevel="1"/>
    <col min="28" max="28" width="12.140625" style="150" customWidth="1" outlineLevel="1"/>
    <col min="29" max="31" width="9.140625" style="150" outlineLevel="1"/>
    <col min="32" max="32" width="9.7109375" style="150" customWidth="1" outlineLevel="1"/>
    <col min="33" max="33" width="9.140625" style="150" outlineLevel="1"/>
    <col min="34" max="34" width="10" style="150" customWidth="1" outlineLevel="1"/>
    <col min="35" max="44" width="9.140625" style="150" outlineLevel="1"/>
    <col min="45" max="45" width="10.85546875" style="150" customWidth="1" outlineLevel="1"/>
    <col min="46" max="54" width="9.140625" style="150" outlineLevel="1"/>
    <col min="55" max="55" width="9.140625" style="151" outlineLevel="1"/>
    <col min="56" max="78" width="9.140625" style="150" outlineLevel="1"/>
    <col min="79" max="83" width="9.85546875" style="150" customWidth="1" outlineLevel="1"/>
    <col min="84" max="84" width="9.140625" style="150" outlineLevel="1"/>
    <col min="85" max="89" width="9.85546875" style="150" customWidth="1" outlineLevel="1"/>
    <col min="90" max="90" width="9.5703125" style="150" customWidth="1"/>
    <col min="91" max="91" width="9.7109375" style="150" customWidth="1"/>
    <col min="92" max="92" width="10.140625" style="150" customWidth="1"/>
    <col min="93" max="95" width="10.5703125" style="150" customWidth="1"/>
    <col min="96" max="103" width="7" style="150" customWidth="1"/>
    <col min="104" max="104" width="9" style="150" customWidth="1"/>
    <col min="105" max="119" width="7" style="150" customWidth="1"/>
    <col min="120" max="122" width="9.7109375" style="150" customWidth="1"/>
    <col min="123" max="124" width="7" style="150" customWidth="1"/>
    <col min="125" max="127" width="10.7109375" style="150" customWidth="1"/>
    <col min="128" max="145" width="7" style="150" customWidth="1"/>
    <col min="146" max="147" width="9" style="150" customWidth="1"/>
    <col min="148" max="166" width="9.7109375" style="150" customWidth="1"/>
    <col min="167" max="169" width="12" style="150" customWidth="1"/>
    <col min="170" max="201" width="14.28515625" style="150" customWidth="1"/>
    <col min="202" max="205" width="9.28515625" style="152" customWidth="1"/>
    <col min="206" max="206" width="10.5703125" style="152" customWidth="1"/>
    <col min="207" max="219" width="7" style="150" customWidth="1"/>
    <col min="220" max="256" width="7" style="148" customWidth="1"/>
    <col min="257" max="257" width="7" style="153" customWidth="1"/>
    <col min="258" max="281" width="7" style="148" customWidth="1"/>
    <col min="282" max="282" width="8" style="148" customWidth="1"/>
    <col min="283" max="290" width="6.5703125" style="148" customWidth="1"/>
    <col min="291" max="412" width="9.140625" style="148"/>
    <col min="413" max="413" width="18.140625" style="148" customWidth="1"/>
    <col min="414" max="414" width="9.140625" style="148"/>
    <col min="415" max="415" width="9.140625" style="131"/>
    <col min="416" max="417" width="9.140625" style="148"/>
    <col min="418" max="418" width="13.140625" style="148" customWidth="1"/>
    <col min="419" max="422" width="9.140625" style="148"/>
    <col min="423" max="423" width="18.140625" style="148" customWidth="1"/>
    <col min="424" max="424" width="15.7109375" style="148" customWidth="1"/>
    <col min="425" max="425" width="13" style="148" customWidth="1"/>
    <col min="426" max="446" width="9.140625" style="148"/>
    <col min="447" max="447" width="13.28515625" style="148" customWidth="1"/>
    <col min="448" max="448" width="15.28515625" style="148" customWidth="1"/>
    <col min="449" max="16384" width="9.140625" style="148"/>
  </cols>
  <sheetData>
    <row r="2" spans="1:460" s="648" customFormat="1" ht="15.75">
      <c r="B2" s="678" t="s">
        <v>884</v>
      </c>
      <c r="C2" s="678"/>
      <c r="D2" s="679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504"/>
      <c r="AA2" s="504"/>
      <c r="AB2" s="504"/>
      <c r="AC2" s="504"/>
      <c r="AD2" s="504"/>
      <c r="AE2" s="504"/>
      <c r="AF2" s="504"/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4"/>
      <c r="AW2" s="504"/>
      <c r="AX2" s="504"/>
      <c r="AY2" s="504"/>
      <c r="AZ2" s="504"/>
      <c r="BA2" s="504"/>
      <c r="BB2" s="504"/>
      <c r="BC2" s="649"/>
      <c r="BD2" s="504"/>
      <c r="BE2" s="504"/>
      <c r="BF2" s="504"/>
      <c r="BG2" s="504"/>
      <c r="BH2" s="504"/>
      <c r="BI2" s="504"/>
      <c r="BJ2" s="504"/>
      <c r="BK2" s="504"/>
      <c r="BL2" s="504"/>
      <c r="BM2" s="504"/>
      <c r="BN2" s="504"/>
      <c r="BO2" s="504"/>
      <c r="BP2" s="504"/>
      <c r="BQ2" s="504"/>
      <c r="BR2" s="504"/>
      <c r="BS2" s="504"/>
      <c r="BT2" s="504"/>
      <c r="BU2" s="504"/>
      <c r="BV2" s="504"/>
      <c r="BW2" s="504"/>
      <c r="BX2" s="504"/>
      <c r="BY2" s="504"/>
      <c r="BZ2" s="504"/>
      <c r="CA2" s="504"/>
      <c r="CB2" s="504"/>
      <c r="CC2" s="504"/>
      <c r="CD2" s="504"/>
      <c r="CE2" s="504"/>
      <c r="CF2" s="504"/>
      <c r="CG2" s="504"/>
      <c r="CH2" s="504"/>
      <c r="CI2" s="504"/>
      <c r="CJ2" s="504"/>
      <c r="CK2" s="504"/>
      <c r="CL2" s="504"/>
      <c r="CM2" s="504"/>
      <c r="CN2" s="504"/>
      <c r="CO2" s="504"/>
      <c r="CP2" s="504"/>
      <c r="CQ2" s="504"/>
      <c r="CR2" s="504"/>
      <c r="CS2" s="504"/>
      <c r="CT2" s="504"/>
      <c r="CU2" s="504"/>
      <c r="CV2" s="504"/>
      <c r="CW2" s="504"/>
      <c r="CX2" s="504"/>
      <c r="CY2" s="504"/>
      <c r="CZ2" s="504"/>
      <c r="DA2" s="504"/>
      <c r="DB2" s="504"/>
      <c r="DC2" s="504"/>
      <c r="DD2" s="504"/>
      <c r="DE2" s="504"/>
      <c r="DF2" s="504"/>
      <c r="DG2" s="504"/>
      <c r="DH2" s="504"/>
      <c r="DI2" s="504"/>
      <c r="DJ2" s="504"/>
      <c r="DK2" s="504"/>
      <c r="DL2" s="504"/>
      <c r="DM2" s="504"/>
      <c r="DN2" s="504"/>
      <c r="DO2" s="504"/>
      <c r="DP2" s="504"/>
      <c r="DQ2" s="504"/>
      <c r="DR2" s="504"/>
      <c r="DS2" s="504"/>
      <c r="DT2" s="504"/>
      <c r="DU2" s="504"/>
      <c r="DV2" s="504"/>
      <c r="DW2" s="504"/>
      <c r="DX2" s="504"/>
      <c r="DY2" s="504"/>
      <c r="DZ2" s="504"/>
      <c r="EA2" s="504"/>
      <c r="EB2" s="504"/>
      <c r="EC2" s="504"/>
      <c r="ED2" s="504"/>
      <c r="EE2" s="504"/>
      <c r="EF2" s="504"/>
      <c r="EG2" s="504"/>
      <c r="EH2" s="504"/>
      <c r="EI2" s="504"/>
      <c r="EJ2" s="504"/>
      <c r="EK2" s="504"/>
      <c r="EL2" s="504"/>
      <c r="EM2" s="504"/>
      <c r="EN2" s="504"/>
      <c r="EO2" s="504"/>
      <c r="EP2" s="504"/>
      <c r="EQ2" s="504"/>
      <c r="ER2" s="504"/>
      <c r="ES2" s="504"/>
      <c r="ET2" s="504"/>
      <c r="EU2" s="504"/>
      <c r="EV2" s="504"/>
      <c r="EW2" s="504"/>
      <c r="EX2" s="504"/>
      <c r="EY2" s="504"/>
      <c r="EZ2" s="504"/>
      <c r="FA2" s="504"/>
      <c r="FB2" s="504"/>
      <c r="FC2" s="504"/>
      <c r="FD2" s="504"/>
      <c r="FE2" s="504"/>
      <c r="FF2" s="504"/>
      <c r="FG2" s="504"/>
      <c r="FH2" s="504"/>
      <c r="FI2" s="504"/>
      <c r="FJ2" s="504"/>
      <c r="FK2" s="504"/>
      <c r="FL2" s="504"/>
      <c r="FM2" s="504"/>
      <c r="FN2" s="504"/>
      <c r="FO2" s="504"/>
      <c r="FP2" s="504"/>
      <c r="FQ2" s="504"/>
      <c r="FR2" s="504"/>
      <c r="FS2" s="504"/>
      <c r="FT2" s="504"/>
      <c r="FU2" s="504"/>
      <c r="FV2" s="504"/>
      <c r="FW2" s="504"/>
      <c r="FX2" s="504"/>
      <c r="FY2" s="504"/>
      <c r="FZ2" s="504"/>
      <c r="GA2" s="504"/>
      <c r="GB2" s="504"/>
      <c r="GC2" s="504"/>
      <c r="GD2" s="504"/>
      <c r="GE2" s="504"/>
      <c r="GF2" s="504"/>
      <c r="GG2" s="504"/>
      <c r="GH2" s="504"/>
      <c r="GI2" s="504"/>
      <c r="GJ2" s="504"/>
      <c r="GK2" s="504"/>
      <c r="GL2" s="504"/>
      <c r="GM2" s="504"/>
      <c r="GN2" s="504"/>
      <c r="GO2" s="504"/>
      <c r="GP2" s="504"/>
      <c r="GQ2" s="504"/>
      <c r="GR2" s="504"/>
      <c r="GS2" s="504"/>
      <c r="GT2" s="504"/>
      <c r="GU2" s="504"/>
      <c r="GV2" s="504"/>
      <c r="GW2" s="504"/>
      <c r="GX2" s="504"/>
      <c r="GY2" s="504"/>
      <c r="GZ2" s="504"/>
      <c r="HA2" s="504"/>
      <c r="HB2" s="504"/>
      <c r="HC2" s="504"/>
      <c r="HD2" s="504"/>
      <c r="HE2" s="504"/>
      <c r="HF2" s="504"/>
      <c r="HG2" s="504"/>
      <c r="HH2" s="504"/>
      <c r="HI2" s="504"/>
      <c r="HJ2" s="504"/>
      <c r="HK2" s="504"/>
      <c r="IW2" s="650"/>
    </row>
    <row r="3" spans="1:460" s="651" customFormat="1" ht="47.25">
      <c r="B3" s="680" t="s">
        <v>885</v>
      </c>
      <c r="C3" s="680"/>
      <c r="D3" s="681" t="s">
        <v>886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6" t="s">
        <v>887</v>
      </c>
      <c r="T3" s="157" t="s">
        <v>888</v>
      </c>
      <c r="U3" s="584" t="s">
        <v>889</v>
      </c>
      <c r="V3" s="156" t="s">
        <v>890</v>
      </c>
      <c r="W3" s="156" t="s">
        <v>891</v>
      </c>
      <c r="X3" s="156" t="s">
        <v>892</v>
      </c>
      <c r="Y3" s="155"/>
      <c r="Z3" s="652"/>
      <c r="AA3" s="652"/>
      <c r="AB3" s="672"/>
      <c r="AC3" s="673"/>
      <c r="AD3" s="674"/>
      <c r="AE3" s="652"/>
      <c r="AF3" s="652"/>
      <c r="AG3" s="652"/>
      <c r="AH3" s="652"/>
      <c r="AI3" s="652"/>
      <c r="AJ3" s="652"/>
      <c r="AK3" s="652"/>
      <c r="AL3" s="652"/>
      <c r="AM3" s="652"/>
      <c r="AN3" s="652"/>
      <c r="AO3" s="652"/>
      <c r="AP3" s="652"/>
      <c r="AQ3" s="652"/>
      <c r="AR3" s="652"/>
      <c r="AS3" s="652"/>
      <c r="AT3" s="652"/>
      <c r="AU3" s="652"/>
      <c r="AV3" s="652"/>
      <c r="AW3" s="652"/>
      <c r="AX3" s="652"/>
      <c r="AY3" s="652"/>
      <c r="AZ3" s="652"/>
      <c r="BA3" s="652"/>
      <c r="BB3" s="652"/>
      <c r="BC3" s="653"/>
      <c r="BD3" s="652"/>
      <c r="BE3" s="652"/>
      <c r="BF3" s="652"/>
      <c r="BG3" s="652"/>
      <c r="BH3" s="652"/>
      <c r="BI3" s="652"/>
      <c r="BJ3" s="652"/>
      <c r="BK3" s="652"/>
      <c r="BL3" s="652"/>
      <c r="BM3" s="652"/>
      <c r="BN3" s="652"/>
      <c r="BO3" s="652"/>
      <c r="BP3" s="652"/>
      <c r="BQ3" s="652"/>
      <c r="BR3" s="652"/>
      <c r="BS3" s="652"/>
      <c r="BT3" s="652"/>
      <c r="BU3" s="652"/>
      <c r="BV3" s="652"/>
      <c r="BW3" s="652"/>
      <c r="BX3" s="652"/>
      <c r="BY3" s="652"/>
      <c r="BZ3" s="652"/>
      <c r="CA3" s="652"/>
      <c r="CB3" s="652"/>
      <c r="CC3" s="652"/>
      <c r="CD3" s="652"/>
      <c r="CE3" s="652"/>
      <c r="CF3" s="652"/>
      <c r="CG3" s="652"/>
      <c r="CH3" s="652"/>
      <c r="CI3" s="652"/>
      <c r="CJ3" s="652"/>
      <c r="CK3" s="652"/>
      <c r="CL3" s="654"/>
      <c r="CM3" s="654"/>
      <c r="CN3" s="654"/>
      <c r="CO3" s="654"/>
      <c r="CP3" s="654"/>
      <c r="CQ3" s="654"/>
      <c r="CR3" s="654"/>
      <c r="CS3" s="654"/>
      <c r="CT3" s="654"/>
      <c r="CU3" s="654"/>
      <c r="CV3" s="654"/>
      <c r="CW3" s="654"/>
      <c r="CX3" s="654"/>
      <c r="CY3" s="654"/>
      <c r="CZ3" s="654"/>
      <c r="DA3" s="654"/>
      <c r="DB3" s="654"/>
      <c r="DC3" s="654"/>
      <c r="DD3" s="654"/>
      <c r="DE3" s="654"/>
      <c r="DF3" s="654"/>
      <c r="DG3" s="654"/>
      <c r="DH3" s="654"/>
      <c r="DI3" s="654"/>
      <c r="DJ3" s="654"/>
      <c r="DK3" s="654"/>
      <c r="DL3" s="654"/>
      <c r="DM3" s="654"/>
      <c r="DN3" s="654"/>
      <c r="DO3" s="654"/>
      <c r="DP3" s="654"/>
      <c r="DQ3" s="654"/>
      <c r="DR3" s="654"/>
      <c r="DS3" s="654"/>
      <c r="DT3" s="654"/>
      <c r="DU3" s="654"/>
      <c r="DV3" s="654"/>
      <c r="DW3" s="654"/>
      <c r="DX3" s="654"/>
      <c r="DY3" s="654"/>
      <c r="DZ3" s="654"/>
      <c r="EA3" s="654"/>
      <c r="EB3" s="654"/>
      <c r="EC3" s="654"/>
      <c r="ED3" s="654"/>
      <c r="EE3" s="654"/>
      <c r="EF3" s="654"/>
      <c r="EG3" s="654"/>
      <c r="EH3" s="654"/>
      <c r="EI3" s="654"/>
      <c r="EJ3" s="654"/>
      <c r="EK3" s="654"/>
      <c r="EL3" s="654"/>
      <c r="EM3" s="654"/>
      <c r="EN3" s="654"/>
      <c r="EO3" s="654"/>
      <c r="EP3" s="654"/>
      <c r="EQ3" s="654"/>
      <c r="ER3" s="654"/>
      <c r="ES3" s="654"/>
      <c r="ET3" s="654"/>
      <c r="EU3" s="654"/>
      <c r="EV3" s="654"/>
      <c r="EW3" s="654"/>
      <c r="EX3" s="654"/>
      <c r="EY3" s="654"/>
      <c r="EZ3" s="654"/>
      <c r="FA3" s="654"/>
      <c r="FB3" s="654"/>
      <c r="FC3" s="654"/>
      <c r="FD3" s="654"/>
      <c r="FE3" s="654"/>
      <c r="FF3" s="654"/>
      <c r="FG3" s="654"/>
      <c r="FH3" s="654"/>
      <c r="FI3" s="654"/>
      <c r="FJ3" s="654"/>
      <c r="FK3" s="654"/>
      <c r="FL3" s="654"/>
      <c r="FM3" s="654"/>
      <c r="FN3" s="654"/>
      <c r="FO3" s="654"/>
      <c r="FP3" s="654"/>
      <c r="FQ3" s="654"/>
      <c r="FR3" s="654"/>
      <c r="FS3" s="654"/>
      <c r="FT3" s="654"/>
      <c r="FU3" s="654"/>
      <c r="FV3" s="654"/>
      <c r="FW3" s="654"/>
      <c r="FX3" s="654"/>
      <c r="FY3" s="654"/>
      <c r="FZ3" s="654"/>
      <c r="GA3" s="654"/>
      <c r="GB3" s="654"/>
      <c r="GC3" s="654"/>
      <c r="GD3" s="654"/>
      <c r="GE3" s="654"/>
      <c r="GF3" s="654"/>
      <c r="GG3" s="654"/>
      <c r="GH3" s="654"/>
      <c r="GI3" s="654"/>
      <c r="GJ3" s="654"/>
      <c r="GK3" s="654"/>
      <c r="GL3" s="654"/>
      <c r="GM3" s="654"/>
      <c r="GN3" s="654"/>
      <c r="GO3" s="654"/>
      <c r="GP3" s="654"/>
      <c r="GQ3" s="654"/>
      <c r="GR3" s="654"/>
      <c r="GS3" s="654"/>
      <c r="GT3" s="654"/>
      <c r="GU3" s="654"/>
      <c r="GV3" s="654"/>
      <c r="GW3" s="654"/>
      <c r="GX3" s="654"/>
      <c r="GY3" s="654"/>
      <c r="GZ3" s="654"/>
      <c r="HA3" s="654"/>
      <c r="HB3" s="654"/>
      <c r="HC3" s="654"/>
      <c r="HD3" s="654"/>
      <c r="HE3" s="654"/>
      <c r="HF3" s="654"/>
      <c r="HG3" s="654"/>
      <c r="HH3" s="654"/>
      <c r="HI3" s="654"/>
      <c r="HJ3" s="654"/>
      <c r="IW3" s="655"/>
    </row>
    <row r="4" spans="1:460" s="648" customFormat="1" ht="18.75">
      <c r="B4" s="682" t="s">
        <v>2445</v>
      </c>
      <c r="C4" s="683"/>
      <c r="D4" s="684">
        <f>X4</f>
        <v>67.659763313609474</v>
      </c>
      <c r="E4" s="161"/>
      <c r="F4" s="162" t="s">
        <v>2739</v>
      </c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4">
        <v>6300</v>
      </c>
      <c r="R4" s="165" t="s">
        <v>893</v>
      </c>
      <c r="S4" s="161">
        <v>1.2</v>
      </c>
      <c r="T4" s="161" t="s">
        <v>2475</v>
      </c>
      <c r="U4" s="585">
        <v>0.15</v>
      </c>
      <c r="V4" s="166"/>
      <c r="W4" s="161">
        <f>(S4*$Q$4*$Q$5)+(S4*$Q$4*$Q$5*$Q$6)+(S4*$Q$4*$Q$5*U4)</f>
        <v>11434.5</v>
      </c>
      <c r="X4" s="167">
        <f>W4/$Q$7</f>
        <v>67.659763313609474</v>
      </c>
      <c r="Y4" s="161"/>
      <c r="Z4" s="503"/>
      <c r="AA4" s="503"/>
      <c r="AB4" s="672"/>
      <c r="AC4" s="672"/>
      <c r="AD4" s="674"/>
      <c r="AE4" s="503"/>
      <c r="AF4" s="503"/>
      <c r="AG4" s="503"/>
      <c r="AH4" s="503"/>
      <c r="AI4" s="503"/>
      <c r="AJ4" s="503"/>
      <c r="AK4" s="503"/>
      <c r="AL4" s="503"/>
      <c r="AM4" s="503"/>
      <c r="AN4" s="503"/>
      <c r="AO4" s="503"/>
      <c r="AP4" s="503"/>
      <c r="AQ4" s="503"/>
      <c r="AR4" s="503"/>
      <c r="AS4" s="503"/>
      <c r="AT4" s="503"/>
      <c r="AU4" s="503"/>
      <c r="AV4" s="503"/>
      <c r="AW4" s="503"/>
      <c r="AX4" s="503"/>
      <c r="AY4" s="503"/>
      <c r="AZ4" s="503"/>
      <c r="BA4" s="503"/>
      <c r="BB4" s="503"/>
      <c r="BC4" s="656"/>
      <c r="BD4" s="503"/>
      <c r="BE4" s="503"/>
      <c r="BF4" s="503"/>
      <c r="BG4" s="503"/>
      <c r="BH4" s="503"/>
      <c r="BI4" s="503"/>
      <c r="BJ4" s="503"/>
      <c r="BK4" s="503"/>
      <c r="BL4" s="503"/>
      <c r="BM4" s="503"/>
      <c r="BN4" s="503"/>
      <c r="BO4" s="503"/>
      <c r="BP4" s="503"/>
      <c r="BQ4" s="503"/>
      <c r="BR4" s="503"/>
      <c r="BS4" s="503"/>
      <c r="BT4" s="503"/>
      <c r="BU4" s="503"/>
      <c r="BV4" s="503"/>
      <c r="BW4" s="503"/>
      <c r="BX4" s="503"/>
      <c r="BY4" s="503"/>
      <c r="BZ4" s="503"/>
      <c r="CA4" s="503"/>
      <c r="CB4" s="503"/>
      <c r="CC4" s="503"/>
      <c r="CD4" s="503"/>
      <c r="CE4" s="503"/>
      <c r="CF4" s="503"/>
      <c r="CG4" s="503"/>
      <c r="CH4" s="503"/>
      <c r="CI4" s="503"/>
      <c r="CJ4" s="503"/>
      <c r="CK4" s="503"/>
      <c r="CL4" s="504"/>
      <c r="CM4" s="504"/>
      <c r="CN4" s="504"/>
      <c r="CO4" s="504"/>
      <c r="CP4" s="504"/>
      <c r="CQ4" s="504"/>
      <c r="CR4" s="504"/>
      <c r="CS4" s="504"/>
      <c r="CT4" s="504"/>
      <c r="CU4" s="504"/>
      <c r="CV4" s="504"/>
      <c r="CW4" s="504"/>
      <c r="CX4" s="504"/>
      <c r="CY4" s="504"/>
      <c r="CZ4" s="504"/>
      <c r="DA4" s="504"/>
      <c r="DB4" s="504"/>
      <c r="DC4" s="504"/>
      <c r="DD4" s="504"/>
      <c r="DE4" s="504"/>
      <c r="DF4" s="504"/>
      <c r="DG4" s="504"/>
      <c r="DH4" s="504"/>
      <c r="DI4" s="504"/>
      <c r="DJ4" s="504"/>
      <c r="DK4" s="504"/>
      <c r="DL4" s="504"/>
      <c r="DM4" s="504"/>
      <c r="DN4" s="504"/>
      <c r="DO4" s="504"/>
      <c r="DP4" s="504"/>
      <c r="DQ4" s="504"/>
      <c r="DR4" s="504"/>
      <c r="DS4" s="504"/>
      <c r="DT4" s="504"/>
      <c r="DU4" s="504"/>
      <c r="DV4" s="504"/>
      <c r="DW4" s="504"/>
      <c r="DX4" s="504"/>
      <c r="DY4" s="504"/>
      <c r="DZ4" s="504"/>
      <c r="EA4" s="504"/>
      <c r="EB4" s="504"/>
      <c r="EC4" s="504"/>
      <c r="ED4" s="504"/>
      <c r="EE4" s="504"/>
      <c r="EF4" s="504"/>
      <c r="EG4" s="504"/>
      <c r="EH4" s="504"/>
      <c r="EI4" s="504"/>
      <c r="EJ4" s="504"/>
      <c r="EK4" s="504"/>
      <c r="EL4" s="504"/>
      <c r="EM4" s="504"/>
      <c r="EN4" s="504"/>
      <c r="EO4" s="504"/>
      <c r="EP4" s="504"/>
      <c r="EQ4" s="504"/>
      <c r="ER4" s="504"/>
      <c r="ES4" s="504"/>
      <c r="ET4" s="504"/>
      <c r="EU4" s="504"/>
      <c r="EV4" s="504"/>
      <c r="EW4" s="504"/>
      <c r="EX4" s="504"/>
      <c r="EY4" s="504"/>
      <c r="EZ4" s="504"/>
      <c r="FA4" s="504"/>
      <c r="FB4" s="504"/>
      <c r="FC4" s="504"/>
      <c r="FD4" s="504"/>
      <c r="FE4" s="504"/>
      <c r="FF4" s="504"/>
      <c r="FG4" s="504"/>
      <c r="FH4" s="504"/>
      <c r="FI4" s="504"/>
      <c r="FJ4" s="504"/>
      <c r="FK4" s="504"/>
      <c r="FL4" s="504"/>
      <c r="FM4" s="504"/>
      <c r="FN4" s="504"/>
      <c r="FO4" s="504"/>
      <c r="FP4" s="504"/>
      <c r="FQ4" s="504"/>
      <c r="FR4" s="504"/>
      <c r="FS4" s="504"/>
      <c r="FT4" s="504"/>
      <c r="FU4" s="504"/>
      <c r="FV4" s="504"/>
      <c r="FW4" s="504"/>
      <c r="FX4" s="504"/>
      <c r="FY4" s="504"/>
      <c r="FZ4" s="504"/>
      <c r="GA4" s="504"/>
      <c r="GB4" s="504"/>
      <c r="GC4" s="504"/>
      <c r="GD4" s="504"/>
      <c r="GE4" s="504"/>
      <c r="GF4" s="504"/>
      <c r="GG4" s="504"/>
      <c r="GH4" s="504"/>
      <c r="GI4" s="504"/>
      <c r="GJ4" s="504"/>
      <c r="GK4" s="504"/>
      <c r="GL4" s="504"/>
      <c r="GM4" s="504"/>
      <c r="GN4" s="504"/>
      <c r="GO4" s="504"/>
      <c r="GP4" s="504"/>
      <c r="GQ4" s="504"/>
      <c r="GR4" s="504"/>
      <c r="GS4" s="504"/>
      <c r="GT4" s="504"/>
      <c r="GU4" s="504"/>
      <c r="GV4" s="504"/>
      <c r="GW4" s="504"/>
      <c r="GX4" s="504"/>
      <c r="GY4" s="504"/>
      <c r="GZ4" s="504"/>
      <c r="HA4" s="504"/>
      <c r="HB4" s="504"/>
      <c r="HC4" s="504"/>
      <c r="HD4" s="504"/>
      <c r="HE4" s="504"/>
      <c r="HF4" s="504"/>
      <c r="HG4" s="504"/>
      <c r="HH4" s="504"/>
      <c r="HI4" s="504"/>
      <c r="HJ4" s="504"/>
      <c r="IW4" s="650"/>
    </row>
    <row r="5" spans="1:460" s="160" customFormat="1" ht="18.75">
      <c r="B5" s="675" t="s">
        <v>2446</v>
      </c>
      <c r="C5" s="676"/>
      <c r="D5" s="677">
        <f>X5</f>
        <v>64.953372781065099</v>
      </c>
      <c r="E5" s="161"/>
      <c r="F5" s="162" t="s">
        <v>894</v>
      </c>
      <c r="G5" s="163"/>
      <c r="H5" s="163"/>
      <c r="I5" s="163"/>
      <c r="J5" s="163"/>
      <c r="K5" s="163"/>
      <c r="N5" s="163" t="s">
        <v>2740</v>
      </c>
      <c r="O5" s="163"/>
      <c r="P5" s="163"/>
      <c r="Q5" s="164">
        <v>1.21</v>
      </c>
      <c r="R5" s="164"/>
      <c r="S5" s="161">
        <v>1.2</v>
      </c>
      <c r="T5" s="161" t="s">
        <v>2475</v>
      </c>
      <c r="U5" s="585">
        <v>0.1</v>
      </c>
      <c r="V5" s="166"/>
      <c r="W5" s="161">
        <f>(S5*$Q$4*$Q$5)+(S5*$Q$4*$Q$5*$Q$6)+(S5*$Q$4*$Q$5*U5)+(S5*$Q$4*$Q$5*V5)</f>
        <v>10977.12</v>
      </c>
      <c r="X5" s="167">
        <f>W5/$Q$7</f>
        <v>64.953372781065099</v>
      </c>
      <c r="Y5" s="161"/>
      <c r="Z5" s="503"/>
      <c r="AA5" s="503"/>
      <c r="AB5" s="672"/>
      <c r="AC5" s="672"/>
      <c r="AD5" s="674"/>
      <c r="AE5" s="503"/>
      <c r="AF5" s="687"/>
      <c r="AG5" s="687"/>
      <c r="AH5" s="687"/>
      <c r="AI5" s="687"/>
      <c r="AJ5" s="687"/>
      <c r="AK5" s="687"/>
      <c r="AL5" s="687"/>
      <c r="AM5" s="687"/>
      <c r="AN5" s="687"/>
      <c r="AO5" s="687"/>
      <c r="AP5" s="687"/>
      <c r="AQ5" s="687"/>
      <c r="AR5" s="687"/>
      <c r="AS5" s="687"/>
      <c r="AT5" s="687"/>
      <c r="AU5" s="687"/>
      <c r="AV5" s="687"/>
      <c r="AW5" s="687"/>
      <c r="AX5" s="687"/>
      <c r="AY5" s="687"/>
      <c r="AZ5" s="687"/>
      <c r="BA5" s="687"/>
      <c r="BB5" s="687"/>
      <c r="BC5" s="688"/>
      <c r="BD5" s="687"/>
      <c r="BE5" s="687"/>
      <c r="BF5" s="687"/>
      <c r="BG5" s="687"/>
      <c r="BH5" s="687"/>
      <c r="BI5" s="687"/>
      <c r="BJ5" s="687"/>
      <c r="BK5" s="687"/>
      <c r="BL5" s="687"/>
      <c r="BM5" s="687"/>
      <c r="BN5" s="687"/>
      <c r="BO5" s="687"/>
      <c r="BP5" s="687"/>
      <c r="BQ5" s="687"/>
      <c r="BR5" s="687"/>
      <c r="BS5" s="687"/>
      <c r="BT5" s="687"/>
      <c r="BU5" s="687"/>
      <c r="BV5" s="687"/>
      <c r="BW5" s="687"/>
      <c r="BX5" s="687"/>
      <c r="BY5" s="687"/>
      <c r="BZ5" s="687"/>
      <c r="CA5" s="687"/>
      <c r="CB5" s="687"/>
      <c r="CC5" s="687"/>
      <c r="CD5" s="687"/>
      <c r="CE5" s="687"/>
      <c r="CF5" s="687"/>
      <c r="CG5" s="687"/>
      <c r="CH5" s="687"/>
      <c r="CI5" s="687"/>
      <c r="CJ5" s="687"/>
      <c r="CK5" s="687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73"/>
      <c r="DD5" s="173"/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3"/>
      <c r="DY5" s="173"/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73"/>
      <c r="FJ5" s="173"/>
      <c r="FK5" s="173"/>
      <c r="FL5" s="173"/>
      <c r="FM5" s="173"/>
      <c r="FN5" s="173"/>
      <c r="FO5" s="173"/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3"/>
      <c r="GB5" s="173"/>
      <c r="GC5" s="173"/>
      <c r="GD5" s="173"/>
      <c r="GE5" s="173"/>
      <c r="GF5" s="173"/>
      <c r="GG5" s="173"/>
      <c r="GH5" s="173"/>
      <c r="GI5" s="173"/>
      <c r="GJ5" s="173"/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73"/>
      <c r="HE5" s="173"/>
      <c r="HF5" s="173"/>
      <c r="HG5" s="173"/>
      <c r="HH5" s="173"/>
      <c r="HI5" s="173"/>
      <c r="HJ5" s="173"/>
      <c r="IW5" s="689"/>
    </row>
    <row r="6" spans="1:460" s="160" customFormat="1" ht="18.75">
      <c r="B6" s="675" t="s">
        <v>895</v>
      </c>
      <c r="C6" s="676"/>
      <c r="D6" s="677">
        <f>X6</f>
        <v>67.659763313609474</v>
      </c>
      <c r="E6" s="161"/>
      <c r="F6" s="162" t="s">
        <v>896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9">
        <v>0.1</v>
      </c>
      <c r="R6" s="164"/>
      <c r="S6" s="161">
        <v>1.2</v>
      </c>
      <c r="T6" s="161" t="s">
        <v>2475</v>
      </c>
      <c r="U6" s="585">
        <v>0.15</v>
      </c>
      <c r="V6" s="166"/>
      <c r="W6" s="161">
        <f>(S6*$Q$4*$Q$5)+(S6*$Q$4*$Q$5*$Q$6)+(S6*$Q$4*$Q$5*U6)+(S6*$Q$4*$Q$5*V6)</f>
        <v>11434.5</v>
      </c>
      <c r="X6" s="167">
        <f>W6/$Q$7</f>
        <v>67.659763313609474</v>
      </c>
      <c r="Y6" s="161"/>
      <c r="Z6" s="503"/>
      <c r="AA6" s="503"/>
      <c r="AB6" s="672"/>
      <c r="AC6" s="672"/>
      <c r="AD6" s="830"/>
      <c r="AE6" s="503"/>
      <c r="AF6" s="687"/>
      <c r="AG6" s="687"/>
      <c r="AH6" s="687"/>
      <c r="AI6" s="687"/>
      <c r="AJ6" s="687"/>
      <c r="AK6" s="687"/>
      <c r="AL6" s="687"/>
      <c r="AM6" s="687"/>
      <c r="AN6" s="687"/>
      <c r="AO6" s="687"/>
      <c r="AP6" s="687"/>
      <c r="AQ6" s="687"/>
      <c r="AR6" s="687"/>
      <c r="AS6" s="687"/>
      <c r="AT6" s="687"/>
      <c r="AU6" s="687"/>
      <c r="AV6" s="687"/>
      <c r="AW6" s="687"/>
      <c r="AX6" s="687"/>
      <c r="AY6" s="687"/>
      <c r="AZ6" s="687"/>
      <c r="BA6" s="687"/>
      <c r="BB6" s="687"/>
      <c r="BC6" s="688"/>
      <c r="BD6" s="687"/>
      <c r="BE6" s="687"/>
      <c r="BF6" s="687"/>
      <c r="BG6" s="687"/>
      <c r="BH6" s="687"/>
      <c r="BI6" s="687"/>
      <c r="BJ6" s="687"/>
      <c r="BK6" s="687"/>
      <c r="BL6" s="687"/>
      <c r="BM6" s="687"/>
      <c r="BN6" s="687"/>
      <c r="BO6" s="687"/>
      <c r="BP6" s="687"/>
      <c r="BQ6" s="687"/>
      <c r="BR6" s="687"/>
      <c r="BS6" s="687"/>
      <c r="BT6" s="687"/>
      <c r="BU6" s="687"/>
      <c r="BV6" s="687"/>
      <c r="BW6" s="687"/>
      <c r="BX6" s="687"/>
      <c r="BY6" s="687"/>
      <c r="BZ6" s="687"/>
      <c r="CA6" s="687"/>
      <c r="CB6" s="687"/>
      <c r="CC6" s="687"/>
      <c r="CD6" s="687"/>
      <c r="CE6" s="687"/>
      <c r="CF6" s="687"/>
      <c r="CG6" s="687"/>
      <c r="CH6" s="687"/>
      <c r="CI6" s="687"/>
      <c r="CJ6" s="687"/>
      <c r="CK6" s="687"/>
      <c r="CL6" s="173"/>
      <c r="CM6" s="173"/>
      <c r="CN6" s="173"/>
      <c r="CO6" s="173"/>
      <c r="CP6" s="173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173"/>
      <c r="DJ6" s="173"/>
      <c r="DK6" s="173"/>
      <c r="DL6" s="173"/>
      <c r="DM6" s="173"/>
      <c r="DN6" s="173"/>
      <c r="DO6" s="173"/>
      <c r="DP6" s="173"/>
      <c r="DQ6" s="173"/>
      <c r="DR6" s="173"/>
      <c r="DS6" s="173"/>
      <c r="DT6" s="173"/>
      <c r="DU6" s="173"/>
      <c r="DV6" s="173"/>
      <c r="DW6" s="173"/>
      <c r="DX6" s="173"/>
      <c r="DY6" s="173"/>
      <c r="DZ6" s="173"/>
      <c r="EA6" s="173"/>
      <c r="EB6" s="173"/>
      <c r="EC6" s="173"/>
      <c r="ED6" s="173"/>
      <c r="EE6" s="173"/>
      <c r="EF6" s="173"/>
      <c r="EG6" s="173"/>
      <c r="EH6" s="173"/>
      <c r="EI6" s="173"/>
      <c r="EJ6" s="173"/>
      <c r="EK6" s="173"/>
      <c r="EL6" s="173"/>
      <c r="EM6" s="173"/>
      <c r="EN6" s="173"/>
      <c r="EO6" s="173"/>
      <c r="EP6" s="173"/>
      <c r="EQ6" s="173"/>
      <c r="ER6" s="173"/>
      <c r="ES6" s="173"/>
      <c r="ET6" s="173"/>
      <c r="EU6" s="173"/>
      <c r="EV6" s="173"/>
      <c r="EW6" s="173"/>
      <c r="EX6" s="173"/>
      <c r="EY6" s="173"/>
      <c r="EZ6" s="173"/>
      <c r="FA6" s="173"/>
      <c r="FB6" s="173"/>
      <c r="FC6" s="173"/>
      <c r="FD6" s="173"/>
      <c r="FE6" s="173"/>
      <c r="FF6" s="173"/>
      <c r="FG6" s="173"/>
      <c r="FH6" s="173"/>
      <c r="FI6" s="173"/>
      <c r="FJ6" s="173"/>
      <c r="FK6" s="173"/>
      <c r="FL6" s="173"/>
      <c r="FM6" s="173"/>
      <c r="FN6" s="173"/>
      <c r="FO6" s="173"/>
      <c r="FP6" s="173"/>
      <c r="FQ6" s="173"/>
      <c r="FR6" s="173"/>
      <c r="FS6" s="173"/>
      <c r="FT6" s="173"/>
      <c r="FU6" s="173"/>
      <c r="FV6" s="173"/>
      <c r="FW6" s="173"/>
      <c r="FX6" s="173"/>
      <c r="FY6" s="173"/>
      <c r="FZ6" s="173"/>
      <c r="GA6" s="173"/>
      <c r="GB6" s="173"/>
      <c r="GC6" s="173"/>
      <c r="GD6" s="173"/>
      <c r="GE6" s="173"/>
      <c r="GF6" s="173"/>
      <c r="GG6" s="173"/>
      <c r="GH6" s="173"/>
      <c r="GI6" s="173"/>
      <c r="GJ6" s="173"/>
      <c r="GK6" s="173"/>
      <c r="GL6" s="173"/>
      <c r="GM6" s="173"/>
      <c r="GN6" s="173"/>
      <c r="GO6" s="173"/>
      <c r="GP6" s="173"/>
      <c r="GQ6" s="173"/>
      <c r="GR6" s="173"/>
      <c r="GS6" s="173"/>
      <c r="GT6" s="173"/>
      <c r="GU6" s="173"/>
      <c r="GV6" s="173"/>
      <c r="GW6" s="173"/>
      <c r="GX6" s="173"/>
      <c r="GY6" s="173"/>
      <c r="GZ6" s="173"/>
      <c r="HA6" s="173"/>
      <c r="HB6" s="173"/>
      <c r="HC6" s="173"/>
      <c r="HD6" s="173"/>
      <c r="HE6" s="173"/>
      <c r="HF6" s="173"/>
      <c r="HG6" s="173"/>
      <c r="HH6" s="173"/>
      <c r="HI6" s="173"/>
      <c r="HJ6" s="173"/>
      <c r="IW6" s="689"/>
    </row>
    <row r="7" spans="1:460" s="160" customFormat="1" ht="18.75">
      <c r="B7" s="685" t="s">
        <v>898</v>
      </c>
      <c r="C7" s="676"/>
      <c r="D7" s="677">
        <f>X7</f>
        <v>59.540591715976333</v>
      </c>
      <c r="E7" s="161"/>
      <c r="F7" s="162" t="s">
        <v>899</v>
      </c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4">
        <v>169</v>
      </c>
      <c r="R7" s="165" t="s">
        <v>900</v>
      </c>
      <c r="S7" s="161">
        <v>1.2</v>
      </c>
      <c r="T7" s="161" t="s">
        <v>2475</v>
      </c>
      <c r="U7" s="585"/>
      <c r="V7" s="161"/>
      <c r="W7" s="161">
        <f>(S7*$Q$4*$Q$5)+(S7*$Q$4*$Q$5*$Q$6)+(S7*$Q$4*$Q$5*U7)</f>
        <v>10062.36</v>
      </c>
      <c r="X7" s="167">
        <f>W7/$Q$7</f>
        <v>59.540591715976333</v>
      </c>
      <c r="Y7" s="161"/>
      <c r="Z7" s="503"/>
      <c r="AA7" s="503"/>
      <c r="AB7" s="831"/>
      <c r="AC7" s="831"/>
      <c r="AD7" s="831"/>
      <c r="AE7" s="503"/>
      <c r="AF7" s="687"/>
      <c r="AG7" s="687"/>
      <c r="AH7" s="687"/>
      <c r="AI7" s="687"/>
      <c r="AJ7" s="687"/>
      <c r="AK7" s="687"/>
      <c r="AL7" s="687"/>
      <c r="AM7" s="687"/>
      <c r="AN7" s="687"/>
      <c r="AO7" s="687"/>
      <c r="AP7" s="687"/>
      <c r="AQ7" s="687"/>
      <c r="AR7" s="687"/>
      <c r="AS7" s="687"/>
      <c r="AT7" s="687"/>
      <c r="AU7" s="687"/>
      <c r="AV7" s="687"/>
      <c r="AW7" s="687"/>
      <c r="AX7" s="687"/>
      <c r="AY7" s="687"/>
      <c r="AZ7" s="687"/>
      <c r="BA7" s="687"/>
      <c r="BB7" s="687"/>
      <c r="BC7" s="688"/>
      <c r="BD7" s="687"/>
      <c r="BE7" s="687"/>
      <c r="BF7" s="687"/>
      <c r="BG7" s="687"/>
      <c r="BH7" s="687"/>
      <c r="BI7" s="687"/>
      <c r="BJ7" s="687"/>
      <c r="BK7" s="687"/>
      <c r="BL7" s="687"/>
      <c r="BM7" s="687"/>
      <c r="BN7" s="687"/>
      <c r="BO7" s="687"/>
      <c r="BP7" s="687"/>
      <c r="BQ7" s="687"/>
      <c r="BR7" s="687"/>
      <c r="BS7" s="687"/>
      <c r="BT7" s="687"/>
      <c r="BU7" s="687"/>
      <c r="BV7" s="687"/>
      <c r="BW7" s="687"/>
      <c r="BX7" s="687"/>
      <c r="BY7" s="687"/>
      <c r="BZ7" s="687"/>
      <c r="CA7" s="687"/>
      <c r="CB7" s="687"/>
      <c r="CC7" s="687"/>
      <c r="CD7" s="687"/>
      <c r="CE7" s="687"/>
      <c r="CF7" s="687"/>
      <c r="CG7" s="687"/>
      <c r="CH7" s="687"/>
      <c r="CI7" s="687"/>
      <c r="CJ7" s="687"/>
      <c r="CK7" s="687"/>
      <c r="CL7" s="687"/>
      <c r="CM7" s="173"/>
      <c r="CN7" s="173"/>
      <c r="CO7" s="173"/>
      <c r="CP7" s="173"/>
      <c r="CQ7" s="173"/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3"/>
      <c r="DC7" s="173"/>
      <c r="DD7" s="173"/>
      <c r="DE7" s="173"/>
      <c r="DF7" s="173"/>
      <c r="DG7" s="173"/>
      <c r="DH7" s="173"/>
      <c r="DI7" s="173"/>
      <c r="DJ7" s="173"/>
      <c r="DK7" s="173"/>
      <c r="DL7" s="173"/>
      <c r="DM7" s="173"/>
      <c r="DN7" s="173"/>
      <c r="DO7" s="173"/>
      <c r="DP7" s="173"/>
      <c r="DQ7" s="173"/>
      <c r="DR7" s="173"/>
      <c r="DS7" s="173"/>
      <c r="DT7" s="173"/>
      <c r="DU7" s="173"/>
      <c r="DV7" s="173"/>
      <c r="DW7" s="173"/>
      <c r="DX7" s="173"/>
      <c r="DY7" s="173"/>
      <c r="DZ7" s="173"/>
      <c r="EA7" s="173"/>
      <c r="EB7" s="173"/>
      <c r="EC7" s="173"/>
      <c r="ED7" s="173"/>
      <c r="EE7" s="173"/>
      <c r="EF7" s="173"/>
      <c r="EG7" s="173"/>
      <c r="EH7" s="173"/>
      <c r="EI7" s="173"/>
      <c r="EJ7" s="173"/>
      <c r="EK7" s="173"/>
      <c r="EL7" s="173"/>
      <c r="EM7" s="173"/>
      <c r="EN7" s="173"/>
      <c r="EO7" s="173"/>
      <c r="EP7" s="173"/>
      <c r="EQ7" s="173"/>
      <c r="ER7" s="173"/>
      <c r="ES7" s="173"/>
      <c r="ET7" s="173"/>
      <c r="EU7" s="173"/>
      <c r="EV7" s="173"/>
      <c r="EW7" s="173"/>
      <c r="EX7" s="173"/>
      <c r="EY7" s="173"/>
      <c r="EZ7" s="173"/>
      <c r="FA7" s="173"/>
      <c r="FB7" s="173"/>
      <c r="FC7" s="173"/>
      <c r="FD7" s="173"/>
      <c r="FE7" s="173"/>
      <c r="FF7" s="173"/>
      <c r="FG7" s="173"/>
      <c r="FH7" s="173"/>
      <c r="FI7" s="173"/>
      <c r="FJ7" s="173"/>
      <c r="FK7" s="173"/>
      <c r="FL7" s="173"/>
      <c r="FM7" s="173"/>
      <c r="FN7" s="173"/>
      <c r="FO7" s="173"/>
      <c r="FP7" s="173"/>
      <c r="FQ7" s="173"/>
      <c r="FR7" s="173"/>
      <c r="FS7" s="173"/>
      <c r="FT7" s="173"/>
      <c r="FU7" s="173"/>
      <c r="FV7" s="173"/>
      <c r="FW7" s="173"/>
      <c r="FX7" s="173"/>
      <c r="FY7" s="173"/>
      <c r="FZ7" s="173"/>
      <c r="GA7" s="173"/>
      <c r="GB7" s="173"/>
      <c r="GC7" s="173"/>
      <c r="GD7" s="173"/>
      <c r="GE7" s="173"/>
      <c r="GF7" s="173"/>
      <c r="GG7" s="173"/>
      <c r="GH7" s="173"/>
      <c r="GI7" s="173"/>
      <c r="GJ7" s="173"/>
      <c r="GK7" s="173"/>
      <c r="GL7" s="173"/>
      <c r="GM7" s="173"/>
      <c r="GN7" s="173"/>
      <c r="GO7" s="173"/>
      <c r="GP7" s="173"/>
      <c r="GQ7" s="173"/>
      <c r="GR7" s="173"/>
      <c r="GS7" s="173"/>
      <c r="GT7" s="173"/>
      <c r="GU7" s="173"/>
      <c r="GV7" s="173"/>
      <c r="GW7" s="173"/>
      <c r="GX7" s="173"/>
      <c r="GY7" s="173"/>
      <c r="GZ7" s="173"/>
      <c r="HA7" s="173"/>
      <c r="HB7" s="173"/>
      <c r="HC7" s="173"/>
      <c r="HD7" s="173"/>
      <c r="HE7" s="173"/>
      <c r="HF7" s="173"/>
      <c r="HG7" s="173"/>
      <c r="HH7" s="173"/>
      <c r="HI7" s="173"/>
      <c r="HJ7" s="173"/>
      <c r="HK7" s="173"/>
      <c r="IW7" s="689"/>
    </row>
    <row r="8" spans="1:460" s="160" customFormat="1" ht="18.75" hidden="1">
      <c r="B8" s="690" t="s">
        <v>901</v>
      </c>
      <c r="C8" s="676"/>
      <c r="D8" s="677">
        <v>0</v>
      </c>
      <c r="E8" s="161"/>
      <c r="F8" s="162" t="s">
        <v>902</v>
      </c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4"/>
      <c r="R8" s="165" t="s">
        <v>636</v>
      </c>
      <c r="S8" s="161">
        <f>(1.4+2.07)/2</f>
        <v>1.7349999999999999</v>
      </c>
      <c r="T8" s="161" t="s">
        <v>897</v>
      </c>
      <c r="U8" s="585">
        <v>0.1</v>
      </c>
      <c r="V8" s="161"/>
      <c r="W8" s="161">
        <f t="shared" ref="W8:W10" si="0">(S8*$Q$4*$Q$5)+(S8*$Q$4*$Q$5*$Q$6)+(S8*$Q$4*$Q$5*U8)</f>
        <v>15871.085999999999</v>
      </c>
      <c r="X8" s="167">
        <f t="shared" ref="X8:X12" si="1">W8/$Q$7</f>
        <v>93.911751479289933</v>
      </c>
      <c r="Y8" s="161"/>
      <c r="Z8" s="687"/>
      <c r="AA8" s="687"/>
      <c r="AB8" s="687"/>
      <c r="AC8" s="687"/>
      <c r="AD8" s="687"/>
      <c r="AE8" s="687"/>
      <c r="AF8" s="687"/>
      <c r="AG8" s="687"/>
      <c r="AH8" s="687"/>
      <c r="AI8" s="687"/>
      <c r="AJ8" s="687"/>
      <c r="AK8" s="687"/>
      <c r="AL8" s="687"/>
      <c r="AM8" s="687"/>
      <c r="AN8" s="687"/>
      <c r="AO8" s="687"/>
      <c r="AP8" s="687"/>
      <c r="AQ8" s="687"/>
      <c r="AR8" s="687"/>
      <c r="AS8" s="687"/>
      <c r="AT8" s="687"/>
      <c r="AU8" s="687"/>
      <c r="AV8" s="687"/>
      <c r="AW8" s="687"/>
      <c r="AX8" s="687"/>
      <c r="AY8" s="687"/>
      <c r="AZ8" s="687"/>
      <c r="BA8" s="687"/>
      <c r="BB8" s="687"/>
      <c r="BC8" s="688"/>
      <c r="BD8" s="687"/>
      <c r="BE8" s="687"/>
      <c r="BF8" s="687"/>
      <c r="BG8" s="687"/>
      <c r="BH8" s="687"/>
      <c r="BI8" s="687"/>
      <c r="BJ8" s="687"/>
      <c r="BK8" s="687"/>
      <c r="BL8" s="687"/>
      <c r="BM8" s="687"/>
      <c r="BN8" s="687"/>
      <c r="BO8" s="687"/>
      <c r="BP8" s="687"/>
      <c r="BQ8" s="687"/>
      <c r="BR8" s="687"/>
      <c r="BS8" s="687"/>
      <c r="BT8" s="687"/>
      <c r="BU8" s="687"/>
      <c r="BV8" s="687"/>
      <c r="BW8" s="687"/>
      <c r="BX8" s="687"/>
      <c r="BY8" s="687"/>
      <c r="BZ8" s="687"/>
      <c r="CA8" s="687"/>
      <c r="CB8" s="687"/>
      <c r="CC8" s="687"/>
      <c r="CD8" s="687"/>
      <c r="CE8" s="687"/>
      <c r="CF8" s="687"/>
      <c r="CG8" s="687"/>
      <c r="CH8" s="687"/>
      <c r="CI8" s="687"/>
      <c r="CJ8" s="687"/>
      <c r="CK8" s="687"/>
      <c r="CL8" s="687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  <c r="EN8" s="173"/>
      <c r="EO8" s="173"/>
      <c r="EP8" s="173"/>
      <c r="EQ8" s="173"/>
      <c r="ER8" s="173"/>
      <c r="ES8" s="173"/>
      <c r="ET8" s="173"/>
      <c r="EU8" s="173"/>
      <c r="EV8" s="173"/>
      <c r="EW8" s="173"/>
      <c r="EX8" s="173"/>
      <c r="EY8" s="173"/>
      <c r="EZ8" s="173"/>
      <c r="FA8" s="173"/>
      <c r="FB8" s="173"/>
      <c r="FC8" s="173"/>
      <c r="FD8" s="173"/>
      <c r="FE8" s="173"/>
      <c r="FF8" s="173"/>
      <c r="FG8" s="173"/>
      <c r="FH8" s="173"/>
      <c r="FI8" s="173"/>
      <c r="FJ8" s="173"/>
      <c r="FK8" s="173"/>
      <c r="FL8" s="173"/>
      <c r="FM8" s="173"/>
      <c r="FN8" s="173"/>
      <c r="FO8" s="173"/>
      <c r="FP8" s="173"/>
      <c r="FQ8" s="173"/>
      <c r="FR8" s="173"/>
      <c r="FS8" s="173"/>
      <c r="FT8" s="173"/>
      <c r="FU8" s="173"/>
      <c r="FV8" s="173"/>
      <c r="FW8" s="173"/>
      <c r="FX8" s="173"/>
      <c r="FY8" s="173"/>
      <c r="FZ8" s="173"/>
      <c r="GA8" s="173"/>
      <c r="GB8" s="173"/>
      <c r="GC8" s="173"/>
      <c r="GD8" s="173"/>
      <c r="GE8" s="173"/>
      <c r="GF8" s="173"/>
      <c r="GG8" s="173"/>
      <c r="GH8" s="173"/>
      <c r="GI8" s="173"/>
      <c r="GJ8" s="173"/>
      <c r="GK8" s="173"/>
      <c r="GL8" s="173"/>
      <c r="GM8" s="173"/>
      <c r="GN8" s="173"/>
      <c r="GO8" s="173"/>
      <c r="GP8" s="173"/>
      <c r="GQ8" s="173"/>
      <c r="GR8" s="173"/>
      <c r="GS8" s="173"/>
      <c r="GT8" s="173"/>
      <c r="GU8" s="173"/>
      <c r="GV8" s="173"/>
      <c r="GW8" s="173"/>
      <c r="GX8" s="173"/>
      <c r="GY8" s="173"/>
      <c r="GZ8" s="173"/>
      <c r="HA8" s="173"/>
      <c r="HB8" s="173"/>
      <c r="HC8" s="173"/>
      <c r="HD8" s="173"/>
      <c r="HE8" s="173"/>
      <c r="HF8" s="173"/>
      <c r="HG8" s="173"/>
      <c r="HH8" s="173"/>
      <c r="HI8" s="173"/>
      <c r="HJ8" s="173"/>
      <c r="HK8" s="173"/>
      <c r="IW8" s="689"/>
    </row>
    <row r="9" spans="1:460" s="160" customFormat="1" ht="18.75" hidden="1">
      <c r="B9" s="691" t="s">
        <v>903</v>
      </c>
      <c r="C9" s="676"/>
      <c r="D9" s="677">
        <f>X9</f>
        <v>0</v>
      </c>
      <c r="E9" s="161"/>
      <c r="F9" s="162" t="s">
        <v>904</v>
      </c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4">
        <v>24</v>
      </c>
      <c r="R9" s="165" t="s">
        <v>636</v>
      </c>
      <c r="S9" s="161"/>
      <c r="T9" s="161"/>
      <c r="U9" s="585">
        <v>0</v>
      </c>
      <c r="V9" s="161"/>
      <c r="W9" s="161">
        <f t="shared" si="0"/>
        <v>0</v>
      </c>
      <c r="X9" s="167">
        <f t="shared" si="1"/>
        <v>0</v>
      </c>
      <c r="Y9" s="161"/>
      <c r="Z9" s="687"/>
      <c r="AA9" s="687"/>
      <c r="AB9" s="687"/>
      <c r="AC9" s="687"/>
      <c r="AD9" s="687"/>
      <c r="AE9" s="687"/>
      <c r="AF9" s="687"/>
      <c r="AG9" s="687"/>
      <c r="AH9" s="687"/>
      <c r="AI9" s="687"/>
      <c r="AJ9" s="687"/>
      <c r="AK9" s="687"/>
      <c r="AL9" s="687"/>
      <c r="AM9" s="687"/>
      <c r="AN9" s="687"/>
      <c r="AO9" s="687"/>
      <c r="AP9" s="687"/>
      <c r="AQ9" s="687"/>
      <c r="AR9" s="687"/>
      <c r="AS9" s="687"/>
      <c r="AT9" s="687"/>
      <c r="AU9" s="687"/>
      <c r="AV9" s="687"/>
      <c r="AW9" s="687"/>
      <c r="AX9" s="687"/>
      <c r="AY9" s="687"/>
      <c r="AZ9" s="687"/>
      <c r="BA9" s="687"/>
      <c r="BB9" s="687"/>
      <c r="BC9" s="688"/>
      <c r="BD9" s="687"/>
      <c r="BE9" s="687"/>
      <c r="BF9" s="687"/>
      <c r="BG9" s="687"/>
      <c r="BH9" s="687"/>
      <c r="BI9" s="687"/>
      <c r="BJ9" s="687"/>
      <c r="BK9" s="687"/>
      <c r="BL9" s="687"/>
      <c r="BM9" s="687"/>
      <c r="BN9" s="687"/>
      <c r="BO9" s="687"/>
      <c r="BP9" s="687"/>
      <c r="BQ9" s="687"/>
      <c r="BR9" s="687"/>
      <c r="BS9" s="687"/>
      <c r="BT9" s="687"/>
      <c r="BU9" s="687"/>
      <c r="BV9" s="687"/>
      <c r="BW9" s="687"/>
      <c r="BX9" s="687"/>
      <c r="BY9" s="687"/>
      <c r="BZ9" s="687"/>
      <c r="CA9" s="687"/>
      <c r="CB9" s="687"/>
      <c r="CC9" s="687"/>
      <c r="CD9" s="687"/>
      <c r="CE9" s="687"/>
      <c r="CF9" s="687"/>
      <c r="CG9" s="687"/>
      <c r="CH9" s="687"/>
      <c r="CI9" s="687"/>
      <c r="CJ9" s="687"/>
      <c r="CK9" s="687"/>
      <c r="CL9" s="687"/>
      <c r="CM9" s="173"/>
      <c r="CN9" s="173"/>
      <c r="CO9" s="173"/>
      <c r="CP9" s="173"/>
      <c r="CQ9" s="173"/>
      <c r="CR9" s="173"/>
      <c r="CS9" s="173"/>
      <c r="CT9" s="173"/>
      <c r="CU9" s="173"/>
      <c r="CV9" s="173"/>
      <c r="CW9" s="173"/>
      <c r="CX9" s="173"/>
      <c r="CY9" s="173"/>
      <c r="CZ9" s="173"/>
      <c r="DA9" s="173"/>
      <c r="DB9" s="173"/>
      <c r="DC9" s="173"/>
      <c r="DD9" s="173"/>
      <c r="DE9" s="173"/>
      <c r="DF9" s="173"/>
      <c r="DG9" s="173"/>
      <c r="DH9" s="173"/>
      <c r="DI9" s="173"/>
      <c r="DJ9" s="173"/>
      <c r="DK9" s="173"/>
      <c r="DL9" s="173"/>
      <c r="DM9" s="173"/>
      <c r="DN9" s="173"/>
      <c r="DO9" s="173"/>
      <c r="DP9" s="173"/>
      <c r="DQ9" s="173"/>
      <c r="DR9" s="173"/>
      <c r="DS9" s="173"/>
      <c r="DT9" s="173"/>
      <c r="DU9" s="173"/>
      <c r="DV9" s="173"/>
      <c r="DW9" s="173"/>
      <c r="DX9" s="173"/>
      <c r="DY9" s="173"/>
      <c r="DZ9" s="173"/>
      <c r="EA9" s="173"/>
      <c r="EB9" s="173"/>
      <c r="EC9" s="173"/>
      <c r="ED9" s="173"/>
      <c r="EE9" s="173"/>
      <c r="EF9" s="173"/>
      <c r="EG9" s="173"/>
      <c r="EH9" s="173"/>
      <c r="EI9" s="173"/>
      <c r="EJ9" s="173"/>
      <c r="EK9" s="173"/>
      <c r="EL9" s="173"/>
      <c r="EM9" s="173"/>
      <c r="EN9" s="173"/>
      <c r="EO9" s="173"/>
      <c r="EP9" s="173"/>
      <c r="EQ9" s="173"/>
      <c r="ER9" s="173"/>
      <c r="ES9" s="173"/>
      <c r="ET9" s="173"/>
      <c r="EU9" s="173"/>
      <c r="EV9" s="173"/>
      <c r="EW9" s="173"/>
      <c r="EX9" s="173"/>
      <c r="EY9" s="173"/>
      <c r="EZ9" s="173"/>
      <c r="FA9" s="173"/>
      <c r="FB9" s="173"/>
      <c r="FC9" s="173"/>
      <c r="FD9" s="173"/>
      <c r="FE9" s="173"/>
      <c r="FF9" s="173"/>
      <c r="FG9" s="173"/>
      <c r="FH9" s="173"/>
      <c r="FI9" s="173"/>
      <c r="FJ9" s="173"/>
      <c r="FK9" s="173"/>
      <c r="FL9" s="173"/>
      <c r="FM9" s="173"/>
      <c r="FN9" s="173"/>
      <c r="FO9" s="173"/>
      <c r="FP9" s="173"/>
      <c r="FQ9" s="173"/>
      <c r="FR9" s="173"/>
      <c r="FS9" s="173"/>
      <c r="FT9" s="173"/>
      <c r="FU9" s="173"/>
      <c r="FV9" s="173"/>
      <c r="FW9" s="173"/>
      <c r="FX9" s="173"/>
      <c r="FY9" s="173"/>
      <c r="FZ9" s="173"/>
      <c r="GA9" s="173"/>
      <c r="GB9" s="173"/>
      <c r="GC9" s="173"/>
      <c r="GD9" s="173"/>
      <c r="GE9" s="173"/>
      <c r="GF9" s="173"/>
      <c r="GG9" s="173"/>
      <c r="GH9" s="173"/>
      <c r="GI9" s="173"/>
      <c r="GJ9" s="173"/>
      <c r="GK9" s="173"/>
      <c r="GL9" s="173"/>
      <c r="GM9" s="173"/>
      <c r="GN9" s="173"/>
      <c r="GO9" s="173"/>
      <c r="GP9" s="173"/>
      <c r="GQ9" s="173"/>
      <c r="GR9" s="173"/>
      <c r="GS9" s="173"/>
      <c r="GT9" s="173"/>
      <c r="GU9" s="173"/>
      <c r="GV9" s="173"/>
      <c r="GW9" s="173"/>
      <c r="GX9" s="173"/>
      <c r="GY9" s="173"/>
      <c r="GZ9" s="173"/>
      <c r="HA9" s="173"/>
      <c r="HB9" s="173"/>
      <c r="HC9" s="173"/>
      <c r="HD9" s="173"/>
      <c r="HE9" s="173"/>
      <c r="HF9" s="173"/>
      <c r="HG9" s="173"/>
      <c r="HH9" s="173"/>
      <c r="HI9" s="173"/>
      <c r="HJ9" s="173"/>
      <c r="HK9" s="173"/>
      <c r="IW9" s="689"/>
    </row>
    <row r="10" spans="1:460" s="160" customFormat="1" ht="15.75" hidden="1">
      <c r="B10" s="691" t="s">
        <v>905</v>
      </c>
      <c r="C10" s="676"/>
      <c r="D10" s="677">
        <f>X10</f>
        <v>0</v>
      </c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585"/>
      <c r="V10" s="161"/>
      <c r="W10" s="161">
        <f t="shared" si="0"/>
        <v>0</v>
      </c>
      <c r="X10" s="167">
        <f t="shared" si="1"/>
        <v>0</v>
      </c>
      <c r="Y10" s="161"/>
      <c r="Z10" s="687"/>
      <c r="AA10" s="687"/>
      <c r="AB10" s="687"/>
      <c r="AC10" s="687"/>
      <c r="AD10" s="687"/>
      <c r="AE10" s="687"/>
      <c r="AF10" s="687"/>
      <c r="AG10" s="687"/>
      <c r="AH10" s="687"/>
      <c r="AI10" s="687"/>
      <c r="AJ10" s="687"/>
      <c r="AK10" s="687"/>
      <c r="AL10" s="687"/>
      <c r="AM10" s="687"/>
      <c r="AN10" s="687"/>
      <c r="AO10" s="687"/>
      <c r="AP10" s="687"/>
      <c r="AQ10" s="687"/>
      <c r="AR10" s="687"/>
      <c r="AS10" s="687"/>
      <c r="AT10" s="687"/>
      <c r="AU10" s="687"/>
      <c r="AV10" s="687"/>
      <c r="AW10" s="687"/>
      <c r="AX10" s="687"/>
      <c r="AY10" s="687"/>
      <c r="AZ10" s="687"/>
      <c r="BA10" s="687"/>
      <c r="BB10" s="687"/>
      <c r="BC10" s="688"/>
      <c r="BD10" s="687"/>
      <c r="BE10" s="687"/>
      <c r="BF10" s="687"/>
      <c r="BG10" s="687"/>
      <c r="BH10" s="687"/>
      <c r="BI10" s="687"/>
      <c r="BJ10" s="687"/>
      <c r="BK10" s="687"/>
      <c r="BL10" s="687"/>
      <c r="BM10" s="687"/>
      <c r="BN10" s="687"/>
      <c r="BO10" s="687"/>
      <c r="BP10" s="687"/>
      <c r="BQ10" s="687"/>
      <c r="BR10" s="687"/>
      <c r="BS10" s="687"/>
      <c r="BT10" s="687"/>
      <c r="BU10" s="687"/>
      <c r="BV10" s="687"/>
      <c r="BW10" s="687"/>
      <c r="BX10" s="687"/>
      <c r="BY10" s="687"/>
      <c r="BZ10" s="687"/>
      <c r="CA10" s="687"/>
      <c r="CB10" s="687"/>
      <c r="CC10" s="687"/>
      <c r="CD10" s="687"/>
      <c r="CE10" s="687"/>
      <c r="CF10" s="687"/>
      <c r="CG10" s="687"/>
      <c r="CH10" s="687"/>
      <c r="CI10" s="687"/>
      <c r="CJ10" s="687"/>
      <c r="CK10" s="687"/>
      <c r="CL10" s="687"/>
      <c r="CM10" s="173"/>
      <c r="CN10" s="173"/>
      <c r="CO10" s="173"/>
      <c r="CP10" s="173"/>
      <c r="CQ10" s="173"/>
      <c r="CR10" s="173"/>
      <c r="CS10" s="173"/>
      <c r="CT10" s="173"/>
      <c r="CU10" s="173"/>
      <c r="CV10" s="173"/>
      <c r="CW10" s="173"/>
      <c r="CX10" s="173"/>
      <c r="CY10" s="173"/>
      <c r="CZ10" s="173"/>
      <c r="DA10" s="173"/>
      <c r="DB10" s="173"/>
      <c r="DC10" s="173"/>
      <c r="DD10" s="173"/>
      <c r="DE10" s="173"/>
      <c r="DF10" s="173"/>
      <c r="DG10" s="173"/>
      <c r="DH10" s="173"/>
      <c r="DI10" s="173"/>
      <c r="DJ10" s="173"/>
      <c r="DK10" s="173"/>
      <c r="DL10" s="173"/>
      <c r="DM10" s="173"/>
      <c r="DN10" s="173"/>
      <c r="DO10" s="173"/>
      <c r="DP10" s="173"/>
      <c r="DQ10" s="173"/>
      <c r="DR10" s="173"/>
      <c r="DS10" s="173"/>
      <c r="DT10" s="173"/>
      <c r="DU10" s="173"/>
      <c r="DV10" s="173"/>
      <c r="DW10" s="173"/>
      <c r="DX10" s="173"/>
      <c r="DY10" s="173"/>
      <c r="DZ10" s="173"/>
      <c r="EA10" s="173"/>
      <c r="EB10" s="173"/>
      <c r="EC10" s="173"/>
      <c r="ED10" s="173"/>
      <c r="EE10" s="173"/>
      <c r="EF10" s="173"/>
      <c r="EG10" s="173"/>
      <c r="EH10" s="173"/>
      <c r="EI10" s="173"/>
      <c r="EJ10" s="173"/>
      <c r="EK10" s="173"/>
      <c r="EL10" s="173"/>
      <c r="EM10" s="173"/>
      <c r="EN10" s="173"/>
      <c r="EO10" s="173"/>
      <c r="EP10" s="173"/>
      <c r="EQ10" s="173"/>
      <c r="ER10" s="173"/>
      <c r="ES10" s="173"/>
      <c r="ET10" s="173"/>
      <c r="EU10" s="173"/>
      <c r="EV10" s="173"/>
      <c r="EW10" s="173"/>
      <c r="EX10" s="173"/>
      <c r="EY10" s="173"/>
      <c r="EZ10" s="173"/>
      <c r="FA10" s="173"/>
      <c r="FB10" s="173"/>
      <c r="FC10" s="173"/>
      <c r="FD10" s="173"/>
      <c r="FE10" s="173"/>
      <c r="FF10" s="173"/>
      <c r="FG10" s="173"/>
      <c r="FH10" s="173"/>
      <c r="FI10" s="173"/>
      <c r="FJ10" s="173"/>
      <c r="FK10" s="173"/>
      <c r="FL10" s="173"/>
      <c r="FM10" s="173"/>
      <c r="FN10" s="173"/>
      <c r="FO10" s="173"/>
      <c r="FP10" s="173"/>
      <c r="FQ10" s="173"/>
      <c r="FR10" s="173"/>
      <c r="FS10" s="173"/>
      <c r="FT10" s="173"/>
      <c r="FU10" s="173"/>
      <c r="FV10" s="173"/>
      <c r="FW10" s="173"/>
      <c r="FX10" s="173"/>
      <c r="FY10" s="173"/>
      <c r="FZ10" s="173"/>
      <c r="GA10" s="173"/>
      <c r="GB10" s="173"/>
      <c r="GC10" s="173"/>
      <c r="GD10" s="173"/>
      <c r="GE10" s="173"/>
      <c r="GF10" s="173"/>
      <c r="GG10" s="173"/>
      <c r="GH10" s="173"/>
      <c r="GI10" s="173"/>
      <c r="GJ10" s="173"/>
      <c r="GK10" s="173"/>
      <c r="GL10" s="173"/>
      <c r="GM10" s="173"/>
      <c r="GN10" s="173"/>
      <c r="GO10" s="173"/>
      <c r="GP10" s="173"/>
      <c r="GQ10" s="173"/>
      <c r="GR10" s="173"/>
      <c r="GS10" s="173"/>
      <c r="GT10" s="173"/>
      <c r="GU10" s="173"/>
      <c r="GV10" s="173"/>
      <c r="GW10" s="173"/>
      <c r="GX10" s="173"/>
      <c r="GY10" s="173"/>
      <c r="GZ10" s="173"/>
      <c r="HA10" s="173"/>
      <c r="HB10" s="173"/>
      <c r="HC10" s="173"/>
      <c r="HD10" s="173"/>
      <c r="HE10" s="173"/>
      <c r="HF10" s="173"/>
      <c r="HG10" s="173"/>
      <c r="HH10" s="173"/>
      <c r="HI10" s="173"/>
      <c r="HJ10" s="173"/>
      <c r="HK10" s="173"/>
      <c r="IW10" s="689"/>
    </row>
    <row r="11" spans="1:460" s="160" customFormat="1" ht="23.25">
      <c r="B11" s="686" t="s">
        <v>906</v>
      </c>
      <c r="C11" s="676"/>
      <c r="D11" s="677">
        <f>X11</f>
        <v>45.106508875739642</v>
      </c>
      <c r="E11" s="170"/>
      <c r="F11" s="836" t="s">
        <v>2608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R11" s="170"/>
      <c r="S11" s="170">
        <f>Q4</f>
        <v>6300</v>
      </c>
      <c r="T11" s="170" t="s">
        <v>907</v>
      </c>
      <c r="U11" s="586"/>
      <c r="V11" s="170"/>
      <c r="W11" s="589">
        <f>S11*Q5</f>
        <v>7623</v>
      </c>
      <c r="X11" s="588">
        <f>W11/$Q$7</f>
        <v>45.106508875739642</v>
      </c>
      <c r="Z11" s="832"/>
      <c r="AA11" s="832"/>
      <c r="AB11" s="832"/>
      <c r="AC11" s="832"/>
      <c r="AD11" s="832"/>
      <c r="AE11" s="832"/>
      <c r="AF11" s="692"/>
      <c r="AG11" s="692"/>
      <c r="AH11" s="692"/>
      <c r="AI11" s="692"/>
      <c r="AJ11" s="692"/>
      <c r="AK11" s="692"/>
      <c r="AL11" s="693"/>
      <c r="AM11" s="693"/>
      <c r="AN11" s="693"/>
      <c r="AO11" s="693"/>
      <c r="AP11" s="693"/>
      <c r="AQ11" s="693"/>
      <c r="AR11" s="693"/>
      <c r="AS11" s="693"/>
      <c r="AT11" s="693"/>
      <c r="AU11" s="693"/>
      <c r="AV11" s="693"/>
      <c r="AW11" s="693"/>
      <c r="AX11" s="693"/>
      <c r="AY11" s="693"/>
      <c r="AZ11" s="693"/>
      <c r="BA11" s="693"/>
      <c r="BB11" s="693"/>
      <c r="BC11" s="694"/>
      <c r="BD11" s="693"/>
      <c r="BE11" s="692"/>
      <c r="BF11" s="692"/>
      <c r="BG11" s="692"/>
      <c r="BH11" s="692"/>
      <c r="BI11" s="692"/>
      <c r="BJ11" s="692"/>
      <c r="BK11" s="692"/>
      <c r="BL11" s="692"/>
      <c r="BM11" s="692"/>
      <c r="BN11" s="692"/>
      <c r="BO11" s="692"/>
      <c r="BP11" s="692"/>
      <c r="BQ11" s="692"/>
      <c r="BR11" s="692"/>
      <c r="BS11" s="693"/>
      <c r="BT11" s="693"/>
      <c r="BU11" s="693"/>
      <c r="BV11" s="693"/>
      <c r="BW11" s="693"/>
      <c r="BX11" s="693"/>
      <c r="BY11" s="693"/>
      <c r="BZ11" s="693"/>
      <c r="CA11" s="693"/>
      <c r="CB11" s="693"/>
      <c r="CC11" s="693"/>
      <c r="CD11" s="693"/>
      <c r="CE11" s="693"/>
      <c r="CF11" s="693"/>
      <c r="CG11" s="692"/>
      <c r="CH11" s="692"/>
      <c r="CI11" s="692"/>
      <c r="CJ11" s="692"/>
      <c r="CK11" s="692"/>
      <c r="CL11" s="692"/>
      <c r="CM11" s="173"/>
      <c r="CN11" s="173"/>
      <c r="CO11" s="173"/>
      <c r="CP11" s="173"/>
      <c r="CQ11" s="173"/>
      <c r="CR11" s="173"/>
      <c r="CS11" s="173"/>
      <c r="CT11" s="173"/>
      <c r="CU11" s="173"/>
      <c r="CV11" s="173"/>
      <c r="CW11" s="173"/>
      <c r="CX11" s="173"/>
      <c r="CY11" s="173"/>
      <c r="CZ11" s="173"/>
      <c r="DA11" s="173"/>
      <c r="DB11" s="173"/>
      <c r="DC11" s="173"/>
      <c r="DD11" s="173"/>
      <c r="DE11" s="173"/>
      <c r="DF11" s="173"/>
      <c r="DG11" s="173"/>
      <c r="DH11" s="173"/>
      <c r="DI11" s="173"/>
      <c r="DJ11" s="173"/>
      <c r="DK11" s="173"/>
      <c r="DL11" s="173"/>
      <c r="DM11" s="173"/>
      <c r="DN11" s="173"/>
      <c r="DO11" s="173"/>
      <c r="DP11" s="173"/>
      <c r="DQ11" s="173"/>
      <c r="DR11" s="173"/>
      <c r="DS11" s="173"/>
      <c r="DT11" s="173"/>
      <c r="DU11" s="173"/>
      <c r="DV11" s="173"/>
      <c r="DW11" s="173"/>
      <c r="DX11" s="173"/>
      <c r="DY11" s="173"/>
      <c r="DZ11" s="173"/>
      <c r="EA11" s="173"/>
      <c r="EB11" s="173"/>
      <c r="EC11" s="173"/>
      <c r="ED11" s="173"/>
      <c r="EE11" s="173"/>
      <c r="EF11" s="173"/>
      <c r="EG11" s="173"/>
      <c r="EH11" s="173"/>
      <c r="EI11" s="173"/>
      <c r="EJ11" s="173"/>
      <c r="EK11" s="173"/>
      <c r="EL11" s="173"/>
      <c r="EM11" s="173"/>
      <c r="EN11" s="173"/>
      <c r="EO11" s="173"/>
      <c r="EP11" s="173"/>
      <c r="EQ11" s="173"/>
      <c r="ER11" s="173"/>
      <c r="ES11" s="173"/>
      <c r="ET11" s="173"/>
      <c r="EU11" s="173"/>
      <c r="EV11" s="173"/>
      <c r="EW11" s="173"/>
      <c r="EX11" s="173"/>
      <c r="EY11" s="173"/>
      <c r="EZ11" s="173"/>
      <c r="FA11" s="173"/>
      <c r="FB11" s="173"/>
      <c r="FC11" s="173"/>
      <c r="FD11" s="173"/>
      <c r="FE11" s="173"/>
      <c r="FF11" s="173"/>
      <c r="FG11" s="173"/>
      <c r="FH11" s="173"/>
      <c r="FI11" s="173"/>
      <c r="FJ11" s="173"/>
      <c r="FK11" s="173"/>
      <c r="FL11" s="173"/>
      <c r="FM11" s="173"/>
      <c r="FN11" s="173"/>
      <c r="FO11" s="173"/>
      <c r="FP11" s="173"/>
      <c r="FQ11" s="173"/>
      <c r="FR11" s="173"/>
      <c r="FS11" s="173"/>
      <c r="FT11" s="173"/>
      <c r="FU11" s="173"/>
      <c r="FV11" s="173"/>
      <c r="FW11" s="173"/>
      <c r="FX11" s="173"/>
      <c r="FY11" s="173"/>
      <c r="FZ11" s="173"/>
      <c r="GA11" s="173"/>
      <c r="GB11" s="173"/>
      <c r="GC11" s="173"/>
      <c r="GD11" s="173"/>
      <c r="GE11" s="173"/>
      <c r="GF11" s="173"/>
      <c r="GG11" s="173"/>
      <c r="GH11" s="173"/>
      <c r="GI11" s="173"/>
      <c r="GJ11" s="173"/>
      <c r="GK11" s="173"/>
      <c r="GL11" s="173"/>
      <c r="GM11" s="173"/>
      <c r="GN11" s="173"/>
      <c r="GO11" s="173"/>
      <c r="GP11" s="173"/>
      <c r="GQ11" s="173"/>
      <c r="GR11" s="173"/>
      <c r="GS11" s="173"/>
      <c r="GT11" s="173"/>
      <c r="GU11" s="173"/>
      <c r="GV11" s="173"/>
      <c r="GW11" s="173"/>
      <c r="GX11" s="173"/>
      <c r="GY11" s="173"/>
      <c r="GZ11" s="173"/>
      <c r="HA11" s="173"/>
      <c r="HB11" s="173"/>
      <c r="HC11" s="173"/>
      <c r="HD11" s="173"/>
      <c r="HE11" s="173"/>
      <c r="HF11" s="173"/>
      <c r="HG11" s="173"/>
      <c r="HH11" s="173"/>
      <c r="HI11" s="173"/>
      <c r="HJ11" s="173"/>
      <c r="HK11" s="173"/>
      <c r="IW11" s="689"/>
    </row>
    <row r="12" spans="1:460" s="160" customFormat="1" ht="18.75">
      <c r="B12" s="686" t="s">
        <v>2610</v>
      </c>
      <c r="C12" s="676"/>
      <c r="D12" s="677">
        <f>X12</f>
        <v>99.628106508875746</v>
      </c>
      <c r="E12" s="171"/>
      <c r="F12" s="836" t="s">
        <v>2609</v>
      </c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0">
        <v>12650</v>
      </c>
      <c r="T12" s="170" t="s">
        <v>907</v>
      </c>
      <c r="U12" s="585"/>
      <c r="V12" s="170"/>
      <c r="W12" s="161">
        <f>(S12*$Q$5)+(S12*$Q$5*$Q$6)</f>
        <v>16837.150000000001</v>
      </c>
      <c r="X12" s="167">
        <f t="shared" si="1"/>
        <v>99.628106508875746</v>
      </c>
      <c r="Y12" s="171"/>
      <c r="Z12" s="504"/>
      <c r="AA12" s="504"/>
      <c r="AB12" s="504"/>
      <c r="AC12" s="504"/>
      <c r="AD12" s="504"/>
      <c r="AE12" s="504"/>
      <c r="AF12" s="173"/>
      <c r="AG12" s="173"/>
      <c r="AH12" s="173"/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/>
      <c r="AW12" s="173"/>
      <c r="AX12" s="173"/>
      <c r="AY12" s="173"/>
      <c r="AZ12" s="173"/>
      <c r="BA12" s="173"/>
      <c r="BB12" s="173"/>
      <c r="BC12" s="695"/>
      <c r="BD12" s="173"/>
      <c r="BE12" s="173"/>
      <c r="BF12" s="173"/>
      <c r="BG12" s="173"/>
      <c r="BH12" s="173"/>
      <c r="BI12" s="173"/>
      <c r="BJ12" s="173"/>
      <c r="BK12" s="173"/>
      <c r="BL12" s="173"/>
      <c r="BM12" s="173"/>
      <c r="BN12" s="173"/>
      <c r="BO12" s="173"/>
      <c r="BP12" s="173"/>
      <c r="BQ12" s="173"/>
      <c r="BR12" s="173"/>
      <c r="BS12" s="173"/>
      <c r="BT12" s="173"/>
      <c r="BU12" s="173"/>
      <c r="BV12" s="173"/>
      <c r="BW12" s="173"/>
      <c r="BX12" s="173"/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/>
      <c r="CK12" s="173"/>
      <c r="CL12" s="173"/>
      <c r="CM12" s="173"/>
      <c r="CN12" s="173"/>
      <c r="CO12" s="173"/>
      <c r="CP12" s="173"/>
      <c r="CQ12" s="173"/>
      <c r="CR12" s="173"/>
      <c r="CS12" s="173"/>
      <c r="CT12" s="173"/>
      <c r="CU12" s="173"/>
      <c r="CV12" s="173"/>
      <c r="CW12" s="173"/>
      <c r="CX12" s="173"/>
      <c r="CY12" s="173"/>
      <c r="CZ12" s="173"/>
      <c r="DA12" s="173"/>
      <c r="DB12" s="173"/>
      <c r="DC12" s="173"/>
      <c r="DD12" s="173"/>
      <c r="DE12" s="173"/>
      <c r="DF12" s="173"/>
      <c r="DG12" s="173"/>
      <c r="DH12" s="173"/>
      <c r="DI12" s="173"/>
      <c r="DJ12" s="173"/>
      <c r="DK12" s="173"/>
      <c r="DL12" s="173"/>
      <c r="DM12" s="173"/>
      <c r="DN12" s="173"/>
      <c r="DO12" s="173"/>
      <c r="DP12" s="173"/>
      <c r="DQ12" s="173"/>
      <c r="DR12" s="173"/>
      <c r="DS12" s="173"/>
      <c r="DT12" s="173"/>
      <c r="DU12" s="173"/>
      <c r="DV12" s="173"/>
      <c r="DW12" s="173"/>
      <c r="DX12" s="173"/>
      <c r="DY12" s="173"/>
      <c r="DZ12" s="173"/>
      <c r="EA12" s="173"/>
      <c r="EB12" s="173"/>
      <c r="EC12" s="173"/>
      <c r="ED12" s="173"/>
      <c r="EE12" s="173"/>
      <c r="EF12" s="173"/>
      <c r="EG12" s="173"/>
      <c r="EH12" s="173"/>
      <c r="EI12" s="173"/>
      <c r="EJ12" s="173"/>
      <c r="EK12" s="173"/>
      <c r="EL12" s="173"/>
      <c r="EM12" s="173"/>
      <c r="EN12" s="173"/>
      <c r="EO12" s="173"/>
      <c r="EP12" s="173"/>
      <c r="EQ12" s="173"/>
      <c r="ER12" s="173"/>
      <c r="ES12" s="173"/>
      <c r="ET12" s="173"/>
      <c r="EU12" s="173"/>
      <c r="EV12" s="173"/>
      <c r="EW12" s="173"/>
      <c r="EX12" s="173"/>
      <c r="EY12" s="173"/>
      <c r="EZ12" s="173"/>
      <c r="FA12" s="173"/>
      <c r="FB12" s="173"/>
      <c r="FC12" s="173"/>
      <c r="FD12" s="173"/>
      <c r="FE12" s="173"/>
      <c r="FF12" s="173"/>
      <c r="FG12" s="173"/>
      <c r="FH12" s="173"/>
      <c r="FI12" s="173"/>
      <c r="FJ12" s="173"/>
      <c r="FK12" s="173"/>
      <c r="FL12" s="173"/>
      <c r="FM12" s="173"/>
      <c r="FN12" s="173"/>
      <c r="FO12" s="173"/>
      <c r="FP12" s="173"/>
      <c r="FQ12" s="173"/>
      <c r="FR12" s="173"/>
      <c r="FS12" s="173"/>
      <c r="FT12" s="173"/>
      <c r="FU12" s="173"/>
      <c r="FV12" s="173"/>
      <c r="FW12" s="173"/>
      <c r="FX12" s="173"/>
      <c r="FY12" s="173"/>
      <c r="FZ12" s="173"/>
      <c r="GA12" s="173"/>
      <c r="GB12" s="173"/>
      <c r="GC12" s="173"/>
      <c r="GD12" s="173"/>
      <c r="GE12" s="173"/>
      <c r="GF12" s="173"/>
      <c r="GG12" s="173"/>
      <c r="GH12" s="173"/>
      <c r="GI12" s="173"/>
      <c r="GJ12" s="173"/>
      <c r="GK12" s="173"/>
      <c r="GL12" s="173"/>
      <c r="GM12" s="173"/>
      <c r="GN12" s="173"/>
      <c r="GO12" s="173"/>
      <c r="GP12" s="173"/>
      <c r="GQ12" s="173"/>
      <c r="GR12" s="173"/>
      <c r="GS12" s="173"/>
      <c r="GT12" s="173"/>
      <c r="GU12" s="173"/>
      <c r="GV12" s="173"/>
      <c r="GW12" s="173"/>
      <c r="GX12" s="173"/>
      <c r="GY12" s="173"/>
      <c r="GZ12" s="173"/>
      <c r="HA12" s="173"/>
      <c r="HB12" s="173"/>
      <c r="HC12" s="173"/>
      <c r="HD12" s="173"/>
      <c r="HE12" s="173"/>
      <c r="HF12" s="173"/>
      <c r="HG12" s="173"/>
      <c r="HH12" s="173"/>
      <c r="HI12" s="173"/>
      <c r="HJ12" s="173"/>
      <c r="HK12" s="173"/>
      <c r="IW12" s="689"/>
    </row>
    <row r="13" spans="1:460" s="160" customFormat="1" ht="15.75">
      <c r="B13" s="172"/>
      <c r="C13" s="172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504"/>
      <c r="AA13" s="504"/>
      <c r="AB13" s="504"/>
      <c r="AC13" s="504"/>
      <c r="AD13" s="504"/>
      <c r="AE13" s="504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173"/>
      <c r="BA13" s="173"/>
      <c r="BB13" s="173"/>
      <c r="BC13" s="695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173"/>
      <c r="BS13" s="173"/>
      <c r="BT13" s="173"/>
      <c r="BU13" s="173"/>
      <c r="BV13" s="173"/>
      <c r="BW13" s="173"/>
      <c r="BX13" s="173"/>
      <c r="BY13" s="173"/>
      <c r="BZ13" s="173"/>
      <c r="CA13" s="173"/>
      <c r="CB13" s="173"/>
      <c r="CC13" s="173"/>
      <c r="CD13" s="173"/>
      <c r="CE13" s="173"/>
      <c r="CF13" s="173"/>
      <c r="CG13" s="173"/>
      <c r="CH13" s="173"/>
      <c r="CI13" s="173"/>
      <c r="CJ13" s="173"/>
      <c r="CK13" s="173"/>
      <c r="CL13" s="173"/>
      <c r="CM13" s="173"/>
      <c r="CN13" s="173"/>
      <c r="CO13" s="173"/>
      <c r="CP13" s="173"/>
      <c r="CQ13" s="173"/>
      <c r="CR13" s="173"/>
      <c r="CS13" s="173"/>
      <c r="CT13" s="173"/>
      <c r="CU13" s="173"/>
      <c r="CV13" s="173"/>
      <c r="CW13" s="173"/>
      <c r="CX13" s="173"/>
      <c r="CY13" s="173"/>
      <c r="CZ13" s="173"/>
      <c r="DA13" s="173"/>
      <c r="DB13" s="173"/>
      <c r="DC13" s="173"/>
      <c r="DD13" s="173"/>
      <c r="DE13" s="173"/>
      <c r="DF13" s="173"/>
      <c r="DG13" s="173"/>
      <c r="DH13" s="173"/>
      <c r="DI13" s="173"/>
      <c r="DJ13" s="173"/>
      <c r="DK13" s="173"/>
      <c r="DL13" s="173"/>
      <c r="DM13" s="173"/>
      <c r="DN13" s="173"/>
      <c r="DO13" s="173"/>
      <c r="DP13" s="173"/>
      <c r="DQ13" s="173"/>
      <c r="DR13" s="173"/>
      <c r="DS13" s="173"/>
      <c r="DT13" s="173"/>
      <c r="DU13" s="173"/>
      <c r="DV13" s="173"/>
      <c r="DW13" s="173"/>
      <c r="DX13" s="173"/>
      <c r="DY13" s="173"/>
      <c r="DZ13" s="173"/>
      <c r="EA13" s="173"/>
      <c r="EB13" s="173"/>
      <c r="EC13" s="173"/>
      <c r="ED13" s="173"/>
      <c r="EE13" s="173"/>
      <c r="EF13" s="173"/>
      <c r="EG13" s="173"/>
      <c r="EH13" s="173"/>
      <c r="EI13" s="173"/>
      <c r="EJ13" s="173"/>
      <c r="EK13" s="173"/>
      <c r="EL13" s="173"/>
      <c r="EM13" s="173"/>
      <c r="EN13" s="173"/>
      <c r="EO13" s="173"/>
      <c r="EP13" s="173"/>
      <c r="EQ13" s="173"/>
      <c r="ER13" s="173"/>
      <c r="ES13" s="173"/>
      <c r="ET13" s="173"/>
      <c r="EU13" s="173"/>
      <c r="EV13" s="173"/>
      <c r="EW13" s="173"/>
      <c r="EX13" s="173"/>
      <c r="EY13" s="173"/>
      <c r="EZ13" s="173"/>
      <c r="FA13" s="173"/>
      <c r="FB13" s="173"/>
      <c r="FC13" s="173"/>
      <c r="FD13" s="173"/>
      <c r="FE13" s="173"/>
      <c r="FF13" s="173"/>
      <c r="FG13" s="173"/>
      <c r="FH13" s="173"/>
      <c r="FI13" s="173"/>
      <c r="FJ13" s="173"/>
      <c r="FK13" s="173"/>
      <c r="FL13" s="173"/>
      <c r="FM13" s="173"/>
      <c r="FN13" s="173"/>
      <c r="FO13" s="173"/>
      <c r="FP13" s="173"/>
      <c r="FQ13" s="173"/>
      <c r="FR13" s="173"/>
      <c r="FS13" s="173"/>
      <c r="FT13" s="173"/>
      <c r="FU13" s="173"/>
      <c r="FV13" s="173"/>
      <c r="FW13" s="173"/>
      <c r="FX13" s="173"/>
      <c r="FY13" s="173"/>
      <c r="FZ13" s="173"/>
      <c r="GA13" s="173"/>
      <c r="GB13" s="173"/>
      <c r="GC13" s="173"/>
      <c r="GD13" s="173"/>
      <c r="GE13" s="173"/>
      <c r="GF13" s="173"/>
      <c r="GG13" s="173"/>
      <c r="GH13" s="173"/>
      <c r="GI13" s="173"/>
      <c r="GJ13" s="173"/>
      <c r="GK13" s="173"/>
      <c r="GL13" s="173"/>
      <c r="GM13" s="173"/>
      <c r="GN13" s="173"/>
      <c r="GO13" s="173"/>
      <c r="GP13" s="173"/>
      <c r="GQ13" s="173"/>
      <c r="GR13" s="173"/>
      <c r="GS13" s="173"/>
      <c r="GT13" s="173"/>
      <c r="GU13" s="173"/>
      <c r="GV13" s="173"/>
      <c r="GW13" s="173"/>
      <c r="GX13" s="173"/>
      <c r="GY13" s="173"/>
      <c r="GZ13" s="173"/>
      <c r="HA13" s="173"/>
      <c r="HB13" s="173"/>
      <c r="HC13" s="173"/>
      <c r="HD13" s="173"/>
      <c r="HE13" s="173"/>
      <c r="HF13" s="173"/>
      <c r="HG13" s="173"/>
      <c r="HH13" s="173"/>
      <c r="HI13" s="173"/>
      <c r="HJ13" s="173"/>
      <c r="HK13" s="173"/>
      <c r="IW13" s="689"/>
    </row>
    <row r="14" spans="1:460">
      <c r="A14" s="154"/>
      <c r="B14" s="648"/>
      <c r="C14" s="648"/>
      <c r="D14" s="833"/>
      <c r="E14" s="504"/>
      <c r="F14" s="504"/>
      <c r="G14" s="504"/>
      <c r="H14" s="504"/>
      <c r="I14" s="504"/>
      <c r="J14" s="504"/>
      <c r="K14" s="504"/>
      <c r="L14" s="504"/>
      <c r="M14" s="504"/>
      <c r="N14" s="504"/>
      <c r="O14" s="504"/>
      <c r="P14" s="504"/>
      <c r="Q14" s="504"/>
      <c r="R14" s="504"/>
      <c r="S14" s="504"/>
      <c r="T14" s="504"/>
      <c r="U14" s="504"/>
      <c r="V14" s="504"/>
      <c r="W14" s="504"/>
      <c r="X14" s="504"/>
      <c r="Y14" s="504"/>
      <c r="Z14" s="834"/>
      <c r="AA14" s="834"/>
      <c r="AB14" s="834"/>
      <c r="AC14" s="834"/>
      <c r="AD14" s="834"/>
      <c r="AE14" s="834"/>
      <c r="KG14" s="131"/>
    </row>
    <row r="15" spans="1:460">
      <c r="B15" s="635"/>
      <c r="C15" s="635"/>
      <c r="D15" s="835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5"/>
      <c r="AR15" s="174"/>
      <c r="AS15" s="174"/>
      <c r="AT15" s="174"/>
      <c r="AU15" s="175"/>
      <c r="AV15" s="175"/>
      <c r="AW15" s="174"/>
      <c r="AX15" s="174"/>
      <c r="AY15" s="174"/>
      <c r="AZ15" s="174"/>
      <c r="BA15" s="175"/>
      <c r="BB15" s="175"/>
      <c r="BC15" s="176"/>
      <c r="BD15" s="174"/>
      <c r="BE15" s="174"/>
      <c r="BF15" s="174"/>
      <c r="BG15" s="174"/>
      <c r="BH15" s="174"/>
      <c r="BI15" s="174"/>
      <c r="BJ15" s="174"/>
      <c r="BK15" s="174"/>
      <c r="BL15" s="174"/>
      <c r="BM15" s="174"/>
      <c r="BN15" s="174"/>
      <c r="BO15" s="174"/>
      <c r="BP15" s="174"/>
      <c r="BQ15" s="174"/>
      <c r="BR15" s="174"/>
      <c r="BS15" s="174"/>
      <c r="BT15" s="174"/>
      <c r="BU15" s="174"/>
      <c r="BV15" s="174"/>
      <c r="BW15" s="174"/>
      <c r="BX15" s="175"/>
      <c r="BY15" s="175"/>
      <c r="BZ15" s="174"/>
      <c r="CA15" s="174"/>
      <c r="CB15" s="175"/>
      <c r="CC15" s="175"/>
      <c r="CD15" s="174"/>
      <c r="CE15" s="174"/>
      <c r="CF15" s="174"/>
      <c r="CG15" s="174"/>
      <c r="CH15" s="175"/>
      <c r="CI15" s="175"/>
      <c r="CJ15" s="175"/>
      <c r="CK15" s="175"/>
      <c r="CL15" s="174"/>
      <c r="CM15" s="174"/>
      <c r="CN15" s="174"/>
      <c r="CO15" s="174"/>
      <c r="CP15" s="175"/>
      <c r="CQ15" s="175"/>
      <c r="CR15" s="174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4"/>
      <c r="DO15" s="174"/>
      <c r="DP15" s="174"/>
      <c r="DQ15" s="175"/>
      <c r="DR15" s="175"/>
      <c r="DS15" s="174"/>
      <c r="DT15" s="175"/>
      <c r="DU15" s="174"/>
      <c r="DV15" s="175"/>
      <c r="DW15" s="175"/>
      <c r="DX15" s="174"/>
      <c r="DY15" s="175"/>
      <c r="DZ15" s="175"/>
      <c r="EA15" s="175"/>
      <c r="EB15" s="175"/>
      <c r="EC15" s="175"/>
      <c r="ED15" s="175"/>
      <c r="EE15" s="174"/>
      <c r="EF15" s="175"/>
      <c r="EG15" s="174"/>
      <c r="EH15" s="175"/>
      <c r="EI15" s="175"/>
      <c r="EJ15" s="175"/>
      <c r="EK15" s="175"/>
      <c r="EL15" s="175"/>
      <c r="EM15" s="175"/>
      <c r="EN15" s="175"/>
      <c r="EO15" s="175"/>
      <c r="EP15" s="174"/>
      <c r="EQ15" s="175"/>
      <c r="ER15" s="174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7"/>
      <c r="FH15" s="175"/>
      <c r="FI15" s="177"/>
      <c r="FJ15" s="177"/>
      <c r="FK15" s="177"/>
      <c r="FL15" s="177"/>
      <c r="FM15" s="177"/>
      <c r="FN15" s="177"/>
      <c r="FO15" s="177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7"/>
      <c r="GF15" s="177"/>
      <c r="GG15" s="177"/>
      <c r="GH15" s="177"/>
      <c r="GI15" s="177"/>
      <c r="GJ15" s="177"/>
      <c r="GK15" s="178"/>
      <c r="GL15" s="178"/>
      <c r="GM15" s="178"/>
      <c r="GN15" s="178"/>
      <c r="GO15" s="178"/>
      <c r="GP15" s="177"/>
      <c r="GQ15" s="177"/>
      <c r="GR15" s="177"/>
      <c r="GS15" s="177"/>
      <c r="GT15" s="131"/>
      <c r="GU15" s="131"/>
      <c r="GV15" s="131"/>
      <c r="GW15" s="131"/>
      <c r="GX15" s="131"/>
      <c r="GY15" s="174"/>
      <c r="GZ15" s="174"/>
      <c r="HA15" s="174"/>
      <c r="HB15" s="174"/>
      <c r="HC15" s="174"/>
      <c r="HD15" s="174"/>
      <c r="HE15" s="174"/>
      <c r="HF15" s="174"/>
      <c r="HG15" s="174"/>
      <c r="HH15" s="174"/>
      <c r="HI15" s="174"/>
      <c r="HJ15" s="174"/>
      <c r="HK15" s="174"/>
      <c r="HL15" s="174"/>
      <c r="HM15" s="174"/>
      <c r="HN15" s="174"/>
      <c r="HO15" s="174"/>
      <c r="HP15" s="174"/>
      <c r="HQ15" s="174"/>
      <c r="HR15" s="174"/>
      <c r="HS15" s="174"/>
      <c r="HT15" s="174"/>
      <c r="HU15" s="174"/>
      <c r="HV15" s="174"/>
      <c r="HW15" s="174"/>
      <c r="HX15" s="174"/>
      <c r="HY15" s="174"/>
      <c r="HZ15" s="174"/>
      <c r="IA15" s="174"/>
      <c r="IB15" s="174"/>
      <c r="IC15" s="174"/>
      <c r="ID15" s="174"/>
      <c r="IE15" s="174"/>
      <c r="IF15" s="174"/>
      <c r="IG15" s="174"/>
      <c r="IH15" s="174"/>
      <c r="II15" s="174"/>
      <c r="IJ15" s="174"/>
      <c r="IK15" s="175"/>
      <c r="IL15" s="175"/>
      <c r="IM15" s="174"/>
      <c r="IN15" s="174"/>
      <c r="IO15" s="175"/>
      <c r="IP15" s="175"/>
      <c r="IQ15" s="174"/>
      <c r="IR15" s="174"/>
      <c r="IS15" s="174"/>
      <c r="IT15" s="174"/>
      <c r="IU15" s="175"/>
      <c r="IV15" s="175"/>
      <c r="IW15" s="176"/>
      <c r="IX15" s="174"/>
      <c r="IY15" s="174"/>
      <c r="IZ15" s="174"/>
      <c r="JA15" s="174"/>
      <c r="JB15" s="174"/>
      <c r="JC15" s="174"/>
      <c r="JD15" s="174"/>
      <c r="JE15" s="174"/>
      <c r="JF15" s="174"/>
      <c r="JG15" s="174"/>
      <c r="JH15" s="174"/>
      <c r="JI15" s="174"/>
      <c r="JJ15" s="174"/>
      <c r="JK15" s="174"/>
      <c r="JL15" s="174"/>
      <c r="JM15" s="174"/>
      <c r="JN15" s="174"/>
      <c r="JO15" s="174"/>
      <c r="JP15" s="174"/>
      <c r="JQ15" s="174"/>
      <c r="JR15" s="175"/>
      <c r="JS15" s="175"/>
      <c r="JT15" s="174"/>
      <c r="JU15" s="174"/>
      <c r="JV15" s="175"/>
      <c r="JW15" s="175"/>
      <c r="JX15" s="174"/>
      <c r="JY15" s="174"/>
      <c r="JZ15" s="174"/>
      <c r="KA15" s="174"/>
      <c r="KB15" s="175"/>
      <c r="KC15" s="175"/>
      <c r="KD15" s="175"/>
      <c r="KE15" s="175"/>
      <c r="KF15" s="174"/>
      <c r="KG15" s="174"/>
      <c r="KH15" s="174"/>
      <c r="KI15" s="174"/>
      <c r="KJ15" s="175"/>
      <c r="KK15" s="175"/>
      <c r="KL15" s="174"/>
      <c r="KM15" s="175"/>
      <c r="KN15" s="175"/>
      <c r="KO15" s="175"/>
      <c r="KP15" s="175"/>
      <c r="KQ15" s="175"/>
      <c r="KR15" s="175"/>
      <c r="KS15" s="175"/>
      <c r="KT15" s="175"/>
      <c r="KU15" s="175"/>
      <c r="KV15" s="175"/>
      <c r="KW15" s="175"/>
      <c r="KX15" s="175"/>
      <c r="KY15" s="175"/>
      <c r="KZ15" s="175"/>
      <c r="LA15" s="175"/>
      <c r="LB15" s="175"/>
      <c r="LC15" s="175"/>
      <c r="LD15" s="175"/>
      <c r="LE15" s="175"/>
      <c r="LF15" s="175"/>
      <c r="LG15" s="175"/>
      <c r="LH15" s="174"/>
      <c r="LI15" s="174"/>
      <c r="LJ15" s="174"/>
      <c r="LK15" s="175"/>
      <c r="LL15" s="175"/>
      <c r="LM15" s="174"/>
      <c r="LN15" s="175"/>
      <c r="LO15" s="174"/>
      <c r="LP15" s="175"/>
      <c r="LQ15" s="175"/>
      <c r="LR15" s="174"/>
      <c r="LS15" s="175"/>
      <c r="LT15" s="175"/>
      <c r="LU15" s="175"/>
      <c r="LV15" s="175"/>
      <c r="LW15" s="175"/>
      <c r="LX15" s="175"/>
      <c r="LY15" s="174"/>
      <c r="LZ15" s="175"/>
      <c r="MA15" s="174"/>
      <c r="MB15" s="175"/>
      <c r="MC15" s="175"/>
      <c r="MD15" s="175"/>
      <c r="ME15" s="175"/>
      <c r="MF15" s="175"/>
      <c r="MG15" s="175"/>
      <c r="MH15" s="175"/>
      <c r="MI15" s="175"/>
      <c r="MJ15" s="174"/>
      <c r="MK15" s="175"/>
      <c r="ML15" s="174"/>
      <c r="MM15" s="175"/>
      <c r="MN15" s="175"/>
      <c r="MO15" s="175"/>
      <c r="MP15" s="175"/>
      <c r="MQ15" s="175"/>
      <c r="MR15" s="175"/>
      <c r="MS15" s="175"/>
      <c r="MT15" s="175"/>
      <c r="MU15" s="175"/>
      <c r="MV15" s="175"/>
      <c r="MW15" s="175"/>
      <c r="MX15" s="175"/>
      <c r="MY15" s="175"/>
      <c r="MZ15" s="175"/>
      <c r="NA15" s="177"/>
      <c r="NB15" s="175"/>
      <c r="NC15" s="177"/>
      <c r="ND15" s="177"/>
      <c r="NE15" s="177"/>
      <c r="NF15" s="177"/>
      <c r="NG15" s="177"/>
      <c r="NH15" s="177"/>
      <c r="NI15" s="177"/>
      <c r="NJ15" s="175"/>
      <c r="NK15" s="175"/>
      <c r="NL15" s="175"/>
      <c r="NM15" s="175"/>
      <c r="NN15" s="175"/>
      <c r="NO15" s="175"/>
      <c r="NP15" s="175"/>
      <c r="NQ15" s="175"/>
      <c r="NR15" s="175"/>
      <c r="NS15" s="175"/>
      <c r="NT15" s="175"/>
      <c r="NU15" s="175"/>
      <c r="NV15" s="175"/>
      <c r="NW15" s="175"/>
      <c r="NX15" s="175"/>
      <c r="NY15" s="177"/>
      <c r="NZ15" s="177"/>
      <c r="OA15" s="177"/>
      <c r="OB15" s="177"/>
      <c r="OC15" s="177"/>
      <c r="OD15" s="177"/>
      <c r="OE15" s="178"/>
      <c r="OF15" s="178"/>
      <c r="OG15" s="178"/>
      <c r="OH15" s="178"/>
      <c r="OI15" s="178"/>
      <c r="OJ15" s="177"/>
      <c r="OK15" s="177"/>
      <c r="OL15" s="177"/>
      <c r="OM15" s="177"/>
    </row>
    <row r="16" spans="1:460" ht="33" customHeight="1">
      <c r="E16" s="953" t="s">
        <v>0</v>
      </c>
      <c r="F16" s="953"/>
      <c r="G16" s="953"/>
      <c r="H16" s="953"/>
      <c r="I16" s="953"/>
      <c r="J16" s="953"/>
      <c r="K16" s="953"/>
      <c r="L16" s="953"/>
      <c r="M16" s="953"/>
      <c r="N16" s="953"/>
      <c r="O16" s="953"/>
      <c r="P16" s="953"/>
      <c r="Q16" s="953"/>
      <c r="R16" s="953"/>
      <c r="S16" s="953"/>
      <c r="T16" s="953"/>
      <c r="U16" s="954" t="s">
        <v>1</v>
      </c>
      <c r="V16" s="954"/>
      <c r="W16" s="954"/>
      <c r="X16" s="954"/>
      <c r="Y16" s="954"/>
      <c r="Z16" s="954"/>
      <c r="AA16" s="954"/>
      <c r="AB16" s="954"/>
      <c r="AC16" s="954"/>
      <c r="AD16" s="954"/>
      <c r="AE16" s="954"/>
      <c r="AF16" s="954"/>
      <c r="AG16" s="954"/>
      <c r="AH16" s="954"/>
      <c r="AI16" s="954"/>
      <c r="AJ16" s="954"/>
      <c r="AK16" s="954"/>
      <c r="AL16" s="954"/>
      <c r="AM16" s="954"/>
      <c r="AN16" s="954"/>
      <c r="AO16" s="954"/>
      <c r="AP16" s="954"/>
      <c r="AQ16" s="954"/>
      <c r="AR16" s="954"/>
      <c r="AS16" s="954"/>
      <c r="AT16" s="954"/>
      <c r="AU16" s="954"/>
      <c r="AV16" s="954"/>
      <c r="AW16" s="954"/>
      <c r="AX16" s="954"/>
      <c r="AY16" s="954"/>
      <c r="AZ16" s="954"/>
      <c r="BA16" s="954"/>
      <c r="BB16" s="954"/>
      <c r="BC16" s="954"/>
      <c r="BD16" s="954"/>
      <c r="BE16" s="954"/>
      <c r="BF16" s="954"/>
      <c r="BG16" s="954"/>
      <c r="BH16" s="954"/>
      <c r="BI16" s="954"/>
      <c r="BJ16" s="954"/>
      <c r="BK16" s="954"/>
      <c r="BL16" s="954"/>
      <c r="BM16" s="954"/>
      <c r="BN16" s="954"/>
      <c r="BO16" s="954"/>
      <c r="BP16" s="954"/>
      <c r="BQ16" s="954"/>
      <c r="BR16" s="954"/>
      <c r="BS16" s="954"/>
      <c r="BT16" s="954"/>
      <c r="BU16" s="954"/>
      <c r="BV16" s="954"/>
      <c r="BW16" s="954"/>
      <c r="BX16" s="954"/>
      <c r="BY16" s="954"/>
      <c r="BZ16" s="954"/>
      <c r="CA16" s="954"/>
      <c r="CB16" s="954"/>
      <c r="CC16" s="954"/>
      <c r="CD16" s="954"/>
      <c r="CE16" s="954"/>
      <c r="CF16" s="954"/>
      <c r="CG16" s="954"/>
      <c r="CH16" s="954"/>
      <c r="CI16" s="954"/>
      <c r="CJ16" s="954"/>
      <c r="CK16" s="954"/>
      <c r="CL16" s="954"/>
      <c r="CM16" s="954"/>
      <c r="CN16" s="954"/>
      <c r="CO16" s="954"/>
      <c r="CP16" s="954"/>
      <c r="CQ16" s="954"/>
      <c r="CR16" s="954"/>
      <c r="CS16" s="954"/>
      <c r="CT16" s="954"/>
      <c r="CU16" s="954"/>
      <c r="CV16" s="954"/>
      <c r="CW16" s="954"/>
      <c r="CX16" s="954"/>
      <c r="CY16" s="954"/>
      <c r="CZ16" s="954"/>
      <c r="DA16" s="954"/>
      <c r="DB16" s="954"/>
      <c r="DC16" s="954"/>
      <c r="DD16" s="954"/>
      <c r="DE16" s="954"/>
      <c r="DF16" s="954"/>
      <c r="DG16" s="954"/>
      <c r="DH16" s="954"/>
      <c r="DI16" s="954"/>
      <c r="DJ16" s="954"/>
      <c r="DK16" s="954"/>
      <c r="DL16" s="954"/>
      <c r="DM16" s="954"/>
      <c r="DN16" s="954"/>
      <c r="DO16" s="954"/>
      <c r="DP16" s="954"/>
      <c r="DQ16" s="954"/>
      <c r="DR16" s="954"/>
      <c r="DS16" s="954"/>
      <c r="DT16" s="954"/>
      <c r="DU16" s="954"/>
      <c r="DV16" s="954"/>
      <c r="DW16" s="954"/>
      <c r="DX16" s="954"/>
      <c r="DY16" s="954"/>
      <c r="DZ16" s="954"/>
      <c r="EA16" s="954"/>
      <c r="EB16" s="954"/>
      <c r="EC16" s="954"/>
      <c r="ED16" s="954"/>
      <c r="EE16" s="954"/>
      <c r="EF16" s="954"/>
      <c r="EG16" s="954"/>
      <c r="EH16" s="954"/>
      <c r="EI16" s="954"/>
      <c r="EJ16" s="954"/>
      <c r="EK16" s="954"/>
      <c r="EL16" s="954"/>
      <c r="EM16" s="954"/>
      <c r="EN16" s="954"/>
      <c r="EO16" s="954"/>
      <c r="EP16" s="954"/>
      <c r="EQ16" s="954"/>
      <c r="ER16" s="954"/>
      <c r="ES16" s="954"/>
      <c r="ET16" s="954"/>
      <c r="EU16" s="954"/>
      <c r="EV16" s="954"/>
      <c r="EW16" s="954"/>
      <c r="EX16" s="954"/>
      <c r="EY16" s="954"/>
      <c r="EZ16" s="954"/>
      <c r="FA16" s="954"/>
      <c r="FB16" s="954"/>
      <c r="FC16" s="954"/>
      <c r="FD16" s="954"/>
      <c r="FE16" s="954"/>
      <c r="FF16" s="954"/>
      <c r="FG16" s="954"/>
      <c r="FH16" s="954"/>
      <c r="FI16" s="954"/>
      <c r="FJ16" s="954"/>
      <c r="FK16" s="954"/>
      <c r="FL16" s="954"/>
      <c r="FM16" s="954"/>
      <c r="FN16" s="954"/>
      <c r="FO16" s="954"/>
      <c r="FP16" s="954"/>
      <c r="FQ16" s="954"/>
      <c r="FR16" s="954"/>
      <c r="FS16" s="954"/>
      <c r="FT16" s="954"/>
      <c r="FU16" s="954"/>
      <c r="FV16" s="954"/>
      <c r="FW16" s="954"/>
      <c r="FX16" s="954"/>
      <c r="FY16" s="954"/>
      <c r="FZ16" s="954"/>
      <c r="GA16" s="954"/>
      <c r="GB16" s="954"/>
      <c r="GC16" s="954"/>
      <c r="GD16" s="954"/>
      <c r="GE16" s="954"/>
      <c r="GF16" s="954"/>
      <c r="GG16" s="954"/>
      <c r="GH16" s="954"/>
      <c r="GI16" s="954"/>
      <c r="GJ16" s="954"/>
      <c r="GK16" s="954"/>
      <c r="GL16" s="954"/>
      <c r="GM16" s="954"/>
      <c r="GN16" s="954"/>
      <c r="GO16" s="954"/>
      <c r="GP16" s="954"/>
      <c r="GQ16" s="954"/>
      <c r="GR16" s="954"/>
      <c r="GS16" s="954"/>
      <c r="GT16" s="950" t="s">
        <v>2</v>
      </c>
      <c r="GU16" s="950"/>
      <c r="GV16" s="950"/>
      <c r="GW16" s="950"/>
      <c r="GX16" s="950"/>
      <c r="GY16" s="179"/>
      <c r="GZ16" s="179"/>
      <c r="HA16" s="955" t="s">
        <v>3</v>
      </c>
      <c r="HB16" s="955"/>
      <c r="HC16" s="955"/>
      <c r="HD16" s="955"/>
      <c r="HE16" s="955"/>
      <c r="HF16" s="955"/>
      <c r="HG16" s="955"/>
      <c r="HH16" s="955"/>
      <c r="HI16" s="955"/>
      <c r="HJ16" s="955"/>
      <c r="HK16" s="955"/>
      <c r="HL16" s="955"/>
      <c r="HM16" s="955"/>
      <c r="HN16" s="955"/>
      <c r="HO16" s="953" t="s">
        <v>4</v>
      </c>
      <c r="HP16" s="953"/>
      <c r="HQ16" s="953"/>
      <c r="HR16" s="953"/>
      <c r="HS16" s="953"/>
      <c r="HT16" s="953"/>
      <c r="HU16" s="953"/>
      <c r="HV16" s="953"/>
      <c r="HW16" s="953"/>
      <c r="HX16" s="953"/>
      <c r="HY16" s="953"/>
      <c r="HZ16" s="953"/>
      <c r="IA16" s="953"/>
      <c r="IB16" s="953"/>
      <c r="IC16" s="953"/>
      <c r="ID16" s="953"/>
      <c r="IE16" s="953"/>
      <c r="IF16" s="953"/>
      <c r="IG16" s="953"/>
      <c r="IH16" s="953"/>
      <c r="II16" s="953"/>
      <c r="IJ16" s="953"/>
      <c r="IK16" s="953"/>
      <c r="IL16" s="953"/>
      <c r="IM16" s="953"/>
      <c r="IN16" s="953"/>
      <c r="IO16" s="953"/>
      <c r="IP16" s="953"/>
      <c r="IQ16" s="953"/>
      <c r="IR16" s="953"/>
      <c r="IS16" s="953"/>
      <c r="IT16" s="953"/>
      <c r="IU16" s="953"/>
      <c r="IV16" s="953"/>
      <c r="IW16" s="953"/>
      <c r="IX16" s="953"/>
      <c r="IY16" s="953"/>
      <c r="IZ16" s="953"/>
      <c r="JA16" s="953"/>
      <c r="JB16" s="953"/>
      <c r="JC16" s="953"/>
      <c r="JD16" s="953"/>
      <c r="JE16" s="953"/>
      <c r="JF16" s="953"/>
      <c r="JG16" s="953"/>
      <c r="JH16" s="953"/>
      <c r="JI16" s="953"/>
      <c r="JJ16" s="953"/>
      <c r="JK16" s="953"/>
      <c r="JL16" s="953"/>
      <c r="JM16" s="953"/>
      <c r="JN16" s="953"/>
      <c r="JO16" s="953"/>
      <c r="JP16" s="953"/>
      <c r="JQ16" s="953"/>
      <c r="JR16" s="953"/>
      <c r="JS16" s="953"/>
      <c r="JT16" s="953"/>
      <c r="JU16" s="953"/>
      <c r="JV16" s="953"/>
      <c r="JW16" s="953"/>
      <c r="JX16" s="953"/>
      <c r="JY16" s="953"/>
      <c r="JZ16" s="953"/>
      <c r="KA16" s="953"/>
      <c r="KB16" s="953"/>
      <c r="KC16" s="953"/>
      <c r="KD16" s="953"/>
      <c r="KE16" s="953"/>
      <c r="KF16" s="953"/>
      <c r="KG16" s="953"/>
      <c r="KH16" s="953"/>
      <c r="KI16" s="953"/>
      <c r="KJ16" s="953"/>
      <c r="KK16" s="953"/>
      <c r="KL16" s="953"/>
      <c r="KM16" s="953"/>
      <c r="KN16" s="953"/>
      <c r="KO16" s="953"/>
      <c r="KP16" s="953"/>
      <c r="KQ16" s="953"/>
      <c r="KR16" s="953"/>
      <c r="KS16" s="953"/>
      <c r="KT16" s="953"/>
      <c r="KU16" s="953"/>
      <c r="KV16" s="953"/>
      <c r="KW16" s="953"/>
      <c r="KX16" s="953"/>
      <c r="KY16" s="953"/>
      <c r="KZ16" s="953"/>
      <c r="LA16" s="953"/>
      <c r="LB16" s="953"/>
      <c r="LC16" s="953"/>
      <c r="LD16" s="953"/>
      <c r="LE16" s="953"/>
      <c r="LF16" s="953"/>
      <c r="LG16" s="953"/>
      <c r="LH16" s="953"/>
      <c r="LI16" s="953"/>
      <c r="LJ16" s="953"/>
      <c r="LK16" s="953"/>
      <c r="LL16" s="953"/>
      <c r="LM16" s="953"/>
      <c r="LN16" s="953"/>
      <c r="LO16" s="953"/>
      <c r="LP16" s="953"/>
      <c r="LQ16" s="953"/>
      <c r="LR16" s="953"/>
      <c r="LS16" s="953"/>
      <c r="LT16" s="953"/>
      <c r="LU16" s="953"/>
      <c r="LV16" s="953"/>
      <c r="LW16" s="953"/>
      <c r="LX16" s="953"/>
      <c r="LY16" s="953"/>
      <c r="LZ16" s="953"/>
      <c r="MA16" s="953"/>
      <c r="MB16" s="953"/>
      <c r="MC16" s="953"/>
      <c r="MD16" s="953"/>
      <c r="ME16" s="953"/>
      <c r="MF16" s="953"/>
      <c r="MG16" s="953"/>
      <c r="MH16" s="953"/>
      <c r="MI16" s="953"/>
      <c r="MJ16" s="953"/>
      <c r="MK16" s="953"/>
      <c r="ML16" s="953"/>
      <c r="MM16" s="953"/>
      <c r="MN16" s="953"/>
      <c r="MO16" s="953"/>
      <c r="MP16" s="953"/>
      <c r="MQ16" s="953"/>
      <c r="MR16" s="953"/>
      <c r="MS16" s="953"/>
      <c r="MT16" s="953"/>
      <c r="MU16" s="953"/>
      <c r="MV16" s="953"/>
      <c r="MW16" s="953"/>
      <c r="MX16" s="953"/>
      <c r="MY16" s="953"/>
      <c r="MZ16" s="953"/>
      <c r="NA16" s="953"/>
      <c r="NB16" s="953"/>
      <c r="NC16" s="953"/>
      <c r="ND16" s="953"/>
      <c r="NE16" s="953"/>
      <c r="NF16" s="953"/>
      <c r="NG16" s="953"/>
      <c r="NH16" s="953"/>
      <c r="NI16" s="953"/>
      <c r="NJ16" s="953"/>
      <c r="NK16" s="953"/>
      <c r="NL16" s="953"/>
      <c r="NM16" s="953"/>
      <c r="NN16" s="953"/>
      <c r="NO16" s="953"/>
      <c r="NP16" s="953"/>
      <c r="NQ16" s="953"/>
      <c r="NR16" s="953"/>
      <c r="NS16" s="953"/>
      <c r="NT16" s="953"/>
      <c r="NU16" s="953"/>
      <c r="NV16" s="953"/>
      <c r="NW16" s="953"/>
      <c r="NX16" s="953"/>
      <c r="NY16" s="953"/>
      <c r="NZ16" s="953"/>
      <c r="OA16" s="953"/>
      <c r="OB16" s="953"/>
      <c r="OC16" s="953"/>
      <c r="OD16" s="953"/>
      <c r="OE16" s="953"/>
      <c r="OF16" s="953"/>
      <c r="OG16" s="953"/>
      <c r="OH16" s="953"/>
      <c r="OI16" s="953"/>
      <c r="OJ16" s="953"/>
      <c r="OK16" s="953"/>
      <c r="OL16" s="953"/>
      <c r="OM16" s="953"/>
      <c r="ON16" s="950" t="s">
        <v>908</v>
      </c>
      <c r="OO16" s="950"/>
      <c r="OP16" s="950"/>
      <c r="OQ16" s="950"/>
      <c r="OR16" s="950"/>
      <c r="OS16" s="951" t="s">
        <v>6</v>
      </c>
      <c r="OT16" s="951"/>
      <c r="OU16" s="951"/>
      <c r="OV16" s="951"/>
      <c r="OW16" s="180" t="s">
        <v>909</v>
      </c>
      <c r="OX16" s="951" t="s">
        <v>8</v>
      </c>
      <c r="OY16" s="951"/>
      <c r="OZ16" s="951"/>
      <c r="PA16" s="951"/>
      <c r="PB16" s="181" t="s">
        <v>910</v>
      </c>
      <c r="PC16" s="952" t="s">
        <v>10</v>
      </c>
      <c r="PD16" s="952"/>
      <c r="PE16" s="952"/>
      <c r="PF16" s="952"/>
      <c r="PG16" s="182" t="s">
        <v>11</v>
      </c>
      <c r="PH16" s="935" t="s">
        <v>12</v>
      </c>
      <c r="PI16" s="935"/>
      <c r="PJ16" s="935"/>
      <c r="PK16" s="935"/>
      <c r="PL16" s="935"/>
      <c r="PM16" s="935"/>
      <c r="PN16" s="935"/>
      <c r="PO16" s="935"/>
      <c r="PP16" s="935"/>
      <c r="PQ16" s="935"/>
      <c r="PR16" s="935"/>
      <c r="PS16" s="947" t="s">
        <v>13</v>
      </c>
      <c r="PT16" s="947"/>
      <c r="PU16" s="947"/>
      <c r="PV16" s="947"/>
      <c r="PW16" s="947"/>
      <c r="PX16" s="947"/>
      <c r="PY16" s="947"/>
      <c r="PZ16" s="947"/>
      <c r="QA16" s="947"/>
      <c r="QB16" s="947"/>
      <c r="QC16" s="947"/>
      <c r="QD16" s="183" t="s">
        <v>14</v>
      </c>
      <c r="QE16" s="184" t="s">
        <v>15</v>
      </c>
      <c r="QF16" s="185" t="s">
        <v>16</v>
      </c>
      <c r="QG16" s="947" t="s">
        <v>17</v>
      </c>
      <c r="QH16" s="947"/>
      <c r="QI16" s="947"/>
      <c r="QJ16" s="947"/>
      <c r="QK16" s="947"/>
      <c r="QL16" s="947"/>
      <c r="QM16" s="947"/>
      <c r="QN16" s="947"/>
      <c r="QO16" s="947"/>
      <c r="QP16" s="947"/>
      <c r="QQ16" s="947"/>
      <c r="QR16" s="185" t="s">
        <v>18</v>
      </c>
    </row>
    <row r="17" spans="1:460" ht="49.5" customHeight="1">
      <c r="B17" s="948" t="s">
        <v>911</v>
      </c>
      <c r="C17" s="948" t="s">
        <v>885</v>
      </c>
      <c r="D17" s="949" t="s">
        <v>912</v>
      </c>
      <c r="E17" s="186" t="s">
        <v>21</v>
      </c>
      <c r="F17" s="187" t="s">
        <v>22</v>
      </c>
      <c r="G17" s="187" t="s">
        <v>21</v>
      </c>
      <c r="H17" s="187" t="s">
        <v>22</v>
      </c>
      <c r="I17" s="187" t="s">
        <v>22</v>
      </c>
      <c r="J17" s="187" t="s">
        <v>22</v>
      </c>
      <c r="K17" s="187" t="s">
        <v>22</v>
      </c>
      <c r="L17" s="187" t="s">
        <v>22</v>
      </c>
      <c r="M17" s="187" t="s">
        <v>22</v>
      </c>
      <c r="N17" s="187" t="s">
        <v>22</v>
      </c>
      <c r="O17" s="187" t="s">
        <v>22</v>
      </c>
      <c r="P17" s="187" t="s">
        <v>22</v>
      </c>
      <c r="Q17" s="187" t="s">
        <v>22</v>
      </c>
      <c r="R17" s="187" t="s">
        <v>22</v>
      </c>
      <c r="S17" s="187" t="s">
        <v>22</v>
      </c>
      <c r="T17" s="188" t="s">
        <v>22</v>
      </c>
      <c r="U17" s="189" t="s">
        <v>913</v>
      </c>
      <c r="V17" s="190" t="s">
        <v>22</v>
      </c>
      <c r="W17" s="190" t="s">
        <v>913</v>
      </c>
      <c r="X17" s="190" t="s">
        <v>22</v>
      </c>
      <c r="Y17" s="190" t="s">
        <v>913</v>
      </c>
      <c r="Z17" s="190" t="s">
        <v>22</v>
      </c>
      <c r="AA17" s="190" t="s">
        <v>913</v>
      </c>
      <c r="AB17" s="190" t="s">
        <v>22</v>
      </c>
      <c r="AC17" s="190" t="s">
        <v>913</v>
      </c>
      <c r="AD17" s="190" t="s">
        <v>22</v>
      </c>
      <c r="AE17" s="190" t="s">
        <v>913</v>
      </c>
      <c r="AF17" s="190" t="s">
        <v>22</v>
      </c>
      <c r="AG17" s="190" t="s">
        <v>913</v>
      </c>
      <c r="AH17" s="190" t="s">
        <v>22</v>
      </c>
      <c r="AI17" s="190" t="s">
        <v>913</v>
      </c>
      <c r="AJ17" s="190" t="s">
        <v>22</v>
      </c>
      <c r="AK17" s="190" t="s">
        <v>913</v>
      </c>
      <c r="AL17" s="190" t="s">
        <v>22</v>
      </c>
      <c r="AM17" s="190" t="s">
        <v>913</v>
      </c>
      <c r="AN17" s="190" t="s">
        <v>22</v>
      </c>
      <c r="AO17" s="190" t="s">
        <v>913</v>
      </c>
      <c r="AP17" s="190" t="s">
        <v>22</v>
      </c>
      <c r="AQ17" s="190" t="s">
        <v>913</v>
      </c>
      <c r="AR17" s="190" t="s">
        <v>22</v>
      </c>
      <c r="AS17" s="190" t="s">
        <v>913</v>
      </c>
      <c r="AT17" s="190" t="s">
        <v>22</v>
      </c>
      <c r="AU17" s="190" t="s">
        <v>913</v>
      </c>
      <c r="AV17" s="190" t="s">
        <v>22</v>
      </c>
      <c r="AW17" s="190" t="s">
        <v>913</v>
      </c>
      <c r="AX17" s="190" t="s">
        <v>22</v>
      </c>
      <c r="AY17" s="190" t="s">
        <v>913</v>
      </c>
      <c r="AZ17" s="191" t="s">
        <v>22</v>
      </c>
      <c r="BA17" s="190" t="s">
        <v>913</v>
      </c>
      <c r="BB17" s="190" t="s">
        <v>22</v>
      </c>
      <c r="BC17" s="192" t="s">
        <v>913</v>
      </c>
      <c r="BD17" s="190" t="s">
        <v>913</v>
      </c>
      <c r="BE17" s="190" t="s">
        <v>22</v>
      </c>
      <c r="BF17" s="190" t="s">
        <v>913</v>
      </c>
      <c r="BG17" s="190" t="s">
        <v>22</v>
      </c>
      <c r="BH17" s="190" t="s">
        <v>913</v>
      </c>
      <c r="BI17" s="190" t="s">
        <v>22</v>
      </c>
      <c r="BJ17" s="190" t="s">
        <v>913</v>
      </c>
      <c r="BK17" s="190" t="s">
        <v>22</v>
      </c>
      <c r="BL17" s="190" t="s">
        <v>913</v>
      </c>
      <c r="BM17" s="190" t="s">
        <v>22</v>
      </c>
      <c r="BN17" s="190" t="s">
        <v>913</v>
      </c>
      <c r="BO17" s="190" t="s">
        <v>22</v>
      </c>
      <c r="BP17" s="190" t="s">
        <v>913</v>
      </c>
      <c r="BQ17" s="190" t="s">
        <v>22</v>
      </c>
      <c r="BR17" s="190" t="s">
        <v>913</v>
      </c>
      <c r="BS17" s="190" t="s">
        <v>22</v>
      </c>
      <c r="BT17" s="190" t="s">
        <v>913</v>
      </c>
      <c r="BU17" s="190" t="s">
        <v>22</v>
      </c>
      <c r="BV17" s="190" t="s">
        <v>913</v>
      </c>
      <c r="BW17" s="190" t="s">
        <v>22</v>
      </c>
      <c r="BX17" s="190" t="s">
        <v>913</v>
      </c>
      <c r="BY17" s="190" t="s">
        <v>22</v>
      </c>
      <c r="BZ17" s="190" t="s">
        <v>913</v>
      </c>
      <c r="CA17" s="190" t="s">
        <v>22</v>
      </c>
      <c r="CB17" s="190" t="s">
        <v>913</v>
      </c>
      <c r="CC17" s="190" t="s">
        <v>22</v>
      </c>
      <c r="CD17" s="190" t="s">
        <v>913</v>
      </c>
      <c r="CE17" s="190" t="s">
        <v>22</v>
      </c>
      <c r="CF17" s="190" t="s">
        <v>21</v>
      </c>
      <c r="CG17" s="190" t="s">
        <v>22</v>
      </c>
      <c r="CH17" s="190" t="s">
        <v>913</v>
      </c>
      <c r="CI17" s="190" t="s">
        <v>22</v>
      </c>
      <c r="CJ17" s="190" t="s">
        <v>22</v>
      </c>
      <c r="CK17" s="190" t="s">
        <v>22</v>
      </c>
      <c r="CL17" s="190" t="s">
        <v>22</v>
      </c>
      <c r="CM17" s="190" t="s">
        <v>22</v>
      </c>
      <c r="CN17" s="190" t="s">
        <v>22</v>
      </c>
      <c r="CO17" s="190" t="s">
        <v>22</v>
      </c>
      <c r="CP17" s="190" t="s">
        <v>22</v>
      </c>
      <c r="CQ17" s="190" t="s">
        <v>22</v>
      </c>
      <c r="CR17" s="190" t="s">
        <v>22</v>
      </c>
      <c r="CS17" s="190" t="s">
        <v>22</v>
      </c>
      <c r="CT17" s="190" t="s">
        <v>22</v>
      </c>
      <c r="CU17" s="190" t="s">
        <v>22</v>
      </c>
      <c r="CV17" s="190" t="s">
        <v>22</v>
      </c>
      <c r="CW17" s="190" t="s">
        <v>22</v>
      </c>
      <c r="CX17" s="190" t="s">
        <v>22</v>
      </c>
      <c r="CY17" s="190" t="s">
        <v>22</v>
      </c>
      <c r="CZ17" s="190" t="s">
        <v>22</v>
      </c>
      <c r="DA17" s="190" t="s">
        <v>22</v>
      </c>
      <c r="DB17" s="190" t="s">
        <v>22</v>
      </c>
      <c r="DC17" s="190" t="s">
        <v>22</v>
      </c>
      <c r="DD17" s="190" t="s">
        <v>22</v>
      </c>
      <c r="DE17" s="190" t="s">
        <v>22</v>
      </c>
      <c r="DF17" s="190" t="s">
        <v>22</v>
      </c>
      <c r="DG17" s="190" t="s">
        <v>22</v>
      </c>
      <c r="DH17" s="190" t="s">
        <v>22</v>
      </c>
      <c r="DI17" s="190" t="s">
        <v>22</v>
      </c>
      <c r="DJ17" s="190" t="s">
        <v>22</v>
      </c>
      <c r="DK17" s="190" t="s">
        <v>22</v>
      </c>
      <c r="DL17" s="190" t="s">
        <v>22</v>
      </c>
      <c r="DM17" s="190" t="s">
        <v>22</v>
      </c>
      <c r="DN17" s="190" t="s">
        <v>22</v>
      </c>
      <c r="DO17" s="190" t="s">
        <v>22</v>
      </c>
      <c r="DP17" s="190" t="s">
        <v>22</v>
      </c>
      <c r="DQ17" s="190" t="s">
        <v>22</v>
      </c>
      <c r="DR17" s="190" t="s">
        <v>22</v>
      </c>
      <c r="DS17" s="190" t="s">
        <v>22</v>
      </c>
      <c r="DT17" s="190" t="s">
        <v>22</v>
      </c>
      <c r="DU17" s="190" t="s">
        <v>22</v>
      </c>
      <c r="DV17" s="190" t="s">
        <v>22</v>
      </c>
      <c r="DW17" s="190" t="s">
        <v>22</v>
      </c>
      <c r="DX17" s="190" t="s">
        <v>22</v>
      </c>
      <c r="DY17" s="190" t="s">
        <v>22</v>
      </c>
      <c r="DZ17" s="190" t="s">
        <v>22</v>
      </c>
      <c r="EA17" s="190" t="s">
        <v>22</v>
      </c>
      <c r="EB17" s="190" t="s">
        <v>22</v>
      </c>
      <c r="EC17" s="190" t="s">
        <v>22</v>
      </c>
      <c r="ED17" s="190" t="s">
        <v>22</v>
      </c>
      <c r="EE17" s="190" t="s">
        <v>22</v>
      </c>
      <c r="EF17" s="190" t="s">
        <v>22</v>
      </c>
      <c r="EG17" s="190" t="s">
        <v>22</v>
      </c>
      <c r="EH17" s="190" t="s">
        <v>22</v>
      </c>
      <c r="EI17" s="190" t="s">
        <v>22</v>
      </c>
      <c r="EJ17" s="190" t="s">
        <v>22</v>
      </c>
      <c r="EK17" s="190" t="s">
        <v>22</v>
      </c>
      <c r="EL17" s="190" t="s">
        <v>22</v>
      </c>
      <c r="EM17" s="190" t="s">
        <v>22</v>
      </c>
      <c r="EN17" s="190" t="s">
        <v>22</v>
      </c>
      <c r="EO17" s="190" t="s">
        <v>22</v>
      </c>
      <c r="EP17" s="190" t="s">
        <v>22</v>
      </c>
      <c r="EQ17" s="190" t="s">
        <v>22</v>
      </c>
      <c r="ER17" s="190" t="s">
        <v>22</v>
      </c>
      <c r="ES17" s="190" t="s">
        <v>22</v>
      </c>
      <c r="ET17" s="190" t="s">
        <v>22</v>
      </c>
      <c r="EU17" s="190" t="s">
        <v>22</v>
      </c>
      <c r="EV17" s="190" t="s">
        <v>22</v>
      </c>
      <c r="EW17" s="190" t="s">
        <v>22</v>
      </c>
      <c r="EX17" s="190" t="s">
        <v>22</v>
      </c>
      <c r="EY17" s="190" t="s">
        <v>22</v>
      </c>
      <c r="EZ17" s="190" t="s">
        <v>22</v>
      </c>
      <c r="FA17" s="190" t="s">
        <v>22</v>
      </c>
      <c r="FB17" s="190" t="s">
        <v>22</v>
      </c>
      <c r="FC17" s="190" t="s">
        <v>22</v>
      </c>
      <c r="FD17" s="190" t="s">
        <v>22</v>
      </c>
      <c r="FE17" s="190" t="s">
        <v>22</v>
      </c>
      <c r="FF17" s="190" t="s">
        <v>22</v>
      </c>
      <c r="FG17" s="190" t="s">
        <v>22</v>
      </c>
      <c r="FH17" s="190" t="s">
        <v>22</v>
      </c>
      <c r="FI17" s="190" t="s">
        <v>22</v>
      </c>
      <c r="FJ17" s="190" t="s">
        <v>22</v>
      </c>
      <c r="FK17" s="190" t="s">
        <v>22</v>
      </c>
      <c r="FL17" s="190" t="s">
        <v>22</v>
      </c>
      <c r="FM17" s="190" t="s">
        <v>22</v>
      </c>
      <c r="FN17" s="190" t="s">
        <v>22</v>
      </c>
      <c r="FO17" s="190" t="s">
        <v>22</v>
      </c>
      <c r="FP17" s="190" t="s">
        <v>22</v>
      </c>
      <c r="FQ17" s="190" t="s">
        <v>22</v>
      </c>
      <c r="FR17" s="190" t="s">
        <v>22</v>
      </c>
      <c r="FS17" s="190" t="s">
        <v>22</v>
      </c>
      <c r="FT17" s="190" t="s">
        <v>22</v>
      </c>
      <c r="FU17" s="190" t="s">
        <v>22</v>
      </c>
      <c r="FV17" s="190" t="s">
        <v>22</v>
      </c>
      <c r="FW17" s="190" t="s">
        <v>22</v>
      </c>
      <c r="FX17" s="190" t="s">
        <v>22</v>
      </c>
      <c r="FY17" s="190" t="s">
        <v>22</v>
      </c>
      <c r="FZ17" s="190" t="s">
        <v>22</v>
      </c>
      <c r="GA17" s="190" t="s">
        <v>22</v>
      </c>
      <c r="GB17" s="190" t="s">
        <v>22</v>
      </c>
      <c r="GC17" s="190" t="s">
        <v>22</v>
      </c>
      <c r="GD17" s="190" t="s">
        <v>22</v>
      </c>
      <c r="GE17" s="190" t="s">
        <v>22</v>
      </c>
      <c r="GF17" s="190" t="s">
        <v>22</v>
      </c>
      <c r="GG17" s="190" t="s">
        <v>22</v>
      </c>
      <c r="GH17" s="190" t="s">
        <v>22</v>
      </c>
      <c r="GI17" s="190" t="s">
        <v>22</v>
      </c>
      <c r="GJ17" s="190" t="s">
        <v>22</v>
      </c>
      <c r="GK17" s="190" t="s">
        <v>22</v>
      </c>
      <c r="GL17" s="190" t="s">
        <v>22</v>
      </c>
      <c r="GM17" s="190" t="s">
        <v>22</v>
      </c>
      <c r="GN17" s="190" t="s">
        <v>22</v>
      </c>
      <c r="GO17" s="190" t="s">
        <v>22</v>
      </c>
      <c r="GP17" s="190" t="s">
        <v>22</v>
      </c>
      <c r="GQ17" s="190" t="s">
        <v>22</v>
      </c>
      <c r="GR17" s="190" t="s">
        <v>22</v>
      </c>
      <c r="GS17" s="190" t="s">
        <v>22</v>
      </c>
      <c r="GT17" s="193" t="s">
        <v>914</v>
      </c>
      <c r="GU17" s="193" t="s">
        <v>914</v>
      </c>
      <c r="GV17" s="194" t="s">
        <v>915</v>
      </c>
      <c r="GW17" s="194" t="s">
        <v>915</v>
      </c>
      <c r="GX17" s="194" t="s">
        <v>915</v>
      </c>
      <c r="GY17" s="186" t="s">
        <v>21</v>
      </c>
      <c r="GZ17" s="187" t="s">
        <v>22</v>
      </c>
      <c r="HA17" s="187" t="s">
        <v>21</v>
      </c>
      <c r="HB17" s="187" t="s">
        <v>22</v>
      </c>
      <c r="HC17" s="187" t="s">
        <v>22</v>
      </c>
      <c r="HD17" s="187" t="s">
        <v>22</v>
      </c>
      <c r="HE17" s="187" t="s">
        <v>22</v>
      </c>
      <c r="HF17" s="187" t="s">
        <v>22</v>
      </c>
      <c r="HG17" s="187" t="s">
        <v>22</v>
      </c>
      <c r="HH17" s="187" t="s">
        <v>22</v>
      </c>
      <c r="HI17" s="187" t="s">
        <v>22</v>
      </c>
      <c r="HJ17" s="187" t="s">
        <v>22</v>
      </c>
      <c r="HK17" s="187" t="s">
        <v>22</v>
      </c>
      <c r="HL17" s="187" t="s">
        <v>22</v>
      </c>
      <c r="HM17" s="187" t="s">
        <v>22</v>
      </c>
      <c r="HN17" s="188" t="s">
        <v>22</v>
      </c>
      <c r="HO17" s="189" t="s">
        <v>913</v>
      </c>
      <c r="HP17" s="190" t="s">
        <v>22</v>
      </c>
      <c r="HQ17" s="190" t="s">
        <v>913</v>
      </c>
      <c r="HR17" s="190" t="s">
        <v>22</v>
      </c>
      <c r="HS17" s="190" t="s">
        <v>913</v>
      </c>
      <c r="HT17" s="190" t="s">
        <v>22</v>
      </c>
      <c r="HU17" s="190" t="s">
        <v>913</v>
      </c>
      <c r="HV17" s="190" t="s">
        <v>22</v>
      </c>
      <c r="HW17" s="190" t="s">
        <v>913</v>
      </c>
      <c r="HX17" s="190" t="s">
        <v>22</v>
      </c>
      <c r="HY17" s="190" t="s">
        <v>913</v>
      </c>
      <c r="HZ17" s="190" t="s">
        <v>22</v>
      </c>
      <c r="IA17" s="190" t="s">
        <v>913</v>
      </c>
      <c r="IB17" s="190" t="s">
        <v>22</v>
      </c>
      <c r="IC17" s="190" t="s">
        <v>913</v>
      </c>
      <c r="ID17" s="190" t="s">
        <v>22</v>
      </c>
      <c r="IE17" s="190" t="s">
        <v>913</v>
      </c>
      <c r="IF17" s="190" t="s">
        <v>22</v>
      </c>
      <c r="IG17" s="190" t="s">
        <v>913</v>
      </c>
      <c r="IH17" s="190" t="s">
        <v>22</v>
      </c>
      <c r="II17" s="190" t="s">
        <v>913</v>
      </c>
      <c r="IJ17" s="190" t="s">
        <v>22</v>
      </c>
      <c r="IK17" s="190" t="s">
        <v>913</v>
      </c>
      <c r="IL17" s="190" t="s">
        <v>22</v>
      </c>
      <c r="IM17" s="190" t="s">
        <v>913</v>
      </c>
      <c r="IN17" s="190" t="s">
        <v>22</v>
      </c>
      <c r="IO17" s="190" t="s">
        <v>913</v>
      </c>
      <c r="IP17" s="190" t="s">
        <v>22</v>
      </c>
      <c r="IQ17" s="190" t="s">
        <v>913</v>
      </c>
      <c r="IR17" s="190" t="s">
        <v>22</v>
      </c>
      <c r="IS17" s="190" t="s">
        <v>913</v>
      </c>
      <c r="IT17" s="191" t="s">
        <v>22</v>
      </c>
      <c r="IU17" s="190" t="s">
        <v>913</v>
      </c>
      <c r="IV17" s="190" t="s">
        <v>22</v>
      </c>
      <c r="IW17" s="192" t="s">
        <v>913</v>
      </c>
      <c r="IX17" s="190" t="s">
        <v>913</v>
      </c>
      <c r="IY17" s="190" t="s">
        <v>22</v>
      </c>
      <c r="IZ17" s="190" t="s">
        <v>913</v>
      </c>
      <c r="JA17" s="190" t="s">
        <v>22</v>
      </c>
      <c r="JB17" s="190" t="s">
        <v>913</v>
      </c>
      <c r="JC17" s="190" t="s">
        <v>22</v>
      </c>
      <c r="JD17" s="190" t="s">
        <v>913</v>
      </c>
      <c r="JE17" s="190" t="s">
        <v>22</v>
      </c>
      <c r="JF17" s="190" t="s">
        <v>913</v>
      </c>
      <c r="JG17" s="190" t="s">
        <v>22</v>
      </c>
      <c r="JH17" s="190" t="s">
        <v>913</v>
      </c>
      <c r="JI17" s="190" t="s">
        <v>22</v>
      </c>
      <c r="JJ17" s="190" t="s">
        <v>913</v>
      </c>
      <c r="JK17" s="190" t="s">
        <v>22</v>
      </c>
      <c r="JL17" s="190" t="s">
        <v>913</v>
      </c>
      <c r="JM17" s="190" t="s">
        <v>22</v>
      </c>
      <c r="JN17" s="190" t="s">
        <v>913</v>
      </c>
      <c r="JO17" s="190" t="s">
        <v>22</v>
      </c>
      <c r="JP17" s="190" t="s">
        <v>913</v>
      </c>
      <c r="JQ17" s="190" t="s">
        <v>22</v>
      </c>
      <c r="JR17" s="190" t="s">
        <v>913</v>
      </c>
      <c r="JS17" s="190" t="s">
        <v>22</v>
      </c>
      <c r="JT17" s="190" t="s">
        <v>913</v>
      </c>
      <c r="JU17" s="190" t="s">
        <v>22</v>
      </c>
      <c r="JV17" s="190" t="s">
        <v>913</v>
      </c>
      <c r="JW17" s="190" t="s">
        <v>22</v>
      </c>
      <c r="JX17" s="190" t="s">
        <v>913</v>
      </c>
      <c r="JY17" s="190" t="s">
        <v>22</v>
      </c>
      <c r="JZ17" s="190" t="s">
        <v>21</v>
      </c>
      <c r="KA17" s="190" t="s">
        <v>22</v>
      </c>
      <c r="KB17" s="190" t="s">
        <v>913</v>
      </c>
      <c r="KC17" s="190" t="s">
        <v>22</v>
      </c>
      <c r="KD17" s="190" t="s">
        <v>22</v>
      </c>
      <c r="KE17" s="190" t="s">
        <v>22</v>
      </c>
      <c r="KF17" s="190" t="s">
        <v>22</v>
      </c>
      <c r="KG17" s="190" t="s">
        <v>22</v>
      </c>
      <c r="KH17" s="190" t="s">
        <v>22</v>
      </c>
      <c r="KI17" s="190" t="s">
        <v>22</v>
      </c>
      <c r="KJ17" s="190" t="s">
        <v>22</v>
      </c>
      <c r="KK17" s="190" t="s">
        <v>22</v>
      </c>
      <c r="KL17" s="190" t="s">
        <v>22</v>
      </c>
      <c r="KM17" s="190" t="s">
        <v>22</v>
      </c>
      <c r="KN17" s="190" t="s">
        <v>22</v>
      </c>
      <c r="KO17" s="190" t="s">
        <v>22</v>
      </c>
      <c r="KP17" s="190" t="s">
        <v>22</v>
      </c>
      <c r="KQ17" s="190" t="s">
        <v>22</v>
      </c>
      <c r="KR17" s="190" t="s">
        <v>22</v>
      </c>
      <c r="KS17" s="190" t="s">
        <v>22</v>
      </c>
      <c r="KT17" s="190" t="s">
        <v>22</v>
      </c>
      <c r="KU17" s="190" t="s">
        <v>22</v>
      </c>
      <c r="KV17" s="190" t="s">
        <v>22</v>
      </c>
      <c r="KW17" s="190" t="s">
        <v>22</v>
      </c>
      <c r="KX17" s="190" t="s">
        <v>22</v>
      </c>
      <c r="KY17" s="190" t="s">
        <v>22</v>
      </c>
      <c r="KZ17" s="190" t="s">
        <v>22</v>
      </c>
      <c r="LA17" s="190" t="s">
        <v>22</v>
      </c>
      <c r="LB17" s="190" t="s">
        <v>22</v>
      </c>
      <c r="LC17" s="190" t="s">
        <v>22</v>
      </c>
      <c r="LD17" s="190" t="s">
        <v>22</v>
      </c>
      <c r="LE17" s="190" t="s">
        <v>22</v>
      </c>
      <c r="LF17" s="190" t="s">
        <v>22</v>
      </c>
      <c r="LG17" s="190" t="s">
        <v>22</v>
      </c>
      <c r="LH17" s="190" t="s">
        <v>22</v>
      </c>
      <c r="LI17" s="190" t="s">
        <v>22</v>
      </c>
      <c r="LJ17" s="190" t="s">
        <v>22</v>
      </c>
      <c r="LK17" s="190" t="s">
        <v>22</v>
      </c>
      <c r="LL17" s="190" t="s">
        <v>22</v>
      </c>
      <c r="LM17" s="190" t="s">
        <v>22</v>
      </c>
      <c r="LN17" s="190" t="s">
        <v>22</v>
      </c>
      <c r="LO17" s="190" t="s">
        <v>22</v>
      </c>
      <c r="LP17" s="190" t="s">
        <v>22</v>
      </c>
      <c r="LQ17" s="190" t="s">
        <v>22</v>
      </c>
      <c r="LR17" s="190" t="s">
        <v>22</v>
      </c>
      <c r="LS17" s="190" t="s">
        <v>22</v>
      </c>
      <c r="LT17" s="190" t="s">
        <v>22</v>
      </c>
      <c r="LU17" s="190" t="s">
        <v>22</v>
      </c>
      <c r="LV17" s="190" t="s">
        <v>22</v>
      </c>
      <c r="LW17" s="190" t="s">
        <v>22</v>
      </c>
      <c r="LX17" s="190" t="s">
        <v>22</v>
      </c>
      <c r="LY17" s="190" t="s">
        <v>22</v>
      </c>
      <c r="LZ17" s="190" t="s">
        <v>22</v>
      </c>
      <c r="MA17" s="190" t="s">
        <v>22</v>
      </c>
      <c r="MB17" s="190" t="s">
        <v>22</v>
      </c>
      <c r="MC17" s="190" t="s">
        <v>22</v>
      </c>
      <c r="MD17" s="190" t="s">
        <v>22</v>
      </c>
      <c r="ME17" s="190" t="s">
        <v>22</v>
      </c>
      <c r="MF17" s="190" t="s">
        <v>22</v>
      </c>
      <c r="MG17" s="190" t="s">
        <v>22</v>
      </c>
      <c r="MH17" s="190" t="s">
        <v>22</v>
      </c>
      <c r="MI17" s="190" t="s">
        <v>22</v>
      </c>
      <c r="MJ17" s="190" t="s">
        <v>22</v>
      </c>
      <c r="MK17" s="190" t="s">
        <v>22</v>
      </c>
      <c r="ML17" s="190" t="s">
        <v>22</v>
      </c>
      <c r="MM17" s="190" t="s">
        <v>22</v>
      </c>
      <c r="MN17" s="190" t="s">
        <v>22</v>
      </c>
      <c r="MO17" s="190" t="s">
        <v>22</v>
      </c>
      <c r="MP17" s="190" t="s">
        <v>22</v>
      </c>
      <c r="MQ17" s="190" t="s">
        <v>22</v>
      </c>
      <c r="MR17" s="190" t="s">
        <v>22</v>
      </c>
      <c r="MS17" s="190" t="s">
        <v>22</v>
      </c>
      <c r="MT17" s="190" t="s">
        <v>22</v>
      </c>
      <c r="MU17" s="190" t="s">
        <v>22</v>
      </c>
      <c r="MV17" s="190" t="s">
        <v>22</v>
      </c>
      <c r="MW17" s="190" t="s">
        <v>22</v>
      </c>
      <c r="MX17" s="190" t="s">
        <v>22</v>
      </c>
      <c r="MY17" s="190" t="s">
        <v>22</v>
      </c>
      <c r="MZ17" s="190" t="s">
        <v>22</v>
      </c>
      <c r="NA17" s="190" t="s">
        <v>22</v>
      </c>
      <c r="NB17" s="190" t="s">
        <v>22</v>
      </c>
      <c r="NC17" s="190" t="s">
        <v>22</v>
      </c>
      <c r="ND17" s="190" t="s">
        <v>22</v>
      </c>
      <c r="NE17" s="190" t="s">
        <v>22</v>
      </c>
      <c r="NF17" s="190" t="s">
        <v>22</v>
      </c>
      <c r="NG17" s="190" t="s">
        <v>22</v>
      </c>
      <c r="NH17" s="190" t="s">
        <v>22</v>
      </c>
      <c r="NI17" s="190" t="s">
        <v>22</v>
      </c>
      <c r="NJ17" s="190" t="s">
        <v>22</v>
      </c>
      <c r="NK17" s="190" t="s">
        <v>22</v>
      </c>
      <c r="NL17" s="190" t="s">
        <v>22</v>
      </c>
      <c r="NM17" s="190" t="s">
        <v>22</v>
      </c>
      <c r="NN17" s="190" t="s">
        <v>22</v>
      </c>
      <c r="NO17" s="190" t="s">
        <v>22</v>
      </c>
      <c r="NP17" s="190" t="s">
        <v>22</v>
      </c>
      <c r="NQ17" s="190" t="s">
        <v>22</v>
      </c>
      <c r="NR17" s="190" t="s">
        <v>22</v>
      </c>
      <c r="NS17" s="190" t="s">
        <v>22</v>
      </c>
      <c r="NT17" s="190" t="s">
        <v>22</v>
      </c>
      <c r="NU17" s="190" t="s">
        <v>22</v>
      </c>
      <c r="NV17" s="190" t="s">
        <v>22</v>
      </c>
      <c r="NW17" s="190" t="s">
        <v>22</v>
      </c>
      <c r="NX17" s="190" t="s">
        <v>22</v>
      </c>
      <c r="NY17" s="190" t="s">
        <v>22</v>
      </c>
      <c r="NZ17" s="190" t="s">
        <v>22</v>
      </c>
      <c r="OA17" s="190" t="s">
        <v>22</v>
      </c>
      <c r="OB17" s="190" t="s">
        <v>22</v>
      </c>
      <c r="OC17" s="190" t="s">
        <v>22</v>
      </c>
      <c r="OD17" s="190" t="s">
        <v>22</v>
      </c>
      <c r="OE17" s="190" t="s">
        <v>22</v>
      </c>
      <c r="OF17" s="190" t="s">
        <v>22</v>
      </c>
      <c r="OG17" s="190" t="s">
        <v>22</v>
      </c>
      <c r="OH17" s="190" t="s">
        <v>22</v>
      </c>
      <c r="OI17" s="190" t="s">
        <v>22</v>
      </c>
      <c r="OJ17" s="190" t="s">
        <v>22</v>
      </c>
      <c r="OK17" s="190" t="s">
        <v>22</v>
      </c>
      <c r="OL17" s="190" t="s">
        <v>22</v>
      </c>
      <c r="OM17" s="190" t="s">
        <v>22</v>
      </c>
      <c r="ON17" s="193" t="s">
        <v>914</v>
      </c>
      <c r="OO17" s="193" t="s">
        <v>914</v>
      </c>
      <c r="OP17" s="194" t="s">
        <v>915</v>
      </c>
      <c r="OQ17" s="194" t="s">
        <v>915</v>
      </c>
      <c r="OR17" s="194" t="s">
        <v>915</v>
      </c>
      <c r="OS17" s="195" t="s">
        <v>916</v>
      </c>
      <c r="OT17" s="187" t="s">
        <v>22</v>
      </c>
      <c r="OU17" s="187" t="s">
        <v>22</v>
      </c>
      <c r="OV17" s="187" t="s">
        <v>22</v>
      </c>
      <c r="OW17" s="196" t="s">
        <v>916</v>
      </c>
      <c r="OX17" s="195" t="s">
        <v>916</v>
      </c>
      <c r="OY17" s="4" t="s">
        <v>22</v>
      </c>
      <c r="OZ17" s="187" t="s">
        <v>22</v>
      </c>
      <c r="PA17" s="187" t="s">
        <v>22</v>
      </c>
      <c r="PB17" s="196" t="s">
        <v>916</v>
      </c>
      <c r="PC17" s="195" t="s">
        <v>916</v>
      </c>
      <c r="PD17" s="4" t="s">
        <v>22</v>
      </c>
      <c r="PE17" s="4" t="s">
        <v>22</v>
      </c>
      <c r="PF17" s="4" t="s">
        <v>22</v>
      </c>
      <c r="PG17" s="197" t="s">
        <v>914</v>
      </c>
      <c r="PH17" s="195" t="s">
        <v>916</v>
      </c>
      <c r="PI17" s="187" t="s">
        <v>22</v>
      </c>
      <c r="PJ17" s="187" t="s">
        <v>22</v>
      </c>
      <c r="PK17" s="187" t="s">
        <v>22</v>
      </c>
      <c r="PL17" s="187" t="s">
        <v>22</v>
      </c>
      <c r="PM17" s="187" t="s">
        <v>22</v>
      </c>
      <c r="PN17" s="187" t="s">
        <v>22</v>
      </c>
      <c r="PO17" s="187" t="s">
        <v>22</v>
      </c>
      <c r="PP17" s="187" t="s">
        <v>22</v>
      </c>
      <c r="PQ17" s="187" t="s">
        <v>22</v>
      </c>
      <c r="PR17" s="188" t="s">
        <v>22</v>
      </c>
      <c r="PS17" s="195" t="s">
        <v>916</v>
      </c>
      <c r="PT17" s="187" t="s">
        <v>22</v>
      </c>
      <c r="PU17" s="187" t="s">
        <v>22</v>
      </c>
      <c r="PV17" s="187" t="s">
        <v>22</v>
      </c>
      <c r="PW17" s="187" t="s">
        <v>22</v>
      </c>
      <c r="PX17" s="187" t="s">
        <v>22</v>
      </c>
      <c r="PY17" s="187" t="s">
        <v>22</v>
      </c>
      <c r="PZ17" s="187" t="s">
        <v>22</v>
      </c>
      <c r="QA17" s="187" t="s">
        <v>22</v>
      </c>
      <c r="QB17" s="187" t="s">
        <v>22</v>
      </c>
      <c r="QC17" s="188" t="s">
        <v>22</v>
      </c>
      <c r="QD17" s="195" t="s">
        <v>917</v>
      </c>
      <c r="QE17" s="198" t="s">
        <v>917</v>
      </c>
      <c r="QF17" s="193" t="s">
        <v>917</v>
      </c>
      <c r="QG17" s="195" t="s">
        <v>916</v>
      </c>
      <c r="QH17" s="187" t="s">
        <v>22</v>
      </c>
      <c r="QI17" s="187" t="s">
        <v>22</v>
      </c>
      <c r="QJ17" s="187" t="s">
        <v>22</v>
      </c>
      <c r="QK17" s="187" t="s">
        <v>22</v>
      </c>
      <c r="QL17" s="187" t="s">
        <v>22</v>
      </c>
      <c r="QM17" s="187" t="s">
        <v>22</v>
      </c>
      <c r="QN17" s="187" t="s">
        <v>22</v>
      </c>
      <c r="QO17" s="187" t="s">
        <v>22</v>
      </c>
      <c r="QP17" s="187" t="s">
        <v>22</v>
      </c>
      <c r="QQ17" s="188" t="s">
        <v>22</v>
      </c>
      <c r="QR17" s="193" t="s">
        <v>916</v>
      </c>
    </row>
    <row r="18" spans="1:460" ht="15" customHeight="1">
      <c r="B18" s="948"/>
      <c r="C18" s="948"/>
      <c r="D18" s="949"/>
      <c r="E18" s="174" t="s">
        <v>30</v>
      </c>
      <c r="F18" s="174" t="s">
        <v>30</v>
      </c>
      <c r="G18" s="199" t="s">
        <v>31</v>
      </c>
      <c r="H18" s="174" t="s">
        <v>918</v>
      </c>
      <c r="I18" s="174" t="s">
        <v>32</v>
      </c>
      <c r="J18" s="174" t="s">
        <v>33</v>
      </c>
      <c r="K18" s="174" t="s">
        <v>34</v>
      </c>
      <c r="L18" s="174" t="s">
        <v>35</v>
      </c>
      <c r="M18" s="174" t="s">
        <v>36</v>
      </c>
      <c r="N18" s="174" t="s">
        <v>37</v>
      </c>
      <c r="O18" s="174" t="s">
        <v>38</v>
      </c>
      <c r="P18" s="174" t="s">
        <v>39</v>
      </c>
      <c r="Q18" s="174" t="s">
        <v>40</v>
      </c>
      <c r="R18" s="174" t="s">
        <v>41</v>
      </c>
      <c r="S18" s="174" t="s">
        <v>42</v>
      </c>
      <c r="T18" s="200" t="s">
        <v>43</v>
      </c>
      <c r="U18" s="199" t="s">
        <v>44</v>
      </c>
      <c r="V18" s="199" t="s">
        <v>44</v>
      </c>
      <c r="W18" s="199" t="s">
        <v>45</v>
      </c>
      <c r="X18" s="199" t="s">
        <v>45</v>
      </c>
      <c r="Y18" s="199" t="s">
        <v>46</v>
      </c>
      <c r="Z18" s="199" t="s">
        <v>46</v>
      </c>
      <c r="AA18" s="174" t="s">
        <v>47</v>
      </c>
      <c r="AB18" s="174" t="s">
        <v>47</v>
      </c>
      <c r="AC18" s="174" t="s">
        <v>48</v>
      </c>
      <c r="AD18" s="174" t="s">
        <v>48</v>
      </c>
      <c r="AE18" s="174" t="s">
        <v>49</v>
      </c>
      <c r="AF18" s="174" t="s">
        <v>49</v>
      </c>
      <c r="AG18" s="174" t="s">
        <v>50</v>
      </c>
      <c r="AH18" s="174" t="s">
        <v>50</v>
      </c>
      <c r="AI18" s="174" t="s">
        <v>51</v>
      </c>
      <c r="AJ18" s="174" t="s">
        <v>51</v>
      </c>
      <c r="AK18" s="174" t="s">
        <v>52</v>
      </c>
      <c r="AL18" s="174" t="s">
        <v>52</v>
      </c>
      <c r="AM18" s="174" t="s">
        <v>53</v>
      </c>
      <c r="AN18" s="174" t="s">
        <v>53</v>
      </c>
      <c r="AO18" s="174" t="s">
        <v>54</v>
      </c>
      <c r="AP18" s="174" t="s">
        <v>54</v>
      </c>
      <c r="AQ18" s="175" t="s">
        <v>55</v>
      </c>
      <c r="AR18" s="175" t="s">
        <v>55</v>
      </c>
      <c r="AS18" s="174" t="s">
        <v>56</v>
      </c>
      <c r="AT18" s="174" t="s">
        <v>56</v>
      </c>
      <c r="AU18" s="175" t="s">
        <v>57</v>
      </c>
      <c r="AV18" s="175" t="s">
        <v>57</v>
      </c>
      <c r="AW18" s="174" t="s">
        <v>58</v>
      </c>
      <c r="AX18" s="174" t="s">
        <v>58</v>
      </c>
      <c r="AY18" s="174" t="s">
        <v>59</v>
      </c>
      <c r="AZ18" s="174" t="s">
        <v>59</v>
      </c>
      <c r="BA18" s="175" t="s">
        <v>60</v>
      </c>
      <c r="BB18" s="175" t="s">
        <v>60</v>
      </c>
      <c r="BC18" s="201" t="s">
        <v>61</v>
      </c>
      <c r="BD18" s="199" t="s">
        <v>62</v>
      </c>
      <c r="BE18" s="199" t="s">
        <v>62</v>
      </c>
      <c r="BF18" s="199" t="s">
        <v>63</v>
      </c>
      <c r="BG18" s="199" t="s">
        <v>63</v>
      </c>
      <c r="BH18" s="174" t="s">
        <v>64</v>
      </c>
      <c r="BI18" s="174" t="s">
        <v>64</v>
      </c>
      <c r="BJ18" s="174" t="s">
        <v>65</v>
      </c>
      <c r="BK18" s="174" t="s">
        <v>65</v>
      </c>
      <c r="BL18" s="174" t="s">
        <v>66</v>
      </c>
      <c r="BM18" s="174" t="s">
        <v>66</v>
      </c>
      <c r="BN18" s="174" t="s">
        <v>67</v>
      </c>
      <c r="BO18" s="174" t="s">
        <v>67</v>
      </c>
      <c r="BP18" s="174" t="s">
        <v>68</v>
      </c>
      <c r="BQ18" s="174" t="s">
        <v>68</v>
      </c>
      <c r="BR18" s="174" t="s">
        <v>69</v>
      </c>
      <c r="BS18" s="174" t="s">
        <v>69</v>
      </c>
      <c r="BT18" s="174" t="s">
        <v>70</v>
      </c>
      <c r="BU18" s="174" t="s">
        <v>70</v>
      </c>
      <c r="BV18" s="174" t="s">
        <v>71</v>
      </c>
      <c r="BW18" s="174" t="s">
        <v>71</v>
      </c>
      <c r="BX18" s="175" t="s">
        <v>72</v>
      </c>
      <c r="BY18" s="175" t="s">
        <v>72</v>
      </c>
      <c r="BZ18" s="174" t="s">
        <v>73</v>
      </c>
      <c r="CA18" s="174" t="s">
        <v>73</v>
      </c>
      <c r="CB18" s="175" t="s">
        <v>74</v>
      </c>
      <c r="CC18" s="175" t="s">
        <v>74</v>
      </c>
      <c r="CD18" s="174" t="s">
        <v>75</v>
      </c>
      <c r="CE18" s="174" t="s">
        <v>75</v>
      </c>
      <c r="CF18" s="174" t="s">
        <v>76</v>
      </c>
      <c r="CG18" s="174" t="s">
        <v>76</v>
      </c>
      <c r="CH18" s="175" t="s">
        <v>77</v>
      </c>
      <c r="CI18" s="175" t="s">
        <v>77</v>
      </c>
      <c r="CJ18" s="175" t="s">
        <v>78</v>
      </c>
      <c r="CK18" s="175" t="s">
        <v>79</v>
      </c>
      <c r="CL18" s="174" t="s">
        <v>80</v>
      </c>
      <c r="CM18" s="174" t="s">
        <v>81</v>
      </c>
      <c r="CN18" s="174" t="s">
        <v>82</v>
      </c>
      <c r="CO18" s="174" t="s">
        <v>83</v>
      </c>
      <c r="CP18" s="175" t="s">
        <v>84</v>
      </c>
      <c r="CQ18" s="175" t="s">
        <v>85</v>
      </c>
      <c r="CR18" s="174" t="s">
        <v>86</v>
      </c>
      <c r="CS18" s="175" t="s">
        <v>87</v>
      </c>
      <c r="CT18" s="175" t="s">
        <v>88</v>
      </c>
      <c r="CU18" s="175" t="s">
        <v>89</v>
      </c>
      <c r="CV18" s="175" t="s">
        <v>90</v>
      </c>
      <c r="CW18" s="175" t="s">
        <v>91</v>
      </c>
      <c r="CX18" s="175" t="s">
        <v>92</v>
      </c>
      <c r="CY18" s="175" t="s">
        <v>93</v>
      </c>
      <c r="CZ18" s="175" t="s">
        <v>94</v>
      </c>
      <c r="DA18" s="175" t="s">
        <v>95</v>
      </c>
      <c r="DB18" s="175" t="s">
        <v>96</v>
      </c>
      <c r="DC18" s="175" t="s">
        <v>97</v>
      </c>
      <c r="DD18" s="175" t="s">
        <v>98</v>
      </c>
      <c r="DE18" s="175" t="s">
        <v>99</v>
      </c>
      <c r="DF18" s="175" t="s">
        <v>100</v>
      </c>
      <c r="DG18" s="175" t="s">
        <v>101</v>
      </c>
      <c r="DH18" s="175" t="s">
        <v>102</v>
      </c>
      <c r="DI18" s="175" t="s">
        <v>103</v>
      </c>
      <c r="DJ18" s="175" t="s">
        <v>104</v>
      </c>
      <c r="DK18" s="175" t="s">
        <v>105</v>
      </c>
      <c r="DL18" s="175" t="s">
        <v>106</v>
      </c>
      <c r="DM18" s="175" t="s">
        <v>107</v>
      </c>
      <c r="DN18" s="174" t="s">
        <v>108</v>
      </c>
      <c r="DO18" s="174" t="s">
        <v>109</v>
      </c>
      <c r="DP18" s="174" t="s">
        <v>110</v>
      </c>
      <c r="DQ18" s="175" t="s">
        <v>111</v>
      </c>
      <c r="DR18" s="175" t="s">
        <v>112</v>
      </c>
      <c r="DS18" s="174" t="s">
        <v>113</v>
      </c>
      <c r="DT18" s="175" t="s">
        <v>114</v>
      </c>
      <c r="DU18" s="174" t="s">
        <v>115</v>
      </c>
      <c r="DV18" s="175" t="s">
        <v>116</v>
      </c>
      <c r="DW18" s="175" t="s">
        <v>117</v>
      </c>
      <c r="DX18" s="174" t="s">
        <v>118</v>
      </c>
      <c r="DY18" s="175" t="s">
        <v>119</v>
      </c>
      <c r="DZ18" s="175" t="s">
        <v>120</v>
      </c>
      <c r="EA18" s="175" t="s">
        <v>121</v>
      </c>
      <c r="EB18" s="175" t="s">
        <v>122</v>
      </c>
      <c r="EC18" s="175" t="s">
        <v>123</v>
      </c>
      <c r="ED18" s="175" t="s">
        <v>124</v>
      </c>
      <c r="EE18" s="174" t="s">
        <v>125</v>
      </c>
      <c r="EF18" s="175" t="s">
        <v>126</v>
      </c>
      <c r="EG18" s="174" t="s">
        <v>127</v>
      </c>
      <c r="EH18" s="175" t="s">
        <v>128</v>
      </c>
      <c r="EI18" s="175" t="s">
        <v>129</v>
      </c>
      <c r="EJ18" s="175" t="s">
        <v>130</v>
      </c>
      <c r="EK18" s="175" t="s">
        <v>131</v>
      </c>
      <c r="EL18" s="175" t="s">
        <v>132</v>
      </c>
      <c r="EM18" s="175" t="s">
        <v>133</v>
      </c>
      <c r="EN18" s="175" t="s">
        <v>134</v>
      </c>
      <c r="EO18" s="175" t="s">
        <v>135</v>
      </c>
      <c r="EP18" s="174" t="s">
        <v>136</v>
      </c>
      <c r="EQ18" s="175" t="s">
        <v>137</v>
      </c>
      <c r="ER18" s="174" t="s">
        <v>138</v>
      </c>
      <c r="ES18" s="175" t="s">
        <v>139</v>
      </c>
      <c r="ET18" s="175" t="s">
        <v>140</v>
      </c>
      <c r="EU18" s="175" t="s">
        <v>141</v>
      </c>
      <c r="EV18" s="175" t="s">
        <v>142</v>
      </c>
      <c r="EW18" s="175" t="s">
        <v>143</v>
      </c>
      <c r="EX18" s="175" t="s">
        <v>144</v>
      </c>
      <c r="EY18" s="175" t="s">
        <v>145</v>
      </c>
      <c r="EZ18" s="175" t="s">
        <v>146</v>
      </c>
      <c r="FA18" s="175" t="s">
        <v>147</v>
      </c>
      <c r="FB18" s="175" t="s">
        <v>148</v>
      </c>
      <c r="FC18" s="175" t="s">
        <v>149</v>
      </c>
      <c r="FD18" s="175" t="s">
        <v>150</v>
      </c>
      <c r="FE18" s="175" t="s">
        <v>151</v>
      </c>
      <c r="FF18" s="175" t="s">
        <v>152</v>
      </c>
      <c r="FG18" s="177" t="s">
        <v>153</v>
      </c>
      <c r="FH18" s="175" t="s">
        <v>154</v>
      </c>
      <c r="FI18" s="177" t="s">
        <v>155</v>
      </c>
      <c r="FJ18" s="177" t="s">
        <v>156</v>
      </c>
      <c r="FK18" s="177" t="s">
        <v>157</v>
      </c>
      <c r="FL18" s="177" t="s">
        <v>158</v>
      </c>
      <c r="FM18" s="177" t="s">
        <v>159</v>
      </c>
      <c r="FN18" s="177" t="s">
        <v>160</v>
      </c>
      <c r="FO18" s="177" t="s">
        <v>161</v>
      </c>
      <c r="FP18" s="175" t="s">
        <v>162</v>
      </c>
      <c r="FQ18" s="175" t="s">
        <v>163</v>
      </c>
      <c r="FR18" s="175" t="s">
        <v>164</v>
      </c>
      <c r="FS18" s="175" t="s">
        <v>165</v>
      </c>
      <c r="FT18" s="175" t="s">
        <v>166</v>
      </c>
      <c r="FU18" s="175" t="s">
        <v>167</v>
      </c>
      <c r="FV18" s="175" t="s">
        <v>168</v>
      </c>
      <c r="FW18" s="175" t="s">
        <v>169</v>
      </c>
      <c r="FX18" s="175" t="s">
        <v>170</v>
      </c>
      <c r="FY18" s="175" t="s">
        <v>171</v>
      </c>
      <c r="FZ18" s="175" t="s">
        <v>172</v>
      </c>
      <c r="GA18" s="175" t="s">
        <v>173</v>
      </c>
      <c r="GB18" s="175" t="s">
        <v>174</v>
      </c>
      <c r="GC18" s="175" t="s">
        <v>175</v>
      </c>
      <c r="GD18" s="175" t="s">
        <v>176</v>
      </c>
      <c r="GE18" s="177" t="s">
        <v>177</v>
      </c>
      <c r="GF18" s="177" t="s">
        <v>178</v>
      </c>
      <c r="GG18" s="177" t="s">
        <v>179</v>
      </c>
      <c r="GH18" s="177" t="s">
        <v>180</v>
      </c>
      <c r="GI18" s="177" t="s">
        <v>181</v>
      </c>
      <c r="GJ18" s="177" t="s">
        <v>182</v>
      </c>
      <c r="GK18" s="178" t="s">
        <v>183</v>
      </c>
      <c r="GL18" s="178" t="s">
        <v>184</v>
      </c>
      <c r="GM18" s="178" t="s">
        <v>185</v>
      </c>
      <c r="GN18" s="178" t="s">
        <v>186</v>
      </c>
      <c r="GO18" s="178" t="s">
        <v>187</v>
      </c>
      <c r="GP18" s="177" t="s">
        <v>188</v>
      </c>
      <c r="GQ18" s="177" t="s">
        <v>189</v>
      </c>
      <c r="GR18" s="177" t="s">
        <v>190</v>
      </c>
      <c r="GS18" s="177" t="s">
        <v>191</v>
      </c>
      <c r="GT18" s="202" t="s">
        <v>919</v>
      </c>
      <c r="GU18" s="202" t="s">
        <v>920</v>
      </c>
      <c r="GV18" s="202" t="s">
        <v>194</v>
      </c>
      <c r="GW18" s="202" t="s">
        <v>195</v>
      </c>
      <c r="GX18" s="202" t="s">
        <v>196</v>
      </c>
      <c r="GY18" s="174" t="s">
        <v>30</v>
      </c>
      <c r="GZ18" s="174" t="s">
        <v>30</v>
      </c>
      <c r="HA18" s="199" t="s">
        <v>31</v>
      </c>
      <c r="HB18" s="174" t="s">
        <v>918</v>
      </c>
      <c r="HC18" s="174" t="s">
        <v>32</v>
      </c>
      <c r="HD18" s="174" t="s">
        <v>33</v>
      </c>
      <c r="HE18" s="174" t="s">
        <v>34</v>
      </c>
      <c r="HF18" s="174" t="s">
        <v>35</v>
      </c>
      <c r="HG18" s="174" t="s">
        <v>36</v>
      </c>
      <c r="HH18" s="174" t="s">
        <v>37</v>
      </c>
      <c r="HI18" s="174" t="s">
        <v>38</v>
      </c>
      <c r="HJ18" s="174" t="s">
        <v>39</v>
      </c>
      <c r="HK18" s="174" t="s">
        <v>40</v>
      </c>
      <c r="HL18" s="174" t="s">
        <v>41</v>
      </c>
      <c r="HM18" s="174" t="s">
        <v>42</v>
      </c>
      <c r="HN18" s="200" t="s">
        <v>43</v>
      </c>
      <c r="HO18" s="199" t="s">
        <v>44</v>
      </c>
      <c r="HP18" s="199" t="s">
        <v>44</v>
      </c>
      <c r="HQ18" s="199" t="s">
        <v>45</v>
      </c>
      <c r="HR18" s="199" t="s">
        <v>45</v>
      </c>
      <c r="HS18" s="199" t="s">
        <v>46</v>
      </c>
      <c r="HT18" s="199" t="s">
        <v>46</v>
      </c>
      <c r="HU18" s="174" t="s">
        <v>47</v>
      </c>
      <c r="HV18" s="174" t="s">
        <v>47</v>
      </c>
      <c r="HW18" s="174" t="s">
        <v>48</v>
      </c>
      <c r="HX18" s="174" t="s">
        <v>48</v>
      </c>
      <c r="HY18" s="174" t="s">
        <v>49</v>
      </c>
      <c r="HZ18" s="174" t="s">
        <v>49</v>
      </c>
      <c r="IA18" s="174" t="s">
        <v>50</v>
      </c>
      <c r="IB18" s="174" t="s">
        <v>50</v>
      </c>
      <c r="IC18" s="174" t="s">
        <v>51</v>
      </c>
      <c r="ID18" s="174" t="s">
        <v>51</v>
      </c>
      <c r="IE18" s="174" t="s">
        <v>52</v>
      </c>
      <c r="IF18" s="174" t="s">
        <v>52</v>
      </c>
      <c r="IG18" s="174" t="s">
        <v>53</v>
      </c>
      <c r="IH18" s="174" t="s">
        <v>53</v>
      </c>
      <c r="II18" s="174" t="s">
        <v>54</v>
      </c>
      <c r="IJ18" s="174" t="s">
        <v>54</v>
      </c>
      <c r="IK18" s="175" t="s">
        <v>55</v>
      </c>
      <c r="IL18" s="175" t="s">
        <v>55</v>
      </c>
      <c r="IM18" s="174" t="s">
        <v>56</v>
      </c>
      <c r="IN18" s="174" t="s">
        <v>56</v>
      </c>
      <c r="IO18" s="175" t="s">
        <v>57</v>
      </c>
      <c r="IP18" s="175" t="s">
        <v>57</v>
      </c>
      <c r="IQ18" s="174" t="s">
        <v>58</v>
      </c>
      <c r="IR18" s="174" t="s">
        <v>58</v>
      </c>
      <c r="IS18" s="174" t="s">
        <v>59</v>
      </c>
      <c r="IT18" s="174" t="s">
        <v>59</v>
      </c>
      <c r="IU18" s="175" t="s">
        <v>60</v>
      </c>
      <c r="IV18" s="175" t="s">
        <v>60</v>
      </c>
      <c r="IW18" s="201" t="s">
        <v>61</v>
      </c>
      <c r="IX18" s="199" t="s">
        <v>62</v>
      </c>
      <c r="IY18" s="199" t="s">
        <v>62</v>
      </c>
      <c r="IZ18" s="199" t="s">
        <v>63</v>
      </c>
      <c r="JA18" s="199" t="s">
        <v>63</v>
      </c>
      <c r="JB18" s="174" t="s">
        <v>64</v>
      </c>
      <c r="JC18" s="174" t="s">
        <v>64</v>
      </c>
      <c r="JD18" s="174" t="s">
        <v>65</v>
      </c>
      <c r="JE18" s="174" t="s">
        <v>65</v>
      </c>
      <c r="JF18" s="174" t="s">
        <v>66</v>
      </c>
      <c r="JG18" s="174" t="s">
        <v>66</v>
      </c>
      <c r="JH18" s="174" t="s">
        <v>67</v>
      </c>
      <c r="JI18" s="174" t="s">
        <v>67</v>
      </c>
      <c r="JJ18" s="174" t="s">
        <v>68</v>
      </c>
      <c r="JK18" s="174" t="s">
        <v>68</v>
      </c>
      <c r="JL18" s="174" t="s">
        <v>69</v>
      </c>
      <c r="JM18" s="174" t="s">
        <v>69</v>
      </c>
      <c r="JN18" s="174" t="s">
        <v>70</v>
      </c>
      <c r="JO18" s="174" t="s">
        <v>70</v>
      </c>
      <c r="JP18" s="174" t="s">
        <v>71</v>
      </c>
      <c r="JQ18" s="174" t="s">
        <v>71</v>
      </c>
      <c r="JR18" s="175" t="s">
        <v>72</v>
      </c>
      <c r="JS18" s="175" t="s">
        <v>72</v>
      </c>
      <c r="JT18" s="174" t="s">
        <v>73</v>
      </c>
      <c r="JU18" s="174" t="s">
        <v>73</v>
      </c>
      <c r="JV18" s="175" t="s">
        <v>74</v>
      </c>
      <c r="JW18" s="175" t="s">
        <v>74</v>
      </c>
      <c r="JX18" s="174" t="s">
        <v>75</v>
      </c>
      <c r="JY18" s="174" t="s">
        <v>75</v>
      </c>
      <c r="JZ18" s="174" t="s">
        <v>76</v>
      </c>
      <c r="KA18" s="174" t="s">
        <v>76</v>
      </c>
      <c r="KB18" s="175" t="s">
        <v>77</v>
      </c>
      <c r="KC18" s="175" t="s">
        <v>77</v>
      </c>
      <c r="KD18" s="175" t="s">
        <v>78</v>
      </c>
      <c r="KE18" s="175" t="s">
        <v>79</v>
      </c>
      <c r="KF18" s="174" t="s">
        <v>80</v>
      </c>
      <c r="KG18" s="174" t="s">
        <v>81</v>
      </c>
      <c r="KH18" s="174" t="s">
        <v>82</v>
      </c>
      <c r="KI18" s="174" t="s">
        <v>83</v>
      </c>
      <c r="KJ18" s="175" t="s">
        <v>84</v>
      </c>
      <c r="KK18" s="175" t="s">
        <v>85</v>
      </c>
      <c r="KL18" s="174" t="s">
        <v>86</v>
      </c>
      <c r="KM18" s="175" t="s">
        <v>87</v>
      </c>
      <c r="KN18" s="175" t="s">
        <v>88</v>
      </c>
      <c r="KO18" s="175" t="s">
        <v>89</v>
      </c>
      <c r="KP18" s="175" t="s">
        <v>90</v>
      </c>
      <c r="KQ18" s="175" t="s">
        <v>91</v>
      </c>
      <c r="KR18" s="175" t="s">
        <v>92</v>
      </c>
      <c r="KS18" s="175" t="s">
        <v>93</v>
      </c>
      <c r="KT18" s="175" t="s">
        <v>94</v>
      </c>
      <c r="KU18" s="175" t="s">
        <v>95</v>
      </c>
      <c r="KV18" s="175" t="s">
        <v>96</v>
      </c>
      <c r="KW18" s="175" t="s">
        <v>97</v>
      </c>
      <c r="KX18" s="175" t="s">
        <v>98</v>
      </c>
      <c r="KY18" s="175" t="s">
        <v>99</v>
      </c>
      <c r="KZ18" s="175" t="s">
        <v>100</v>
      </c>
      <c r="LA18" s="175" t="s">
        <v>101</v>
      </c>
      <c r="LB18" s="175" t="s">
        <v>102</v>
      </c>
      <c r="LC18" s="175" t="s">
        <v>103</v>
      </c>
      <c r="LD18" s="175" t="s">
        <v>104</v>
      </c>
      <c r="LE18" s="175" t="s">
        <v>105</v>
      </c>
      <c r="LF18" s="175" t="s">
        <v>106</v>
      </c>
      <c r="LG18" s="175" t="s">
        <v>107</v>
      </c>
      <c r="LH18" s="174" t="s">
        <v>108</v>
      </c>
      <c r="LI18" s="174" t="s">
        <v>109</v>
      </c>
      <c r="LJ18" s="174" t="s">
        <v>110</v>
      </c>
      <c r="LK18" s="175" t="s">
        <v>111</v>
      </c>
      <c r="LL18" s="175" t="s">
        <v>112</v>
      </c>
      <c r="LM18" s="174" t="s">
        <v>113</v>
      </c>
      <c r="LN18" s="175" t="s">
        <v>114</v>
      </c>
      <c r="LO18" s="174" t="s">
        <v>115</v>
      </c>
      <c r="LP18" s="175" t="s">
        <v>116</v>
      </c>
      <c r="LQ18" s="175" t="s">
        <v>117</v>
      </c>
      <c r="LR18" s="174" t="s">
        <v>118</v>
      </c>
      <c r="LS18" s="175" t="s">
        <v>119</v>
      </c>
      <c r="LT18" s="175" t="s">
        <v>120</v>
      </c>
      <c r="LU18" s="175" t="s">
        <v>121</v>
      </c>
      <c r="LV18" s="175" t="s">
        <v>122</v>
      </c>
      <c r="LW18" s="175" t="s">
        <v>123</v>
      </c>
      <c r="LX18" s="175" t="s">
        <v>124</v>
      </c>
      <c r="LY18" s="174" t="s">
        <v>125</v>
      </c>
      <c r="LZ18" s="175" t="s">
        <v>126</v>
      </c>
      <c r="MA18" s="174" t="s">
        <v>127</v>
      </c>
      <c r="MB18" s="175" t="s">
        <v>128</v>
      </c>
      <c r="MC18" s="175" t="s">
        <v>129</v>
      </c>
      <c r="MD18" s="175" t="s">
        <v>130</v>
      </c>
      <c r="ME18" s="175" t="s">
        <v>131</v>
      </c>
      <c r="MF18" s="175" t="s">
        <v>132</v>
      </c>
      <c r="MG18" s="175" t="s">
        <v>133</v>
      </c>
      <c r="MH18" s="175" t="s">
        <v>134</v>
      </c>
      <c r="MI18" s="175" t="s">
        <v>135</v>
      </c>
      <c r="MJ18" s="174" t="s">
        <v>136</v>
      </c>
      <c r="MK18" s="175" t="s">
        <v>137</v>
      </c>
      <c r="ML18" s="174" t="s">
        <v>138</v>
      </c>
      <c r="MM18" s="175" t="s">
        <v>139</v>
      </c>
      <c r="MN18" s="175" t="s">
        <v>140</v>
      </c>
      <c r="MO18" s="175" t="s">
        <v>141</v>
      </c>
      <c r="MP18" s="175" t="s">
        <v>142</v>
      </c>
      <c r="MQ18" s="175" t="s">
        <v>143</v>
      </c>
      <c r="MR18" s="175" t="s">
        <v>144</v>
      </c>
      <c r="MS18" s="175" t="s">
        <v>145</v>
      </c>
      <c r="MT18" s="175" t="s">
        <v>146</v>
      </c>
      <c r="MU18" s="175" t="s">
        <v>147</v>
      </c>
      <c r="MV18" s="175" t="s">
        <v>148</v>
      </c>
      <c r="MW18" s="175" t="s">
        <v>149</v>
      </c>
      <c r="MX18" s="175" t="s">
        <v>150</v>
      </c>
      <c r="MY18" s="175" t="s">
        <v>151</v>
      </c>
      <c r="MZ18" s="175" t="s">
        <v>152</v>
      </c>
      <c r="NA18" s="177" t="s">
        <v>153</v>
      </c>
      <c r="NB18" s="175" t="s">
        <v>154</v>
      </c>
      <c r="NC18" s="177" t="s">
        <v>155</v>
      </c>
      <c r="ND18" s="177" t="s">
        <v>156</v>
      </c>
      <c r="NE18" s="177" t="s">
        <v>157</v>
      </c>
      <c r="NF18" s="177" t="s">
        <v>158</v>
      </c>
      <c r="NG18" s="177" t="s">
        <v>159</v>
      </c>
      <c r="NH18" s="177" t="s">
        <v>160</v>
      </c>
      <c r="NI18" s="177" t="s">
        <v>161</v>
      </c>
      <c r="NJ18" s="175" t="s">
        <v>162</v>
      </c>
      <c r="NK18" s="175" t="s">
        <v>163</v>
      </c>
      <c r="NL18" s="175" t="s">
        <v>164</v>
      </c>
      <c r="NM18" s="175" t="s">
        <v>165</v>
      </c>
      <c r="NN18" s="175" t="s">
        <v>166</v>
      </c>
      <c r="NO18" s="175" t="s">
        <v>167</v>
      </c>
      <c r="NP18" s="175" t="s">
        <v>168</v>
      </c>
      <c r="NQ18" s="175" t="s">
        <v>169</v>
      </c>
      <c r="NR18" s="175" t="s">
        <v>170</v>
      </c>
      <c r="NS18" s="175" t="s">
        <v>171</v>
      </c>
      <c r="NT18" s="175" t="s">
        <v>172</v>
      </c>
      <c r="NU18" s="175" t="s">
        <v>173</v>
      </c>
      <c r="NV18" s="175" t="s">
        <v>174</v>
      </c>
      <c r="NW18" s="175" t="s">
        <v>175</v>
      </c>
      <c r="NX18" s="175" t="s">
        <v>176</v>
      </c>
      <c r="NY18" s="177" t="s">
        <v>177</v>
      </c>
      <c r="NZ18" s="177" t="s">
        <v>178</v>
      </c>
      <c r="OA18" s="177" t="s">
        <v>179</v>
      </c>
      <c r="OB18" s="177" t="s">
        <v>180</v>
      </c>
      <c r="OC18" s="177" t="s">
        <v>181</v>
      </c>
      <c r="OD18" s="177" t="s">
        <v>182</v>
      </c>
      <c r="OE18" s="178" t="s">
        <v>183</v>
      </c>
      <c r="OF18" s="178" t="s">
        <v>184</v>
      </c>
      <c r="OG18" s="178" t="s">
        <v>185</v>
      </c>
      <c r="OH18" s="178" t="s">
        <v>186</v>
      </c>
      <c r="OI18" s="178" t="s">
        <v>187</v>
      </c>
      <c r="OJ18" s="177" t="s">
        <v>188</v>
      </c>
      <c r="OK18" s="177" t="s">
        <v>189</v>
      </c>
      <c r="OL18" s="177" t="s">
        <v>190</v>
      </c>
      <c r="OM18" s="177" t="s">
        <v>191</v>
      </c>
      <c r="ON18" s="202" t="s">
        <v>919</v>
      </c>
      <c r="OO18" s="202" t="s">
        <v>920</v>
      </c>
      <c r="OP18" s="202" t="s">
        <v>194</v>
      </c>
      <c r="OQ18" s="202" t="s">
        <v>195</v>
      </c>
      <c r="OR18" s="202" t="s">
        <v>196</v>
      </c>
      <c r="OS18" s="174" t="s">
        <v>198</v>
      </c>
      <c r="OT18" s="174" t="s">
        <v>199</v>
      </c>
      <c r="OU18" s="174" t="s">
        <v>200</v>
      </c>
      <c r="OV18" s="174" t="s">
        <v>201</v>
      </c>
      <c r="OW18" s="203"/>
      <c r="OX18" s="174" t="s">
        <v>198</v>
      </c>
      <c r="OY18" s="177" t="s">
        <v>199</v>
      </c>
      <c r="OZ18" s="174" t="s">
        <v>202</v>
      </c>
      <c r="PA18" s="174" t="s">
        <v>203</v>
      </c>
      <c r="PB18" s="203"/>
      <c r="PC18" s="174" t="s">
        <v>198</v>
      </c>
      <c r="PD18" s="177" t="s">
        <v>199</v>
      </c>
      <c r="PE18" s="177" t="s">
        <v>200</v>
      </c>
      <c r="PF18" s="177" t="s">
        <v>201</v>
      </c>
      <c r="PG18" s="203"/>
      <c r="PH18" s="174" t="s">
        <v>204</v>
      </c>
      <c r="PI18" s="174" t="s">
        <v>205</v>
      </c>
      <c r="PJ18" s="174" t="s">
        <v>197</v>
      </c>
      <c r="PK18" s="174" t="s">
        <v>206</v>
      </c>
      <c r="PL18" s="174" t="s">
        <v>207</v>
      </c>
      <c r="PM18" s="174" t="s">
        <v>208</v>
      </c>
      <c r="PN18" s="174" t="s">
        <v>209</v>
      </c>
      <c r="PO18" s="174" t="s">
        <v>210</v>
      </c>
      <c r="PP18" s="174" t="s">
        <v>211</v>
      </c>
      <c r="PQ18" s="174" t="s">
        <v>212</v>
      </c>
      <c r="PR18" s="200" t="s">
        <v>213</v>
      </c>
      <c r="PS18" s="174" t="s">
        <v>204</v>
      </c>
      <c r="PT18" s="174" t="s">
        <v>205</v>
      </c>
      <c r="PU18" s="174" t="s">
        <v>197</v>
      </c>
      <c r="PV18" s="174" t="s">
        <v>206</v>
      </c>
      <c r="PW18" s="174" t="s">
        <v>207</v>
      </c>
      <c r="PX18" s="174" t="s">
        <v>208</v>
      </c>
      <c r="PY18" s="174" t="s">
        <v>209</v>
      </c>
      <c r="PZ18" s="174" t="s">
        <v>210</v>
      </c>
      <c r="QA18" s="174" t="s">
        <v>211</v>
      </c>
      <c r="QB18" s="174" t="s">
        <v>212</v>
      </c>
      <c r="QC18" s="200" t="s">
        <v>213</v>
      </c>
      <c r="QD18" s="174" t="s">
        <v>921</v>
      </c>
      <c r="QE18" s="199" t="s">
        <v>921</v>
      </c>
      <c r="QF18" s="204" t="s">
        <v>921</v>
      </c>
      <c r="QG18" s="174" t="s">
        <v>204</v>
      </c>
      <c r="QH18" s="174" t="s">
        <v>205</v>
      </c>
      <c r="QI18" s="174" t="s">
        <v>197</v>
      </c>
      <c r="QJ18" s="174" t="s">
        <v>206</v>
      </c>
      <c r="QK18" s="174" t="s">
        <v>207</v>
      </c>
      <c r="QL18" s="174" t="s">
        <v>208</v>
      </c>
      <c r="QM18" s="174" t="s">
        <v>209</v>
      </c>
      <c r="QN18" s="174" t="s">
        <v>210</v>
      </c>
      <c r="QO18" s="174" t="s">
        <v>211</v>
      </c>
      <c r="QP18" s="174" t="s">
        <v>212</v>
      </c>
      <c r="QQ18" s="200" t="s">
        <v>213</v>
      </c>
      <c r="QR18" s="205"/>
    </row>
    <row r="19" spans="1:460" s="206" customFormat="1" ht="14.25">
      <c r="B19" s="948"/>
      <c r="C19" s="948"/>
      <c r="D19" s="948"/>
      <c r="E19" s="60" t="s">
        <v>217</v>
      </c>
      <c r="F19" s="60" t="s">
        <v>217</v>
      </c>
      <c r="G19" s="60" t="s">
        <v>218</v>
      </c>
      <c r="H19" s="60" t="s">
        <v>218</v>
      </c>
      <c r="I19" s="60" t="s">
        <v>219</v>
      </c>
      <c r="J19" s="60" t="s">
        <v>220</v>
      </c>
      <c r="K19" s="60" t="s">
        <v>221</v>
      </c>
      <c r="L19" s="60" t="s">
        <v>222</v>
      </c>
      <c r="M19" s="60" t="s">
        <v>223</v>
      </c>
      <c r="N19" s="60" t="s">
        <v>224</v>
      </c>
      <c r="O19" s="60" t="s">
        <v>225</v>
      </c>
      <c r="P19" s="60" t="s">
        <v>226</v>
      </c>
      <c r="Q19" s="60" t="s">
        <v>227</v>
      </c>
      <c r="R19" s="60" t="s">
        <v>228</v>
      </c>
      <c r="S19" s="60" t="s">
        <v>229</v>
      </c>
      <c r="T19" s="60" t="s">
        <v>230</v>
      </c>
      <c r="U19" s="60" t="s">
        <v>231</v>
      </c>
      <c r="V19" s="60" t="s">
        <v>231</v>
      </c>
      <c r="W19" s="60" t="s">
        <v>232</v>
      </c>
      <c r="X19" s="60" t="s">
        <v>232</v>
      </c>
      <c r="Y19" s="60" t="s">
        <v>233</v>
      </c>
      <c r="Z19" s="60" t="s">
        <v>233</v>
      </c>
      <c r="AA19" s="60" t="s">
        <v>234</v>
      </c>
      <c r="AB19" s="60" t="s">
        <v>234</v>
      </c>
      <c r="AC19" s="60" t="s">
        <v>235</v>
      </c>
      <c r="AD19" s="60" t="s">
        <v>235</v>
      </c>
      <c r="AE19" s="60" t="s">
        <v>236</v>
      </c>
      <c r="AF19" s="60" t="s">
        <v>236</v>
      </c>
      <c r="AG19" s="60" t="s">
        <v>237</v>
      </c>
      <c r="AH19" s="60" t="s">
        <v>237</v>
      </c>
      <c r="AI19" s="60" t="s">
        <v>238</v>
      </c>
      <c r="AJ19" s="60" t="s">
        <v>238</v>
      </c>
      <c r="AK19" s="60" t="s">
        <v>239</v>
      </c>
      <c r="AL19" s="60" t="s">
        <v>239</v>
      </c>
      <c r="AM19" s="60" t="s">
        <v>240</v>
      </c>
      <c r="AN19" s="60" t="s">
        <v>240</v>
      </c>
      <c r="AO19" s="60" t="s">
        <v>241</v>
      </c>
      <c r="AP19" s="60" t="s">
        <v>241</v>
      </c>
      <c r="AQ19" s="60" t="s">
        <v>242</v>
      </c>
      <c r="AR19" s="60" t="s">
        <v>242</v>
      </c>
      <c r="AS19" s="60" t="s">
        <v>243</v>
      </c>
      <c r="AT19" s="60" t="s">
        <v>243</v>
      </c>
      <c r="AU19" s="60" t="s">
        <v>244</v>
      </c>
      <c r="AV19" s="60" t="s">
        <v>244</v>
      </c>
      <c r="AW19" s="60" t="s">
        <v>245</v>
      </c>
      <c r="AX19" s="60" t="s">
        <v>245</v>
      </c>
      <c r="AY19" s="60" t="s">
        <v>246</v>
      </c>
      <c r="AZ19" s="60" t="s">
        <v>246</v>
      </c>
      <c r="BA19" s="60" t="s">
        <v>247</v>
      </c>
      <c r="BB19" s="60" t="s">
        <v>247</v>
      </c>
      <c r="BC19" s="207"/>
      <c r="BD19" s="60" t="s">
        <v>248</v>
      </c>
      <c r="BE19" s="60" t="s">
        <v>248</v>
      </c>
      <c r="BF19" s="60" t="s">
        <v>249</v>
      </c>
      <c r="BG19" s="60" t="s">
        <v>249</v>
      </c>
      <c r="BH19" s="60" t="s">
        <v>250</v>
      </c>
      <c r="BI19" s="60" t="s">
        <v>250</v>
      </c>
      <c r="BJ19" s="60" t="s">
        <v>251</v>
      </c>
      <c r="BK19" s="60" t="s">
        <v>251</v>
      </c>
      <c r="BL19" s="60" t="s">
        <v>252</v>
      </c>
      <c r="BM19" s="60" t="s">
        <v>252</v>
      </c>
      <c r="BN19" s="60" t="s">
        <v>253</v>
      </c>
      <c r="BO19" s="60" t="s">
        <v>253</v>
      </c>
      <c r="BP19" s="60" t="s">
        <v>254</v>
      </c>
      <c r="BQ19" s="60" t="s">
        <v>254</v>
      </c>
      <c r="BR19" s="60" t="s">
        <v>255</v>
      </c>
      <c r="BS19" s="60" t="s">
        <v>255</v>
      </c>
      <c r="BT19" s="60" t="s">
        <v>256</v>
      </c>
      <c r="BU19" s="60" t="s">
        <v>256</v>
      </c>
      <c r="BV19" s="60" t="s">
        <v>257</v>
      </c>
      <c r="BW19" s="60" t="s">
        <v>257</v>
      </c>
      <c r="BX19" s="60" t="s">
        <v>258</v>
      </c>
      <c r="BY19" s="60" t="s">
        <v>258</v>
      </c>
      <c r="BZ19" s="60" t="s">
        <v>259</v>
      </c>
      <c r="CA19" s="60" t="s">
        <v>259</v>
      </c>
      <c r="CB19" s="60" t="s">
        <v>260</v>
      </c>
      <c r="CC19" s="60" t="s">
        <v>260</v>
      </c>
      <c r="CD19" s="60" t="s">
        <v>261</v>
      </c>
      <c r="CE19" s="60" t="s">
        <v>261</v>
      </c>
      <c r="CF19" s="60" t="s">
        <v>262</v>
      </c>
      <c r="CG19" s="60" t="s">
        <v>262</v>
      </c>
      <c r="CH19" s="60" t="s">
        <v>263</v>
      </c>
      <c r="CI19" s="60" t="s">
        <v>263</v>
      </c>
      <c r="CJ19" s="60" t="s">
        <v>264</v>
      </c>
      <c r="CK19" s="60" t="s">
        <v>265</v>
      </c>
      <c r="CL19" s="60" t="s">
        <v>266</v>
      </c>
      <c r="CM19" s="60" t="s">
        <v>267</v>
      </c>
      <c r="CN19" s="60" t="s">
        <v>268</v>
      </c>
      <c r="CO19" s="60" t="s">
        <v>269</v>
      </c>
      <c r="CP19" s="60" t="s">
        <v>270</v>
      </c>
      <c r="CQ19" s="60" t="s">
        <v>271</v>
      </c>
      <c r="CR19" s="60" t="s">
        <v>272</v>
      </c>
      <c r="CS19" s="60" t="s">
        <v>273</v>
      </c>
      <c r="CT19" s="60" t="s">
        <v>274</v>
      </c>
      <c r="CU19" s="60" t="s">
        <v>275</v>
      </c>
      <c r="CV19" s="60" t="s">
        <v>276</v>
      </c>
      <c r="CW19" s="60" t="s">
        <v>277</v>
      </c>
      <c r="CX19" s="60" t="s">
        <v>278</v>
      </c>
      <c r="CY19" s="60" t="s">
        <v>279</v>
      </c>
      <c r="CZ19" s="60" t="s">
        <v>280</v>
      </c>
      <c r="DA19" s="60" t="s">
        <v>281</v>
      </c>
      <c r="DB19" s="60" t="s">
        <v>282</v>
      </c>
      <c r="DC19" s="60" t="s">
        <v>283</v>
      </c>
      <c r="DD19" s="60" t="s">
        <v>284</v>
      </c>
      <c r="DE19" s="60" t="s">
        <v>285</v>
      </c>
      <c r="DF19" s="60" t="s">
        <v>286</v>
      </c>
      <c r="DG19" s="60" t="s">
        <v>287</v>
      </c>
      <c r="DH19" s="60" t="s">
        <v>288</v>
      </c>
      <c r="DI19" s="60" t="s">
        <v>289</v>
      </c>
      <c r="DJ19" s="60" t="s">
        <v>290</v>
      </c>
      <c r="DK19" s="60" t="s">
        <v>291</v>
      </c>
      <c r="DL19" s="60" t="s">
        <v>292</v>
      </c>
      <c r="DM19" s="60" t="s">
        <v>293</v>
      </c>
      <c r="DN19" s="60" t="s">
        <v>294</v>
      </c>
      <c r="DO19" s="60" t="s">
        <v>295</v>
      </c>
      <c r="DP19" s="60" t="s">
        <v>296</v>
      </c>
      <c r="DQ19" s="60" t="s">
        <v>297</v>
      </c>
      <c r="DR19" s="60" t="s">
        <v>298</v>
      </c>
      <c r="DS19" s="60" t="s">
        <v>299</v>
      </c>
      <c r="DT19" s="60" t="s">
        <v>300</v>
      </c>
      <c r="DU19" s="60" t="s">
        <v>301</v>
      </c>
      <c r="DV19" s="60" t="s">
        <v>302</v>
      </c>
      <c r="DW19" s="60" t="s">
        <v>303</v>
      </c>
      <c r="DX19" s="60" t="s">
        <v>304</v>
      </c>
      <c r="DY19" s="60" t="s">
        <v>305</v>
      </c>
      <c r="DZ19" s="60" t="s">
        <v>306</v>
      </c>
      <c r="EA19" s="60" t="s">
        <v>307</v>
      </c>
      <c r="EB19" s="60" t="s">
        <v>308</v>
      </c>
      <c r="EC19" s="60" t="s">
        <v>309</v>
      </c>
      <c r="ED19" s="60" t="s">
        <v>310</v>
      </c>
      <c r="EE19" s="60" t="s">
        <v>311</v>
      </c>
      <c r="EF19" s="60" t="s">
        <v>312</v>
      </c>
      <c r="EG19" s="60" t="s">
        <v>313</v>
      </c>
      <c r="EH19" s="60" t="s">
        <v>314</v>
      </c>
      <c r="EI19" s="60" t="s">
        <v>315</v>
      </c>
      <c r="EJ19" s="60" t="s">
        <v>316</v>
      </c>
      <c r="EK19" s="60" t="s">
        <v>317</v>
      </c>
      <c r="EL19" s="60" t="s">
        <v>318</v>
      </c>
      <c r="EM19" s="60" t="s">
        <v>319</v>
      </c>
      <c r="EN19" s="60" t="s">
        <v>320</v>
      </c>
      <c r="EO19" s="60" t="s">
        <v>321</v>
      </c>
      <c r="EP19" s="60" t="s">
        <v>322</v>
      </c>
      <c r="EQ19" s="60" t="s">
        <v>323</v>
      </c>
      <c r="ER19" s="60" t="s">
        <v>324</v>
      </c>
      <c r="ES19" s="60" t="s">
        <v>325</v>
      </c>
      <c r="ET19" s="60" t="s">
        <v>326</v>
      </c>
      <c r="EU19" s="60" t="s">
        <v>327</v>
      </c>
      <c r="EV19" s="60" t="s">
        <v>328</v>
      </c>
      <c r="EW19" s="60" t="s">
        <v>329</v>
      </c>
      <c r="EX19" s="60" t="s">
        <v>330</v>
      </c>
      <c r="EY19" s="60" t="s">
        <v>331</v>
      </c>
      <c r="EZ19" s="60" t="s">
        <v>332</v>
      </c>
      <c r="FA19" s="60" t="s">
        <v>333</v>
      </c>
      <c r="FB19" s="60" t="s">
        <v>334</v>
      </c>
      <c r="FC19" s="60" t="s">
        <v>335</v>
      </c>
      <c r="FD19" s="60" t="s">
        <v>336</v>
      </c>
      <c r="FE19" s="60" t="s">
        <v>337</v>
      </c>
      <c r="FF19" s="60" t="s">
        <v>338</v>
      </c>
      <c r="FG19" s="60" t="s">
        <v>339</v>
      </c>
      <c r="FH19" s="60" t="s">
        <v>340</v>
      </c>
      <c r="FI19" s="60" t="s">
        <v>341</v>
      </c>
      <c r="FJ19" s="60" t="s">
        <v>342</v>
      </c>
      <c r="FK19" s="60" t="s">
        <v>343</v>
      </c>
      <c r="FL19" s="60" t="s">
        <v>344</v>
      </c>
      <c r="FM19" s="60" t="s">
        <v>345</v>
      </c>
      <c r="FN19" s="60" t="s">
        <v>346</v>
      </c>
      <c r="FO19" s="60" t="s">
        <v>347</v>
      </c>
      <c r="FP19" s="60" t="s">
        <v>348</v>
      </c>
      <c r="FQ19" s="60" t="s">
        <v>349</v>
      </c>
      <c r="FR19" s="60" t="s">
        <v>350</v>
      </c>
      <c r="FS19" s="60" t="s">
        <v>351</v>
      </c>
      <c r="FT19" s="60" t="s">
        <v>352</v>
      </c>
      <c r="FU19" s="60" t="s">
        <v>353</v>
      </c>
      <c r="FV19" s="60" t="s">
        <v>354</v>
      </c>
      <c r="FW19" s="60" t="s">
        <v>355</v>
      </c>
      <c r="FX19" s="60" t="s">
        <v>356</v>
      </c>
      <c r="FY19" s="60" t="s">
        <v>357</v>
      </c>
      <c r="FZ19" s="60" t="s">
        <v>358</v>
      </c>
      <c r="GA19" s="60" t="s">
        <v>359</v>
      </c>
      <c r="GB19" s="60" t="s">
        <v>360</v>
      </c>
      <c r="GC19" s="60" t="s">
        <v>361</v>
      </c>
      <c r="GD19" s="60" t="s">
        <v>362</v>
      </c>
      <c r="GE19" s="60" t="s">
        <v>363</v>
      </c>
      <c r="GF19" s="60" t="s">
        <v>364</v>
      </c>
      <c r="GG19" s="60" t="s">
        <v>365</v>
      </c>
      <c r="GH19" s="60" t="s">
        <v>366</v>
      </c>
      <c r="GI19" s="60" t="s">
        <v>367</v>
      </c>
      <c r="GJ19" s="60" t="s">
        <v>368</v>
      </c>
      <c r="GK19" s="60" t="s">
        <v>369</v>
      </c>
      <c r="GL19" s="60" t="s">
        <v>370</v>
      </c>
      <c r="GM19" s="60" t="s">
        <v>371</v>
      </c>
      <c r="GN19" s="60" t="s">
        <v>372</v>
      </c>
      <c r="GO19" s="60" t="s">
        <v>373</v>
      </c>
      <c r="GP19" s="60" t="s">
        <v>374</v>
      </c>
      <c r="GQ19" s="60" t="s">
        <v>375</v>
      </c>
      <c r="GR19" s="60" t="s">
        <v>376</v>
      </c>
      <c r="GS19" s="60" t="s">
        <v>377</v>
      </c>
      <c r="GT19" s="208" t="s">
        <v>378</v>
      </c>
      <c r="GU19" s="208" t="s">
        <v>379</v>
      </c>
      <c r="GV19" s="208" t="s">
        <v>380</v>
      </c>
      <c r="GW19" s="208" t="s">
        <v>381</v>
      </c>
      <c r="GX19" s="208" t="s">
        <v>382</v>
      </c>
      <c r="GY19" s="60" t="s">
        <v>383</v>
      </c>
      <c r="GZ19" s="60" t="s">
        <v>383</v>
      </c>
      <c r="HA19" s="60" t="s">
        <v>384</v>
      </c>
      <c r="HB19" s="60" t="s">
        <v>384</v>
      </c>
      <c r="HC19" s="60" t="s">
        <v>385</v>
      </c>
      <c r="HD19" s="60" t="s">
        <v>386</v>
      </c>
      <c r="HE19" s="60" t="s">
        <v>387</v>
      </c>
      <c r="HF19" s="60" t="s">
        <v>388</v>
      </c>
      <c r="HG19" s="60" t="s">
        <v>389</v>
      </c>
      <c r="HH19" s="60" t="s">
        <v>390</v>
      </c>
      <c r="HI19" s="60" t="s">
        <v>391</v>
      </c>
      <c r="HJ19" s="60" t="s">
        <v>392</v>
      </c>
      <c r="HK19" s="60" t="s">
        <v>393</v>
      </c>
      <c r="HL19" s="60" t="s">
        <v>394</v>
      </c>
      <c r="HM19" s="60" t="s">
        <v>395</v>
      </c>
      <c r="HN19" s="60" t="s">
        <v>396</v>
      </c>
      <c r="HO19" s="60" t="s">
        <v>397</v>
      </c>
      <c r="HP19" s="60" t="s">
        <v>397</v>
      </c>
      <c r="HQ19" s="60" t="s">
        <v>398</v>
      </c>
      <c r="HR19" s="60" t="s">
        <v>398</v>
      </c>
      <c r="HS19" s="60" t="s">
        <v>399</v>
      </c>
      <c r="HT19" s="60" t="s">
        <v>399</v>
      </c>
      <c r="HU19" s="60" t="s">
        <v>400</v>
      </c>
      <c r="HV19" s="60" t="s">
        <v>400</v>
      </c>
      <c r="HW19" s="60" t="s">
        <v>401</v>
      </c>
      <c r="HX19" s="60" t="s">
        <v>401</v>
      </c>
      <c r="HY19" s="60" t="s">
        <v>402</v>
      </c>
      <c r="HZ19" s="60" t="s">
        <v>402</v>
      </c>
      <c r="IA19" s="60" t="s">
        <v>403</v>
      </c>
      <c r="IB19" s="60" t="s">
        <v>403</v>
      </c>
      <c r="IC19" s="60" t="s">
        <v>404</v>
      </c>
      <c r="ID19" s="60" t="s">
        <v>404</v>
      </c>
      <c r="IE19" s="60" t="s">
        <v>405</v>
      </c>
      <c r="IF19" s="60" t="s">
        <v>405</v>
      </c>
      <c r="IG19" s="60" t="s">
        <v>406</v>
      </c>
      <c r="IH19" s="60" t="s">
        <v>406</v>
      </c>
      <c r="II19" s="60" t="s">
        <v>407</v>
      </c>
      <c r="IJ19" s="60" t="s">
        <v>407</v>
      </c>
      <c r="IK19" s="60" t="s">
        <v>408</v>
      </c>
      <c r="IL19" s="60" t="s">
        <v>408</v>
      </c>
      <c r="IM19" s="60" t="s">
        <v>409</v>
      </c>
      <c r="IN19" s="60" t="s">
        <v>409</v>
      </c>
      <c r="IO19" s="60" t="s">
        <v>410</v>
      </c>
      <c r="IP19" s="60" t="s">
        <v>410</v>
      </c>
      <c r="IQ19" s="60" t="s">
        <v>411</v>
      </c>
      <c r="IR19" s="60" t="s">
        <v>411</v>
      </c>
      <c r="IS19" s="60" t="s">
        <v>412</v>
      </c>
      <c r="IT19" s="60" t="s">
        <v>412</v>
      </c>
      <c r="IU19" s="60" t="s">
        <v>413</v>
      </c>
      <c r="IV19" s="60" t="s">
        <v>413</v>
      </c>
      <c r="IW19" s="207"/>
      <c r="IX19" s="60" t="s">
        <v>414</v>
      </c>
      <c r="IY19" s="60" t="s">
        <v>414</v>
      </c>
      <c r="IZ19" s="60" t="s">
        <v>415</v>
      </c>
      <c r="JA19" s="60" t="s">
        <v>415</v>
      </c>
      <c r="JB19" s="60" t="s">
        <v>416</v>
      </c>
      <c r="JC19" s="60" t="s">
        <v>416</v>
      </c>
      <c r="JD19" s="60" t="s">
        <v>417</v>
      </c>
      <c r="JE19" s="60" t="s">
        <v>417</v>
      </c>
      <c r="JF19" s="60" t="s">
        <v>418</v>
      </c>
      <c r="JG19" s="60" t="s">
        <v>418</v>
      </c>
      <c r="JH19" s="60" t="s">
        <v>419</v>
      </c>
      <c r="JI19" s="60" t="s">
        <v>419</v>
      </c>
      <c r="JJ19" s="60" t="s">
        <v>420</v>
      </c>
      <c r="JK19" s="60" t="s">
        <v>420</v>
      </c>
      <c r="JL19" s="60" t="s">
        <v>421</v>
      </c>
      <c r="JM19" s="60" t="s">
        <v>421</v>
      </c>
      <c r="JN19" s="60" t="s">
        <v>422</v>
      </c>
      <c r="JO19" s="60" t="s">
        <v>422</v>
      </c>
      <c r="JP19" s="60" t="s">
        <v>423</v>
      </c>
      <c r="JQ19" s="60" t="s">
        <v>423</v>
      </c>
      <c r="JR19" s="60" t="s">
        <v>424</v>
      </c>
      <c r="JS19" s="60" t="s">
        <v>424</v>
      </c>
      <c r="JT19" s="60" t="s">
        <v>425</v>
      </c>
      <c r="JU19" s="60" t="s">
        <v>425</v>
      </c>
      <c r="JV19" s="60" t="s">
        <v>426</v>
      </c>
      <c r="JW19" s="60" t="s">
        <v>426</v>
      </c>
      <c r="JX19" s="60" t="s">
        <v>427</v>
      </c>
      <c r="JY19" s="60" t="s">
        <v>427</v>
      </c>
      <c r="JZ19" s="60" t="s">
        <v>428</v>
      </c>
      <c r="KA19" s="60" t="s">
        <v>428</v>
      </c>
      <c r="KB19" s="60" t="s">
        <v>429</v>
      </c>
      <c r="KC19" s="60" t="s">
        <v>429</v>
      </c>
      <c r="KD19" s="60" t="s">
        <v>430</v>
      </c>
      <c r="KE19" s="60" t="s">
        <v>431</v>
      </c>
      <c r="KF19" s="60" t="s">
        <v>432</v>
      </c>
      <c r="KG19" s="60" t="s">
        <v>433</v>
      </c>
      <c r="KH19" s="60" t="s">
        <v>434</v>
      </c>
      <c r="KI19" s="60" t="s">
        <v>435</v>
      </c>
      <c r="KJ19" s="60" t="s">
        <v>436</v>
      </c>
      <c r="KK19" s="60" t="s">
        <v>437</v>
      </c>
      <c r="KL19" s="60" t="s">
        <v>438</v>
      </c>
      <c r="KM19" s="60" t="s">
        <v>439</v>
      </c>
      <c r="KN19" s="60" t="s">
        <v>440</v>
      </c>
      <c r="KO19" s="60" t="s">
        <v>441</v>
      </c>
      <c r="KP19" s="60" t="s">
        <v>442</v>
      </c>
      <c r="KQ19" s="60" t="s">
        <v>443</v>
      </c>
      <c r="KR19" s="60" t="s">
        <v>444</v>
      </c>
      <c r="KS19" s="60" t="s">
        <v>445</v>
      </c>
      <c r="KT19" s="60" t="s">
        <v>446</v>
      </c>
      <c r="KU19" s="60" t="s">
        <v>447</v>
      </c>
      <c r="KV19" s="60" t="s">
        <v>448</v>
      </c>
      <c r="KW19" s="60" t="s">
        <v>449</v>
      </c>
      <c r="KX19" s="60" t="s">
        <v>450</v>
      </c>
      <c r="KY19" s="60" t="s">
        <v>451</v>
      </c>
      <c r="KZ19" s="60" t="s">
        <v>452</v>
      </c>
      <c r="LA19" s="60" t="s">
        <v>453</v>
      </c>
      <c r="LB19" s="60" t="s">
        <v>454</v>
      </c>
      <c r="LC19" s="60" t="s">
        <v>455</v>
      </c>
      <c r="LD19" s="60" t="s">
        <v>456</v>
      </c>
      <c r="LE19" s="60" t="s">
        <v>457</v>
      </c>
      <c r="LF19" s="60" t="s">
        <v>458</v>
      </c>
      <c r="LG19" s="60" t="s">
        <v>459</v>
      </c>
      <c r="LH19" s="60" t="s">
        <v>460</v>
      </c>
      <c r="LI19" s="60" t="s">
        <v>461</v>
      </c>
      <c r="LJ19" s="60" t="s">
        <v>462</v>
      </c>
      <c r="LK19" s="60" t="s">
        <v>463</v>
      </c>
      <c r="LL19" s="60" t="s">
        <v>464</v>
      </c>
      <c r="LM19" s="60" t="s">
        <v>465</v>
      </c>
      <c r="LN19" s="60" t="s">
        <v>466</v>
      </c>
      <c r="LO19" s="60" t="s">
        <v>467</v>
      </c>
      <c r="LP19" s="60" t="s">
        <v>468</v>
      </c>
      <c r="LQ19" s="60" t="s">
        <v>469</v>
      </c>
      <c r="LR19" s="60" t="s">
        <v>470</v>
      </c>
      <c r="LS19" s="60" t="s">
        <v>471</v>
      </c>
      <c r="LT19" s="60" t="s">
        <v>472</v>
      </c>
      <c r="LU19" s="60" t="s">
        <v>473</v>
      </c>
      <c r="LV19" s="60" t="s">
        <v>474</v>
      </c>
      <c r="LW19" s="60" t="s">
        <v>475</v>
      </c>
      <c r="LX19" s="60" t="s">
        <v>476</v>
      </c>
      <c r="LY19" s="60" t="s">
        <v>477</v>
      </c>
      <c r="LZ19" s="60" t="s">
        <v>478</v>
      </c>
      <c r="MA19" s="60" t="s">
        <v>479</v>
      </c>
      <c r="MB19" s="60" t="s">
        <v>480</v>
      </c>
      <c r="MC19" s="60" t="s">
        <v>481</v>
      </c>
      <c r="MD19" s="60" t="s">
        <v>482</v>
      </c>
      <c r="ME19" s="60" t="s">
        <v>483</v>
      </c>
      <c r="MF19" s="60" t="s">
        <v>484</v>
      </c>
      <c r="MG19" s="60" t="s">
        <v>485</v>
      </c>
      <c r="MH19" s="60" t="s">
        <v>486</v>
      </c>
      <c r="MI19" s="60" t="s">
        <v>487</v>
      </c>
      <c r="MJ19" s="60" t="s">
        <v>488</v>
      </c>
      <c r="MK19" s="60" t="s">
        <v>489</v>
      </c>
      <c r="ML19" s="60" t="s">
        <v>490</v>
      </c>
      <c r="MM19" s="60" t="s">
        <v>491</v>
      </c>
      <c r="MN19" s="60" t="s">
        <v>492</v>
      </c>
      <c r="MO19" s="60" t="s">
        <v>493</v>
      </c>
      <c r="MP19" s="60" t="s">
        <v>494</v>
      </c>
      <c r="MQ19" s="60" t="s">
        <v>495</v>
      </c>
      <c r="MR19" s="60" t="s">
        <v>496</v>
      </c>
      <c r="MS19" s="60" t="s">
        <v>497</v>
      </c>
      <c r="MT19" s="60" t="s">
        <v>498</v>
      </c>
      <c r="MU19" s="60" t="s">
        <v>499</v>
      </c>
      <c r="MV19" s="60" t="s">
        <v>500</v>
      </c>
      <c r="MW19" s="60" t="s">
        <v>501</v>
      </c>
      <c r="MX19" s="60" t="s">
        <v>502</v>
      </c>
      <c r="MY19" s="60" t="s">
        <v>503</v>
      </c>
      <c r="MZ19" s="60" t="s">
        <v>504</v>
      </c>
      <c r="NA19" s="60" t="s">
        <v>505</v>
      </c>
      <c r="NB19" s="60" t="s">
        <v>506</v>
      </c>
      <c r="NC19" s="60" t="s">
        <v>507</v>
      </c>
      <c r="ND19" s="60" t="s">
        <v>508</v>
      </c>
      <c r="NE19" s="60" t="s">
        <v>509</v>
      </c>
      <c r="NF19" s="60" t="s">
        <v>510</v>
      </c>
      <c r="NG19" s="60" t="s">
        <v>511</v>
      </c>
      <c r="NH19" s="60" t="s">
        <v>512</v>
      </c>
      <c r="NI19" s="60" t="s">
        <v>513</v>
      </c>
      <c r="NJ19" s="60" t="s">
        <v>514</v>
      </c>
      <c r="NK19" s="60" t="s">
        <v>515</v>
      </c>
      <c r="NL19" s="60" t="s">
        <v>516</v>
      </c>
      <c r="NM19" s="60" t="s">
        <v>517</v>
      </c>
      <c r="NN19" s="60" t="s">
        <v>518</v>
      </c>
      <c r="NO19" s="60" t="s">
        <v>519</v>
      </c>
      <c r="NP19" s="60" t="s">
        <v>520</v>
      </c>
      <c r="NQ19" s="60" t="s">
        <v>521</v>
      </c>
      <c r="NR19" s="60" t="s">
        <v>522</v>
      </c>
      <c r="NS19" s="60" t="s">
        <v>523</v>
      </c>
      <c r="NT19" s="60" t="s">
        <v>524</v>
      </c>
      <c r="NU19" s="60" t="s">
        <v>525</v>
      </c>
      <c r="NV19" s="60" t="s">
        <v>526</v>
      </c>
      <c r="NW19" s="60" t="s">
        <v>527</v>
      </c>
      <c r="NX19" s="60" t="s">
        <v>528</v>
      </c>
      <c r="NY19" s="60" t="s">
        <v>529</v>
      </c>
      <c r="NZ19" s="60" t="s">
        <v>530</v>
      </c>
      <c r="OA19" s="60" t="s">
        <v>531</v>
      </c>
      <c r="OB19" s="60" t="s">
        <v>532</v>
      </c>
      <c r="OC19" s="60" t="s">
        <v>533</v>
      </c>
      <c r="OD19" s="60" t="s">
        <v>534</v>
      </c>
      <c r="OE19" s="60" t="s">
        <v>535</v>
      </c>
      <c r="OF19" s="60" t="s">
        <v>536</v>
      </c>
      <c r="OG19" s="60" t="s">
        <v>537</v>
      </c>
      <c r="OH19" s="60" t="s">
        <v>538</v>
      </c>
      <c r="OI19" s="60" t="s">
        <v>539</v>
      </c>
      <c r="OJ19" s="60" t="s">
        <v>540</v>
      </c>
      <c r="OK19" s="60" t="s">
        <v>541</v>
      </c>
      <c r="OL19" s="60" t="s">
        <v>542</v>
      </c>
      <c r="OM19" s="60" t="s">
        <v>543</v>
      </c>
      <c r="ON19" s="209"/>
      <c r="OO19" s="210" t="s">
        <v>544</v>
      </c>
      <c r="OP19" s="209"/>
      <c r="OQ19" s="209"/>
      <c r="OR19" s="209"/>
      <c r="OS19" s="211" t="s">
        <v>545</v>
      </c>
      <c r="OT19" s="64" t="s">
        <v>546</v>
      </c>
      <c r="OU19" s="64" t="s">
        <v>547</v>
      </c>
      <c r="OV19" s="212" t="s">
        <v>548</v>
      </c>
      <c r="OW19" s="205" t="s">
        <v>550</v>
      </c>
      <c r="OX19" s="211" t="s">
        <v>551</v>
      </c>
      <c r="OY19" s="60" t="s">
        <v>552</v>
      </c>
      <c r="OZ19" s="64" t="s">
        <v>553</v>
      </c>
      <c r="PA19" s="212" t="s">
        <v>554</v>
      </c>
      <c r="PB19" s="205" t="s">
        <v>556</v>
      </c>
      <c r="PC19" s="58" t="s">
        <v>557</v>
      </c>
      <c r="PD19" s="60" t="s">
        <v>558</v>
      </c>
      <c r="PE19" s="60" t="s">
        <v>559</v>
      </c>
      <c r="PF19" s="213" t="s">
        <v>560</v>
      </c>
      <c r="PG19" s="214" t="s">
        <v>562</v>
      </c>
      <c r="PH19" s="58" t="s">
        <v>563</v>
      </c>
      <c r="PI19" s="58" t="s">
        <v>564</v>
      </c>
      <c r="PJ19" s="58" t="s">
        <v>565</v>
      </c>
      <c r="PK19" s="58" t="s">
        <v>566</v>
      </c>
      <c r="PL19" s="58" t="s">
        <v>567</v>
      </c>
      <c r="PM19" s="58" t="s">
        <v>568</v>
      </c>
      <c r="PN19" s="58" t="s">
        <v>569</v>
      </c>
      <c r="PO19" s="58" t="s">
        <v>570</v>
      </c>
      <c r="PP19" s="58" t="s">
        <v>571</v>
      </c>
      <c r="PQ19" s="58" t="s">
        <v>572</v>
      </c>
      <c r="PR19" s="58" t="s">
        <v>573</v>
      </c>
      <c r="PS19" s="60" t="s">
        <v>574</v>
      </c>
      <c r="PT19" s="60" t="s">
        <v>575</v>
      </c>
      <c r="PU19" s="60" t="s">
        <v>576</v>
      </c>
      <c r="PV19" s="60" t="s">
        <v>577</v>
      </c>
      <c r="PW19" s="60" t="s">
        <v>578</v>
      </c>
      <c r="PX19" s="60" t="s">
        <v>579</v>
      </c>
      <c r="PY19" s="60" t="s">
        <v>580</v>
      </c>
      <c r="PZ19" s="60" t="s">
        <v>581</v>
      </c>
      <c r="QA19" s="60" t="s">
        <v>582</v>
      </c>
      <c r="QB19" s="60" t="s">
        <v>583</v>
      </c>
      <c r="QC19" s="60" t="s">
        <v>584</v>
      </c>
      <c r="QD19" s="64" t="s">
        <v>585</v>
      </c>
      <c r="QE19" s="64" t="s">
        <v>586</v>
      </c>
      <c r="QF19" s="215" t="s">
        <v>587</v>
      </c>
      <c r="QG19" s="216" t="s">
        <v>588</v>
      </c>
      <c r="QH19" s="216" t="s">
        <v>589</v>
      </c>
      <c r="QI19" s="216" t="s">
        <v>590</v>
      </c>
      <c r="QJ19" s="216" t="s">
        <v>591</v>
      </c>
      <c r="QK19" s="216" t="s">
        <v>592</v>
      </c>
      <c r="QL19" s="216" t="s">
        <v>593</v>
      </c>
      <c r="QM19" s="216" t="s">
        <v>594</v>
      </c>
      <c r="QN19" s="216" t="s">
        <v>595</v>
      </c>
      <c r="QO19" s="216" t="s">
        <v>596</v>
      </c>
      <c r="QP19" s="216" t="s">
        <v>597</v>
      </c>
      <c r="QQ19" s="216" t="s">
        <v>598</v>
      </c>
      <c r="QR19" s="205" t="s">
        <v>599</v>
      </c>
    </row>
    <row r="20" spans="1:460" s="224" customFormat="1">
      <c r="A20" s="217">
        <v>1</v>
      </c>
      <c r="B20" s="218" t="s">
        <v>922</v>
      </c>
      <c r="C20" s="219" t="str">
        <f>$B$5</f>
        <v xml:space="preserve">Sofer  </v>
      </c>
      <c r="D20" s="220"/>
      <c r="E20" s="221">
        <f>CTSA!$E$5</f>
        <v>0.13057696815608208</v>
      </c>
      <c r="F20" s="221">
        <f>CTSA!$E$5</f>
        <v>0.13057696815608208</v>
      </c>
      <c r="G20" s="221">
        <f>CTSA!$E$5</f>
        <v>0.13057696815608208</v>
      </c>
      <c r="H20" s="221">
        <f>CTSA!$E$5</f>
        <v>0.13057696815608208</v>
      </c>
      <c r="I20" s="221">
        <f>CTSA!$E$5</f>
        <v>0.13057696815608208</v>
      </c>
      <c r="J20" s="221">
        <f>CTSA!$E$5</f>
        <v>0.13057696815608208</v>
      </c>
      <c r="K20" s="221">
        <f>CTSA!$E$5</f>
        <v>0.13057696815608208</v>
      </c>
      <c r="L20" s="221">
        <f>CTSA!$E$5</f>
        <v>0.13057696815608208</v>
      </c>
      <c r="M20" s="221">
        <f>CTSA!$E$5</f>
        <v>0.13057696815608208</v>
      </c>
      <c r="N20" s="221">
        <f>CTSA!$E$5</f>
        <v>0.13057696815608208</v>
      </c>
      <c r="O20" s="221">
        <f>CTSA!$E$5</f>
        <v>0.13057696815608208</v>
      </c>
      <c r="P20" s="221">
        <f>CTSA!$E$5</f>
        <v>0.13057696815608208</v>
      </c>
      <c r="Q20" s="221">
        <f>CTSA!$E$5</f>
        <v>0.13057696815608208</v>
      </c>
      <c r="R20" s="221">
        <f>CTSA!$E$5</f>
        <v>0.13057696815608208</v>
      </c>
      <c r="S20" s="221">
        <f>CTSA!$E$5</f>
        <v>0.13057696815608208</v>
      </c>
      <c r="T20" s="221">
        <f>CTSA!$E$5</f>
        <v>0.13057696815608208</v>
      </c>
      <c r="U20" s="221">
        <f>CTSA!$E$5</f>
        <v>0.13057696815608208</v>
      </c>
      <c r="V20" s="221">
        <f>CTSA!$E$5</f>
        <v>0.13057696815608208</v>
      </c>
      <c r="W20" s="221">
        <f>CTSA!$E$5</f>
        <v>0.13057696815608208</v>
      </c>
      <c r="X20" s="221">
        <f>CTSA!$E$5</f>
        <v>0.13057696815608208</v>
      </c>
      <c r="Y20" s="221">
        <f>CTSA!$E$5</f>
        <v>0.13057696815608208</v>
      </c>
      <c r="Z20" s="221">
        <f>CTSA!$E$5</f>
        <v>0.13057696815608208</v>
      </c>
      <c r="AA20" s="221">
        <f>CTSA!$E$5</f>
        <v>0.13057696815608208</v>
      </c>
      <c r="AB20" s="221">
        <f>CTSA!$E$5</f>
        <v>0.13057696815608208</v>
      </c>
      <c r="AC20" s="221">
        <f>CTSA!$E$5</f>
        <v>0.13057696815608208</v>
      </c>
      <c r="AD20" s="221">
        <f>CTSA!$E$5</f>
        <v>0.13057696815608208</v>
      </c>
      <c r="AE20" s="221">
        <f>CTSA!$E$5</f>
        <v>0.13057696815608208</v>
      </c>
      <c r="AF20" s="221">
        <f>CTSA!$E$5</f>
        <v>0.13057696815608208</v>
      </c>
      <c r="AG20" s="221">
        <f>CTSA!$E$5</f>
        <v>0.13057696815608208</v>
      </c>
      <c r="AH20" s="221">
        <f>CTSA!$E$5</f>
        <v>0.13057696815608208</v>
      </c>
      <c r="AI20" s="221">
        <f>CTSA!$E$5</f>
        <v>0.13057696815608208</v>
      </c>
      <c r="AJ20" s="221">
        <f>CTSA!$E$5</f>
        <v>0.13057696815608208</v>
      </c>
      <c r="AK20" s="221">
        <f>CTSA!$E$5</f>
        <v>0.13057696815608208</v>
      </c>
      <c r="AL20" s="221">
        <f>CTSA!$E$5</f>
        <v>0.13057696815608208</v>
      </c>
      <c r="AM20" s="221">
        <f>CTSA!$E$5</f>
        <v>0.13057696815608208</v>
      </c>
      <c r="AN20" s="221">
        <f>CTSA!$E$5</f>
        <v>0.13057696815608208</v>
      </c>
      <c r="AO20" s="221">
        <f>CTSA!$E$5</f>
        <v>0.13057696815608208</v>
      </c>
      <c r="AP20" s="221">
        <f>CTSA!$E$5</f>
        <v>0.13057696815608208</v>
      </c>
      <c r="AQ20" s="221">
        <f>CTSA!$E$5</f>
        <v>0.13057696815608208</v>
      </c>
      <c r="AR20" s="221">
        <f>CTSA!$E$5</f>
        <v>0.13057696815608208</v>
      </c>
      <c r="AS20" s="221">
        <f>CTSA!$E$5</f>
        <v>0.13057696815608208</v>
      </c>
      <c r="AT20" s="221">
        <f>CTSA!$E$5</f>
        <v>0.13057696815608208</v>
      </c>
      <c r="AU20" s="221">
        <f>CTSA!$E$5</f>
        <v>0.13057696815608208</v>
      </c>
      <c r="AV20" s="221">
        <f>CTSA!$E$5</f>
        <v>0.13057696815608208</v>
      </c>
      <c r="AW20" s="221">
        <f>CTSA!$E$5</f>
        <v>0.13057696815608208</v>
      </c>
      <c r="AX20" s="221">
        <f>CTSA!$E$5</f>
        <v>0.13057696815608208</v>
      </c>
      <c r="AY20" s="221">
        <f>CTSA!$E$5</f>
        <v>0.13057696815608208</v>
      </c>
      <c r="AZ20" s="221">
        <f>CTSA!$E$5</f>
        <v>0.13057696815608208</v>
      </c>
      <c r="BA20" s="221">
        <f>CTSA!$E$5</f>
        <v>0.13057696815608208</v>
      </c>
      <c r="BB20" s="221">
        <f>CTSA!$E$5</f>
        <v>0.13057696815608208</v>
      </c>
      <c r="BC20" s="222">
        <f>CTSA!$E$5</f>
        <v>0.13057696815608208</v>
      </c>
      <c r="BD20" s="221">
        <f>CTSA!$E$5</f>
        <v>0.13057696815608208</v>
      </c>
      <c r="BE20" s="221">
        <f>CTSA!$E$5</f>
        <v>0.13057696815608208</v>
      </c>
      <c r="BF20" s="221">
        <f>CTSA!$E$5</f>
        <v>0.13057696815608208</v>
      </c>
      <c r="BG20" s="221">
        <f>CTSA!$E$5</f>
        <v>0.13057696815608208</v>
      </c>
      <c r="BH20" s="221">
        <f>CTSA!$E$5</f>
        <v>0.13057696815608208</v>
      </c>
      <c r="BI20" s="221">
        <f>CTSA!$E$5</f>
        <v>0.13057696815608208</v>
      </c>
      <c r="BJ20" s="221">
        <f>CTSA!$E$5</f>
        <v>0.13057696815608208</v>
      </c>
      <c r="BK20" s="221">
        <f>CTSA!$E$5</f>
        <v>0.13057696815608208</v>
      </c>
      <c r="BL20" s="221">
        <f>CTSA!$E$5</f>
        <v>0.13057696815608208</v>
      </c>
      <c r="BM20" s="221">
        <f>CTSA!$E$5</f>
        <v>0.13057696815608208</v>
      </c>
      <c r="BN20" s="221">
        <f>CTSA!$E$5</f>
        <v>0.13057696815608208</v>
      </c>
      <c r="BO20" s="221">
        <f>CTSA!$E$5</f>
        <v>0.13057696815608208</v>
      </c>
      <c r="BP20" s="221">
        <f>CTSA!$E$5</f>
        <v>0.13057696815608208</v>
      </c>
      <c r="BQ20" s="221">
        <f>CTSA!$E$5</f>
        <v>0.13057696815608208</v>
      </c>
      <c r="BR20" s="221">
        <f>CTSA!$E$5</f>
        <v>0.13057696815608208</v>
      </c>
      <c r="BS20" s="221">
        <f>CTSA!$E$5</f>
        <v>0.13057696815608208</v>
      </c>
      <c r="BT20" s="221">
        <f>CTSA!$E$5</f>
        <v>0.13057696815608208</v>
      </c>
      <c r="BU20" s="221">
        <f>CTSA!$E$5</f>
        <v>0.13057696815608208</v>
      </c>
      <c r="BV20" s="221">
        <f>CTSA!$E$5</f>
        <v>0.13057696815608208</v>
      </c>
      <c r="BW20" s="221">
        <f>CTSA!$E$5</f>
        <v>0.13057696815608208</v>
      </c>
      <c r="BX20" s="221">
        <f>CTSA!$E$5</f>
        <v>0.13057696815608208</v>
      </c>
      <c r="BY20" s="221">
        <f>CTSA!$E$5</f>
        <v>0.13057696815608208</v>
      </c>
      <c r="BZ20" s="221">
        <f>CTSA!$E$5</f>
        <v>0.13057696815608208</v>
      </c>
      <c r="CA20" s="221">
        <f>CTSA!$E$5</f>
        <v>0.13057696815608208</v>
      </c>
      <c r="CB20" s="221">
        <f>CTSA!$E$5</f>
        <v>0.13057696815608208</v>
      </c>
      <c r="CC20" s="221">
        <f>CTSA!$E$5</f>
        <v>0.13057696815608208</v>
      </c>
      <c r="CD20" s="221">
        <f>CTSA!$E$5</f>
        <v>0.13057696815608208</v>
      </c>
      <c r="CE20" s="221">
        <f>CTSA!$E$5</f>
        <v>0.13057696815608208</v>
      </c>
      <c r="CF20" s="221">
        <f>CTSA!$E$5</f>
        <v>0.13057696815608208</v>
      </c>
      <c r="CG20" s="221">
        <f>CTSA!$E$5</f>
        <v>0.13057696815608208</v>
      </c>
      <c r="CH20" s="221">
        <f>CTSA!$E$5</f>
        <v>0.13057696815608208</v>
      </c>
      <c r="CI20" s="221">
        <f>CTSA!$E$5</f>
        <v>0.13057696815608208</v>
      </c>
      <c r="CJ20" s="221">
        <f>CTSA!$E$5</f>
        <v>0.13057696815608208</v>
      </c>
      <c r="CK20" s="221">
        <f>CTSA!$E$5</f>
        <v>0.13057696815608208</v>
      </c>
      <c r="CL20" s="221">
        <f>CTSA!$E$5</f>
        <v>0.13057696815608208</v>
      </c>
      <c r="CM20" s="221">
        <f>CTSA!$E$5</f>
        <v>0.13057696815608208</v>
      </c>
      <c r="CN20" s="221">
        <f>CTSA!$E$5</f>
        <v>0.13057696815608208</v>
      </c>
      <c r="CO20" s="221">
        <f>CTSA!$E$5</f>
        <v>0.13057696815608208</v>
      </c>
      <c r="CP20" s="221">
        <f>CTSA!$E$5</f>
        <v>0.13057696815608208</v>
      </c>
      <c r="CQ20" s="221">
        <f>CTSA!$E$5</f>
        <v>0.13057696815608208</v>
      </c>
      <c r="CR20" s="221">
        <f>CTSA!$E$5</f>
        <v>0.13057696815608208</v>
      </c>
      <c r="CS20" s="221">
        <f>CTSA!$E$5</f>
        <v>0.13057696815608208</v>
      </c>
      <c r="CT20" s="221">
        <f>CTSA!$E$5</f>
        <v>0.13057696815608208</v>
      </c>
      <c r="CU20" s="221">
        <f>CTSA!$E$5</f>
        <v>0.13057696815608208</v>
      </c>
      <c r="CV20" s="221">
        <f>CTSA!$E$5</f>
        <v>0.13057696815608208</v>
      </c>
      <c r="CW20" s="221">
        <f>CTSA!$E$5</f>
        <v>0.13057696815608208</v>
      </c>
      <c r="CX20" s="221">
        <f>CTSA!$E$5</f>
        <v>0.13057696815608208</v>
      </c>
      <c r="CY20" s="221">
        <f>CTSA!$E$5</f>
        <v>0.13057696815608208</v>
      </c>
      <c r="CZ20" s="221">
        <f>CTSA!$E$5</f>
        <v>0.13057696815608208</v>
      </c>
      <c r="DA20" s="221">
        <f>CTSA!$E$5</f>
        <v>0.13057696815608208</v>
      </c>
      <c r="DB20" s="221">
        <f>CTSA!$E$5</f>
        <v>0.13057696815608208</v>
      </c>
      <c r="DC20" s="221">
        <f>CTSA!$E$5</f>
        <v>0.13057696815608208</v>
      </c>
      <c r="DD20" s="221">
        <f>CTSA!$E$5</f>
        <v>0.13057696815608208</v>
      </c>
      <c r="DE20" s="221">
        <f>CTSA!$E$5</f>
        <v>0.13057696815608208</v>
      </c>
      <c r="DF20" s="221">
        <f>CTSA!$E$5</f>
        <v>0.13057696815608208</v>
      </c>
      <c r="DG20" s="221">
        <f>CTSA!$E$5</f>
        <v>0.13057696815608208</v>
      </c>
      <c r="DH20" s="221">
        <f>CTSA!$E$5</f>
        <v>0.13057696815608208</v>
      </c>
      <c r="DI20" s="221">
        <f>CTSA!$E$5</f>
        <v>0.13057696815608208</v>
      </c>
      <c r="DJ20" s="221">
        <f>CTSA!$E$5</f>
        <v>0.13057696815608208</v>
      </c>
      <c r="DK20" s="221">
        <f>CTSA!$E$5</f>
        <v>0.13057696815608208</v>
      </c>
      <c r="DL20" s="221">
        <f>CTSA!$E$5</f>
        <v>0.13057696815608208</v>
      </c>
      <c r="DM20" s="221">
        <f>CTSA!$E$5</f>
        <v>0.13057696815608208</v>
      </c>
      <c r="DN20" s="221">
        <f>CTSA!$E$5</f>
        <v>0.13057696815608208</v>
      </c>
      <c r="DO20" s="221">
        <f>CTSA!$E$5</f>
        <v>0.13057696815608208</v>
      </c>
      <c r="DP20" s="221">
        <f>CTSA!$E$5</f>
        <v>0.13057696815608208</v>
      </c>
      <c r="DQ20" s="221">
        <f>CTSA!$E$5</f>
        <v>0.13057696815608208</v>
      </c>
      <c r="DR20" s="221">
        <f>CTSA!$E$5</f>
        <v>0.13057696815608208</v>
      </c>
      <c r="DS20" s="221">
        <f>CTSA!$E$5</f>
        <v>0.13057696815608208</v>
      </c>
      <c r="DT20" s="221">
        <f>CTSA!$E$5</f>
        <v>0.13057696815608208</v>
      </c>
      <c r="DU20" s="221">
        <f>CTSA!$E$5</f>
        <v>0.13057696815608208</v>
      </c>
      <c r="DV20" s="221">
        <f>CTSA!$E$5</f>
        <v>0.13057696815608208</v>
      </c>
      <c r="DW20" s="221">
        <f>CTSA!$E$5</f>
        <v>0.13057696815608208</v>
      </c>
      <c r="DX20" s="221">
        <f>CTSA!$E$5</f>
        <v>0.13057696815608208</v>
      </c>
      <c r="DY20" s="221">
        <f>CTSA!$E$5</f>
        <v>0.13057696815608208</v>
      </c>
      <c r="DZ20" s="221">
        <f>CTSA!$E$5</f>
        <v>0.13057696815608208</v>
      </c>
      <c r="EA20" s="221">
        <f>CTSA!$E$5</f>
        <v>0.13057696815608208</v>
      </c>
      <c r="EB20" s="221">
        <f>CTSA!$E$5</f>
        <v>0.13057696815608208</v>
      </c>
      <c r="EC20" s="221">
        <f>CTSA!$E$5</f>
        <v>0.13057696815608208</v>
      </c>
      <c r="ED20" s="221">
        <f>CTSA!$E$5</f>
        <v>0.13057696815608208</v>
      </c>
      <c r="EE20" s="221">
        <f>CTSA!$E$5</f>
        <v>0.13057696815608208</v>
      </c>
      <c r="EF20" s="221">
        <f>CTSA!$E$5</f>
        <v>0.13057696815608208</v>
      </c>
      <c r="EG20" s="221">
        <f>CTSA!$E$5</f>
        <v>0.13057696815608208</v>
      </c>
      <c r="EH20" s="221">
        <f>CTSA!$E$5</f>
        <v>0.13057696815608208</v>
      </c>
      <c r="EI20" s="221">
        <f>CTSA!$E$5</f>
        <v>0.13057696815608208</v>
      </c>
      <c r="EJ20" s="221">
        <f>CTSA!$E$5</f>
        <v>0.13057696815608208</v>
      </c>
      <c r="EK20" s="221">
        <f>CTSA!$E$5</f>
        <v>0.13057696815608208</v>
      </c>
      <c r="EL20" s="221">
        <f>CTSA!$E$5</f>
        <v>0.13057696815608208</v>
      </c>
      <c r="EM20" s="221">
        <f>CTSA!$E$5</f>
        <v>0.13057696815608208</v>
      </c>
      <c r="EN20" s="221">
        <f>CTSA!$E$5</f>
        <v>0.13057696815608208</v>
      </c>
      <c r="EO20" s="221">
        <f>CTSA!$E$5</f>
        <v>0.13057696815608208</v>
      </c>
      <c r="EP20" s="221">
        <f>CTSA!$E$5</f>
        <v>0.13057696815608208</v>
      </c>
      <c r="EQ20" s="221">
        <f>CTSA!$E$5</f>
        <v>0.13057696815608208</v>
      </c>
      <c r="ER20" s="221">
        <f>CTSA!$E$5</f>
        <v>0.13057696815608208</v>
      </c>
      <c r="ES20" s="221">
        <f>CTSA!$E$5</f>
        <v>0.13057696815608208</v>
      </c>
      <c r="ET20" s="221">
        <f>CTSA!$E$5</f>
        <v>0.13057696815608208</v>
      </c>
      <c r="EU20" s="221">
        <f>CTSA!$E$5</f>
        <v>0.13057696815608208</v>
      </c>
      <c r="EV20" s="221">
        <f>CTSA!$E$5</f>
        <v>0.13057696815608208</v>
      </c>
      <c r="EW20" s="221">
        <f>CTSA!$E$5</f>
        <v>0.13057696815608208</v>
      </c>
      <c r="EX20" s="221">
        <f>CTSA!$E$5</f>
        <v>0.13057696815608208</v>
      </c>
      <c r="EY20" s="221">
        <f>CTSA!$E$5</f>
        <v>0.13057696815608208</v>
      </c>
      <c r="EZ20" s="221">
        <f>CTSA!$E$5</f>
        <v>0.13057696815608208</v>
      </c>
      <c r="FA20" s="221">
        <f>CTSA!$E$5</f>
        <v>0.13057696815608208</v>
      </c>
      <c r="FB20" s="221">
        <f>CTSA!$E$5</f>
        <v>0.13057696815608208</v>
      </c>
      <c r="FC20" s="221">
        <f>CTSA!$E$5</f>
        <v>0.13057696815608208</v>
      </c>
      <c r="FD20" s="221">
        <f>CTSA!$E$5</f>
        <v>0.13057696815608208</v>
      </c>
      <c r="FE20" s="221">
        <f>CTSA!$E$5</f>
        <v>0.13057696815608208</v>
      </c>
      <c r="FF20" s="221">
        <f>CTSA!$E$5</f>
        <v>0.13057696815608208</v>
      </c>
      <c r="FG20" s="221">
        <f>CTSA!$E$5</f>
        <v>0.13057696815608208</v>
      </c>
      <c r="FH20" s="221">
        <f>CTSA!$E$5</f>
        <v>0.13057696815608208</v>
      </c>
      <c r="FI20" s="221">
        <f>CTSA!$E$5</f>
        <v>0.13057696815608208</v>
      </c>
      <c r="FJ20" s="221">
        <f>CTSA!$E$5</f>
        <v>0.13057696815608208</v>
      </c>
      <c r="FK20" s="221">
        <f>CTSA!$E$5</f>
        <v>0.13057696815608208</v>
      </c>
      <c r="FL20" s="221">
        <f>CTSA!$E$5</f>
        <v>0.13057696815608208</v>
      </c>
      <c r="FM20" s="221">
        <f>CTSA!$E$5</f>
        <v>0.13057696815608208</v>
      </c>
      <c r="FN20" s="221">
        <f>CTSA!$E$5</f>
        <v>0.13057696815608208</v>
      </c>
      <c r="FO20" s="221">
        <f>CTSA!$E$5</f>
        <v>0.13057696815608208</v>
      </c>
      <c r="FP20" s="221">
        <f>CTSA!$E$5</f>
        <v>0.13057696815608208</v>
      </c>
      <c r="FQ20" s="221">
        <f>CTSA!$E$5</f>
        <v>0.13057696815608208</v>
      </c>
      <c r="FR20" s="221">
        <f>CTSA!$E$5</f>
        <v>0.13057696815608208</v>
      </c>
      <c r="FS20" s="221">
        <f>CTSA!$E$5</f>
        <v>0.13057696815608208</v>
      </c>
      <c r="FT20" s="221">
        <f>CTSA!$E$5</f>
        <v>0.13057696815608208</v>
      </c>
      <c r="FU20" s="221">
        <f>CTSA!$E$5</f>
        <v>0.13057696815608208</v>
      </c>
      <c r="FV20" s="221">
        <f>CTSA!$E$5</f>
        <v>0.13057696815608208</v>
      </c>
      <c r="FW20" s="221">
        <f>CTSA!$E$5</f>
        <v>0.13057696815608208</v>
      </c>
      <c r="FX20" s="221">
        <f>CTSA!$E$5</f>
        <v>0.13057696815608208</v>
      </c>
      <c r="FY20" s="221">
        <f>CTSA!$E$5</f>
        <v>0.13057696815608208</v>
      </c>
      <c r="FZ20" s="221">
        <f>CTSA!$E$5</f>
        <v>0.13057696815608208</v>
      </c>
      <c r="GA20" s="221">
        <f>CTSA!$E$5</f>
        <v>0.13057696815608208</v>
      </c>
      <c r="GB20" s="221">
        <f>CTSA!$E$5</f>
        <v>0.13057696815608208</v>
      </c>
      <c r="GC20" s="221">
        <f>CTSA!$E$5</f>
        <v>0.13057696815608208</v>
      </c>
      <c r="GD20" s="221">
        <f>CTSA!$E$5</f>
        <v>0.13057696815608208</v>
      </c>
      <c r="GE20" s="221">
        <f>CTSA!$E$5</f>
        <v>0.13057696815608208</v>
      </c>
      <c r="GF20" s="221">
        <f>CTSA!$E$5</f>
        <v>0.13057696815608208</v>
      </c>
      <c r="GG20" s="221">
        <f>CTSA!$E$5</f>
        <v>0.13057696815608208</v>
      </c>
      <c r="GH20" s="221">
        <f>CTSA!$E$5</f>
        <v>0.13057696815608208</v>
      </c>
      <c r="GI20" s="221">
        <f>CTSA!$E$5</f>
        <v>0.13057696815608208</v>
      </c>
      <c r="GJ20" s="221">
        <f>CTSA!$E$5</f>
        <v>0.13057696815608208</v>
      </c>
      <c r="GK20" s="221">
        <f>CTSA!$E$5</f>
        <v>0.13057696815608208</v>
      </c>
      <c r="GL20" s="221">
        <f>CTSA!$E$5</f>
        <v>0.13057696815608208</v>
      </c>
      <c r="GM20" s="221">
        <f>CTSA!$E$5</f>
        <v>0.13057696815608208</v>
      </c>
      <c r="GN20" s="221">
        <f>CTSA!$E$5</f>
        <v>0.13057696815608208</v>
      </c>
      <c r="GO20" s="221">
        <f>CTSA!$E$5</f>
        <v>0.13057696815608208</v>
      </c>
      <c r="GP20" s="221">
        <f>CTSA!$E$5</f>
        <v>0.13057696815608208</v>
      </c>
      <c r="GQ20" s="221">
        <f>CTSA!$E$5</f>
        <v>0.13057696815608208</v>
      </c>
      <c r="GR20" s="221">
        <f>CTSA!$E$5</f>
        <v>0.13057696815608208</v>
      </c>
      <c r="GS20" s="221">
        <f>CTSA!$E$5</f>
        <v>0.13057696815608208</v>
      </c>
      <c r="GT20" s="223">
        <f>CTSA!$E$5</f>
        <v>0.13057696815608208</v>
      </c>
      <c r="GU20" s="223">
        <f>CTSA!$E$5</f>
        <v>0.13057696815608208</v>
      </c>
      <c r="GV20" s="223">
        <f>CTSA!$E$5</f>
        <v>0.13057696815608208</v>
      </c>
      <c r="GW20" s="223">
        <f>CTSA!$E$5</f>
        <v>0.13057696815608208</v>
      </c>
      <c r="GX20" s="223">
        <f>CTSA!$E$5</f>
        <v>0.13057696815608208</v>
      </c>
      <c r="GY20" s="221">
        <f>CTSA!$E$5</f>
        <v>0.13057696815608208</v>
      </c>
      <c r="GZ20" s="221">
        <f>CTSA!$E$5</f>
        <v>0.13057696815608208</v>
      </c>
      <c r="HA20" s="221">
        <f>CTSA!$E$5</f>
        <v>0.13057696815608208</v>
      </c>
      <c r="HB20" s="221">
        <f>CTSA!$E$5</f>
        <v>0.13057696815608208</v>
      </c>
      <c r="HC20" s="221">
        <f>CTSA!$E$5</f>
        <v>0.13057696815608208</v>
      </c>
      <c r="HD20" s="221">
        <f>CTSA!$E$5</f>
        <v>0.13057696815608208</v>
      </c>
      <c r="HE20" s="221">
        <f>CTSA!$E$5</f>
        <v>0.13057696815608208</v>
      </c>
      <c r="HF20" s="221">
        <f>CTSA!$E$5</f>
        <v>0.13057696815608208</v>
      </c>
      <c r="HG20" s="221">
        <f>CTSA!$E$5</f>
        <v>0.13057696815608208</v>
      </c>
      <c r="HH20" s="221">
        <f>CTSA!$E$5</f>
        <v>0.13057696815608208</v>
      </c>
      <c r="HI20" s="221">
        <f>CTSA!$E$5</f>
        <v>0.13057696815608208</v>
      </c>
      <c r="HJ20" s="221">
        <f>CTSA!$E$5</f>
        <v>0.13057696815608208</v>
      </c>
      <c r="HK20" s="221">
        <f>CTSA!$E$5</f>
        <v>0.13057696815608208</v>
      </c>
      <c r="HL20" s="221">
        <f>CTSA!$E$5</f>
        <v>0.13057696815608208</v>
      </c>
      <c r="HM20" s="221">
        <f>CTSA!$E$5</f>
        <v>0.13057696815608208</v>
      </c>
      <c r="HN20" s="221">
        <f>CTSA!$E$5</f>
        <v>0.13057696815608208</v>
      </c>
      <c r="HO20" s="221">
        <f>CTSA!$E$5</f>
        <v>0.13057696815608208</v>
      </c>
      <c r="HP20" s="221">
        <f>CTSA!$E$5</f>
        <v>0.13057696815608208</v>
      </c>
      <c r="HQ20" s="221">
        <f>CTSA!$E$5</f>
        <v>0.13057696815608208</v>
      </c>
      <c r="HR20" s="221">
        <f>CTSA!$E$5</f>
        <v>0.13057696815608208</v>
      </c>
      <c r="HS20" s="221">
        <f>CTSA!$E$5</f>
        <v>0.13057696815608208</v>
      </c>
      <c r="HT20" s="221">
        <f>CTSA!$E$5</f>
        <v>0.13057696815608208</v>
      </c>
      <c r="HU20" s="221">
        <f>CTSA!$E$5</f>
        <v>0.13057696815608208</v>
      </c>
      <c r="HV20" s="221">
        <f>CTSA!$E$5</f>
        <v>0.13057696815608208</v>
      </c>
      <c r="HW20" s="221">
        <f>CTSA!$E$5</f>
        <v>0.13057696815608208</v>
      </c>
      <c r="HX20" s="221">
        <f>CTSA!$E$5</f>
        <v>0.13057696815608208</v>
      </c>
      <c r="HY20" s="221">
        <f>CTSA!$E$5</f>
        <v>0.13057696815608208</v>
      </c>
      <c r="HZ20" s="221">
        <f>CTSA!$E$5</f>
        <v>0.13057696815608208</v>
      </c>
      <c r="IA20" s="221">
        <f>CTSA!$E$5</f>
        <v>0.13057696815608208</v>
      </c>
      <c r="IB20" s="221">
        <f>CTSA!$E$5</f>
        <v>0.13057696815608208</v>
      </c>
      <c r="IC20" s="221">
        <f>CTSA!$E$5</f>
        <v>0.13057696815608208</v>
      </c>
      <c r="ID20" s="221">
        <f>CTSA!$E$5</f>
        <v>0.13057696815608208</v>
      </c>
      <c r="IE20" s="221">
        <f>CTSA!$E$5</f>
        <v>0.13057696815608208</v>
      </c>
      <c r="IF20" s="221">
        <f>CTSA!$E$5</f>
        <v>0.13057696815608208</v>
      </c>
      <c r="IG20" s="221">
        <f>CTSA!$E$5</f>
        <v>0.13057696815608208</v>
      </c>
      <c r="IH20" s="221">
        <f>CTSA!$E$5</f>
        <v>0.13057696815608208</v>
      </c>
      <c r="II20" s="221">
        <f>CTSA!$E$5</f>
        <v>0.13057696815608208</v>
      </c>
      <c r="IJ20" s="221">
        <f>CTSA!$E$5</f>
        <v>0.13057696815608208</v>
      </c>
      <c r="IK20" s="221">
        <f>CTSA!$E$5</f>
        <v>0.13057696815608208</v>
      </c>
      <c r="IL20" s="221">
        <f>CTSA!$E$5</f>
        <v>0.13057696815608208</v>
      </c>
      <c r="IM20" s="221">
        <f>CTSA!$E$5</f>
        <v>0.13057696815608208</v>
      </c>
      <c r="IN20" s="221">
        <f>CTSA!$E$5</f>
        <v>0.13057696815608208</v>
      </c>
      <c r="IO20" s="221">
        <f>CTSA!$E$5</f>
        <v>0.13057696815608208</v>
      </c>
      <c r="IP20" s="221">
        <f>CTSA!$E$5</f>
        <v>0.13057696815608208</v>
      </c>
      <c r="IQ20" s="221">
        <f>CTSA!$E$5</f>
        <v>0.13057696815608208</v>
      </c>
      <c r="IR20" s="221">
        <f>CTSA!$E$5</f>
        <v>0.13057696815608208</v>
      </c>
      <c r="IS20" s="221">
        <f>CTSA!$E$5</f>
        <v>0.13057696815608208</v>
      </c>
      <c r="IT20" s="221">
        <f>CTSA!$E$5</f>
        <v>0.13057696815608208</v>
      </c>
      <c r="IU20" s="221">
        <f>CTSA!$E$5</f>
        <v>0.13057696815608208</v>
      </c>
      <c r="IV20" s="221">
        <f>CTSA!$E$5</f>
        <v>0.13057696815608208</v>
      </c>
      <c r="IW20" s="222">
        <f>CTSA!$E$5</f>
        <v>0.13057696815608208</v>
      </c>
      <c r="IX20" s="221">
        <f>CTSA!$E$5</f>
        <v>0.13057696815608208</v>
      </c>
      <c r="IY20" s="221">
        <f>CTSA!$E$5</f>
        <v>0.13057696815608208</v>
      </c>
      <c r="IZ20" s="221">
        <f>CTSA!$E$5</f>
        <v>0.13057696815608208</v>
      </c>
      <c r="JA20" s="221">
        <f>CTSA!$E$5</f>
        <v>0.13057696815608208</v>
      </c>
      <c r="JB20" s="221">
        <f>CTSA!$E$5</f>
        <v>0.13057696815608208</v>
      </c>
      <c r="JC20" s="221">
        <f>CTSA!$E$5</f>
        <v>0.13057696815608208</v>
      </c>
      <c r="JD20" s="221">
        <f>CTSA!$E$5</f>
        <v>0.13057696815608208</v>
      </c>
      <c r="JE20" s="221">
        <f>CTSA!$E$5</f>
        <v>0.13057696815608208</v>
      </c>
      <c r="JF20" s="221">
        <f>CTSA!$E$5</f>
        <v>0.13057696815608208</v>
      </c>
      <c r="JG20" s="221">
        <f>CTSA!$E$5</f>
        <v>0.13057696815608208</v>
      </c>
      <c r="JH20" s="221">
        <f>CTSA!$E$5</f>
        <v>0.13057696815608208</v>
      </c>
      <c r="JI20" s="221">
        <f>CTSA!$E$5</f>
        <v>0.13057696815608208</v>
      </c>
      <c r="JJ20" s="221">
        <f>CTSA!$E$5</f>
        <v>0.13057696815608208</v>
      </c>
      <c r="JK20" s="221">
        <f>CTSA!$E$5</f>
        <v>0.13057696815608208</v>
      </c>
      <c r="JL20" s="221">
        <f>CTSA!$E$5</f>
        <v>0.13057696815608208</v>
      </c>
      <c r="JM20" s="221">
        <f>CTSA!$E$5</f>
        <v>0.13057696815608208</v>
      </c>
      <c r="JN20" s="221">
        <f>CTSA!$E$5</f>
        <v>0.13057696815608208</v>
      </c>
      <c r="JO20" s="221">
        <f>CTSA!$E$5</f>
        <v>0.13057696815608208</v>
      </c>
      <c r="JP20" s="221">
        <f>CTSA!$E$5</f>
        <v>0.13057696815608208</v>
      </c>
      <c r="JQ20" s="221">
        <f>CTSA!$E$5</f>
        <v>0.13057696815608208</v>
      </c>
      <c r="JR20" s="221">
        <f>CTSA!$E$5</f>
        <v>0.13057696815608208</v>
      </c>
      <c r="JS20" s="221">
        <f>CTSA!$E$5</f>
        <v>0.13057696815608208</v>
      </c>
      <c r="JT20" s="221">
        <f>CTSA!$E$5</f>
        <v>0.13057696815608208</v>
      </c>
      <c r="JU20" s="221">
        <f>CTSA!$E$5</f>
        <v>0.13057696815608208</v>
      </c>
      <c r="JV20" s="221">
        <f>CTSA!$E$5</f>
        <v>0.13057696815608208</v>
      </c>
      <c r="JW20" s="221">
        <f>CTSA!$E$5</f>
        <v>0.13057696815608208</v>
      </c>
      <c r="JX20" s="221">
        <f>CTSA!$E$5</f>
        <v>0.13057696815608208</v>
      </c>
      <c r="JY20" s="221">
        <f>CTSA!$E$5</f>
        <v>0.13057696815608208</v>
      </c>
      <c r="JZ20" s="221">
        <f>CTSA!$E$5</f>
        <v>0.13057696815608208</v>
      </c>
      <c r="KA20" s="221">
        <f>CTSA!$E$5</f>
        <v>0.13057696815608208</v>
      </c>
      <c r="KB20" s="221">
        <f>CTSA!$E$5</f>
        <v>0.13057696815608208</v>
      </c>
      <c r="KC20" s="221">
        <f>CTSA!$E$5</f>
        <v>0.13057696815608208</v>
      </c>
      <c r="KD20" s="221">
        <f>CTSA!$E$5</f>
        <v>0.13057696815608208</v>
      </c>
      <c r="KE20" s="221">
        <f>CTSA!$E$5</f>
        <v>0.13057696815608208</v>
      </c>
      <c r="KF20" s="221">
        <f>CTSA!$E$5</f>
        <v>0.13057696815608208</v>
      </c>
      <c r="KG20" s="221">
        <f>CTSA!$E$5</f>
        <v>0.13057696815608208</v>
      </c>
      <c r="KH20" s="221">
        <f>CTSA!$E$5</f>
        <v>0.13057696815608208</v>
      </c>
      <c r="KI20" s="221">
        <f>CTSA!$E$5</f>
        <v>0.13057696815608208</v>
      </c>
      <c r="KJ20" s="221">
        <f>CTSA!$E$5</f>
        <v>0.13057696815608208</v>
      </c>
      <c r="KK20" s="221">
        <f>CTSA!$E$5</f>
        <v>0.13057696815608208</v>
      </c>
      <c r="KL20" s="221">
        <f>CTSA!$E$5</f>
        <v>0.13057696815608208</v>
      </c>
      <c r="KM20" s="221">
        <f>CTSA!$E$5</f>
        <v>0.13057696815608208</v>
      </c>
      <c r="KN20" s="221">
        <f>CTSA!$E$5</f>
        <v>0.13057696815608208</v>
      </c>
      <c r="KO20" s="221">
        <f>CTSA!$E$5</f>
        <v>0.13057696815608208</v>
      </c>
      <c r="KP20" s="221">
        <f>CTSA!$E$5</f>
        <v>0.13057696815608208</v>
      </c>
      <c r="KQ20" s="221">
        <f>CTSA!$E$5</f>
        <v>0.13057696815608208</v>
      </c>
      <c r="KR20" s="221">
        <f>CTSA!$E$5</f>
        <v>0.13057696815608208</v>
      </c>
      <c r="KS20" s="221">
        <f>CTSA!$E$5</f>
        <v>0.13057696815608208</v>
      </c>
      <c r="KT20" s="221">
        <f>CTSA!$E$5</f>
        <v>0.13057696815608208</v>
      </c>
      <c r="KU20" s="221">
        <f>CTSA!$E$5</f>
        <v>0.13057696815608208</v>
      </c>
      <c r="KV20" s="221">
        <f>CTSA!$E$5</f>
        <v>0.13057696815608208</v>
      </c>
      <c r="KW20" s="221">
        <f>CTSA!$E$5</f>
        <v>0.13057696815608208</v>
      </c>
      <c r="KX20" s="221">
        <f>CTSA!$E$5</f>
        <v>0.13057696815608208</v>
      </c>
      <c r="KY20" s="221">
        <f>CTSA!$E$5</f>
        <v>0.13057696815608208</v>
      </c>
      <c r="KZ20" s="221">
        <f>CTSA!$E$5</f>
        <v>0.13057696815608208</v>
      </c>
      <c r="LA20" s="221">
        <f>CTSA!$E$5</f>
        <v>0.13057696815608208</v>
      </c>
      <c r="LB20" s="221">
        <f>CTSA!$E$5</f>
        <v>0.13057696815608208</v>
      </c>
      <c r="LC20" s="221">
        <f>CTSA!$E$5</f>
        <v>0.13057696815608208</v>
      </c>
      <c r="LD20" s="221">
        <f>CTSA!$E$5</f>
        <v>0.13057696815608208</v>
      </c>
      <c r="LE20" s="221">
        <f>CTSA!$E$5</f>
        <v>0.13057696815608208</v>
      </c>
      <c r="LF20" s="221">
        <f>CTSA!$E$5</f>
        <v>0.13057696815608208</v>
      </c>
      <c r="LG20" s="221">
        <f>CTSA!$E$5</f>
        <v>0.13057696815608208</v>
      </c>
      <c r="LH20" s="221">
        <f>CTSA!$E$5</f>
        <v>0.13057696815608208</v>
      </c>
      <c r="LI20" s="221">
        <f>CTSA!$E$5</f>
        <v>0.13057696815608208</v>
      </c>
      <c r="LJ20" s="221">
        <f>CTSA!$E$5</f>
        <v>0.13057696815608208</v>
      </c>
      <c r="LK20" s="221">
        <f>CTSA!$E$5</f>
        <v>0.13057696815608208</v>
      </c>
      <c r="LL20" s="221">
        <f>CTSA!$E$5</f>
        <v>0.13057696815608208</v>
      </c>
      <c r="LM20" s="221">
        <f>CTSA!$E$5</f>
        <v>0.13057696815608208</v>
      </c>
      <c r="LN20" s="221">
        <f>CTSA!$E$5</f>
        <v>0.13057696815608208</v>
      </c>
      <c r="LO20" s="221">
        <f>CTSA!$E$5</f>
        <v>0.13057696815608208</v>
      </c>
      <c r="LP20" s="221">
        <f>CTSA!$E$5</f>
        <v>0.13057696815608208</v>
      </c>
      <c r="LQ20" s="221">
        <f>CTSA!$E$5</f>
        <v>0.13057696815608208</v>
      </c>
      <c r="LR20" s="221">
        <f>CTSA!$E$5</f>
        <v>0.13057696815608208</v>
      </c>
      <c r="LS20" s="221">
        <f>CTSA!$E$5</f>
        <v>0.13057696815608208</v>
      </c>
      <c r="LT20" s="221">
        <f>CTSA!$E$5</f>
        <v>0.13057696815608208</v>
      </c>
      <c r="LU20" s="221">
        <f>CTSA!$E$5</f>
        <v>0.13057696815608208</v>
      </c>
      <c r="LV20" s="221">
        <f>CTSA!$E$5</f>
        <v>0.13057696815608208</v>
      </c>
      <c r="LW20" s="221">
        <f>CTSA!$E$5</f>
        <v>0.13057696815608208</v>
      </c>
      <c r="LX20" s="221">
        <f>CTSA!$E$5</f>
        <v>0.13057696815608208</v>
      </c>
      <c r="LY20" s="221">
        <f>CTSA!$E$5</f>
        <v>0.13057696815608208</v>
      </c>
      <c r="LZ20" s="221">
        <f>CTSA!$E$5</f>
        <v>0.13057696815608208</v>
      </c>
      <c r="MA20" s="221">
        <f>CTSA!$E$5</f>
        <v>0.13057696815608208</v>
      </c>
      <c r="MB20" s="221">
        <f>CTSA!$E$5</f>
        <v>0.13057696815608208</v>
      </c>
      <c r="MC20" s="221">
        <f>CTSA!$E$5</f>
        <v>0.13057696815608208</v>
      </c>
      <c r="MD20" s="221">
        <f>CTSA!$E$5</f>
        <v>0.13057696815608208</v>
      </c>
      <c r="ME20" s="221">
        <f>CTSA!$E$5</f>
        <v>0.13057696815608208</v>
      </c>
      <c r="MF20" s="221">
        <f>CTSA!$E$5</f>
        <v>0.13057696815608208</v>
      </c>
      <c r="MG20" s="221">
        <f>CTSA!$E$5</f>
        <v>0.13057696815608208</v>
      </c>
      <c r="MH20" s="221">
        <f>CTSA!$E$5</f>
        <v>0.13057696815608208</v>
      </c>
      <c r="MI20" s="221">
        <f>CTSA!$E$5</f>
        <v>0.13057696815608208</v>
      </c>
      <c r="MJ20" s="221">
        <f>CTSA!$E$5</f>
        <v>0.13057696815608208</v>
      </c>
      <c r="MK20" s="221">
        <f>CTSA!$E$5</f>
        <v>0.13057696815608208</v>
      </c>
      <c r="ML20" s="221">
        <f>CTSA!$E$5</f>
        <v>0.13057696815608208</v>
      </c>
      <c r="MM20" s="221">
        <f>CTSA!$E$5</f>
        <v>0.13057696815608208</v>
      </c>
      <c r="MN20" s="221">
        <f>CTSA!$E$5</f>
        <v>0.13057696815608208</v>
      </c>
      <c r="MO20" s="221">
        <f>CTSA!$E$5</f>
        <v>0.13057696815608208</v>
      </c>
      <c r="MP20" s="221">
        <f>CTSA!$E$5</f>
        <v>0.13057696815608208</v>
      </c>
      <c r="MQ20" s="221">
        <f>CTSA!$E$5</f>
        <v>0.13057696815608208</v>
      </c>
      <c r="MR20" s="221">
        <f>CTSA!$E$5</f>
        <v>0.13057696815608208</v>
      </c>
      <c r="MS20" s="221">
        <f>CTSA!$E$5</f>
        <v>0.13057696815608208</v>
      </c>
      <c r="MT20" s="221">
        <f>CTSA!$E$5</f>
        <v>0.13057696815608208</v>
      </c>
      <c r="MU20" s="221">
        <f>CTSA!$E$5</f>
        <v>0.13057696815608208</v>
      </c>
      <c r="MV20" s="221">
        <f>CTSA!$E$5</f>
        <v>0.13057696815608208</v>
      </c>
      <c r="MW20" s="221">
        <f>CTSA!$E$5</f>
        <v>0.13057696815608208</v>
      </c>
      <c r="MX20" s="221">
        <f>CTSA!$E$5</f>
        <v>0.13057696815608208</v>
      </c>
      <c r="MY20" s="221">
        <f>CTSA!$E$5</f>
        <v>0.13057696815608208</v>
      </c>
      <c r="MZ20" s="221">
        <f>CTSA!$E$5</f>
        <v>0.13057696815608208</v>
      </c>
      <c r="NA20" s="221">
        <f>CTSA!$E$5</f>
        <v>0.13057696815608208</v>
      </c>
      <c r="NB20" s="221">
        <f>CTSA!$E$5</f>
        <v>0.13057696815608208</v>
      </c>
      <c r="NC20" s="221">
        <f>CTSA!$E$5</f>
        <v>0.13057696815608208</v>
      </c>
      <c r="ND20" s="221">
        <f>CTSA!$E$5</f>
        <v>0.13057696815608208</v>
      </c>
      <c r="NE20" s="221">
        <f>CTSA!$E$5</f>
        <v>0.13057696815608208</v>
      </c>
      <c r="NF20" s="221">
        <f>CTSA!$E$5</f>
        <v>0.13057696815608208</v>
      </c>
      <c r="NG20" s="221">
        <f>CTSA!$E$5</f>
        <v>0.13057696815608208</v>
      </c>
      <c r="NH20" s="221">
        <f>CTSA!$E$5</f>
        <v>0.13057696815608208</v>
      </c>
      <c r="NI20" s="221">
        <f>CTSA!$E$5</f>
        <v>0.13057696815608208</v>
      </c>
      <c r="NJ20" s="221">
        <f>CTSA!$E$5</f>
        <v>0.13057696815608208</v>
      </c>
      <c r="NK20" s="221">
        <f>CTSA!$E$5</f>
        <v>0.13057696815608208</v>
      </c>
      <c r="NL20" s="221">
        <f>CTSA!$E$5</f>
        <v>0.13057696815608208</v>
      </c>
      <c r="NM20" s="221">
        <f>CTSA!$E$5</f>
        <v>0.13057696815608208</v>
      </c>
      <c r="NN20" s="221">
        <f>CTSA!$E$5</f>
        <v>0.13057696815608208</v>
      </c>
      <c r="NO20" s="221">
        <f>CTSA!$E$5</f>
        <v>0.13057696815608208</v>
      </c>
      <c r="NP20" s="221">
        <f>CTSA!$E$5</f>
        <v>0.13057696815608208</v>
      </c>
      <c r="NQ20" s="221">
        <f>CTSA!$E$5</f>
        <v>0.13057696815608208</v>
      </c>
      <c r="NR20" s="221">
        <f>CTSA!$E$5</f>
        <v>0.13057696815608208</v>
      </c>
      <c r="NS20" s="221">
        <f>CTSA!$E$5</f>
        <v>0.13057696815608208</v>
      </c>
      <c r="NT20" s="221">
        <f>CTSA!$E$5</f>
        <v>0.13057696815608208</v>
      </c>
      <c r="NU20" s="221">
        <f>CTSA!$E$5</f>
        <v>0.13057696815608208</v>
      </c>
      <c r="NV20" s="221">
        <f>CTSA!$E$5</f>
        <v>0.13057696815608208</v>
      </c>
      <c r="NW20" s="221">
        <f>CTSA!$E$5</f>
        <v>0.13057696815608208</v>
      </c>
      <c r="NX20" s="221">
        <f>CTSA!$E$5</f>
        <v>0.13057696815608208</v>
      </c>
      <c r="NY20" s="221">
        <f>CTSA!$E$5</f>
        <v>0.13057696815608208</v>
      </c>
      <c r="NZ20" s="221">
        <f>CTSA!$E$5</f>
        <v>0.13057696815608208</v>
      </c>
      <c r="OA20" s="221">
        <f>CTSA!$E$5</f>
        <v>0.13057696815608208</v>
      </c>
      <c r="OB20" s="221">
        <f>CTSA!$E$5</f>
        <v>0.13057696815608208</v>
      </c>
      <c r="OC20" s="221">
        <f>CTSA!$E$5</f>
        <v>0.13057696815608208</v>
      </c>
      <c r="OD20" s="221">
        <f>CTSA!$E$5</f>
        <v>0.13057696815608208</v>
      </c>
      <c r="OE20" s="221">
        <f>CTSA!$E$5</f>
        <v>0.13057696815608208</v>
      </c>
      <c r="OF20" s="221">
        <f>CTSA!$E$5</f>
        <v>0.13057696815608208</v>
      </c>
      <c r="OG20" s="221">
        <f>CTSA!$E$5</f>
        <v>0.13057696815608208</v>
      </c>
      <c r="OH20" s="221">
        <f>CTSA!$E$5</f>
        <v>0.13057696815608208</v>
      </c>
      <c r="OI20" s="221">
        <f>CTSA!$E$5</f>
        <v>0.13057696815608208</v>
      </c>
      <c r="OJ20" s="221">
        <f>CTSA!$E$5</f>
        <v>0.13057696815608208</v>
      </c>
      <c r="OK20" s="221">
        <f>CTSA!$E$5</f>
        <v>0.13057696815608208</v>
      </c>
      <c r="OL20" s="221">
        <f>CTSA!$E$5</f>
        <v>0.13057696815608208</v>
      </c>
      <c r="OM20" s="221">
        <f>CTSA!$E$5</f>
        <v>0.13057696815608208</v>
      </c>
      <c r="ON20" s="221">
        <f>CTSA!$E$5</f>
        <v>0.13057696815608208</v>
      </c>
      <c r="OO20" s="221">
        <f>CTSA!$E$5</f>
        <v>0.13057696815608208</v>
      </c>
      <c r="OP20" s="221">
        <f>CTSA!$E$5</f>
        <v>0.13057696815608208</v>
      </c>
      <c r="OQ20" s="221">
        <f>CTSA!$E$5</f>
        <v>0.13057696815608208</v>
      </c>
      <c r="OR20" s="221">
        <f>CTSA!$E$5</f>
        <v>0.13057696815608208</v>
      </c>
      <c r="OS20" s="221">
        <f>CTSA!$E$5*2</f>
        <v>0.26115393631216416</v>
      </c>
      <c r="OT20" s="221">
        <f>CTSA!$E$5*2</f>
        <v>0.26115393631216416</v>
      </c>
      <c r="OU20" s="221">
        <f>CTSA!$E$5*2</f>
        <v>0.26115393631216416</v>
      </c>
      <c r="OV20" s="221">
        <f>CTSA!$E$5*2</f>
        <v>0.26115393631216416</v>
      </c>
      <c r="OW20" s="221">
        <f>CTSA!$E$5*2</f>
        <v>0.26115393631216416</v>
      </c>
      <c r="OX20" s="221">
        <f>CTSA!$E$5</f>
        <v>0.13057696815608208</v>
      </c>
      <c r="OY20" s="223">
        <f>CTSA!$E$5</f>
        <v>0.13057696815608208</v>
      </c>
      <c r="OZ20" s="221">
        <f>CTSA!$E$5</f>
        <v>0.13057696815608208</v>
      </c>
      <c r="PA20" s="221">
        <f>CTSA!$E$5</f>
        <v>0.13057696815608208</v>
      </c>
      <c r="PB20" s="221">
        <f>CTSA!$E$5</f>
        <v>0.13057696815608208</v>
      </c>
      <c r="PC20" s="221">
        <f>CTSA!$E$5</f>
        <v>0.13057696815608208</v>
      </c>
      <c r="PD20" s="221">
        <f>CTSA!$E$5</f>
        <v>0.13057696815608208</v>
      </c>
      <c r="PE20" s="221">
        <f>CTSA!$E$5</f>
        <v>0.13057696815608208</v>
      </c>
      <c r="PF20" s="221">
        <f>CTSA!$E$5</f>
        <v>0.13057696815608208</v>
      </c>
      <c r="PG20" s="221">
        <f>CTSA!$E$5</f>
        <v>0.13057696815608208</v>
      </c>
      <c r="PH20" s="221">
        <f>CTSA!$E$5</f>
        <v>0.13057696815608208</v>
      </c>
      <c r="PI20" s="221">
        <f>CTSA!$E$5</f>
        <v>0.13057696815608208</v>
      </c>
      <c r="PJ20" s="221">
        <f>CTSA!$E$5</f>
        <v>0.13057696815608208</v>
      </c>
      <c r="PK20" s="221">
        <f>CTSA!$E$5</f>
        <v>0.13057696815608208</v>
      </c>
      <c r="PL20" s="221">
        <f>CTSA!$E$5</f>
        <v>0.13057696815608208</v>
      </c>
      <c r="PM20" s="221">
        <f>CTSA!$E$5</f>
        <v>0.13057696815608208</v>
      </c>
      <c r="PN20" s="221">
        <f>CTSA!$E$5</f>
        <v>0.13057696815608208</v>
      </c>
      <c r="PO20" s="221">
        <f>CTSA!$E$5</f>
        <v>0.13057696815608208</v>
      </c>
      <c r="PP20" s="221">
        <f>CTSA!$E$5</f>
        <v>0.13057696815608208</v>
      </c>
      <c r="PQ20" s="221">
        <f>CTSA!$E$5</f>
        <v>0.13057696815608208</v>
      </c>
      <c r="PR20" s="221">
        <f>CTSA!$E$5</f>
        <v>0.13057696815608208</v>
      </c>
      <c r="PS20" s="221">
        <f>(CTSA!$E$5)*2</f>
        <v>0.26115393631216416</v>
      </c>
      <c r="PT20" s="221">
        <f>(CTSA!$E$5)*2</f>
        <v>0.26115393631216416</v>
      </c>
      <c r="PU20" s="221">
        <f>(CTSA!$E$5)*2</f>
        <v>0.26115393631216416</v>
      </c>
      <c r="PV20" s="221">
        <f>(CTSA!$E$5)*2</f>
        <v>0.26115393631216416</v>
      </c>
      <c r="PW20" s="221">
        <f>(CTSA!$E$5)*2</f>
        <v>0.26115393631216416</v>
      </c>
      <c r="PX20" s="221">
        <f>(CTSA!$E$5)*2</f>
        <v>0.26115393631216416</v>
      </c>
      <c r="PY20" s="221">
        <f>(CTSA!$E$5)*2</f>
        <v>0.26115393631216416</v>
      </c>
      <c r="PZ20" s="221">
        <f>(CTSA!$E$5)*2</f>
        <v>0.26115393631216416</v>
      </c>
      <c r="QA20" s="221">
        <f>(CTSA!$E$5)*2</f>
        <v>0.26115393631216416</v>
      </c>
      <c r="QB20" s="221">
        <f>(CTSA!$E$5)*2</f>
        <v>0.26115393631216416</v>
      </c>
      <c r="QC20" s="221">
        <f>(CTSA!$E$5)*2</f>
        <v>0.26115393631216416</v>
      </c>
      <c r="QD20" s="221">
        <f>(CTSA!$E$5)*2</f>
        <v>0.26115393631216416</v>
      </c>
      <c r="QE20" s="221">
        <f>(CTSA!$E$5)*2</f>
        <v>0.26115393631216416</v>
      </c>
      <c r="QF20" s="221">
        <f>CTSA!$E$5</f>
        <v>0.13057696815608208</v>
      </c>
      <c r="QG20" s="221">
        <f>CTSA!$E$5</f>
        <v>0.13057696815608208</v>
      </c>
      <c r="QH20" s="221">
        <f>CTSA!$E$5</f>
        <v>0.13057696815608208</v>
      </c>
      <c r="QI20" s="221">
        <f>CTSA!$E$5</f>
        <v>0.13057696815608208</v>
      </c>
      <c r="QJ20" s="221">
        <f>CTSA!$E$5</f>
        <v>0.13057696815608208</v>
      </c>
      <c r="QK20" s="221">
        <f>CTSA!$E$5</f>
        <v>0.13057696815608208</v>
      </c>
      <c r="QL20" s="221">
        <f>CTSA!$E$5</f>
        <v>0.13057696815608208</v>
      </c>
      <c r="QM20" s="221">
        <f>CTSA!$E$5</f>
        <v>0.13057696815608208</v>
      </c>
      <c r="QN20" s="221">
        <f>CTSA!$E$5</f>
        <v>0.13057696815608208</v>
      </c>
      <c r="QO20" s="221">
        <f>CTSA!$E$5</f>
        <v>0.13057696815608208</v>
      </c>
      <c r="QP20" s="221">
        <f>CTSA!$E$5</f>
        <v>0.13057696815608208</v>
      </c>
      <c r="QQ20" s="221">
        <f>CTSA!$E$5</f>
        <v>0.13057696815608208</v>
      </c>
      <c r="QR20" s="221"/>
    </row>
    <row r="21" spans="1:460" s="224" customFormat="1">
      <c r="A21" s="217"/>
      <c r="B21" s="218" t="s">
        <v>922</v>
      </c>
      <c r="C21" s="219" t="str">
        <f>$B$4</f>
        <v xml:space="preserve">Lăcătuș </v>
      </c>
      <c r="D21" s="220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2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  <c r="CV21" s="221"/>
      <c r="CW21" s="221"/>
      <c r="CX21" s="221"/>
      <c r="CY21" s="221"/>
      <c r="CZ21" s="221"/>
      <c r="DA21" s="221"/>
      <c r="DB21" s="221"/>
      <c r="DC21" s="221"/>
      <c r="DD21" s="221"/>
      <c r="DE21" s="221"/>
      <c r="DF21" s="221"/>
      <c r="DG21" s="221"/>
      <c r="DH21" s="221"/>
      <c r="DI21" s="221"/>
      <c r="DJ21" s="221"/>
      <c r="DK21" s="221"/>
      <c r="DL21" s="221"/>
      <c r="DM21" s="221"/>
      <c r="DN21" s="221"/>
      <c r="DO21" s="221"/>
      <c r="DP21" s="221"/>
      <c r="DQ21" s="221"/>
      <c r="DR21" s="221"/>
      <c r="DS21" s="221"/>
      <c r="DT21" s="221"/>
      <c r="DU21" s="221"/>
      <c r="DV21" s="221"/>
      <c r="DW21" s="221"/>
      <c r="DX21" s="221"/>
      <c r="DY21" s="221"/>
      <c r="DZ21" s="221"/>
      <c r="EA21" s="221"/>
      <c r="EB21" s="221"/>
      <c r="EC21" s="221"/>
      <c r="ED21" s="221"/>
      <c r="EE21" s="221"/>
      <c r="EF21" s="221"/>
      <c r="EG21" s="221"/>
      <c r="EH21" s="221"/>
      <c r="EI21" s="221"/>
      <c r="EJ21" s="221"/>
      <c r="EK21" s="221"/>
      <c r="EL21" s="221"/>
      <c r="EM21" s="221"/>
      <c r="EN21" s="221"/>
      <c r="EO21" s="221"/>
      <c r="EP21" s="221"/>
      <c r="EQ21" s="221"/>
      <c r="ER21" s="221"/>
      <c r="ES21" s="221"/>
      <c r="ET21" s="221"/>
      <c r="EU21" s="221"/>
      <c r="EV21" s="221"/>
      <c r="EW21" s="221"/>
      <c r="EX21" s="221"/>
      <c r="EY21" s="221"/>
      <c r="EZ21" s="221"/>
      <c r="FA21" s="221"/>
      <c r="FB21" s="221"/>
      <c r="FC21" s="221"/>
      <c r="FD21" s="221"/>
      <c r="FE21" s="221"/>
      <c r="FF21" s="221"/>
      <c r="FG21" s="221"/>
      <c r="FH21" s="221"/>
      <c r="FI21" s="221"/>
      <c r="FJ21" s="221"/>
      <c r="FK21" s="221"/>
      <c r="FL21" s="221"/>
      <c r="FM21" s="221"/>
      <c r="FN21" s="221"/>
      <c r="FO21" s="221"/>
      <c r="FP21" s="221"/>
      <c r="FQ21" s="221"/>
      <c r="FR21" s="221"/>
      <c r="FS21" s="221"/>
      <c r="FT21" s="221"/>
      <c r="FU21" s="221"/>
      <c r="FV21" s="221"/>
      <c r="FW21" s="221"/>
      <c r="FX21" s="221"/>
      <c r="FY21" s="221"/>
      <c r="FZ21" s="221"/>
      <c r="GA21" s="221"/>
      <c r="GB21" s="221"/>
      <c r="GC21" s="221"/>
      <c r="GD21" s="221"/>
      <c r="GE21" s="221"/>
      <c r="GF21" s="221"/>
      <c r="GG21" s="221"/>
      <c r="GH21" s="221"/>
      <c r="GI21" s="221"/>
      <c r="GJ21" s="221"/>
      <c r="GK21" s="221"/>
      <c r="GL21" s="221"/>
      <c r="GM21" s="221"/>
      <c r="GN21" s="221"/>
      <c r="GO21" s="221"/>
      <c r="GP21" s="221"/>
      <c r="GQ21" s="221"/>
      <c r="GR21" s="221"/>
      <c r="GS21" s="221"/>
      <c r="GT21" s="225"/>
      <c r="GU21" s="225"/>
      <c r="GV21" s="225"/>
      <c r="GW21" s="225"/>
      <c r="GX21" s="225"/>
      <c r="GY21" s="221"/>
      <c r="GZ21" s="221"/>
      <c r="HA21" s="221"/>
      <c r="HB21" s="221"/>
      <c r="HC21" s="221"/>
      <c r="HD21" s="221"/>
      <c r="HE21" s="221"/>
      <c r="HF21" s="221"/>
      <c r="HG21" s="221"/>
      <c r="HH21" s="221"/>
      <c r="HI21" s="221"/>
      <c r="HJ21" s="221"/>
      <c r="HK21" s="221"/>
      <c r="HL21" s="221"/>
      <c r="HM21" s="221"/>
      <c r="HN21" s="221"/>
      <c r="HO21" s="221"/>
      <c r="HP21" s="221"/>
      <c r="HQ21" s="221"/>
      <c r="HR21" s="221"/>
      <c r="HS21" s="221"/>
      <c r="HT21" s="221"/>
      <c r="HU21" s="221"/>
      <c r="HV21" s="221"/>
      <c r="HW21" s="221"/>
      <c r="HX21" s="221"/>
      <c r="HY21" s="221"/>
      <c r="HZ21" s="221"/>
      <c r="IA21" s="221"/>
      <c r="IB21" s="221"/>
      <c r="IC21" s="221"/>
      <c r="ID21" s="221"/>
      <c r="IE21" s="221"/>
      <c r="IF21" s="221"/>
      <c r="IG21" s="221"/>
      <c r="IH21" s="221"/>
      <c r="II21" s="221"/>
      <c r="IJ21" s="221"/>
      <c r="IK21" s="221"/>
      <c r="IL21" s="221"/>
      <c r="IM21" s="221"/>
      <c r="IN21" s="221"/>
      <c r="IO21" s="221"/>
      <c r="IP21" s="221"/>
      <c r="IQ21" s="221"/>
      <c r="IR21" s="221"/>
      <c r="IS21" s="221"/>
      <c r="IT21" s="221"/>
      <c r="IU21" s="221"/>
      <c r="IV21" s="221"/>
      <c r="IW21" s="222"/>
      <c r="IX21" s="221"/>
      <c r="IY21" s="221"/>
      <c r="IZ21" s="221"/>
      <c r="JA21" s="221"/>
      <c r="JB21" s="221"/>
      <c r="JC21" s="221"/>
      <c r="JD21" s="221"/>
      <c r="JE21" s="221"/>
      <c r="JF21" s="221"/>
      <c r="JG21" s="221"/>
      <c r="JH21" s="221"/>
      <c r="JI21" s="221"/>
      <c r="JJ21" s="221"/>
      <c r="JK21" s="221"/>
      <c r="JL21" s="221"/>
      <c r="JM21" s="221"/>
      <c r="JN21" s="221"/>
      <c r="JO21" s="221"/>
      <c r="JP21" s="221"/>
      <c r="JQ21" s="221"/>
      <c r="JR21" s="221"/>
      <c r="JS21" s="221"/>
      <c r="JT21" s="221"/>
      <c r="JU21" s="221"/>
      <c r="JV21" s="221"/>
      <c r="JW21" s="221"/>
      <c r="JX21" s="221"/>
      <c r="JY21" s="221"/>
      <c r="JZ21" s="221"/>
      <c r="KA21" s="221"/>
      <c r="KB21" s="221"/>
      <c r="KC21" s="221"/>
      <c r="KD21" s="221"/>
      <c r="KE21" s="221"/>
      <c r="KF21" s="221"/>
      <c r="KG21" s="221"/>
      <c r="KH21" s="221"/>
      <c r="KI21" s="221"/>
      <c r="KJ21" s="221"/>
      <c r="KK21" s="221"/>
      <c r="KL21" s="221"/>
      <c r="KM21" s="221"/>
      <c r="KN21" s="221"/>
      <c r="KO21" s="221"/>
      <c r="KP21" s="221"/>
      <c r="KQ21" s="221"/>
      <c r="KR21" s="221"/>
      <c r="KS21" s="221"/>
      <c r="KT21" s="221"/>
      <c r="KU21" s="221"/>
      <c r="KV21" s="221"/>
      <c r="KW21" s="221"/>
      <c r="KX21" s="221"/>
      <c r="KY21" s="221"/>
      <c r="KZ21" s="221"/>
      <c r="LA21" s="221"/>
      <c r="LB21" s="221"/>
      <c r="LC21" s="221"/>
      <c r="LD21" s="221"/>
      <c r="LE21" s="221"/>
      <c r="LF21" s="221"/>
      <c r="LG21" s="221"/>
      <c r="LH21" s="221"/>
      <c r="LI21" s="221"/>
      <c r="LJ21" s="221"/>
      <c r="LK21" s="221"/>
      <c r="LL21" s="221"/>
      <c r="LM21" s="221"/>
      <c r="LN21" s="221"/>
      <c r="LO21" s="221"/>
      <c r="LP21" s="221"/>
      <c r="LQ21" s="221"/>
      <c r="LR21" s="221"/>
      <c r="LS21" s="221"/>
      <c r="LT21" s="221"/>
      <c r="LU21" s="221"/>
      <c r="LV21" s="221"/>
      <c r="LW21" s="221"/>
      <c r="LX21" s="221"/>
      <c r="LY21" s="221"/>
      <c r="LZ21" s="221"/>
      <c r="MA21" s="221"/>
      <c r="MB21" s="221"/>
      <c r="MC21" s="221"/>
      <c r="MD21" s="221"/>
      <c r="ME21" s="221"/>
      <c r="MF21" s="221"/>
      <c r="MG21" s="221"/>
      <c r="MH21" s="221"/>
      <c r="MI21" s="221"/>
      <c r="MJ21" s="221"/>
      <c r="MK21" s="221"/>
      <c r="ML21" s="221"/>
      <c r="MM21" s="221"/>
      <c r="MN21" s="221"/>
      <c r="MO21" s="221"/>
      <c r="MP21" s="221"/>
      <c r="MQ21" s="221"/>
      <c r="MR21" s="221"/>
      <c r="MS21" s="221"/>
      <c r="MT21" s="221"/>
      <c r="MU21" s="221"/>
      <c r="MV21" s="221"/>
      <c r="MW21" s="221"/>
      <c r="MX21" s="221"/>
      <c r="MY21" s="221"/>
      <c r="MZ21" s="221"/>
      <c r="NA21" s="221"/>
      <c r="NB21" s="221"/>
      <c r="NC21" s="221"/>
      <c r="ND21" s="221"/>
      <c r="NE21" s="221"/>
      <c r="NF21" s="221"/>
      <c r="NG21" s="221"/>
      <c r="NH21" s="221"/>
      <c r="NI21" s="221"/>
      <c r="NJ21" s="221"/>
      <c r="NK21" s="221"/>
      <c r="NL21" s="221"/>
      <c r="NM21" s="221"/>
      <c r="NN21" s="221"/>
      <c r="NO21" s="221"/>
      <c r="NP21" s="221"/>
      <c r="NQ21" s="221"/>
      <c r="NR21" s="221"/>
      <c r="NS21" s="221"/>
      <c r="NT21" s="221"/>
      <c r="NU21" s="221"/>
      <c r="NV21" s="221"/>
      <c r="NW21" s="221"/>
      <c r="NX21" s="221"/>
      <c r="NY21" s="221"/>
      <c r="NZ21" s="221"/>
      <c r="OA21" s="221"/>
      <c r="OB21" s="221"/>
      <c r="OC21" s="221"/>
      <c r="OD21" s="221"/>
      <c r="OE21" s="221"/>
      <c r="OF21" s="221"/>
      <c r="OG21" s="221"/>
      <c r="OH21" s="221"/>
      <c r="OI21" s="221"/>
      <c r="OJ21" s="221"/>
      <c r="OK21" s="221"/>
      <c r="OL21" s="221"/>
      <c r="OM21" s="221"/>
      <c r="ON21" s="226"/>
      <c r="OO21" s="226"/>
      <c r="OP21" s="226"/>
      <c r="OQ21" s="226"/>
      <c r="OR21" s="226"/>
      <c r="OS21" s="221"/>
      <c r="OT21" s="221"/>
      <c r="OU21" s="221"/>
      <c r="OV21" s="221"/>
      <c r="OW21" s="226"/>
      <c r="OX21" s="221"/>
      <c r="OY21" s="223"/>
      <c r="OZ21" s="221"/>
      <c r="PA21" s="221"/>
      <c r="PB21" s="221"/>
      <c r="PC21" s="221"/>
      <c r="PD21" s="221"/>
      <c r="PE21" s="221"/>
      <c r="PF21" s="221"/>
      <c r="PG21" s="221"/>
      <c r="PH21" s="221">
        <f>CTSA!$E$5</f>
        <v>0.13057696815608208</v>
      </c>
      <c r="PI21" s="221">
        <f>CTSA!$E$5</f>
        <v>0.13057696815608208</v>
      </c>
      <c r="PJ21" s="221">
        <f>CTSA!$E$5</f>
        <v>0.13057696815608208</v>
      </c>
      <c r="PK21" s="221">
        <f>CTSA!$E$5</f>
        <v>0.13057696815608208</v>
      </c>
      <c r="PL21" s="221">
        <f>CTSA!$E$5</f>
        <v>0.13057696815608208</v>
      </c>
      <c r="PM21" s="221">
        <f>CTSA!$E$5</f>
        <v>0.13057696815608208</v>
      </c>
      <c r="PN21" s="221">
        <f>CTSA!$E$5</f>
        <v>0.13057696815608208</v>
      </c>
      <c r="PO21" s="221">
        <f>CTSA!$E$5</f>
        <v>0.13057696815608208</v>
      </c>
      <c r="PP21" s="221">
        <f>CTSA!$E$5</f>
        <v>0.13057696815608208</v>
      </c>
      <c r="PQ21" s="221">
        <f>CTSA!$E$5</f>
        <v>0.13057696815608208</v>
      </c>
      <c r="PR21" s="221">
        <f>CTSA!$E$5</f>
        <v>0.13057696815608208</v>
      </c>
      <c r="PS21" s="221">
        <f t="shared" ref="PS21:QE21" si="2">$PR$21*2</f>
        <v>0.26115393631216416</v>
      </c>
      <c r="PT21" s="221">
        <f t="shared" si="2"/>
        <v>0.26115393631216416</v>
      </c>
      <c r="PU21" s="221">
        <f t="shared" si="2"/>
        <v>0.26115393631216416</v>
      </c>
      <c r="PV21" s="221">
        <f t="shared" si="2"/>
        <v>0.26115393631216416</v>
      </c>
      <c r="PW21" s="221">
        <f t="shared" si="2"/>
        <v>0.26115393631216416</v>
      </c>
      <c r="PX21" s="221">
        <f t="shared" si="2"/>
        <v>0.26115393631216416</v>
      </c>
      <c r="PY21" s="221">
        <f t="shared" si="2"/>
        <v>0.26115393631216416</v>
      </c>
      <c r="PZ21" s="221">
        <f t="shared" si="2"/>
        <v>0.26115393631216416</v>
      </c>
      <c r="QA21" s="221">
        <f t="shared" si="2"/>
        <v>0.26115393631216416</v>
      </c>
      <c r="QB21" s="221">
        <f t="shared" si="2"/>
        <v>0.26115393631216416</v>
      </c>
      <c r="QC21" s="221">
        <f t="shared" si="2"/>
        <v>0.26115393631216416</v>
      </c>
      <c r="QD21" s="221">
        <f t="shared" si="2"/>
        <v>0.26115393631216416</v>
      </c>
      <c r="QE21" s="221">
        <f t="shared" si="2"/>
        <v>0.26115393631216416</v>
      </c>
      <c r="QF21" s="221">
        <f>$PR$21</f>
        <v>0.13057696815608208</v>
      </c>
      <c r="QG21" s="221">
        <f>CTSA!$E$5</f>
        <v>0.13057696815608208</v>
      </c>
      <c r="QH21" s="221">
        <f>CTSA!$E$5</f>
        <v>0.13057696815608208</v>
      </c>
      <c r="QI21" s="221">
        <f>CTSA!$E$5</f>
        <v>0.13057696815608208</v>
      </c>
      <c r="QJ21" s="221">
        <f>CTSA!$E$5</f>
        <v>0.13057696815608208</v>
      </c>
      <c r="QK21" s="221">
        <f>CTSA!$E$5</f>
        <v>0.13057696815608208</v>
      </c>
      <c r="QL21" s="221">
        <f>CTSA!$E$5</f>
        <v>0.13057696815608208</v>
      </c>
      <c r="QM21" s="221">
        <f>CTSA!$E$5</f>
        <v>0.13057696815608208</v>
      </c>
      <c r="QN21" s="221">
        <f>CTSA!$E$5</f>
        <v>0.13057696815608208</v>
      </c>
      <c r="QO21" s="221">
        <f>CTSA!$E$5</f>
        <v>0.13057696815608208</v>
      </c>
      <c r="QP21" s="221">
        <f>CTSA!$E$5</f>
        <v>0.13057696815608208</v>
      </c>
      <c r="QQ21" s="221">
        <f>CTSA!$E$5</f>
        <v>0.13057696815608208</v>
      </c>
      <c r="QR21" s="221"/>
    </row>
    <row r="22" spans="1:460" s="224" customFormat="1">
      <c r="A22" s="217"/>
      <c r="B22" s="218" t="s">
        <v>922</v>
      </c>
      <c r="C22" s="227" t="str">
        <f>$B$6</f>
        <v>Excavatorist V</v>
      </c>
      <c r="D22" s="220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  <c r="AJ22" s="221"/>
      <c r="AK22" s="221"/>
      <c r="AL22" s="221"/>
      <c r="AM22" s="221"/>
      <c r="AN22" s="221"/>
      <c r="AO22" s="221"/>
      <c r="AP22" s="221"/>
      <c r="AQ22" s="221"/>
      <c r="AR22" s="221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2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221"/>
      <c r="BS22" s="221"/>
      <c r="BT22" s="221"/>
      <c r="BU22" s="221"/>
      <c r="BV22" s="221"/>
      <c r="BW22" s="221"/>
      <c r="BX22" s="221"/>
      <c r="BY22" s="221"/>
      <c r="BZ22" s="221"/>
      <c r="CA22" s="221"/>
      <c r="CB22" s="221"/>
      <c r="CC22" s="221"/>
      <c r="CD22" s="221"/>
      <c r="CE22" s="221"/>
      <c r="CF22" s="221"/>
      <c r="CG22" s="221"/>
      <c r="CH22" s="221"/>
      <c r="CI22" s="221"/>
      <c r="CJ22" s="221"/>
      <c r="CK22" s="221"/>
      <c r="CL22" s="221"/>
      <c r="CM22" s="221"/>
      <c r="CN22" s="221"/>
      <c r="CO22" s="221"/>
      <c r="CP22" s="221"/>
      <c r="CQ22" s="221"/>
      <c r="CR22" s="221"/>
      <c r="CS22" s="221"/>
      <c r="CT22" s="221"/>
      <c r="CU22" s="221"/>
      <c r="CV22" s="221"/>
      <c r="CW22" s="221"/>
      <c r="CX22" s="221"/>
      <c r="CY22" s="221"/>
      <c r="CZ22" s="221"/>
      <c r="DA22" s="221"/>
      <c r="DB22" s="221"/>
      <c r="DC22" s="221"/>
      <c r="DD22" s="221"/>
      <c r="DE22" s="221"/>
      <c r="DF22" s="221"/>
      <c r="DG22" s="221"/>
      <c r="DH22" s="221"/>
      <c r="DI22" s="221"/>
      <c r="DJ22" s="221"/>
      <c r="DK22" s="221"/>
      <c r="DL22" s="221"/>
      <c r="DM22" s="221"/>
      <c r="DN22" s="221"/>
      <c r="DO22" s="221"/>
      <c r="DP22" s="221"/>
      <c r="DQ22" s="221"/>
      <c r="DR22" s="221"/>
      <c r="DS22" s="221"/>
      <c r="DT22" s="221"/>
      <c r="DU22" s="221"/>
      <c r="DV22" s="221"/>
      <c r="DW22" s="221"/>
      <c r="DX22" s="221"/>
      <c r="DY22" s="221"/>
      <c r="DZ22" s="221"/>
      <c r="EA22" s="221"/>
      <c r="EB22" s="221"/>
      <c r="EC22" s="221"/>
      <c r="ED22" s="221"/>
      <c r="EE22" s="221"/>
      <c r="EF22" s="221"/>
      <c r="EG22" s="221"/>
      <c r="EH22" s="221"/>
      <c r="EI22" s="221"/>
      <c r="EJ22" s="221"/>
      <c r="EK22" s="221"/>
      <c r="EL22" s="221"/>
      <c r="EM22" s="221"/>
      <c r="EN22" s="221"/>
      <c r="EO22" s="221"/>
      <c r="EP22" s="221"/>
      <c r="EQ22" s="221"/>
      <c r="ER22" s="221"/>
      <c r="ES22" s="221"/>
      <c r="ET22" s="221"/>
      <c r="EU22" s="221"/>
      <c r="EV22" s="221"/>
      <c r="EW22" s="221"/>
      <c r="EX22" s="221"/>
      <c r="EY22" s="221"/>
      <c r="EZ22" s="221"/>
      <c r="FA22" s="221"/>
      <c r="FB22" s="221"/>
      <c r="FC22" s="221"/>
      <c r="FD22" s="221"/>
      <c r="FE22" s="221"/>
      <c r="FF22" s="221"/>
      <c r="FG22" s="221"/>
      <c r="FH22" s="221"/>
      <c r="FI22" s="221"/>
      <c r="FJ22" s="221"/>
      <c r="FK22" s="221"/>
      <c r="FL22" s="221"/>
      <c r="FM22" s="221"/>
      <c r="FN22" s="221"/>
      <c r="FO22" s="221"/>
      <c r="FP22" s="221"/>
      <c r="FQ22" s="221"/>
      <c r="FR22" s="221"/>
      <c r="FS22" s="221"/>
      <c r="FT22" s="221"/>
      <c r="FU22" s="221"/>
      <c r="FV22" s="221"/>
      <c r="FW22" s="221"/>
      <c r="FX22" s="221"/>
      <c r="FY22" s="221"/>
      <c r="FZ22" s="221"/>
      <c r="GA22" s="221"/>
      <c r="GB22" s="221"/>
      <c r="GC22" s="221"/>
      <c r="GD22" s="221"/>
      <c r="GE22" s="221"/>
      <c r="GF22" s="221"/>
      <c r="GG22" s="221"/>
      <c r="GH22" s="221"/>
      <c r="GI22" s="221"/>
      <c r="GJ22" s="221"/>
      <c r="GK22" s="221"/>
      <c r="GL22" s="221"/>
      <c r="GM22" s="221"/>
      <c r="GN22" s="221"/>
      <c r="GO22" s="221"/>
      <c r="GP22" s="221"/>
      <c r="GQ22" s="221"/>
      <c r="GR22" s="221"/>
      <c r="GS22" s="221"/>
      <c r="GT22" s="225"/>
      <c r="GU22" s="225"/>
      <c r="GV22" s="225"/>
      <c r="GW22" s="225"/>
      <c r="GX22" s="225"/>
      <c r="GY22" s="221"/>
      <c r="GZ22" s="221"/>
      <c r="HA22" s="221"/>
      <c r="HB22" s="221"/>
      <c r="HC22" s="221"/>
      <c r="HD22" s="221"/>
      <c r="HE22" s="221"/>
      <c r="HF22" s="221"/>
      <c r="HG22" s="221"/>
      <c r="HH22" s="221"/>
      <c r="HI22" s="221"/>
      <c r="HJ22" s="221"/>
      <c r="HK22" s="221"/>
      <c r="HL22" s="221"/>
      <c r="HM22" s="221"/>
      <c r="HN22" s="221"/>
      <c r="HO22" s="221"/>
      <c r="HP22" s="221"/>
      <c r="HQ22" s="221"/>
      <c r="HR22" s="221"/>
      <c r="HS22" s="221"/>
      <c r="HT22" s="221"/>
      <c r="HU22" s="221"/>
      <c r="HV22" s="221"/>
      <c r="HW22" s="221"/>
      <c r="HX22" s="221"/>
      <c r="HY22" s="221"/>
      <c r="HZ22" s="221"/>
      <c r="IA22" s="221"/>
      <c r="IB22" s="221"/>
      <c r="IC22" s="221"/>
      <c r="ID22" s="221"/>
      <c r="IE22" s="221"/>
      <c r="IF22" s="221"/>
      <c r="IG22" s="221"/>
      <c r="IH22" s="221"/>
      <c r="II22" s="221"/>
      <c r="IJ22" s="221"/>
      <c r="IK22" s="221"/>
      <c r="IL22" s="221"/>
      <c r="IM22" s="221"/>
      <c r="IN22" s="221"/>
      <c r="IO22" s="221"/>
      <c r="IP22" s="221"/>
      <c r="IQ22" s="221"/>
      <c r="IR22" s="221"/>
      <c r="IS22" s="221"/>
      <c r="IT22" s="221"/>
      <c r="IU22" s="221"/>
      <c r="IV22" s="221"/>
      <c r="IW22" s="222"/>
      <c r="IX22" s="221"/>
      <c r="IY22" s="221"/>
      <c r="IZ22" s="221"/>
      <c r="JA22" s="221"/>
      <c r="JB22" s="221"/>
      <c r="JC22" s="221"/>
      <c r="JD22" s="221"/>
      <c r="JE22" s="221"/>
      <c r="JF22" s="221"/>
      <c r="JG22" s="221"/>
      <c r="JH22" s="221"/>
      <c r="JI22" s="221"/>
      <c r="JJ22" s="221"/>
      <c r="JK22" s="221"/>
      <c r="JL22" s="221"/>
      <c r="JM22" s="221"/>
      <c r="JN22" s="221"/>
      <c r="JO22" s="221"/>
      <c r="JP22" s="221"/>
      <c r="JQ22" s="221"/>
      <c r="JR22" s="221"/>
      <c r="JS22" s="221"/>
      <c r="JT22" s="221"/>
      <c r="JU22" s="221"/>
      <c r="JV22" s="221"/>
      <c r="JW22" s="221"/>
      <c r="JX22" s="221"/>
      <c r="JY22" s="221"/>
      <c r="JZ22" s="221"/>
      <c r="KA22" s="221"/>
      <c r="KB22" s="221"/>
      <c r="KC22" s="221"/>
      <c r="KD22" s="221"/>
      <c r="KE22" s="221"/>
      <c r="KF22" s="221"/>
      <c r="KG22" s="221"/>
      <c r="KH22" s="221"/>
      <c r="KI22" s="221"/>
      <c r="KJ22" s="221"/>
      <c r="KK22" s="221"/>
      <c r="KL22" s="221"/>
      <c r="KM22" s="221"/>
      <c r="KN22" s="221"/>
      <c r="KO22" s="221"/>
      <c r="KP22" s="221"/>
      <c r="KQ22" s="221"/>
      <c r="KR22" s="221"/>
      <c r="KS22" s="221"/>
      <c r="KT22" s="221"/>
      <c r="KU22" s="221"/>
      <c r="KV22" s="221"/>
      <c r="KW22" s="221"/>
      <c r="KX22" s="221"/>
      <c r="KY22" s="221"/>
      <c r="KZ22" s="221"/>
      <c r="LA22" s="221"/>
      <c r="LB22" s="221"/>
      <c r="LC22" s="221"/>
      <c r="LD22" s="221"/>
      <c r="LE22" s="221"/>
      <c r="LF22" s="221"/>
      <c r="LG22" s="221"/>
      <c r="LH22" s="221"/>
      <c r="LI22" s="221"/>
      <c r="LJ22" s="221"/>
      <c r="LK22" s="221"/>
      <c r="LL22" s="221"/>
      <c r="LM22" s="221"/>
      <c r="LN22" s="221"/>
      <c r="LO22" s="221"/>
      <c r="LP22" s="221"/>
      <c r="LQ22" s="221"/>
      <c r="LR22" s="221"/>
      <c r="LS22" s="221"/>
      <c r="LT22" s="221"/>
      <c r="LU22" s="221"/>
      <c r="LV22" s="221"/>
      <c r="LW22" s="221"/>
      <c r="LX22" s="221"/>
      <c r="LY22" s="221"/>
      <c r="LZ22" s="221"/>
      <c r="MA22" s="221"/>
      <c r="MB22" s="221"/>
      <c r="MC22" s="221"/>
      <c r="MD22" s="221"/>
      <c r="ME22" s="221"/>
      <c r="MF22" s="221"/>
      <c r="MG22" s="221"/>
      <c r="MH22" s="221"/>
      <c r="MI22" s="221"/>
      <c r="MJ22" s="221"/>
      <c r="MK22" s="221"/>
      <c r="ML22" s="221"/>
      <c r="MM22" s="221"/>
      <c r="MN22" s="221"/>
      <c r="MO22" s="221"/>
      <c r="MP22" s="221"/>
      <c r="MQ22" s="221"/>
      <c r="MR22" s="221"/>
      <c r="MS22" s="221"/>
      <c r="MT22" s="221"/>
      <c r="MU22" s="221"/>
      <c r="MV22" s="221"/>
      <c r="MW22" s="221"/>
      <c r="MX22" s="221"/>
      <c r="MY22" s="221"/>
      <c r="MZ22" s="221"/>
      <c r="NA22" s="221"/>
      <c r="NB22" s="221"/>
      <c r="NC22" s="221"/>
      <c r="ND22" s="221"/>
      <c r="NE22" s="221"/>
      <c r="NF22" s="221"/>
      <c r="NG22" s="221"/>
      <c r="NH22" s="221"/>
      <c r="NI22" s="221"/>
      <c r="NJ22" s="221"/>
      <c r="NK22" s="221"/>
      <c r="NL22" s="221"/>
      <c r="NM22" s="221"/>
      <c r="NN22" s="221"/>
      <c r="NO22" s="221"/>
      <c r="NP22" s="221"/>
      <c r="NQ22" s="221"/>
      <c r="NR22" s="221"/>
      <c r="NS22" s="221"/>
      <c r="NT22" s="221"/>
      <c r="NU22" s="221"/>
      <c r="NV22" s="221"/>
      <c r="NW22" s="221"/>
      <c r="NX22" s="221"/>
      <c r="NY22" s="221"/>
      <c r="NZ22" s="221"/>
      <c r="OA22" s="221"/>
      <c r="OB22" s="221"/>
      <c r="OC22" s="221"/>
      <c r="OD22" s="221"/>
      <c r="OE22" s="221"/>
      <c r="OF22" s="221"/>
      <c r="OG22" s="221"/>
      <c r="OH22" s="221"/>
      <c r="OI22" s="221"/>
      <c r="OJ22" s="221"/>
      <c r="OK22" s="221"/>
      <c r="OL22" s="221"/>
      <c r="OM22" s="221"/>
      <c r="ON22" s="226"/>
      <c r="OO22" s="226"/>
      <c r="OP22" s="226"/>
      <c r="OQ22" s="226"/>
      <c r="OR22" s="226"/>
      <c r="OS22" s="221"/>
      <c r="OT22" s="221"/>
      <c r="OU22" s="221"/>
      <c r="OV22" s="221"/>
      <c r="OW22" s="226"/>
      <c r="OX22" s="221"/>
      <c r="OY22" s="223"/>
      <c r="OZ22" s="221"/>
      <c r="PA22" s="221"/>
      <c r="PB22" s="221"/>
      <c r="PC22" s="221"/>
      <c r="PD22" s="221"/>
      <c r="PE22" s="221"/>
      <c r="PF22" s="221"/>
      <c r="PG22" s="221"/>
      <c r="PH22" s="221"/>
      <c r="PI22" s="221"/>
      <c r="PJ22" s="221"/>
      <c r="PK22" s="221"/>
      <c r="PL22" s="221"/>
      <c r="PM22" s="221"/>
      <c r="PN22" s="221"/>
      <c r="PO22" s="221"/>
      <c r="PP22" s="221"/>
      <c r="PQ22" s="221"/>
      <c r="PR22" s="221"/>
      <c r="PS22" s="221"/>
      <c r="PT22" s="221"/>
      <c r="PU22" s="221"/>
      <c r="PV22" s="221"/>
      <c r="PW22" s="221"/>
      <c r="PX22" s="221"/>
      <c r="PY22" s="221"/>
      <c r="PZ22" s="221"/>
      <c r="QA22" s="221"/>
      <c r="QB22" s="221"/>
      <c r="QC22" s="221"/>
      <c r="QD22" s="221"/>
      <c r="QE22" s="221"/>
      <c r="QF22" s="221"/>
      <c r="QG22" s="221"/>
      <c r="QH22" s="221"/>
      <c r="QI22" s="221"/>
      <c r="QJ22" s="221"/>
      <c r="QK22" s="221"/>
      <c r="QL22" s="221"/>
      <c r="QM22" s="221"/>
      <c r="QN22" s="221"/>
      <c r="QO22" s="221"/>
      <c r="QP22" s="221"/>
      <c r="QQ22" s="221"/>
      <c r="QR22" s="221"/>
    </row>
    <row r="23" spans="1:460" s="224" customFormat="1">
      <c r="A23" s="217">
        <v>2</v>
      </c>
      <c r="B23" s="218" t="s">
        <v>923</v>
      </c>
      <c r="C23" s="228" t="str">
        <f>B4</f>
        <v xml:space="preserve">Lăcătuș </v>
      </c>
      <c r="D23" s="220"/>
      <c r="E23" s="221">
        <f>CTSA!$E$5</f>
        <v>0.13057696815608208</v>
      </c>
      <c r="F23" s="221">
        <f>CTSA!$E$5</f>
        <v>0.13057696815608208</v>
      </c>
      <c r="G23" s="221">
        <f>CTSA!$E$5</f>
        <v>0.13057696815608208</v>
      </c>
      <c r="H23" s="221">
        <f>CTSA!$E$5</f>
        <v>0.13057696815608208</v>
      </c>
      <c r="I23" s="221">
        <f>CTSA!$E$5</f>
        <v>0.13057696815608208</v>
      </c>
      <c r="J23" s="221">
        <f>CTSA!$E$5</f>
        <v>0.13057696815608208</v>
      </c>
      <c r="K23" s="221">
        <f>CTSA!$E$5</f>
        <v>0.13057696815608208</v>
      </c>
      <c r="L23" s="221">
        <f>CTSA!$E$5</f>
        <v>0.13057696815608208</v>
      </c>
      <c r="M23" s="221">
        <f>CTSA!$E$5</f>
        <v>0.13057696815608208</v>
      </c>
      <c r="N23" s="221">
        <f>CTSA!$E$5</f>
        <v>0.13057696815608208</v>
      </c>
      <c r="O23" s="221">
        <f>CTSA!$E$5</f>
        <v>0.13057696815608208</v>
      </c>
      <c r="P23" s="221">
        <f>CTSA!$E$5</f>
        <v>0.13057696815608208</v>
      </c>
      <c r="Q23" s="221">
        <f>CTSA!$E$5</f>
        <v>0.13057696815608208</v>
      </c>
      <c r="R23" s="221">
        <f>CTSA!$E$5</f>
        <v>0.13057696815608208</v>
      </c>
      <c r="S23" s="221">
        <f>CTSA!$E$5</f>
        <v>0.13057696815608208</v>
      </c>
      <c r="T23" s="221">
        <f>CTSA!$E$5</f>
        <v>0.13057696815608208</v>
      </c>
      <c r="U23" s="221">
        <f>CTSA!$E$5</f>
        <v>0.13057696815608208</v>
      </c>
      <c r="V23" s="221">
        <f>CTSA!$E$5</f>
        <v>0.13057696815608208</v>
      </c>
      <c r="W23" s="221">
        <f>CTSA!$E$5</f>
        <v>0.13057696815608208</v>
      </c>
      <c r="X23" s="221">
        <f>CTSA!$E$5</f>
        <v>0.13057696815608208</v>
      </c>
      <c r="Y23" s="221">
        <f>CTSA!$E$5</f>
        <v>0.13057696815608208</v>
      </c>
      <c r="Z23" s="221">
        <f>CTSA!$E$5</f>
        <v>0.13057696815608208</v>
      </c>
      <c r="AA23" s="221">
        <f>CTSA!$E$5</f>
        <v>0.13057696815608208</v>
      </c>
      <c r="AB23" s="221">
        <f>CTSA!$E$5</f>
        <v>0.13057696815608208</v>
      </c>
      <c r="AC23" s="221">
        <f>CTSA!$E$5</f>
        <v>0.13057696815608208</v>
      </c>
      <c r="AD23" s="221">
        <f>CTSA!$E$5</f>
        <v>0.13057696815608208</v>
      </c>
      <c r="AE23" s="221">
        <f>CTSA!$E$5</f>
        <v>0.13057696815608208</v>
      </c>
      <c r="AF23" s="221">
        <f>CTSA!$E$5</f>
        <v>0.13057696815608208</v>
      </c>
      <c r="AG23" s="221">
        <f>CTSA!$E$5</f>
        <v>0.13057696815608208</v>
      </c>
      <c r="AH23" s="221">
        <f>CTSA!$E$5</f>
        <v>0.13057696815608208</v>
      </c>
      <c r="AI23" s="221">
        <f>CTSA!$E$5</f>
        <v>0.13057696815608208</v>
      </c>
      <c r="AJ23" s="221">
        <f>CTSA!$E$5</f>
        <v>0.13057696815608208</v>
      </c>
      <c r="AK23" s="221">
        <f>CTSA!$E$5</f>
        <v>0.13057696815608208</v>
      </c>
      <c r="AL23" s="221">
        <f>CTSA!$E$5</f>
        <v>0.13057696815608208</v>
      </c>
      <c r="AM23" s="221">
        <f>CTSA!$E$5</f>
        <v>0.13057696815608208</v>
      </c>
      <c r="AN23" s="221">
        <f>CTSA!$E$5</f>
        <v>0.13057696815608208</v>
      </c>
      <c r="AO23" s="221">
        <f>CTSA!$E$5</f>
        <v>0.13057696815608208</v>
      </c>
      <c r="AP23" s="221">
        <f>CTSA!$E$5</f>
        <v>0.13057696815608208</v>
      </c>
      <c r="AQ23" s="221">
        <f>CTSA!$E$5</f>
        <v>0.13057696815608208</v>
      </c>
      <c r="AR23" s="221">
        <f>CTSA!$E$5</f>
        <v>0.13057696815608208</v>
      </c>
      <c r="AS23" s="221">
        <f>CTSA!$E$5</f>
        <v>0.13057696815608208</v>
      </c>
      <c r="AT23" s="221">
        <f>CTSA!$E$5</f>
        <v>0.13057696815608208</v>
      </c>
      <c r="AU23" s="221">
        <f>CTSA!$E$5</f>
        <v>0.13057696815608208</v>
      </c>
      <c r="AV23" s="221">
        <f>CTSA!$E$5</f>
        <v>0.13057696815608208</v>
      </c>
      <c r="AW23" s="221">
        <f>CTSA!$E$5</f>
        <v>0.13057696815608208</v>
      </c>
      <c r="AX23" s="221">
        <f>CTSA!$E$5</f>
        <v>0.13057696815608208</v>
      </c>
      <c r="AY23" s="221">
        <f>CTSA!$E$5</f>
        <v>0.13057696815608208</v>
      </c>
      <c r="AZ23" s="221">
        <f>CTSA!$E$5</f>
        <v>0.13057696815608208</v>
      </c>
      <c r="BA23" s="221">
        <f>CTSA!$E$5</f>
        <v>0.13057696815608208</v>
      </c>
      <c r="BB23" s="221">
        <f>CTSA!$E$5</f>
        <v>0.13057696815608208</v>
      </c>
      <c r="BC23" s="222">
        <f>CTSA!$E$5</f>
        <v>0.13057696815608208</v>
      </c>
      <c r="BD23" s="221">
        <f>CTSA!$E$5</f>
        <v>0.13057696815608208</v>
      </c>
      <c r="BE23" s="221">
        <f>CTSA!$E$5</f>
        <v>0.13057696815608208</v>
      </c>
      <c r="BF23" s="221">
        <f>CTSA!$E$5</f>
        <v>0.13057696815608208</v>
      </c>
      <c r="BG23" s="221">
        <f>CTSA!$E$5</f>
        <v>0.13057696815608208</v>
      </c>
      <c r="BH23" s="221">
        <f>CTSA!$E$5</f>
        <v>0.13057696815608208</v>
      </c>
      <c r="BI23" s="221">
        <f>CTSA!$E$5</f>
        <v>0.13057696815608208</v>
      </c>
      <c r="BJ23" s="221">
        <f>CTSA!$E$5</f>
        <v>0.13057696815608208</v>
      </c>
      <c r="BK23" s="221">
        <f>CTSA!$E$5</f>
        <v>0.13057696815608208</v>
      </c>
      <c r="BL23" s="221">
        <f>CTSA!$E$5</f>
        <v>0.13057696815608208</v>
      </c>
      <c r="BM23" s="221">
        <f>CTSA!$E$5</f>
        <v>0.13057696815608208</v>
      </c>
      <c r="BN23" s="221">
        <f>CTSA!$E$5</f>
        <v>0.13057696815608208</v>
      </c>
      <c r="BO23" s="221">
        <f>CTSA!$E$5</f>
        <v>0.13057696815608208</v>
      </c>
      <c r="BP23" s="221">
        <f>CTSA!$E$5</f>
        <v>0.13057696815608208</v>
      </c>
      <c r="BQ23" s="221">
        <f>CTSA!$E$5</f>
        <v>0.13057696815608208</v>
      </c>
      <c r="BR23" s="221">
        <f>CTSA!$E$5</f>
        <v>0.13057696815608208</v>
      </c>
      <c r="BS23" s="221">
        <f>CTSA!$E$5</f>
        <v>0.13057696815608208</v>
      </c>
      <c r="BT23" s="221">
        <f>CTSA!$E$5</f>
        <v>0.13057696815608208</v>
      </c>
      <c r="BU23" s="221">
        <f>CTSA!$E$5</f>
        <v>0.13057696815608208</v>
      </c>
      <c r="BV23" s="221">
        <f>CTSA!$E$5</f>
        <v>0.13057696815608208</v>
      </c>
      <c r="BW23" s="221">
        <f>CTSA!$E$5</f>
        <v>0.13057696815608208</v>
      </c>
      <c r="BX23" s="221">
        <f>CTSA!$E$5</f>
        <v>0.13057696815608208</v>
      </c>
      <c r="BY23" s="221">
        <f>CTSA!$E$5</f>
        <v>0.13057696815608208</v>
      </c>
      <c r="BZ23" s="221">
        <f>CTSA!$E$5</f>
        <v>0.13057696815608208</v>
      </c>
      <c r="CA23" s="221">
        <f>CTSA!$E$5</f>
        <v>0.13057696815608208</v>
      </c>
      <c r="CB23" s="221">
        <f>CTSA!$E$5</f>
        <v>0.13057696815608208</v>
      </c>
      <c r="CC23" s="221">
        <f>CTSA!$E$5</f>
        <v>0.13057696815608208</v>
      </c>
      <c r="CD23" s="221">
        <f>CTSA!$E$5</f>
        <v>0.13057696815608208</v>
      </c>
      <c r="CE23" s="221">
        <f>CTSA!$E$5</f>
        <v>0.13057696815608208</v>
      </c>
      <c r="CF23" s="221">
        <f>CTSA!$E$5</f>
        <v>0.13057696815608208</v>
      </c>
      <c r="CG23" s="221">
        <f>CTSA!$E$5</f>
        <v>0.13057696815608208</v>
      </c>
      <c r="CH23" s="221">
        <f>CTSA!$E$5</f>
        <v>0.13057696815608208</v>
      </c>
      <c r="CI23" s="221">
        <f>CTSA!$E$5</f>
        <v>0.13057696815608208</v>
      </c>
      <c r="CJ23" s="221">
        <f>CTSA!$E$5</f>
        <v>0.13057696815608208</v>
      </c>
      <c r="CK23" s="221">
        <f>CTSA!$E$5</f>
        <v>0.13057696815608208</v>
      </c>
      <c r="CL23" s="221">
        <f>CTSA!$E$5</f>
        <v>0.13057696815608208</v>
      </c>
      <c r="CM23" s="221">
        <f>CTSA!$E$5</f>
        <v>0.13057696815608208</v>
      </c>
      <c r="CN23" s="221">
        <f>CTSA!$E$5</f>
        <v>0.13057696815608208</v>
      </c>
      <c r="CO23" s="221">
        <f>CTSA!$E$5</f>
        <v>0.13057696815608208</v>
      </c>
      <c r="CP23" s="221">
        <f>CTSA!$E$5</f>
        <v>0.13057696815608208</v>
      </c>
      <c r="CQ23" s="221">
        <f>CTSA!$E$5</f>
        <v>0.13057696815608208</v>
      </c>
      <c r="CR23" s="221">
        <f>CTSA!$E$5</f>
        <v>0.13057696815608208</v>
      </c>
      <c r="CS23" s="221">
        <f>CTSA!$E$5</f>
        <v>0.13057696815608208</v>
      </c>
      <c r="CT23" s="221">
        <f>CTSA!$E$5</f>
        <v>0.13057696815608208</v>
      </c>
      <c r="CU23" s="221">
        <f>CTSA!$E$5</f>
        <v>0.13057696815608208</v>
      </c>
      <c r="CV23" s="221">
        <f>CTSA!$E$5</f>
        <v>0.13057696815608208</v>
      </c>
      <c r="CW23" s="221">
        <f>CTSA!$E$5</f>
        <v>0.13057696815608208</v>
      </c>
      <c r="CX23" s="221">
        <f>CTSA!$E$5</f>
        <v>0.13057696815608208</v>
      </c>
      <c r="CY23" s="221">
        <f>CTSA!$E$5</f>
        <v>0.13057696815608208</v>
      </c>
      <c r="CZ23" s="221">
        <f>CTSA!$E$5</f>
        <v>0.13057696815608208</v>
      </c>
      <c r="DA23" s="221">
        <f>CTSA!$E$5</f>
        <v>0.13057696815608208</v>
      </c>
      <c r="DB23" s="221">
        <f>CTSA!$E$5</f>
        <v>0.13057696815608208</v>
      </c>
      <c r="DC23" s="221">
        <f>CTSA!$E$5</f>
        <v>0.13057696815608208</v>
      </c>
      <c r="DD23" s="221">
        <f>CTSA!$E$5</f>
        <v>0.13057696815608208</v>
      </c>
      <c r="DE23" s="221">
        <f>CTSA!$E$5</f>
        <v>0.13057696815608208</v>
      </c>
      <c r="DF23" s="221">
        <f>CTSA!$E$5</f>
        <v>0.13057696815608208</v>
      </c>
      <c r="DG23" s="221">
        <f>CTSA!$E$5</f>
        <v>0.13057696815608208</v>
      </c>
      <c r="DH23" s="221">
        <f>CTSA!$E$5</f>
        <v>0.13057696815608208</v>
      </c>
      <c r="DI23" s="221">
        <f>CTSA!$E$5</f>
        <v>0.13057696815608208</v>
      </c>
      <c r="DJ23" s="221">
        <f>CTSA!$E$5</f>
        <v>0.13057696815608208</v>
      </c>
      <c r="DK23" s="221">
        <f>CTSA!$E$5</f>
        <v>0.13057696815608208</v>
      </c>
      <c r="DL23" s="221">
        <f>CTSA!$E$5</f>
        <v>0.13057696815608208</v>
      </c>
      <c r="DM23" s="221">
        <f>CTSA!$E$5</f>
        <v>0.13057696815608208</v>
      </c>
      <c r="DN23" s="221">
        <f>CTSA!$E$5</f>
        <v>0.13057696815608208</v>
      </c>
      <c r="DO23" s="221">
        <f>CTSA!$E$5</f>
        <v>0.13057696815608208</v>
      </c>
      <c r="DP23" s="221">
        <f>CTSA!$E$5</f>
        <v>0.13057696815608208</v>
      </c>
      <c r="DQ23" s="221">
        <f>CTSA!$E$5</f>
        <v>0.13057696815608208</v>
      </c>
      <c r="DR23" s="221">
        <f>CTSA!$E$5</f>
        <v>0.13057696815608208</v>
      </c>
      <c r="DS23" s="221">
        <f>CTSA!$E$5</f>
        <v>0.13057696815608208</v>
      </c>
      <c r="DT23" s="221">
        <f>CTSA!$E$5</f>
        <v>0.13057696815608208</v>
      </c>
      <c r="DU23" s="221">
        <f>CTSA!$E$5</f>
        <v>0.13057696815608208</v>
      </c>
      <c r="DV23" s="221">
        <f>CTSA!$E$5</f>
        <v>0.13057696815608208</v>
      </c>
      <c r="DW23" s="221">
        <f>CTSA!$E$5</f>
        <v>0.13057696815608208</v>
      </c>
      <c r="DX23" s="221">
        <f>CTSA!$E$5</f>
        <v>0.13057696815608208</v>
      </c>
      <c r="DY23" s="221">
        <f>CTSA!$E$5</f>
        <v>0.13057696815608208</v>
      </c>
      <c r="DZ23" s="221">
        <f>CTSA!$E$5</f>
        <v>0.13057696815608208</v>
      </c>
      <c r="EA23" s="221">
        <f>CTSA!$E$5</f>
        <v>0.13057696815608208</v>
      </c>
      <c r="EB23" s="221">
        <f>CTSA!$E$5</f>
        <v>0.13057696815608208</v>
      </c>
      <c r="EC23" s="221">
        <f>CTSA!$E$5</f>
        <v>0.13057696815608208</v>
      </c>
      <c r="ED23" s="221">
        <f>CTSA!$E$5</f>
        <v>0.13057696815608208</v>
      </c>
      <c r="EE23" s="221">
        <f>CTSA!$E$5</f>
        <v>0.13057696815608208</v>
      </c>
      <c r="EF23" s="221">
        <f>CTSA!$E$5</f>
        <v>0.13057696815608208</v>
      </c>
      <c r="EG23" s="221">
        <f>CTSA!$E$5</f>
        <v>0.13057696815608208</v>
      </c>
      <c r="EH23" s="221">
        <f>CTSA!$E$5</f>
        <v>0.13057696815608208</v>
      </c>
      <c r="EI23" s="221">
        <f>CTSA!$E$5</f>
        <v>0.13057696815608208</v>
      </c>
      <c r="EJ23" s="221">
        <f>CTSA!$E$5</f>
        <v>0.13057696815608208</v>
      </c>
      <c r="EK23" s="221">
        <f>CTSA!$E$5</f>
        <v>0.13057696815608208</v>
      </c>
      <c r="EL23" s="221">
        <f>CTSA!$E$5</f>
        <v>0.13057696815608208</v>
      </c>
      <c r="EM23" s="221">
        <f>CTSA!$E$5</f>
        <v>0.13057696815608208</v>
      </c>
      <c r="EN23" s="221">
        <f>CTSA!$E$5</f>
        <v>0.13057696815608208</v>
      </c>
      <c r="EO23" s="221">
        <f>CTSA!$E$5</f>
        <v>0.13057696815608208</v>
      </c>
      <c r="EP23" s="221">
        <f>CTSA!$E$5</f>
        <v>0.13057696815608208</v>
      </c>
      <c r="EQ23" s="221">
        <f>CTSA!$E$5</f>
        <v>0.13057696815608208</v>
      </c>
      <c r="ER23" s="221">
        <f>CTSA!$E$5</f>
        <v>0.13057696815608208</v>
      </c>
      <c r="ES23" s="221">
        <f>CTSA!$E$5</f>
        <v>0.13057696815608208</v>
      </c>
      <c r="ET23" s="221">
        <f>CTSA!$E$5</f>
        <v>0.13057696815608208</v>
      </c>
      <c r="EU23" s="221">
        <f>CTSA!$E$5</f>
        <v>0.13057696815608208</v>
      </c>
      <c r="EV23" s="221">
        <f>CTSA!$E$5</f>
        <v>0.13057696815608208</v>
      </c>
      <c r="EW23" s="221">
        <f>CTSA!$E$5</f>
        <v>0.13057696815608208</v>
      </c>
      <c r="EX23" s="221">
        <f>CTSA!$E$5</f>
        <v>0.13057696815608208</v>
      </c>
      <c r="EY23" s="221">
        <f>CTSA!$E$5</f>
        <v>0.13057696815608208</v>
      </c>
      <c r="EZ23" s="221">
        <f>CTSA!$E$5</f>
        <v>0.13057696815608208</v>
      </c>
      <c r="FA23" s="221">
        <f>CTSA!$E$5</f>
        <v>0.13057696815608208</v>
      </c>
      <c r="FB23" s="221">
        <f>CTSA!$E$5</f>
        <v>0.13057696815608208</v>
      </c>
      <c r="FC23" s="221">
        <f>CTSA!$E$5</f>
        <v>0.13057696815608208</v>
      </c>
      <c r="FD23" s="221">
        <f>CTSA!$E$5</f>
        <v>0.13057696815608208</v>
      </c>
      <c r="FE23" s="221">
        <f>CTSA!$E$5</f>
        <v>0.13057696815608208</v>
      </c>
      <c r="FF23" s="221">
        <f>CTSA!$E$5</f>
        <v>0.13057696815608208</v>
      </c>
      <c r="FG23" s="221">
        <f>CTSA!$E$5</f>
        <v>0.13057696815608208</v>
      </c>
      <c r="FH23" s="221">
        <f>CTSA!$E$5</f>
        <v>0.13057696815608208</v>
      </c>
      <c r="FI23" s="221">
        <f>CTSA!$E$5</f>
        <v>0.13057696815608208</v>
      </c>
      <c r="FJ23" s="221">
        <f>CTSA!$E$5</f>
        <v>0.13057696815608208</v>
      </c>
      <c r="FK23" s="221">
        <f>CTSA!$E$5</f>
        <v>0.13057696815608208</v>
      </c>
      <c r="FL23" s="221">
        <f>CTSA!$E$5</f>
        <v>0.13057696815608208</v>
      </c>
      <c r="FM23" s="221">
        <f>CTSA!$E$5</f>
        <v>0.13057696815608208</v>
      </c>
      <c r="FN23" s="221">
        <f>CTSA!$E$5</f>
        <v>0.13057696815608208</v>
      </c>
      <c r="FO23" s="221">
        <f>CTSA!$E$5</f>
        <v>0.13057696815608208</v>
      </c>
      <c r="FP23" s="221">
        <f>CTSA!$E$5</f>
        <v>0.13057696815608208</v>
      </c>
      <c r="FQ23" s="221">
        <f>CTSA!$E$5</f>
        <v>0.13057696815608208</v>
      </c>
      <c r="FR23" s="221">
        <f>CTSA!$E$5</f>
        <v>0.13057696815608208</v>
      </c>
      <c r="FS23" s="221">
        <f>CTSA!$E$5</f>
        <v>0.13057696815608208</v>
      </c>
      <c r="FT23" s="221">
        <f>CTSA!$E$5</f>
        <v>0.13057696815608208</v>
      </c>
      <c r="FU23" s="221">
        <f>CTSA!$E$5</f>
        <v>0.13057696815608208</v>
      </c>
      <c r="FV23" s="221">
        <f>CTSA!$E$5</f>
        <v>0.13057696815608208</v>
      </c>
      <c r="FW23" s="221">
        <f>CTSA!$E$5</f>
        <v>0.13057696815608208</v>
      </c>
      <c r="FX23" s="221">
        <f>CTSA!$E$5</f>
        <v>0.13057696815608208</v>
      </c>
      <c r="FY23" s="221">
        <f>CTSA!$E$5</f>
        <v>0.13057696815608208</v>
      </c>
      <c r="FZ23" s="221">
        <f>CTSA!$E$5</f>
        <v>0.13057696815608208</v>
      </c>
      <c r="GA23" s="221">
        <f>CTSA!$E$5</f>
        <v>0.13057696815608208</v>
      </c>
      <c r="GB23" s="221">
        <f>CTSA!$E$5</f>
        <v>0.13057696815608208</v>
      </c>
      <c r="GC23" s="221">
        <f>CTSA!$E$5</f>
        <v>0.13057696815608208</v>
      </c>
      <c r="GD23" s="221">
        <f>CTSA!$E$5</f>
        <v>0.13057696815608208</v>
      </c>
      <c r="GE23" s="221">
        <f>CTSA!$E$5</f>
        <v>0.13057696815608208</v>
      </c>
      <c r="GF23" s="221">
        <f>CTSA!$E$5</f>
        <v>0.13057696815608208</v>
      </c>
      <c r="GG23" s="221">
        <f>CTSA!$E$5</f>
        <v>0.13057696815608208</v>
      </c>
      <c r="GH23" s="221">
        <f>CTSA!$E$5</f>
        <v>0.13057696815608208</v>
      </c>
      <c r="GI23" s="221">
        <f>CTSA!$E$5</f>
        <v>0.13057696815608208</v>
      </c>
      <c r="GJ23" s="221">
        <f>CTSA!$E$5</f>
        <v>0.13057696815608208</v>
      </c>
      <c r="GK23" s="221">
        <f>CTSA!$E$5</f>
        <v>0.13057696815608208</v>
      </c>
      <c r="GL23" s="221">
        <f>CTSA!$E$5</f>
        <v>0.13057696815608208</v>
      </c>
      <c r="GM23" s="221">
        <f>CTSA!$E$5</f>
        <v>0.13057696815608208</v>
      </c>
      <c r="GN23" s="221">
        <f>CTSA!$E$5</f>
        <v>0.13057696815608208</v>
      </c>
      <c r="GO23" s="221">
        <f>CTSA!$E$5</f>
        <v>0.13057696815608208</v>
      </c>
      <c r="GP23" s="221">
        <f>CTSA!$E$5</f>
        <v>0.13057696815608208</v>
      </c>
      <c r="GQ23" s="221">
        <f>CTSA!$E$5</f>
        <v>0.13057696815608208</v>
      </c>
      <c r="GR23" s="221">
        <f>CTSA!$E$5</f>
        <v>0.13057696815608208</v>
      </c>
      <c r="GS23" s="221">
        <f>CTSA!$E$5</f>
        <v>0.13057696815608208</v>
      </c>
      <c r="GT23" s="223">
        <f>CTSA!$E$5</f>
        <v>0.13057696815608208</v>
      </c>
      <c r="GU23" s="223">
        <f>CTSA!$E$5</f>
        <v>0.13057696815608208</v>
      </c>
      <c r="GV23" s="223">
        <f>CTSA!$E$5</f>
        <v>0.13057696815608208</v>
      </c>
      <c r="GW23" s="223">
        <f>CTSA!$E$5</f>
        <v>0.13057696815608208</v>
      </c>
      <c r="GX23" s="223">
        <f>CTSA!$E$5</f>
        <v>0.13057696815608208</v>
      </c>
      <c r="GY23" s="221">
        <f>CTSA!$E$5</f>
        <v>0.13057696815608208</v>
      </c>
      <c r="GZ23" s="221">
        <f>CTSA!$E$5</f>
        <v>0.13057696815608208</v>
      </c>
      <c r="HA23" s="221">
        <f>CTSA!$E$5</f>
        <v>0.13057696815608208</v>
      </c>
      <c r="HB23" s="221">
        <f>CTSA!$E$5</f>
        <v>0.13057696815608208</v>
      </c>
      <c r="HC23" s="221">
        <f>CTSA!$E$5</f>
        <v>0.13057696815608208</v>
      </c>
      <c r="HD23" s="221">
        <f>CTSA!$E$5</f>
        <v>0.13057696815608208</v>
      </c>
      <c r="HE23" s="221">
        <f>CTSA!$E$5</f>
        <v>0.13057696815608208</v>
      </c>
      <c r="HF23" s="221">
        <f>CTSA!$E$5</f>
        <v>0.13057696815608208</v>
      </c>
      <c r="HG23" s="221">
        <f>CTSA!$E$5</f>
        <v>0.13057696815608208</v>
      </c>
      <c r="HH23" s="221">
        <f>CTSA!$E$5</f>
        <v>0.13057696815608208</v>
      </c>
      <c r="HI23" s="221">
        <f>CTSA!$E$5</f>
        <v>0.13057696815608208</v>
      </c>
      <c r="HJ23" s="221">
        <f>CTSA!$E$5</f>
        <v>0.13057696815608208</v>
      </c>
      <c r="HK23" s="221">
        <f>CTSA!$E$5</f>
        <v>0.13057696815608208</v>
      </c>
      <c r="HL23" s="221">
        <f>CTSA!$E$5</f>
        <v>0.13057696815608208</v>
      </c>
      <c r="HM23" s="221">
        <f>CTSA!$E$5</f>
        <v>0.13057696815608208</v>
      </c>
      <c r="HN23" s="221">
        <f>CTSA!$E$5</f>
        <v>0.13057696815608208</v>
      </c>
      <c r="HO23" s="221">
        <f>CTSA!$E$5</f>
        <v>0.13057696815608208</v>
      </c>
      <c r="HP23" s="221">
        <f>CTSA!$E$5</f>
        <v>0.13057696815608208</v>
      </c>
      <c r="HQ23" s="221">
        <f>CTSA!$E$5</f>
        <v>0.13057696815608208</v>
      </c>
      <c r="HR23" s="221">
        <f>CTSA!$E$5</f>
        <v>0.13057696815608208</v>
      </c>
      <c r="HS23" s="221">
        <f>CTSA!$E$5</f>
        <v>0.13057696815608208</v>
      </c>
      <c r="HT23" s="221">
        <f>CTSA!$E$5</f>
        <v>0.13057696815608208</v>
      </c>
      <c r="HU23" s="221">
        <f>CTSA!$E$5</f>
        <v>0.13057696815608208</v>
      </c>
      <c r="HV23" s="221">
        <f>CTSA!$E$5</f>
        <v>0.13057696815608208</v>
      </c>
      <c r="HW23" s="221">
        <f>CTSA!$E$5</f>
        <v>0.13057696815608208</v>
      </c>
      <c r="HX23" s="221">
        <f>CTSA!$E$5</f>
        <v>0.13057696815608208</v>
      </c>
      <c r="HY23" s="221">
        <f>CTSA!$E$5</f>
        <v>0.13057696815608208</v>
      </c>
      <c r="HZ23" s="221">
        <f>CTSA!$E$5</f>
        <v>0.13057696815608208</v>
      </c>
      <c r="IA23" s="221">
        <f>CTSA!$E$5</f>
        <v>0.13057696815608208</v>
      </c>
      <c r="IB23" s="221">
        <f>CTSA!$E$5</f>
        <v>0.13057696815608208</v>
      </c>
      <c r="IC23" s="221">
        <f>CTSA!$E$5</f>
        <v>0.13057696815608208</v>
      </c>
      <c r="ID23" s="221">
        <f>CTSA!$E$5</f>
        <v>0.13057696815608208</v>
      </c>
      <c r="IE23" s="221">
        <f>CTSA!$E$5</f>
        <v>0.13057696815608208</v>
      </c>
      <c r="IF23" s="221">
        <f>CTSA!$E$5</f>
        <v>0.13057696815608208</v>
      </c>
      <c r="IG23" s="221">
        <f>CTSA!$E$5</f>
        <v>0.13057696815608208</v>
      </c>
      <c r="IH23" s="221">
        <f>CTSA!$E$5</f>
        <v>0.13057696815608208</v>
      </c>
      <c r="II23" s="221">
        <f>CTSA!$E$5</f>
        <v>0.13057696815608208</v>
      </c>
      <c r="IJ23" s="221">
        <f>CTSA!$E$5</f>
        <v>0.13057696815608208</v>
      </c>
      <c r="IK23" s="221">
        <f>CTSA!$E$5</f>
        <v>0.13057696815608208</v>
      </c>
      <c r="IL23" s="221">
        <f>CTSA!$E$5</f>
        <v>0.13057696815608208</v>
      </c>
      <c r="IM23" s="221">
        <f>CTSA!$E$5</f>
        <v>0.13057696815608208</v>
      </c>
      <c r="IN23" s="221">
        <f>CTSA!$E$5</f>
        <v>0.13057696815608208</v>
      </c>
      <c r="IO23" s="221">
        <f>CTSA!$E$5</f>
        <v>0.13057696815608208</v>
      </c>
      <c r="IP23" s="221">
        <f>CTSA!$E$5</f>
        <v>0.13057696815608208</v>
      </c>
      <c r="IQ23" s="221">
        <f>CTSA!$E$5</f>
        <v>0.13057696815608208</v>
      </c>
      <c r="IR23" s="221">
        <f>CTSA!$E$5</f>
        <v>0.13057696815608208</v>
      </c>
      <c r="IS23" s="221">
        <f>CTSA!$E$5</f>
        <v>0.13057696815608208</v>
      </c>
      <c r="IT23" s="221">
        <f>CTSA!$E$5</f>
        <v>0.13057696815608208</v>
      </c>
      <c r="IU23" s="221">
        <f>CTSA!$E$5</f>
        <v>0.13057696815608208</v>
      </c>
      <c r="IV23" s="221">
        <f>CTSA!$E$5</f>
        <v>0.13057696815608208</v>
      </c>
      <c r="IW23" s="222">
        <f>CTSA!$E$5</f>
        <v>0.13057696815608208</v>
      </c>
      <c r="IX23" s="221">
        <f>CTSA!$E$5</f>
        <v>0.13057696815608208</v>
      </c>
      <c r="IY23" s="221">
        <f>CTSA!$E$5</f>
        <v>0.13057696815608208</v>
      </c>
      <c r="IZ23" s="221">
        <f>CTSA!$E$5</f>
        <v>0.13057696815608208</v>
      </c>
      <c r="JA23" s="221">
        <f>CTSA!$E$5</f>
        <v>0.13057696815608208</v>
      </c>
      <c r="JB23" s="221">
        <f>CTSA!$E$5</f>
        <v>0.13057696815608208</v>
      </c>
      <c r="JC23" s="221">
        <f>CTSA!$E$5</f>
        <v>0.13057696815608208</v>
      </c>
      <c r="JD23" s="221">
        <f>CTSA!$E$5</f>
        <v>0.13057696815608208</v>
      </c>
      <c r="JE23" s="221">
        <f>CTSA!$E$5</f>
        <v>0.13057696815608208</v>
      </c>
      <c r="JF23" s="221">
        <f>CTSA!$E$5</f>
        <v>0.13057696815608208</v>
      </c>
      <c r="JG23" s="221">
        <f>CTSA!$E$5</f>
        <v>0.13057696815608208</v>
      </c>
      <c r="JH23" s="221">
        <f>CTSA!$E$5</f>
        <v>0.13057696815608208</v>
      </c>
      <c r="JI23" s="221">
        <f>CTSA!$E$5</f>
        <v>0.13057696815608208</v>
      </c>
      <c r="JJ23" s="221">
        <f>CTSA!$E$5</f>
        <v>0.13057696815608208</v>
      </c>
      <c r="JK23" s="221">
        <f>CTSA!$E$5</f>
        <v>0.13057696815608208</v>
      </c>
      <c r="JL23" s="221">
        <f>CTSA!$E$5</f>
        <v>0.13057696815608208</v>
      </c>
      <c r="JM23" s="221">
        <f>CTSA!$E$5</f>
        <v>0.13057696815608208</v>
      </c>
      <c r="JN23" s="221">
        <f>CTSA!$E$5</f>
        <v>0.13057696815608208</v>
      </c>
      <c r="JO23" s="221">
        <f>CTSA!$E$5</f>
        <v>0.13057696815608208</v>
      </c>
      <c r="JP23" s="221">
        <f>CTSA!$E$5</f>
        <v>0.13057696815608208</v>
      </c>
      <c r="JQ23" s="221">
        <f>CTSA!$E$5</f>
        <v>0.13057696815608208</v>
      </c>
      <c r="JR23" s="221">
        <f>CTSA!$E$5</f>
        <v>0.13057696815608208</v>
      </c>
      <c r="JS23" s="221">
        <f>CTSA!$E$5</f>
        <v>0.13057696815608208</v>
      </c>
      <c r="JT23" s="221">
        <f>CTSA!$E$5</f>
        <v>0.13057696815608208</v>
      </c>
      <c r="JU23" s="221">
        <f>CTSA!$E$5</f>
        <v>0.13057696815608208</v>
      </c>
      <c r="JV23" s="221">
        <f>CTSA!$E$5</f>
        <v>0.13057696815608208</v>
      </c>
      <c r="JW23" s="221">
        <f>CTSA!$E$5</f>
        <v>0.13057696815608208</v>
      </c>
      <c r="JX23" s="221">
        <f>CTSA!$E$5</f>
        <v>0.13057696815608208</v>
      </c>
      <c r="JY23" s="221">
        <f>CTSA!$E$5</f>
        <v>0.13057696815608208</v>
      </c>
      <c r="JZ23" s="221">
        <f>CTSA!$E$5</f>
        <v>0.13057696815608208</v>
      </c>
      <c r="KA23" s="221">
        <f>CTSA!$E$5</f>
        <v>0.13057696815608208</v>
      </c>
      <c r="KB23" s="221">
        <f>CTSA!$E$5</f>
        <v>0.13057696815608208</v>
      </c>
      <c r="KC23" s="221">
        <f>CTSA!$E$5</f>
        <v>0.13057696815608208</v>
      </c>
      <c r="KD23" s="221">
        <f>CTSA!$E$5</f>
        <v>0.13057696815608208</v>
      </c>
      <c r="KE23" s="221">
        <f>CTSA!$E$5</f>
        <v>0.13057696815608208</v>
      </c>
      <c r="KF23" s="221">
        <f>CTSA!$E$5</f>
        <v>0.13057696815608208</v>
      </c>
      <c r="KG23" s="221">
        <f>CTSA!$E$5</f>
        <v>0.13057696815608208</v>
      </c>
      <c r="KH23" s="221">
        <f>CTSA!$E$5</f>
        <v>0.13057696815608208</v>
      </c>
      <c r="KI23" s="221">
        <f>CTSA!$E$5</f>
        <v>0.13057696815608208</v>
      </c>
      <c r="KJ23" s="221">
        <f>CTSA!$E$5</f>
        <v>0.13057696815608208</v>
      </c>
      <c r="KK23" s="221">
        <f>CTSA!$E$5</f>
        <v>0.13057696815608208</v>
      </c>
      <c r="KL23" s="221">
        <f>CTSA!$E$5</f>
        <v>0.13057696815608208</v>
      </c>
      <c r="KM23" s="221">
        <f>CTSA!$E$5</f>
        <v>0.13057696815608208</v>
      </c>
      <c r="KN23" s="221">
        <f>CTSA!$E$5</f>
        <v>0.13057696815608208</v>
      </c>
      <c r="KO23" s="221">
        <f>CTSA!$E$5</f>
        <v>0.13057696815608208</v>
      </c>
      <c r="KP23" s="221">
        <f>CTSA!$E$5</f>
        <v>0.13057696815608208</v>
      </c>
      <c r="KQ23" s="221">
        <f>CTSA!$E$5</f>
        <v>0.13057696815608208</v>
      </c>
      <c r="KR23" s="221">
        <f>CTSA!$E$5</f>
        <v>0.13057696815608208</v>
      </c>
      <c r="KS23" s="221">
        <f>CTSA!$E$5</f>
        <v>0.13057696815608208</v>
      </c>
      <c r="KT23" s="221">
        <f>CTSA!$E$5</f>
        <v>0.13057696815608208</v>
      </c>
      <c r="KU23" s="221">
        <f>CTSA!$E$5</f>
        <v>0.13057696815608208</v>
      </c>
      <c r="KV23" s="221">
        <f>CTSA!$E$5</f>
        <v>0.13057696815608208</v>
      </c>
      <c r="KW23" s="221">
        <f>CTSA!$E$5</f>
        <v>0.13057696815608208</v>
      </c>
      <c r="KX23" s="221">
        <f>CTSA!$E$5</f>
        <v>0.13057696815608208</v>
      </c>
      <c r="KY23" s="221">
        <f>CTSA!$E$5</f>
        <v>0.13057696815608208</v>
      </c>
      <c r="KZ23" s="221">
        <f>CTSA!$E$5</f>
        <v>0.13057696815608208</v>
      </c>
      <c r="LA23" s="221">
        <f>CTSA!$E$5</f>
        <v>0.13057696815608208</v>
      </c>
      <c r="LB23" s="221">
        <f>CTSA!$E$5</f>
        <v>0.13057696815608208</v>
      </c>
      <c r="LC23" s="221">
        <f>CTSA!$E$5</f>
        <v>0.13057696815608208</v>
      </c>
      <c r="LD23" s="221">
        <f>CTSA!$E$5</f>
        <v>0.13057696815608208</v>
      </c>
      <c r="LE23" s="221">
        <f>CTSA!$E$5</f>
        <v>0.13057696815608208</v>
      </c>
      <c r="LF23" s="221">
        <f>CTSA!$E$5</f>
        <v>0.13057696815608208</v>
      </c>
      <c r="LG23" s="221">
        <f>CTSA!$E$5</f>
        <v>0.13057696815608208</v>
      </c>
      <c r="LH23" s="221">
        <f>CTSA!$E$5</f>
        <v>0.13057696815608208</v>
      </c>
      <c r="LI23" s="221">
        <f>CTSA!$E$5</f>
        <v>0.13057696815608208</v>
      </c>
      <c r="LJ23" s="221">
        <f>CTSA!$E$5</f>
        <v>0.13057696815608208</v>
      </c>
      <c r="LK23" s="221">
        <f>CTSA!$E$5</f>
        <v>0.13057696815608208</v>
      </c>
      <c r="LL23" s="221">
        <f>CTSA!$E$5</f>
        <v>0.13057696815608208</v>
      </c>
      <c r="LM23" s="221">
        <f>CTSA!$E$5</f>
        <v>0.13057696815608208</v>
      </c>
      <c r="LN23" s="221">
        <f>CTSA!$E$5</f>
        <v>0.13057696815608208</v>
      </c>
      <c r="LO23" s="221">
        <f>CTSA!$E$5</f>
        <v>0.13057696815608208</v>
      </c>
      <c r="LP23" s="221">
        <f>CTSA!$E$5</f>
        <v>0.13057696815608208</v>
      </c>
      <c r="LQ23" s="221">
        <f>CTSA!$E$5</f>
        <v>0.13057696815608208</v>
      </c>
      <c r="LR23" s="221">
        <f>CTSA!$E$5</f>
        <v>0.13057696815608208</v>
      </c>
      <c r="LS23" s="221">
        <f>CTSA!$E$5</f>
        <v>0.13057696815608208</v>
      </c>
      <c r="LT23" s="221">
        <f>CTSA!$E$5</f>
        <v>0.13057696815608208</v>
      </c>
      <c r="LU23" s="221">
        <f>CTSA!$E$5</f>
        <v>0.13057696815608208</v>
      </c>
      <c r="LV23" s="221">
        <f>CTSA!$E$5</f>
        <v>0.13057696815608208</v>
      </c>
      <c r="LW23" s="221">
        <f>CTSA!$E$5</f>
        <v>0.13057696815608208</v>
      </c>
      <c r="LX23" s="221">
        <f>CTSA!$E$5</f>
        <v>0.13057696815608208</v>
      </c>
      <c r="LY23" s="221">
        <f>CTSA!$E$5</f>
        <v>0.13057696815608208</v>
      </c>
      <c r="LZ23" s="221">
        <f>CTSA!$E$5</f>
        <v>0.13057696815608208</v>
      </c>
      <c r="MA23" s="221">
        <f>CTSA!$E$5</f>
        <v>0.13057696815608208</v>
      </c>
      <c r="MB23" s="221">
        <f>CTSA!$E$5</f>
        <v>0.13057696815608208</v>
      </c>
      <c r="MC23" s="221">
        <f>CTSA!$E$5</f>
        <v>0.13057696815608208</v>
      </c>
      <c r="MD23" s="221">
        <f>CTSA!$E$5</f>
        <v>0.13057696815608208</v>
      </c>
      <c r="ME23" s="221">
        <f>CTSA!$E$5</f>
        <v>0.13057696815608208</v>
      </c>
      <c r="MF23" s="221">
        <f>CTSA!$E$5</f>
        <v>0.13057696815608208</v>
      </c>
      <c r="MG23" s="221">
        <f>CTSA!$E$5</f>
        <v>0.13057696815608208</v>
      </c>
      <c r="MH23" s="221">
        <f>CTSA!$E$5</f>
        <v>0.13057696815608208</v>
      </c>
      <c r="MI23" s="221">
        <f>CTSA!$E$5</f>
        <v>0.13057696815608208</v>
      </c>
      <c r="MJ23" s="221">
        <f>CTSA!$E$5</f>
        <v>0.13057696815608208</v>
      </c>
      <c r="MK23" s="221">
        <f>CTSA!$E$5</f>
        <v>0.13057696815608208</v>
      </c>
      <c r="ML23" s="221">
        <f>CTSA!$E$5</f>
        <v>0.13057696815608208</v>
      </c>
      <c r="MM23" s="221">
        <f>CTSA!$E$5</f>
        <v>0.13057696815608208</v>
      </c>
      <c r="MN23" s="221">
        <f>CTSA!$E$5</f>
        <v>0.13057696815608208</v>
      </c>
      <c r="MO23" s="221">
        <f>CTSA!$E$5</f>
        <v>0.13057696815608208</v>
      </c>
      <c r="MP23" s="221">
        <f>CTSA!$E$5</f>
        <v>0.13057696815608208</v>
      </c>
      <c r="MQ23" s="221">
        <f>CTSA!$E$5</f>
        <v>0.13057696815608208</v>
      </c>
      <c r="MR23" s="221">
        <f>CTSA!$E$5</f>
        <v>0.13057696815608208</v>
      </c>
      <c r="MS23" s="221">
        <f>CTSA!$E$5</f>
        <v>0.13057696815608208</v>
      </c>
      <c r="MT23" s="221">
        <f>CTSA!$E$5</f>
        <v>0.13057696815608208</v>
      </c>
      <c r="MU23" s="221">
        <f>CTSA!$E$5</f>
        <v>0.13057696815608208</v>
      </c>
      <c r="MV23" s="221">
        <f>CTSA!$E$5</f>
        <v>0.13057696815608208</v>
      </c>
      <c r="MW23" s="221">
        <f>CTSA!$E$5</f>
        <v>0.13057696815608208</v>
      </c>
      <c r="MX23" s="221">
        <f>CTSA!$E$5</f>
        <v>0.13057696815608208</v>
      </c>
      <c r="MY23" s="221">
        <f>CTSA!$E$5</f>
        <v>0.13057696815608208</v>
      </c>
      <c r="MZ23" s="221">
        <f>CTSA!$E$5</f>
        <v>0.13057696815608208</v>
      </c>
      <c r="NA23" s="221">
        <f>CTSA!$E$5</f>
        <v>0.13057696815608208</v>
      </c>
      <c r="NB23" s="221">
        <f>CTSA!$E$5</f>
        <v>0.13057696815608208</v>
      </c>
      <c r="NC23" s="221">
        <f>CTSA!$E$5</f>
        <v>0.13057696815608208</v>
      </c>
      <c r="ND23" s="221">
        <f>CTSA!$E$5</f>
        <v>0.13057696815608208</v>
      </c>
      <c r="NE23" s="221">
        <f>CTSA!$E$5</f>
        <v>0.13057696815608208</v>
      </c>
      <c r="NF23" s="221">
        <f>CTSA!$E$5</f>
        <v>0.13057696815608208</v>
      </c>
      <c r="NG23" s="221">
        <f>CTSA!$E$5</f>
        <v>0.13057696815608208</v>
      </c>
      <c r="NH23" s="221">
        <f>CTSA!$E$5</f>
        <v>0.13057696815608208</v>
      </c>
      <c r="NI23" s="221">
        <f>CTSA!$E$5</f>
        <v>0.13057696815608208</v>
      </c>
      <c r="NJ23" s="221">
        <f>CTSA!$E$5</f>
        <v>0.13057696815608208</v>
      </c>
      <c r="NK23" s="221">
        <f>CTSA!$E$5</f>
        <v>0.13057696815608208</v>
      </c>
      <c r="NL23" s="221">
        <f>CTSA!$E$5</f>
        <v>0.13057696815608208</v>
      </c>
      <c r="NM23" s="221">
        <f>CTSA!$E$5</f>
        <v>0.13057696815608208</v>
      </c>
      <c r="NN23" s="221">
        <f>CTSA!$E$5</f>
        <v>0.13057696815608208</v>
      </c>
      <c r="NO23" s="221">
        <f>CTSA!$E$5</f>
        <v>0.13057696815608208</v>
      </c>
      <c r="NP23" s="221">
        <f>CTSA!$E$5</f>
        <v>0.13057696815608208</v>
      </c>
      <c r="NQ23" s="221">
        <f>CTSA!$E$5</f>
        <v>0.13057696815608208</v>
      </c>
      <c r="NR23" s="221">
        <f>CTSA!$E$5</f>
        <v>0.13057696815608208</v>
      </c>
      <c r="NS23" s="221">
        <f>CTSA!$E$5</f>
        <v>0.13057696815608208</v>
      </c>
      <c r="NT23" s="221">
        <f>CTSA!$E$5</f>
        <v>0.13057696815608208</v>
      </c>
      <c r="NU23" s="221">
        <f>CTSA!$E$5</f>
        <v>0.13057696815608208</v>
      </c>
      <c r="NV23" s="221">
        <f>CTSA!$E$5</f>
        <v>0.13057696815608208</v>
      </c>
      <c r="NW23" s="221">
        <f>CTSA!$E$5</f>
        <v>0.13057696815608208</v>
      </c>
      <c r="NX23" s="221">
        <f>CTSA!$E$5</f>
        <v>0.13057696815608208</v>
      </c>
      <c r="NY23" s="221">
        <f>CTSA!$E$5</f>
        <v>0.13057696815608208</v>
      </c>
      <c r="NZ23" s="221">
        <f>CTSA!$E$5</f>
        <v>0.13057696815608208</v>
      </c>
      <c r="OA23" s="221">
        <f>CTSA!$E$5</f>
        <v>0.13057696815608208</v>
      </c>
      <c r="OB23" s="221">
        <f>CTSA!$E$5</f>
        <v>0.13057696815608208</v>
      </c>
      <c r="OC23" s="221">
        <f>CTSA!$E$5</f>
        <v>0.13057696815608208</v>
      </c>
      <c r="OD23" s="221">
        <f>CTSA!$E$5</f>
        <v>0.13057696815608208</v>
      </c>
      <c r="OE23" s="221">
        <f>CTSA!$E$5</f>
        <v>0.13057696815608208</v>
      </c>
      <c r="OF23" s="221">
        <f>CTSA!$E$5</f>
        <v>0.13057696815608208</v>
      </c>
      <c r="OG23" s="221">
        <f>CTSA!$E$5</f>
        <v>0.13057696815608208</v>
      </c>
      <c r="OH23" s="221">
        <f>CTSA!$E$5</f>
        <v>0.13057696815608208</v>
      </c>
      <c r="OI23" s="221">
        <f>CTSA!$E$5</f>
        <v>0.13057696815608208</v>
      </c>
      <c r="OJ23" s="221">
        <f>CTSA!$E$5</f>
        <v>0.13057696815608208</v>
      </c>
      <c r="OK23" s="221">
        <f>CTSA!$E$5</f>
        <v>0.13057696815608208</v>
      </c>
      <c r="OL23" s="221">
        <f>CTSA!$E$5</f>
        <v>0.13057696815608208</v>
      </c>
      <c r="OM23" s="221">
        <f>CTSA!$E$5</f>
        <v>0.13057696815608208</v>
      </c>
      <c r="ON23" s="221">
        <f>CTSA!$E$5</f>
        <v>0.13057696815608208</v>
      </c>
      <c r="OO23" s="221">
        <f>CTSA!$E$5</f>
        <v>0.13057696815608208</v>
      </c>
      <c r="OP23" s="221">
        <f>CTSA!$E$5</f>
        <v>0.13057696815608208</v>
      </c>
      <c r="OQ23" s="221">
        <f>CTSA!$E$5</f>
        <v>0.13057696815608208</v>
      </c>
      <c r="OR23" s="221">
        <f>CTSA!$E$5</f>
        <v>0.13057696815608208</v>
      </c>
      <c r="OS23" s="221">
        <f>CTSA!$E$5*2</f>
        <v>0.26115393631216416</v>
      </c>
      <c r="OT23" s="221">
        <f>CTSA!$E$5*2</f>
        <v>0.26115393631216416</v>
      </c>
      <c r="OU23" s="221">
        <f>CTSA!$E$5*2</f>
        <v>0.26115393631216416</v>
      </c>
      <c r="OV23" s="221">
        <f>CTSA!$E$5*2</f>
        <v>0.26115393631216416</v>
      </c>
      <c r="OW23" s="221">
        <f>CTSA!$E$5*2</f>
        <v>0.26115393631216416</v>
      </c>
      <c r="OX23" s="221">
        <f>CTSA!$E$5</f>
        <v>0.13057696815608208</v>
      </c>
      <c r="OY23" s="223">
        <f>CTSA!$E$5</f>
        <v>0.13057696815608208</v>
      </c>
      <c r="OZ23" s="221">
        <f>CTSA!$E$5</f>
        <v>0.13057696815608208</v>
      </c>
      <c r="PA23" s="221">
        <f>CTSA!$E$5</f>
        <v>0.13057696815608208</v>
      </c>
      <c r="PB23" s="221">
        <f>CTSA!$E$5</f>
        <v>0.13057696815608208</v>
      </c>
      <c r="PC23" s="221">
        <f>CTSA!$E$5</f>
        <v>0.13057696815608208</v>
      </c>
      <c r="PD23" s="221">
        <f>CTSA!$E$5</f>
        <v>0.13057696815608208</v>
      </c>
      <c r="PE23" s="221">
        <f>CTSA!$E$5</f>
        <v>0.13057696815608208</v>
      </c>
      <c r="PF23" s="221">
        <f>CTSA!$E$5</f>
        <v>0.13057696815608208</v>
      </c>
      <c r="PG23" s="221">
        <f>CTSA!$E$5</f>
        <v>0.13057696815608208</v>
      </c>
      <c r="PH23" s="221"/>
      <c r="PI23" s="221"/>
      <c r="PJ23" s="221"/>
      <c r="PK23" s="221"/>
      <c r="PL23" s="221"/>
      <c r="PM23" s="221"/>
      <c r="PN23" s="221"/>
      <c r="PO23" s="221"/>
      <c r="PP23" s="221"/>
      <c r="PQ23" s="221"/>
      <c r="PR23" s="221"/>
      <c r="PS23" s="221"/>
      <c r="PT23" s="221"/>
      <c r="PU23" s="221"/>
      <c r="PV23" s="221"/>
      <c r="PW23" s="221"/>
      <c r="PX23" s="221"/>
      <c r="PY23" s="221"/>
      <c r="PZ23" s="221"/>
      <c r="QA23" s="221"/>
      <c r="QB23" s="221"/>
      <c r="QC23" s="221"/>
      <c r="QD23" s="221"/>
      <c r="QE23" s="221"/>
      <c r="QF23" s="221"/>
      <c r="QG23" s="221"/>
      <c r="QH23" s="221"/>
      <c r="QI23" s="221"/>
      <c r="QJ23" s="221"/>
      <c r="QK23" s="221"/>
      <c r="QL23" s="221"/>
      <c r="QM23" s="221"/>
      <c r="QN23" s="221"/>
      <c r="QO23" s="221"/>
      <c r="QP23" s="221"/>
      <c r="QQ23" s="221"/>
      <c r="QR23" s="221"/>
    </row>
    <row r="24" spans="1:460" s="224" customFormat="1">
      <c r="A24" s="217">
        <v>3</v>
      </c>
      <c r="B24" s="218" t="s">
        <v>923</v>
      </c>
      <c r="C24" s="219" t="str">
        <f>B7</f>
        <v>Electrogazosudor V</v>
      </c>
      <c r="D24" s="220"/>
      <c r="E24" s="221">
        <f>CTSA!$E$5</f>
        <v>0.13057696815608208</v>
      </c>
      <c r="F24" s="221">
        <f>CTSA!$E$5</f>
        <v>0.13057696815608208</v>
      </c>
      <c r="G24" s="221">
        <f>CTSA!$E$5</f>
        <v>0.13057696815608208</v>
      </c>
      <c r="H24" s="221">
        <f>CTSA!$E$5</f>
        <v>0.13057696815608208</v>
      </c>
      <c r="I24" s="221">
        <f>CTSA!$E$5</f>
        <v>0.13057696815608208</v>
      </c>
      <c r="J24" s="221">
        <f>CTSA!$E$5</f>
        <v>0.13057696815608208</v>
      </c>
      <c r="K24" s="221">
        <f>CTSA!$E$5</f>
        <v>0.13057696815608208</v>
      </c>
      <c r="L24" s="221">
        <f>CTSA!$E$5</f>
        <v>0.13057696815608208</v>
      </c>
      <c r="M24" s="221">
        <f>CTSA!$E$5</f>
        <v>0.13057696815608208</v>
      </c>
      <c r="N24" s="221">
        <f>CTSA!$E$5</f>
        <v>0.13057696815608208</v>
      </c>
      <c r="O24" s="221">
        <f>CTSA!$E$5</f>
        <v>0.13057696815608208</v>
      </c>
      <c r="P24" s="221">
        <f>CTSA!$E$5</f>
        <v>0.13057696815608208</v>
      </c>
      <c r="Q24" s="221">
        <f>CTSA!$E$5</f>
        <v>0.13057696815608208</v>
      </c>
      <c r="R24" s="221">
        <f>CTSA!$E$5</f>
        <v>0.13057696815608208</v>
      </c>
      <c r="S24" s="221">
        <f>CTSA!$E$5</f>
        <v>0.13057696815608208</v>
      </c>
      <c r="T24" s="221">
        <f>CTSA!$E$5</f>
        <v>0.13057696815608208</v>
      </c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  <c r="AJ24" s="221"/>
      <c r="AK24" s="221"/>
      <c r="AL24" s="221"/>
      <c r="AM24" s="221"/>
      <c r="AN24" s="221"/>
      <c r="AO24" s="221"/>
      <c r="AP24" s="221"/>
      <c r="AQ24" s="221"/>
      <c r="AR24" s="221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2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221"/>
      <c r="BS24" s="221"/>
      <c r="BT24" s="221"/>
      <c r="BU24" s="221"/>
      <c r="BV24" s="221"/>
      <c r="BW24" s="221"/>
      <c r="BX24" s="221"/>
      <c r="BY24" s="221"/>
      <c r="BZ24" s="221"/>
      <c r="CA24" s="221"/>
      <c r="CB24" s="221"/>
      <c r="CC24" s="221"/>
      <c r="CD24" s="221"/>
      <c r="CE24" s="221"/>
      <c r="CF24" s="221"/>
      <c r="CG24" s="221"/>
      <c r="CH24" s="221"/>
      <c r="CI24" s="221"/>
      <c r="CJ24" s="221"/>
      <c r="CK24" s="221"/>
      <c r="CL24" s="221"/>
      <c r="CM24" s="221"/>
      <c r="CN24" s="221"/>
      <c r="CO24" s="221"/>
      <c r="CP24" s="221"/>
      <c r="CQ24" s="221"/>
      <c r="CR24" s="221"/>
      <c r="CS24" s="221"/>
      <c r="CT24" s="221"/>
      <c r="CU24" s="221"/>
      <c r="CV24" s="221"/>
      <c r="CW24" s="221"/>
      <c r="CX24" s="221"/>
      <c r="CY24" s="221"/>
      <c r="CZ24" s="221"/>
      <c r="DA24" s="221"/>
      <c r="DB24" s="221"/>
      <c r="DC24" s="221"/>
      <c r="DD24" s="221"/>
      <c r="DE24" s="221"/>
      <c r="DF24" s="221"/>
      <c r="DG24" s="221"/>
      <c r="DH24" s="221"/>
      <c r="DI24" s="221"/>
      <c r="DJ24" s="221"/>
      <c r="DK24" s="221"/>
      <c r="DL24" s="221"/>
      <c r="DM24" s="221"/>
      <c r="DN24" s="221"/>
      <c r="DO24" s="221"/>
      <c r="DP24" s="221"/>
      <c r="DQ24" s="221"/>
      <c r="DR24" s="221"/>
      <c r="DS24" s="221"/>
      <c r="DT24" s="221"/>
      <c r="DU24" s="221"/>
      <c r="DV24" s="221"/>
      <c r="DW24" s="221"/>
      <c r="DX24" s="221"/>
      <c r="DY24" s="221"/>
      <c r="DZ24" s="221">
        <f>CTSA!$E$5</f>
        <v>0.13057696815608208</v>
      </c>
      <c r="EA24" s="221">
        <f>CTSA!$E$5</f>
        <v>0.13057696815608208</v>
      </c>
      <c r="EB24" s="221">
        <f>CTSA!$E$5</f>
        <v>0.13057696815608208</v>
      </c>
      <c r="EC24" s="221">
        <f>CTSA!$E$5</f>
        <v>0.13057696815608208</v>
      </c>
      <c r="ED24" s="221">
        <f>CTSA!$E$5</f>
        <v>0.13057696815608208</v>
      </c>
      <c r="EE24" s="221">
        <f>CTSA!$E$5</f>
        <v>0.13057696815608208</v>
      </c>
      <c r="EF24" s="221">
        <f>CTSA!$E$5</f>
        <v>0.13057696815608208</v>
      </c>
      <c r="EG24" s="221">
        <f>CTSA!$E$5</f>
        <v>0.13057696815608208</v>
      </c>
      <c r="EH24" s="221">
        <f>CTSA!$E$5</f>
        <v>0.13057696815608208</v>
      </c>
      <c r="EI24" s="221">
        <f>CTSA!$E$5</f>
        <v>0.13057696815608208</v>
      </c>
      <c r="EJ24" s="221">
        <f>CTSA!$E$5</f>
        <v>0.13057696815608208</v>
      </c>
      <c r="EK24" s="221">
        <f>CTSA!$E$5</f>
        <v>0.13057696815608208</v>
      </c>
      <c r="EL24" s="221">
        <f>CTSA!$E$5</f>
        <v>0.13057696815608208</v>
      </c>
      <c r="EM24" s="221">
        <f>CTSA!$E$5</f>
        <v>0.13057696815608208</v>
      </c>
      <c r="EN24" s="221">
        <f>CTSA!$E$5</f>
        <v>0.13057696815608208</v>
      </c>
      <c r="EO24" s="221">
        <f>CTSA!$E$5</f>
        <v>0.13057696815608208</v>
      </c>
      <c r="EP24" s="221">
        <f>CTSA!$E$5</f>
        <v>0.13057696815608208</v>
      </c>
      <c r="EQ24" s="221">
        <f>CTSA!$E$5</f>
        <v>0.13057696815608208</v>
      </c>
      <c r="ER24" s="221">
        <f>CTSA!$E$5</f>
        <v>0.13057696815608208</v>
      </c>
      <c r="ES24" s="221">
        <f>CTSA!$E$5</f>
        <v>0.13057696815608208</v>
      </c>
      <c r="ET24" s="221">
        <f>CTSA!$E$5</f>
        <v>0.13057696815608208</v>
      </c>
      <c r="EU24" s="221">
        <f>CTSA!$E$5</f>
        <v>0.13057696815608208</v>
      </c>
      <c r="EV24" s="221">
        <f>CTSA!$E$5</f>
        <v>0.13057696815608208</v>
      </c>
      <c r="EW24" s="221">
        <f>CTSA!$E$5</f>
        <v>0.13057696815608208</v>
      </c>
      <c r="EX24" s="221">
        <f>CTSA!$E$5</f>
        <v>0.13057696815608208</v>
      </c>
      <c r="EY24" s="221">
        <f>CTSA!$E$5</f>
        <v>0.13057696815608208</v>
      </c>
      <c r="EZ24" s="221">
        <f>CTSA!$E$5</f>
        <v>0.13057696815608208</v>
      </c>
      <c r="FA24" s="221">
        <f>CTSA!$E$5</f>
        <v>0.13057696815608208</v>
      </c>
      <c r="FB24" s="221">
        <f>CTSA!$E$5</f>
        <v>0.13057696815608208</v>
      </c>
      <c r="FC24" s="221">
        <f>CTSA!$E$5</f>
        <v>0.13057696815608208</v>
      </c>
      <c r="FD24" s="221">
        <f>CTSA!$E$5</f>
        <v>0.13057696815608208</v>
      </c>
      <c r="FE24" s="221">
        <f>CTSA!$E$5</f>
        <v>0.13057696815608208</v>
      </c>
      <c r="FF24" s="221">
        <f>CTSA!$E$5</f>
        <v>0.13057696815608208</v>
      </c>
      <c r="FG24" s="221">
        <f>CTSA!$E$5</f>
        <v>0.13057696815608208</v>
      </c>
      <c r="FH24" s="221">
        <f>CTSA!$E$5</f>
        <v>0.13057696815608208</v>
      </c>
      <c r="FI24" s="221">
        <f>CTSA!$E$5</f>
        <v>0.13057696815608208</v>
      </c>
      <c r="FJ24" s="221">
        <f>CTSA!$E$5</f>
        <v>0.13057696815608208</v>
      </c>
      <c r="FK24" s="221">
        <f>CTSA!$E$5</f>
        <v>0.13057696815608208</v>
      </c>
      <c r="FL24" s="221">
        <f>CTSA!$E$5</f>
        <v>0.13057696815608208</v>
      </c>
      <c r="FM24" s="221">
        <f>CTSA!$E$5</f>
        <v>0.13057696815608208</v>
      </c>
      <c r="FN24" s="221">
        <f>CTSA!$E$5</f>
        <v>0.13057696815608208</v>
      </c>
      <c r="FO24" s="221">
        <f>CTSA!$E$5</f>
        <v>0.13057696815608208</v>
      </c>
      <c r="FP24" s="221">
        <f>CTSA!$E$5</f>
        <v>0.13057696815608208</v>
      </c>
      <c r="FQ24" s="221">
        <f>CTSA!$E$5</f>
        <v>0.13057696815608208</v>
      </c>
      <c r="FR24" s="221">
        <f>CTSA!$E$5</f>
        <v>0.13057696815608208</v>
      </c>
      <c r="FS24" s="221">
        <f>CTSA!$E$5</f>
        <v>0.13057696815608208</v>
      </c>
      <c r="FT24" s="221">
        <f>CTSA!$E$5</f>
        <v>0.13057696815608208</v>
      </c>
      <c r="FU24" s="221">
        <f>CTSA!$E$5</f>
        <v>0.13057696815608208</v>
      </c>
      <c r="FV24" s="221">
        <f>CTSA!$E$5</f>
        <v>0.13057696815608208</v>
      </c>
      <c r="FW24" s="221">
        <f>CTSA!$E$5</f>
        <v>0.13057696815608208</v>
      </c>
      <c r="FX24" s="221">
        <f>CTSA!$E$5</f>
        <v>0.13057696815608208</v>
      </c>
      <c r="FY24" s="221">
        <f>CTSA!$E$5</f>
        <v>0.13057696815608208</v>
      </c>
      <c r="FZ24" s="221">
        <f>CTSA!$E$5</f>
        <v>0.13057696815608208</v>
      </c>
      <c r="GA24" s="221">
        <f>CTSA!$E$5</f>
        <v>0.13057696815608208</v>
      </c>
      <c r="GB24" s="221">
        <f>CTSA!$E$5</f>
        <v>0.13057696815608208</v>
      </c>
      <c r="GC24" s="221">
        <f>CTSA!$E$5</f>
        <v>0.13057696815608208</v>
      </c>
      <c r="GD24" s="221">
        <f>CTSA!$E$5</f>
        <v>0.13057696815608208</v>
      </c>
      <c r="GE24" s="221">
        <f>CTSA!$E$5</f>
        <v>0.13057696815608208</v>
      </c>
      <c r="GF24" s="221">
        <f>CTSA!$E$5</f>
        <v>0.13057696815608208</v>
      </c>
      <c r="GG24" s="221">
        <f>CTSA!$E$5</f>
        <v>0.13057696815608208</v>
      </c>
      <c r="GH24" s="221">
        <f>CTSA!$E$5</f>
        <v>0.13057696815608208</v>
      </c>
      <c r="GI24" s="221">
        <f>CTSA!$E$5</f>
        <v>0.13057696815608208</v>
      </c>
      <c r="GJ24" s="221">
        <f>CTSA!$E$5</f>
        <v>0.13057696815608208</v>
      </c>
      <c r="GK24" s="221">
        <f>CTSA!$E$5</f>
        <v>0.13057696815608208</v>
      </c>
      <c r="GL24" s="221">
        <f>CTSA!$E$5</f>
        <v>0.13057696815608208</v>
      </c>
      <c r="GM24" s="221">
        <f>CTSA!$E$5</f>
        <v>0.13057696815608208</v>
      </c>
      <c r="GN24" s="221">
        <f>CTSA!$E$5</f>
        <v>0.13057696815608208</v>
      </c>
      <c r="GO24" s="221">
        <f>CTSA!$E$5</f>
        <v>0.13057696815608208</v>
      </c>
      <c r="GP24" s="221">
        <f>CTSA!$E$5</f>
        <v>0.13057696815608208</v>
      </c>
      <c r="GQ24" s="221">
        <f>CTSA!$E$5</f>
        <v>0.13057696815608208</v>
      </c>
      <c r="GR24" s="221">
        <f>CTSA!$E$5</f>
        <v>0.13057696815608208</v>
      </c>
      <c r="GS24" s="221">
        <f>CTSA!$E$5</f>
        <v>0.13057696815608208</v>
      </c>
      <c r="GT24" s="223"/>
      <c r="GU24" s="223"/>
      <c r="GV24" s="223"/>
      <c r="GW24" s="223"/>
      <c r="GX24" s="223"/>
      <c r="GY24" s="221">
        <f>CTSA!$E$5</f>
        <v>0.13057696815608208</v>
      </c>
      <c r="GZ24" s="221">
        <f>CTSA!$E$5</f>
        <v>0.13057696815608208</v>
      </c>
      <c r="HA24" s="221">
        <f>CTSA!$E$5</f>
        <v>0.13057696815608208</v>
      </c>
      <c r="HB24" s="221">
        <f>CTSA!$E$5</f>
        <v>0.13057696815608208</v>
      </c>
      <c r="HC24" s="221">
        <f>CTSA!$E$5</f>
        <v>0.13057696815608208</v>
      </c>
      <c r="HD24" s="221">
        <f>CTSA!$E$5</f>
        <v>0.13057696815608208</v>
      </c>
      <c r="HE24" s="221">
        <f>CTSA!$E$5</f>
        <v>0.13057696815608208</v>
      </c>
      <c r="HF24" s="221">
        <f>CTSA!$E$5</f>
        <v>0.13057696815608208</v>
      </c>
      <c r="HG24" s="221">
        <f>CTSA!$E$5</f>
        <v>0.13057696815608208</v>
      </c>
      <c r="HH24" s="221">
        <f>CTSA!$E$5</f>
        <v>0.13057696815608208</v>
      </c>
      <c r="HI24" s="221">
        <f>CTSA!$E$5</f>
        <v>0.13057696815608208</v>
      </c>
      <c r="HJ24" s="221">
        <f>CTSA!$E$5</f>
        <v>0.13057696815608208</v>
      </c>
      <c r="HK24" s="221">
        <f>CTSA!$E$5</f>
        <v>0.13057696815608208</v>
      </c>
      <c r="HL24" s="221">
        <f>CTSA!$E$5</f>
        <v>0.13057696815608208</v>
      </c>
      <c r="HM24" s="221">
        <f>CTSA!$E$5</f>
        <v>0.13057696815608208</v>
      </c>
      <c r="HN24" s="221">
        <f>CTSA!$E$5</f>
        <v>0.13057696815608208</v>
      </c>
      <c r="HO24" s="221"/>
      <c r="HP24" s="221"/>
      <c r="HQ24" s="221"/>
      <c r="HR24" s="221"/>
      <c r="HS24" s="221"/>
      <c r="HT24" s="221"/>
      <c r="HU24" s="221"/>
      <c r="HV24" s="221"/>
      <c r="HW24" s="221"/>
      <c r="HX24" s="221"/>
      <c r="HY24" s="221"/>
      <c r="HZ24" s="221"/>
      <c r="IA24" s="221"/>
      <c r="IB24" s="221"/>
      <c r="IC24" s="221"/>
      <c r="ID24" s="221"/>
      <c r="IE24" s="221"/>
      <c r="IF24" s="221"/>
      <c r="IG24" s="221"/>
      <c r="IH24" s="221"/>
      <c r="II24" s="221"/>
      <c r="IJ24" s="221"/>
      <c r="IK24" s="221"/>
      <c r="IL24" s="221"/>
      <c r="IM24" s="221"/>
      <c r="IN24" s="221"/>
      <c r="IO24" s="221"/>
      <c r="IP24" s="221"/>
      <c r="IQ24" s="221"/>
      <c r="IR24" s="221"/>
      <c r="IS24" s="221"/>
      <c r="IT24" s="221"/>
      <c r="IU24" s="221"/>
      <c r="IV24" s="221"/>
      <c r="IW24" s="222"/>
      <c r="IX24" s="221"/>
      <c r="IY24" s="221"/>
      <c r="IZ24" s="221"/>
      <c r="JA24" s="221"/>
      <c r="JB24" s="221"/>
      <c r="JC24" s="221"/>
      <c r="JD24" s="221"/>
      <c r="JE24" s="221"/>
      <c r="JF24" s="221"/>
      <c r="JG24" s="221"/>
      <c r="JH24" s="221"/>
      <c r="JI24" s="221"/>
      <c r="JJ24" s="221"/>
      <c r="JK24" s="221"/>
      <c r="JL24" s="221"/>
      <c r="JM24" s="221"/>
      <c r="JN24" s="221"/>
      <c r="JO24" s="221"/>
      <c r="JP24" s="221"/>
      <c r="JQ24" s="221"/>
      <c r="JR24" s="221"/>
      <c r="JS24" s="221"/>
      <c r="JT24" s="221"/>
      <c r="JU24" s="221"/>
      <c r="JV24" s="221"/>
      <c r="JW24" s="221"/>
      <c r="JX24" s="221"/>
      <c r="JY24" s="221"/>
      <c r="JZ24" s="221"/>
      <c r="KA24" s="221"/>
      <c r="KB24" s="221"/>
      <c r="KC24" s="221"/>
      <c r="KD24" s="221"/>
      <c r="KE24" s="221"/>
      <c r="KF24" s="221"/>
      <c r="KG24" s="221"/>
      <c r="KH24" s="221"/>
      <c r="KI24" s="221"/>
      <c r="KJ24" s="221"/>
      <c r="KK24" s="221"/>
      <c r="KL24" s="221"/>
      <c r="KM24" s="221"/>
      <c r="KN24" s="221"/>
      <c r="KO24" s="221"/>
      <c r="KP24" s="221"/>
      <c r="KQ24" s="221"/>
      <c r="KR24" s="221"/>
      <c r="KS24" s="221"/>
      <c r="KT24" s="221"/>
      <c r="KU24" s="221"/>
      <c r="KV24" s="221"/>
      <c r="KW24" s="221"/>
      <c r="KX24" s="221"/>
      <c r="KY24" s="221"/>
      <c r="KZ24" s="221"/>
      <c r="LA24" s="221"/>
      <c r="LB24" s="221"/>
      <c r="LC24" s="221"/>
      <c r="LD24" s="221"/>
      <c r="LE24" s="221"/>
      <c r="LF24" s="221"/>
      <c r="LG24" s="221"/>
      <c r="LH24" s="221"/>
      <c r="LI24" s="221"/>
      <c r="LJ24" s="221"/>
      <c r="LK24" s="221"/>
      <c r="LL24" s="221"/>
      <c r="LM24" s="221"/>
      <c r="LN24" s="221"/>
      <c r="LO24" s="221"/>
      <c r="LP24" s="221"/>
      <c r="LQ24" s="221"/>
      <c r="LR24" s="221"/>
      <c r="LS24" s="221"/>
      <c r="LT24" s="221">
        <f>CTSA!$E$5</f>
        <v>0.13057696815608208</v>
      </c>
      <c r="LU24" s="221">
        <f>CTSA!$E$5</f>
        <v>0.13057696815608208</v>
      </c>
      <c r="LV24" s="221">
        <f>CTSA!$E$5</f>
        <v>0.13057696815608208</v>
      </c>
      <c r="LW24" s="221">
        <f>CTSA!$E$5</f>
        <v>0.13057696815608208</v>
      </c>
      <c r="LX24" s="221">
        <f>CTSA!$E$5</f>
        <v>0.13057696815608208</v>
      </c>
      <c r="LY24" s="221">
        <f>CTSA!$E$5</f>
        <v>0.13057696815608208</v>
      </c>
      <c r="LZ24" s="221">
        <f>CTSA!$E$5</f>
        <v>0.13057696815608208</v>
      </c>
      <c r="MA24" s="221">
        <f>CTSA!$E$5</f>
        <v>0.13057696815608208</v>
      </c>
      <c r="MB24" s="221">
        <f>CTSA!$E$5</f>
        <v>0.13057696815608208</v>
      </c>
      <c r="MC24" s="221">
        <f>CTSA!$E$5</f>
        <v>0.13057696815608208</v>
      </c>
      <c r="MD24" s="221">
        <f>CTSA!$E$5</f>
        <v>0.13057696815608208</v>
      </c>
      <c r="ME24" s="221">
        <f>CTSA!$E$5</f>
        <v>0.13057696815608208</v>
      </c>
      <c r="MF24" s="221">
        <f>CTSA!$E$5</f>
        <v>0.13057696815608208</v>
      </c>
      <c r="MG24" s="221">
        <f>CTSA!$E$5</f>
        <v>0.13057696815608208</v>
      </c>
      <c r="MH24" s="221">
        <f>CTSA!$E$5</f>
        <v>0.13057696815608208</v>
      </c>
      <c r="MI24" s="221">
        <f>CTSA!$E$5</f>
        <v>0.13057696815608208</v>
      </c>
      <c r="MJ24" s="221">
        <f>CTSA!$E$5</f>
        <v>0.13057696815608208</v>
      </c>
      <c r="MK24" s="221">
        <f>CTSA!$E$5</f>
        <v>0.13057696815608208</v>
      </c>
      <c r="ML24" s="221">
        <f>CTSA!$E$5</f>
        <v>0.13057696815608208</v>
      </c>
      <c r="MM24" s="221">
        <f>CTSA!$E$5</f>
        <v>0.13057696815608208</v>
      </c>
      <c r="MN24" s="221">
        <f>CTSA!$E$5</f>
        <v>0.13057696815608208</v>
      </c>
      <c r="MO24" s="221">
        <f>CTSA!$E$5</f>
        <v>0.13057696815608208</v>
      </c>
      <c r="MP24" s="221">
        <f>CTSA!$E$5</f>
        <v>0.13057696815608208</v>
      </c>
      <c r="MQ24" s="221">
        <f>CTSA!$E$5</f>
        <v>0.13057696815608208</v>
      </c>
      <c r="MR24" s="221">
        <f>CTSA!$E$5</f>
        <v>0.13057696815608208</v>
      </c>
      <c r="MS24" s="221">
        <f>CTSA!$E$5</f>
        <v>0.13057696815608208</v>
      </c>
      <c r="MT24" s="221">
        <f>CTSA!$E$5</f>
        <v>0.13057696815608208</v>
      </c>
      <c r="MU24" s="221">
        <f>CTSA!$E$5</f>
        <v>0.13057696815608208</v>
      </c>
      <c r="MV24" s="221">
        <f>CTSA!$E$5</f>
        <v>0.13057696815608208</v>
      </c>
      <c r="MW24" s="221">
        <f>CTSA!$E$5</f>
        <v>0.13057696815608208</v>
      </c>
      <c r="MX24" s="221">
        <f>CTSA!$E$5</f>
        <v>0.13057696815608208</v>
      </c>
      <c r="MY24" s="221">
        <f>CTSA!$E$5</f>
        <v>0.13057696815608208</v>
      </c>
      <c r="MZ24" s="221">
        <f>CTSA!$E$5</f>
        <v>0.13057696815608208</v>
      </c>
      <c r="NA24" s="221">
        <f>CTSA!$E$5</f>
        <v>0.13057696815608208</v>
      </c>
      <c r="NB24" s="221">
        <f>CTSA!$E$5</f>
        <v>0.13057696815608208</v>
      </c>
      <c r="NC24" s="221">
        <f>CTSA!$E$5</f>
        <v>0.13057696815608208</v>
      </c>
      <c r="ND24" s="221">
        <f>CTSA!$E$5</f>
        <v>0.13057696815608208</v>
      </c>
      <c r="NE24" s="221">
        <f>CTSA!$E$5</f>
        <v>0.13057696815608208</v>
      </c>
      <c r="NF24" s="221">
        <f>CTSA!$E$5</f>
        <v>0.13057696815608208</v>
      </c>
      <c r="NG24" s="221">
        <f>CTSA!$E$5</f>
        <v>0.13057696815608208</v>
      </c>
      <c r="NH24" s="221">
        <f>CTSA!$E$5</f>
        <v>0.13057696815608208</v>
      </c>
      <c r="NI24" s="221">
        <f>CTSA!$E$5</f>
        <v>0.13057696815608208</v>
      </c>
      <c r="NJ24" s="221">
        <f>CTSA!$E$5</f>
        <v>0.13057696815608208</v>
      </c>
      <c r="NK24" s="221">
        <f>CTSA!$E$5</f>
        <v>0.13057696815608208</v>
      </c>
      <c r="NL24" s="221">
        <f>CTSA!$E$5</f>
        <v>0.13057696815608208</v>
      </c>
      <c r="NM24" s="221">
        <f>CTSA!$E$5</f>
        <v>0.13057696815608208</v>
      </c>
      <c r="NN24" s="221">
        <f>CTSA!$E$5</f>
        <v>0.13057696815608208</v>
      </c>
      <c r="NO24" s="221">
        <f>CTSA!$E$5</f>
        <v>0.13057696815608208</v>
      </c>
      <c r="NP24" s="221">
        <f>CTSA!$E$5</f>
        <v>0.13057696815608208</v>
      </c>
      <c r="NQ24" s="221">
        <f>CTSA!$E$5</f>
        <v>0.13057696815608208</v>
      </c>
      <c r="NR24" s="221">
        <f>CTSA!$E$5</f>
        <v>0.13057696815608208</v>
      </c>
      <c r="NS24" s="221">
        <f>CTSA!$E$5</f>
        <v>0.13057696815608208</v>
      </c>
      <c r="NT24" s="221">
        <f>CTSA!$E$5</f>
        <v>0.13057696815608208</v>
      </c>
      <c r="NU24" s="221">
        <f>CTSA!$E$5</f>
        <v>0.13057696815608208</v>
      </c>
      <c r="NV24" s="221">
        <f>CTSA!$E$5</f>
        <v>0.13057696815608208</v>
      </c>
      <c r="NW24" s="221">
        <f>CTSA!$E$5</f>
        <v>0.13057696815608208</v>
      </c>
      <c r="NX24" s="221">
        <f>CTSA!$E$5</f>
        <v>0.13057696815608208</v>
      </c>
      <c r="NY24" s="221">
        <f>CTSA!$E$5</f>
        <v>0.13057696815608208</v>
      </c>
      <c r="NZ24" s="221">
        <f>CTSA!$E$5</f>
        <v>0.13057696815608208</v>
      </c>
      <c r="OA24" s="221">
        <f>CTSA!$E$5</f>
        <v>0.13057696815608208</v>
      </c>
      <c r="OB24" s="221">
        <f>CTSA!$E$5</f>
        <v>0.13057696815608208</v>
      </c>
      <c r="OC24" s="221">
        <f>CTSA!$E$5</f>
        <v>0.13057696815608208</v>
      </c>
      <c r="OD24" s="221">
        <f>CTSA!$E$5</f>
        <v>0.13057696815608208</v>
      </c>
      <c r="OE24" s="221">
        <f>CTSA!$E$5</f>
        <v>0.13057696815608208</v>
      </c>
      <c r="OF24" s="221">
        <f>CTSA!$E$5</f>
        <v>0.13057696815608208</v>
      </c>
      <c r="OG24" s="221">
        <f>CTSA!$E$5</f>
        <v>0.13057696815608208</v>
      </c>
      <c r="OH24" s="221">
        <f>CTSA!$E$5</f>
        <v>0.13057696815608208</v>
      </c>
      <c r="OI24" s="221">
        <f>CTSA!$E$5</f>
        <v>0.13057696815608208</v>
      </c>
      <c r="OJ24" s="221">
        <f>CTSA!$E$5</f>
        <v>0.13057696815608208</v>
      </c>
      <c r="OK24" s="221">
        <f>CTSA!$E$5</f>
        <v>0.13057696815608208</v>
      </c>
      <c r="OL24" s="221">
        <f>CTSA!$E$5</f>
        <v>0.13057696815608208</v>
      </c>
      <c r="OM24" s="221">
        <f>CTSA!$E$5</f>
        <v>0.13057696815608208</v>
      </c>
      <c r="ON24" s="221"/>
      <c r="OO24" s="221"/>
      <c r="OP24" s="221"/>
      <c r="OQ24" s="221"/>
      <c r="OR24" s="221"/>
      <c r="OS24" s="221"/>
      <c r="OT24" s="221"/>
      <c r="OU24" s="221"/>
      <c r="OV24" s="221"/>
      <c r="OW24" s="221"/>
      <c r="OX24" s="221"/>
      <c r="OY24" s="223"/>
      <c r="OZ24" s="221"/>
      <c r="PA24" s="221"/>
      <c r="PB24" s="221"/>
      <c r="PC24" s="221"/>
      <c r="PD24" s="221"/>
      <c r="PE24" s="221"/>
      <c r="PF24" s="221"/>
      <c r="PG24" s="221"/>
      <c r="PH24" s="221"/>
      <c r="PI24" s="221"/>
      <c r="PJ24" s="221"/>
      <c r="PK24" s="221"/>
      <c r="PL24" s="221"/>
      <c r="PM24" s="221"/>
      <c r="PN24" s="221"/>
      <c r="PO24" s="221"/>
      <c r="PP24" s="229"/>
      <c r="PQ24" s="229"/>
      <c r="PR24" s="229"/>
      <c r="PS24" s="221"/>
      <c r="PT24" s="221"/>
      <c r="PU24" s="221"/>
      <c r="PV24" s="221"/>
      <c r="PW24" s="221"/>
      <c r="PX24" s="221"/>
      <c r="PY24" s="221"/>
      <c r="PZ24" s="221"/>
      <c r="QA24" s="229"/>
      <c r="QB24" s="229"/>
      <c r="QC24" s="229"/>
      <c r="QD24" s="223"/>
      <c r="QE24" s="221"/>
      <c r="QF24" s="221"/>
      <c r="QG24" s="221"/>
      <c r="QH24" s="221"/>
      <c r="QI24" s="221"/>
      <c r="QJ24" s="221"/>
      <c r="QK24" s="221"/>
      <c r="QL24" s="221"/>
      <c r="QM24" s="221"/>
      <c r="QN24" s="221"/>
      <c r="QO24" s="221"/>
      <c r="QP24" s="221"/>
      <c r="QQ24" s="221"/>
      <c r="QR24" s="221"/>
    </row>
    <row r="25" spans="1:460" s="224" customFormat="1">
      <c r="A25" s="217">
        <v>4</v>
      </c>
      <c r="B25" s="218" t="s">
        <v>924</v>
      </c>
      <c r="C25" s="219" t="str">
        <f>B12</f>
        <v>Controlor ( inginer, maistru)</v>
      </c>
      <c r="D25" s="220"/>
      <c r="E25" s="221">
        <f>CTSA!$E$5</f>
        <v>0.13057696815608208</v>
      </c>
      <c r="F25" s="221">
        <f>CTSA!$E$5</f>
        <v>0.13057696815608208</v>
      </c>
      <c r="G25" s="221">
        <f>CTSA!$E$5</f>
        <v>0.13057696815608208</v>
      </c>
      <c r="H25" s="221">
        <f>CTSA!$E$5</f>
        <v>0.13057696815608208</v>
      </c>
      <c r="I25" s="221">
        <f>CTSA!$E$5</f>
        <v>0.13057696815608208</v>
      </c>
      <c r="J25" s="221">
        <f>CTSA!$E$5</f>
        <v>0.13057696815608208</v>
      </c>
      <c r="K25" s="221">
        <f>CTSA!$E$5</f>
        <v>0.13057696815608208</v>
      </c>
      <c r="L25" s="221">
        <f>CTSA!$E$5</f>
        <v>0.13057696815608208</v>
      </c>
      <c r="M25" s="221">
        <f>CTSA!$E$5</f>
        <v>0.13057696815608208</v>
      </c>
      <c r="N25" s="221">
        <f>CTSA!$E$5</f>
        <v>0.13057696815608208</v>
      </c>
      <c r="O25" s="221">
        <f>CTSA!$E$5</f>
        <v>0.13057696815608208</v>
      </c>
      <c r="P25" s="221">
        <f>CTSA!$E$5</f>
        <v>0.13057696815608208</v>
      </c>
      <c r="Q25" s="221">
        <f>CTSA!$E$5</f>
        <v>0.13057696815608208</v>
      </c>
      <c r="R25" s="221">
        <f>CTSA!$E$5</f>
        <v>0.13057696815608208</v>
      </c>
      <c r="S25" s="221">
        <f>CTSA!$E$5</f>
        <v>0.13057696815608208</v>
      </c>
      <c r="T25" s="221">
        <f>CTSA!$E$5</f>
        <v>0.13057696815608208</v>
      </c>
      <c r="U25" s="221">
        <f>CTSA!$E$5</f>
        <v>0.13057696815608208</v>
      </c>
      <c r="V25" s="221">
        <f>CTSA!$E$5</f>
        <v>0.13057696815608208</v>
      </c>
      <c r="W25" s="221">
        <f>CTSA!$E$5</f>
        <v>0.13057696815608208</v>
      </c>
      <c r="X25" s="221">
        <f>CTSA!$E$5</f>
        <v>0.13057696815608208</v>
      </c>
      <c r="Y25" s="221">
        <f>CTSA!$E$5</f>
        <v>0.13057696815608208</v>
      </c>
      <c r="Z25" s="221">
        <f>CTSA!$E$5</f>
        <v>0.13057696815608208</v>
      </c>
      <c r="AA25" s="221">
        <f>CTSA!$E$5</f>
        <v>0.13057696815608208</v>
      </c>
      <c r="AB25" s="221">
        <f>CTSA!$E$5</f>
        <v>0.13057696815608208</v>
      </c>
      <c r="AC25" s="221">
        <f>CTSA!$E$5</f>
        <v>0.13057696815608208</v>
      </c>
      <c r="AD25" s="221">
        <f>CTSA!$E$5</f>
        <v>0.13057696815608208</v>
      </c>
      <c r="AE25" s="221">
        <f>CTSA!$E$5</f>
        <v>0.13057696815608208</v>
      </c>
      <c r="AF25" s="221">
        <f>CTSA!$E$5</f>
        <v>0.13057696815608208</v>
      </c>
      <c r="AG25" s="221">
        <f>CTSA!$E$5</f>
        <v>0.13057696815608208</v>
      </c>
      <c r="AH25" s="221">
        <f>CTSA!$E$5</f>
        <v>0.13057696815608208</v>
      </c>
      <c r="AI25" s="221">
        <f>CTSA!$E$5</f>
        <v>0.13057696815608208</v>
      </c>
      <c r="AJ25" s="221">
        <f>CTSA!$E$5</f>
        <v>0.13057696815608208</v>
      </c>
      <c r="AK25" s="221">
        <f>CTSA!$E$5</f>
        <v>0.13057696815608208</v>
      </c>
      <c r="AL25" s="221">
        <f>CTSA!$E$5</f>
        <v>0.13057696815608208</v>
      </c>
      <c r="AM25" s="221">
        <f>CTSA!$E$5</f>
        <v>0.13057696815608208</v>
      </c>
      <c r="AN25" s="221">
        <f>CTSA!$E$5</f>
        <v>0.13057696815608208</v>
      </c>
      <c r="AO25" s="221">
        <f>CTSA!$E$5</f>
        <v>0.13057696815608208</v>
      </c>
      <c r="AP25" s="221">
        <f>CTSA!$E$5</f>
        <v>0.13057696815608208</v>
      </c>
      <c r="AQ25" s="221">
        <f>CTSA!$E$5</f>
        <v>0.13057696815608208</v>
      </c>
      <c r="AR25" s="221">
        <f>CTSA!$E$5</f>
        <v>0.13057696815608208</v>
      </c>
      <c r="AS25" s="221">
        <f>CTSA!$E$5</f>
        <v>0.13057696815608208</v>
      </c>
      <c r="AT25" s="221">
        <f>CTSA!$E$5</f>
        <v>0.13057696815608208</v>
      </c>
      <c r="AU25" s="221">
        <f>CTSA!$E$5</f>
        <v>0.13057696815608208</v>
      </c>
      <c r="AV25" s="221">
        <f>CTSA!$E$5</f>
        <v>0.13057696815608208</v>
      </c>
      <c r="AW25" s="221">
        <f>CTSA!$E$5</f>
        <v>0.13057696815608208</v>
      </c>
      <c r="AX25" s="221">
        <f>CTSA!$E$5</f>
        <v>0.13057696815608208</v>
      </c>
      <c r="AY25" s="221">
        <f>CTSA!$E$5</f>
        <v>0.13057696815608208</v>
      </c>
      <c r="AZ25" s="221">
        <f>CTSA!$E$5</f>
        <v>0.13057696815608208</v>
      </c>
      <c r="BA25" s="221">
        <f>CTSA!$E$5</f>
        <v>0.13057696815608208</v>
      </c>
      <c r="BB25" s="221">
        <f>CTSA!$E$5</f>
        <v>0.13057696815608208</v>
      </c>
      <c r="BC25" s="222">
        <f>CTSA!$E$5</f>
        <v>0.13057696815608208</v>
      </c>
      <c r="BD25" s="221">
        <f>CTSA!$E$5</f>
        <v>0.13057696815608208</v>
      </c>
      <c r="BE25" s="221">
        <f>CTSA!$E$5</f>
        <v>0.13057696815608208</v>
      </c>
      <c r="BF25" s="221">
        <f>CTSA!$E$5</f>
        <v>0.13057696815608208</v>
      </c>
      <c r="BG25" s="221">
        <f>CTSA!$E$5</f>
        <v>0.13057696815608208</v>
      </c>
      <c r="BH25" s="221">
        <f>CTSA!$E$5</f>
        <v>0.13057696815608208</v>
      </c>
      <c r="BI25" s="221">
        <f>CTSA!$E$5</f>
        <v>0.13057696815608208</v>
      </c>
      <c r="BJ25" s="221">
        <f>CTSA!$E$5</f>
        <v>0.13057696815608208</v>
      </c>
      <c r="BK25" s="221">
        <f>CTSA!$E$5</f>
        <v>0.13057696815608208</v>
      </c>
      <c r="BL25" s="221">
        <f>CTSA!$E$5</f>
        <v>0.13057696815608208</v>
      </c>
      <c r="BM25" s="221">
        <f>CTSA!$E$5</f>
        <v>0.13057696815608208</v>
      </c>
      <c r="BN25" s="221">
        <f>CTSA!$E$5</f>
        <v>0.13057696815608208</v>
      </c>
      <c r="BO25" s="221">
        <f>CTSA!$E$5</f>
        <v>0.13057696815608208</v>
      </c>
      <c r="BP25" s="221">
        <f>CTSA!$E$5</f>
        <v>0.13057696815608208</v>
      </c>
      <c r="BQ25" s="221">
        <f>CTSA!$E$5</f>
        <v>0.13057696815608208</v>
      </c>
      <c r="BR25" s="221">
        <f>CTSA!$E$5</f>
        <v>0.13057696815608208</v>
      </c>
      <c r="BS25" s="221">
        <f>CTSA!$E$5</f>
        <v>0.13057696815608208</v>
      </c>
      <c r="BT25" s="221">
        <f>CTSA!$E$5</f>
        <v>0.13057696815608208</v>
      </c>
      <c r="BU25" s="221">
        <f>CTSA!$E$5</f>
        <v>0.13057696815608208</v>
      </c>
      <c r="BV25" s="221">
        <f>CTSA!$E$5</f>
        <v>0.13057696815608208</v>
      </c>
      <c r="BW25" s="221">
        <f>CTSA!$E$5</f>
        <v>0.13057696815608208</v>
      </c>
      <c r="BX25" s="221">
        <f>CTSA!$E$5</f>
        <v>0.13057696815608208</v>
      </c>
      <c r="BY25" s="221">
        <f>CTSA!$E$5</f>
        <v>0.13057696815608208</v>
      </c>
      <c r="BZ25" s="221">
        <f>CTSA!$E$5</f>
        <v>0.13057696815608208</v>
      </c>
      <c r="CA25" s="221">
        <f>CTSA!$E$5</f>
        <v>0.13057696815608208</v>
      </c>
      <c r="CB25" s="221">
        <f>CTSA!$E$5</f>
        <v>0.13057696815608208</v>
      </c>
      <c r="CC25" s="221">
        <f>CTSA!$E$5</f>
        <v>0.13057696815608208</v>
      </c>
      <c r="CD25" s="221">
        <f>CTSA!$E$5</f>
        <v>0.13057696815608208</v>
      </c>
      <c r="CE25" s="221">
        <f>CTSA!$E$5</f>
        <v>0.13057696815608208</v>
      </c>
      <c r="CF25" s="221">
        <f>CTSA!$E$5</f>
        <v>0.13057696815608208</v>
      </c>
      <c r="CG25" s="221">
        <f>CTSA!$E$5</f>
        <v>0.13057696815608208</v>
      </c>
      <c r="CH25" s="221">
        <f>CTSA!$E$5</f>
        <v>0.13057696815608208</v>
      </c>
      <c r="CI25" s="221">
        <f>CTSA!$E$5</f>
        <v>0.13057696815608208</v>
      </c>
      <c r="CJ25" s="221">
        <f>CTSA!$E$5</f>
        <v>0.13057696815608208</v>
      </c>
      <c r="CK25" s="221">
        <f>CTSA!$E$5</f>
        <v>0.13057696815608208</v>
      </c>
      <c r="CL25" s="221">
        <f>CTSA!$E$5</f>
        <v>0.13057696815608208</v>
      </c>
      <c r="CM25" s="221">
        <f>CTSA!$E$5</f>
        <v>0.13057696815608208</v>
      </c>
      <c r="CN25" s="221">
        <f>CTSA!$E$5</f>
        <v>0.13057696815608208</v>
      </c>
      <c r="CO25" s="221">
        <f>CTSA!$E$5</f>
        <v>0.13057696815608208</v>
      </c>
      <c r="CP25" s="221">
        <f>CTSA!$E$5</f>
        <v>0.13057696815608208</v>
      </c>
      <c r="CQ25" s="221">
        <f>CTSA!$E$5</f>
        <v>0.13057696815608208</v>
      </c>
      <c r="CR25" s="221">
        <f>CTSA!$E$5</f>
        <v>0.13057696815608208</v>
      </c>
      <c r="CS25" s="221">
        <f>CTSA!$E$5</f>
        <v>0.13057696815608208</v>
      </c>
      <c r="CT25" s="221">
        <f>CTSA!$E$5</f>
        <v>0.13057696815608208</v>
      </c>
      <c r="CU25" s="221">
        <f>CTSA!$E$5</f>
        <v>0.13057696815608208</v>
      </c>
      <c r="CV25" s="221">
        <f>CTSA!$E$5</f>
        <v>0.13057696815608208</v>
      </c>
      <c r="CW25" s="221">
        <f>CTSA!$E$5</f>
        <v>0.13057696815608208</v>
      </c>
      <c r="CX25" s="221">
        <f>CTSA!$E$5</f>
        <v>0.13057696815608208</v>
      </c>
      <c r="CY25" s="221">
        <f>CTSA!$E$5</f>
        <v>0.13057696815608208</v>
      </c>
      <c r="CZ25" s="221">
        <f>CTSA!$E$5</f>
        <v>0.13057696815608208</v>
      </c>
      <c r="DA25" s="221">
        <f>CTSA!$E$5</f>
        <v>0.13057696815608208</v>
      </c>
      <c r="DB25" s="221">
        <f>CTSA!$E$5</f>
        <v>0.13057696815608208</v>
      </c>
      <c r="DC25" s="221">
        <f>CTSA!$E$5</f>
        <v>0.13057696815608208</v>
      </c>
      <c r="DD25" s="221">
        <f>CTSA!$E$5</f>
        <v>0.13057696815608208</v>
      </c>
      <c r="DE25" s="221">
        <f>CTSA!$E$5</f>
        <v>0.13057696815608208</v>
      </c>
      <c r="DF25" s="221">
        <f>CTSA!$E$5</f>
        <v>0.13057696815608208</v>
      </c>
      <c r="DG25" s="221">
        <f>CTSA!$E$5</f>
        <v>0.13057696815608208</v>
      </c>
      <c r="DH25" s="221">
        <f>CTSA!$E$5</f>
        <v>0.13057696815608208</v>
      </c>
      <c r="DI25" s="221">
        <f>CTSA!$E$5</f>
        <v>0.13057696815608208</v>
      </c>
      <c r="DJ25" s="221">
        <f>CTSA!$E$5</f>
        <v>0.13057696815608208</v>
      </c>
      <c r="DK25" s="221">
        <f>CTSA!$E$5</f>
        <v>0.13057696815608208</v>
      </c>
      <c r="DL25" s="221">
        <f>CTSA!$E$5</f>
        <v>0.13057696815608208</v>
      </c>
      <c r="DM25" s="221">
        <f>CTSA!$E$5</f>
        <v>0.13057696815608208</v>
      </c>
      <c r="DN25" s="221">
        <f>CTSA!$E$5</f>
        <v>0.13057696815608208</v>
      </c>
      <c r="DO25" s="221">
        <f>CTSA!$E$5</f>
        <v>0.13057696815608208</v>
      </c>
      <c r="DP25" s="221">
        <f>CTSA!$E$5</f>
        <v>0.13057696815608208</v>
      </c>
      <c r="DQ25" s="221">
        <f>CTSA!$E$5</f>
        <v>0.13057696815608208</v>
      </c>
      <c r="DR25" s="221">
        <f>CTSA!$E$5</f>
        <v>0.13057696815608208</v>
      </c>
      <c r="DS25" s="221">
        <f>CTSA!$E$5</f>
        <v>0.13057696815608208</v>
      </c>
      <c r="DT25" s="221">
        <f>CTSA!$E$5</f>
        <v>0.13057696815608208</v>
      </c>
      <c r="DU25" s="221">
        <f>CTSA!$E$5</f>
        <v>0.13057696815608208</v>
      </c>
      <c r="DV25" s="221">
        <f>CTSA!$E$5</f>
        <v>0.13057696815608208</v>
      </c>
      <c r="DW25" s="221">
        <f>CTSA!$E$5</f>
        <v>0.13057696815608208</v>
      </c>
      <c r="DX25" s="221">
        <f>CTSA!$E$5</f>
        <v>0.13057696815608208</v>
      </c>
      <c r="DY25" s="221">
        <f>CTSA!$E$5</f>
        <v>0.13057696815608208</v>
      </c>
      <c r="DZ25" s="221">
        <f>CTSA!$E$5</f>
        <v>0.13057696815608208</v>
      </c>
      <c r="EA25" s="221">
        <f>CTSA!$E$5</f>
        <v>0.13057696815608208</v>
      </c>
      <c r="EB25" s="221">
        <f>CTSA!$E$5</f>
        <v>0.13057696815608208</v>
      </c>
      <c r="EC25" s="221">
        <f>CTSA!$E$5</f>
        <v>0.13057696815608208</v>
      </c>
      <c r="ED25" s="221">
        <f>CTSA!$E$5</f>
        <v>0.13057696815608208</v>
      </c>
      <c r="EE25" s="221">
        <f>CTSA!$E$5</f>
        <v>0.13057696815608208</v>
      </c>
      <c r="EF25" s="221">
        <f>CTSA!$E$5</f>
        <v>0.13057696815608208</v>
      </c>
      <c r="EG25" s="221">
        <f>CTSA!$E$5</f>
        <v>0.13057696815608208</v>
      </c>
      <c r="EH25" s="221">
        <f>CTSA!$E$5</f>
        <v>0.13057696815608208</v>
      </c>
      <c r="EI25" s="221">
        <f>CTSA!$E$5</f>
        <v>0.13057696815608208</v>
      </c>
      <c r="EJ25" s="221">
        <f>CTSA!$E$5</f>
        <v>0.13057696815608208</v>
      </c>
      <c r="EK25" s="221">
        <f>CTSA!$E$5</f>
        <v>0.13057696815608208</v>
      </c>
      <c r="EL25" s="221">
        <f>CTSA!$E$5</f>
        <v>0.13057696815608208</v>
      </c>
      <c r="EM25" s="221">
        <f>CTSA!$E$5</f>
        <v>0.13057696815608208</v>
      </c>
      <c r="EN25" s="221">
        <f>CTSA!$E$5</f>
        <v>0.13057696815608208</v>
      </c>
      <c r="EO25" s="221">
        <f>CTSA!$E$5</f>
        <v>0.13057696815608208</v>
      </c>
      <c r="EP25" s="221">
        <f>CTSA!$E$5</f>
        <v>0.13057696815608208</v>
      </c>
      <c r="EQ25" s="221">
        <f>CTSA!$E$5</f>
        <v>0.13057696815608208</v>
      </c>
      <c r="ER25" s="221">
        <f>CTSA!$E$5</f>
        <v>0.13057696815608208</v>
      </c>
      <c r="ES25" s="221">
        <f>CTSA!$E$5</f>
        <v>0.13057696815608208</v>
      </c>
      <c r="ET25" s="221">
        <f>CTSA!$E$5</f>
        <v>0.13057696815608208</v>
      </c>
      <c r="EU25" s="221">
        <f>CTSA!$E$5</f>
        <v>0.13057696815608208</v>
      </c>
      <c r="EV25" s="221">
        <f>CTSA!$E$5</f>
        <v>0.13057696815608208</v>
      </c>
      <c r="EW25" s="221">
        <f>CTSA!$E$5</f>
        <v>0.13057696815608208</v>
      </c>
      <c r="EX25" s="221">
        <f>CTSA!$E$5</f>
        <v>0.13057696815608208</v>
      </c>
      <c r="EY25" s="221">
        <f>CTSA!$E$5</f>
        <v>0.13057696815608208</v>
      </c>
      <c r="EZ25" s="221">
        <f>CTSA!$E$5</f>
        <v>0.13057696815608208</v>
      </c>
      <c r="FA25" s="221">
        <f>CTSA!$E$5</f>
        <v>0.13057696815608208</v>
      </c>
      <c r="FB25" s="221">
        <f>CTSA!$E$5</f>
        <v>0.13057696815608208</v>
      </c>
      <c r="FC25" s="221">
        <f>CTSA!$E$5</f>
        <v>0.13057696815608208</v>
      </c>
      <c r="FD25" s="221">
        <f>CTSA!$E$5</f>
        <v>0.13057696815608208</v>
      </c>
      <c r="FE25" s="221">
        <f>CTSA!$E$5</f>
        <v>0.13057696815608208</v>
      </c>
      <c r="FF25" s="221">
        <f>CTSA!$E$5</f>
        <v>0.13057696815608208</v>
      </c>
      <c r="FG25" s="221">
        <f>CTSA!$E$5</f>
        <v>0.13057696815608208</v>
      </c>
      <c r="FH25" s="221">
        <f>CTSA!$E$5</f>
        <v>0.13057696815608208</v>
      </c>
      <c r="FI25" s="221">
        <f>CTSA!$E$5</f>
        <v>0.13057696815608208</v>
      </c>
      <c r="FJ25" s="221">
        <f>CTSA!$E$5</f>
        <v>0.13057696815608208</v>
      </c>
      <c r="FK25" s="221">
        <f>CTSA!$E$5</f>
        <v>0.13057696815608208</v>
      </c>
      <c r="FL25" s="221">
        <f>CTSA!$E$5</f>
        <v>0.13057696815608208</v>
      </c>
      <c r="FM25" s="221">
        <f>CTSA!$E$5</f>
        <v>0.13057696815608208</v>
      </c>
      <c r="FN25" s="221">
        <f>CTSA!$E$5</f>
        <v>0.13057696815608208</v>
      </c>
      <c r="FO25" s="221">
        <f>CTSA!$E$5</f>
        <v>0.13057696815608208</v>
      </c>
      <c r="FP25" s="221">
        <f>CTSA!$E$5</f>
        <v>0.13057696815608208</v>
      </c>
      <c r="FQ25" s="221">
        <f>CTSA!$E$5</f>
        <v>0.13057696815608208</v>
      </c>
      <c r="FR25" s="221">
        <f>CTSA!$E$5</f>
        <v>0.13057696815608208</v>
      </c>
      <c r="FS25" s="221">
        <f>CTSA!$E$5</f>
        <v>0.13057696815608208</v>
      </c>
      <c r="FT25" s="221">
        <f>CTSA!$E$5</f>
        <v>0.13057696815608208</v>
      </c>
      <c r="FU25" s="221">
        <f>CTSA!$E$5</f>
        <v>0.13057696815608208</v>
      </c>
      <c r="FV25" s="221">
        <f>CTSA!$E$5</f>
        <v>0.13057696815608208</v>
      </c>
      <c r="FW25" s="221">
        <f>CTSA!$E$5</f>
        <v>0.13057696815608208</v>
      </c>
      <c r="FX25" s="221">
        <f>CTSA!$E$5</f>
        <v>0.13057696815608208</v>
      </c>
      <c r="FY25" s="221">
        <f>CTSA!$E$5</f>
        <v>0.13057696815608208</v>
      </c>
      <c r="FZ25" s="221">
        <f>CTSA!$E$5</f>
        <v>0.13057696815608208</v>
      </c>
      <c r="GA25" s="221">
        <f>CTSA!$E$5</f>
        <v>0.13057696815608208</v>
      </c>
      <c r="GB25" s="221">
        <f>CTSA!$E$5</f>
        <v>0.13057696815608208</v>
      </c>
      <c r="GC25" s="221">
        <f>CTSA!$E$5</f>
        <v>0.13057696815608208</v>
      </c>
      <c r="GD25" s="221">
        <f>CTSA!$E$5</f>
        <v>0.13057696815608208</v>
      </c>
      <c r="GE25" s="221">
        <f>CTSA!$E$5</f>
        <v>0.13057696815608208</v>
      </c>
      <c r="GF25" s="221">
        <f>CTSA!$E$5</f>
        <v>0.13057696815608208</v>
      </c>
      <c r="GG25" s="221">
        <f>CTSA!$E$5</f>
        <v>0.13057696815608208</v>
      </c>
      <c r="GH25" s="221">
        <f>CTSA!$E$5</f>
        <v>0.13057696815608208</v>
      </c>
      <c r="GI25" s="221">
        <f>CTSA!$E$5</f>
        <v>0.13057696815608208</v>
      </c>
      <c r="GJ25" s="221">
        <f>CTSA!$E$5</f>
        <v>0.13057696815608208</v>
      </c>
      <c r="GK25" s="221">
        <f>CTSA!$E$5</f>
        <v>0.13057696815608208</v>
      </c>
      <c r="GL25" s="221">
        <f>CTSA!$E$5</f>
        <v>0.13057696815608208</v>
      </c>
      <c r="GM25" s="221">
        <f>CTSA!$E$5</f>
        <v>0.13057696815608208</v>
      </c>
      <c r="GN25" s="221">
        <f>CTSA!$E$5</f>
        <v>0.13057696815608208</v>
      </c>
      <c r="GO25" s="221">
        <f>CTSA!$E$5</f>
        <v>0.13057696815608208</v>
      </c>
      <c r="GP25" s="221">
        <f>CTSA!$E$5</f>
        <v>0.13057696815608208</v>
      </c>
      <c r="GQ25" s="221">
        <f>CTSA!$E$5</f>
        <v>0.13057696815608208</v>
      </c>
      <c r="GR25" s="221">
        <f>CTSA!$E$5</f>
        <v>0.13057696815608208</v>
      </c>
      <c r="GS25" s="221">
        <f>CTSA!$E$5</f>
        <v>0.13057696815608208</v>
      </c>
      <c r="GT25" s="223">
        <f>CTSA!$E$5</f>
        <v>0.13057696815608208</v>
      </c>
      <c r="GU25" s="223">
        <f>CTSA!$E$5</f>
        <v>0.13057696815608208</v>
      </c>
      <c r="GV25" s="223">
        <f>CTSA!$E$5</f>
        <v>0.13057696815608208</v>
      </c>
      <c r="GW25" s="223">
        <f>CTSA!$E$5</f>
        <v>0.13057696815608208</v>
      </c>
      <c r="GX25" s="223">
        <f>CTSA!$E$5</f>
        <v>0.13057696815608208</v>
      </c>
      <c r="GY25" s="221">
        <f>CTSA!$E$5</f>
        <v>0.13057696815608208</v>
      </c>
      <c r="GZ25" s="221">
        <f>CTSA!$E$5</f>
        <v>0.13057696815608208</v>
      </c>
      <c r="HA25" s="221">
        <f>CTSA!$E$5</f>
        <v>0.13057696815608208</v>
      </c>
      <c r="HB25" s="221">
        <f>CTSA!$E$5</f>
        <v>0.13057696815608208</v>
      </c>
      <c r="HC25" s="221">
        <f>CTSA!$E$5</f>
        <v>0.13057696815608208</v>
      </c>
      <c r="HD25" s="221">
        <f>CTSA!$E$5</f>
        <v>0.13057696815608208</v>
      </c>
      <c r="HE25" s="221">
        <f>CTSA!$E$5</f>
        <v>0.13057696815608208</v>
      </c>
      <c r="HF25" s="221">
        <f>CTSA!$E$5</f>
        <v>0.13057696815608208</v>
      </c>
      <c r="HG25" s="221">
        <f>CTSA!$E$5</f>
        <v>0.13057696815608208</v>
      </c>
      <c r="HH25" s="221">
        <f>CTSA!$E$5</f>
        <v>0.13057696815608208</v>
      </c>
      <c r="HI25" s="221">
        <f>CTSA!$E$5</f>
        <v>0.13057696815608208</v>
      </c>
      <c r="HJ25" s="221">
        <f>CTSA!$E$5</f>
        <v>0.13057696815608208</v>
      </c>
      <c r="HK25" s="221">
        <f>CTSA!$E$5</f>
        <v>0.13057696815608208</v>
      </c>
      <c r="HL25" s="221">
        <f>CTSA!$E$5</f>
        <v>0.13057696815608208</v>
      </c>
      <c r="HM25" s="221">
        <f>CTSA!$E$5</f>
        <v>0.13057696815608208</v>
      </c>
      <c r="HN25" s="221">
        <f>CTSA!$E$5</f>
        <v>0.13057696815608208</v>
      </c>
      <c r="HO25" s="221">
        <f>CTSA!$E$5</f>
        <v>0.13057696815608208</v>
      </c>
      <c r="HP25" s="221">
        <f>CTSA!$E$5</f>
        <v>0.13057696815608208</v>
      </c>
      <c r="HQ25" s="221">
        <f>CTSA!$E$5</f>
        <v>0.13057696815608208</v>
      </c>
      <c r="HR25" s="221">
        <f>CTSA!$E$5</f>
        <v>0.13057696815608208</v>
      </c>
      <c r="HS25" s="221">
        <f>CTSA!$E$5</f>
        <v>0.13057696815608208</v>
      </c>
      <c r="HT25" s="221">
        <f>CTSA!$E$5</f>
        <v>0.13057696815608208</v>
      </c>
      <c r="HU25" s="221">
        <f>CTSA!$E$5</f>
        <v>0.13057696815608208</v>
      </c>
      <c r="HV25" s="221">
        <f>CTSA!$E$5</f>
        <v>0.13057696815608208</v>
      </c>
      <c r="HW25" s="221">
        <f>CTSA!$E$5</f>
        <v>0.13057696815608208</v>
      </c>
      <c r="HX25" s="221">
        <f>CTSA!$E$5</f>
        <v>0.13057696815608208</v>
      </c>
      <c r="HY25" s="221">
        <f>CTSA!$E$5</f>
        <v>0.13057696815608208</v>
      </c>
      <c r="HZ25" s="221">
        <f>CTSA!$E$5</f>
        <v>0.13057696815608208</v>
      </c>
      <c r="IA25" s="221">
        <f>CTSA!$E$5</f>
        <v>0.13057696815608208</v>
      </c>
      <c r="IB25" s="221">
        <f>CTSA!$E$5</f>
        <v>0.13057696815608208</v>
      </c>
      <c r="IC25" s="221">
        <f>CTSA!$E$5</f>
        <v>0.13057696815608208</v>
      </c>
      <c r="ID25" s="221">
        <f>CTSA!$E$5</f>
        <v>0.13057696815608208</v>
      </c>
      <c r="IE25" s="221">
        <f>CTSA!$E$5</f>
        <v>0.13057696815608208</v>
      </c>
      <c r="IF25" s="221">
        <f>CTSA!$E$5</f>
        <v>0.13057696815608208</v>
      </c>
      <c r="IG25" s="221">
        <f>CTSA!$E$5</f>
        <v>0.13057696815608208</v>
      </c>
      <c r="IH25" s="221">
        <f>CTSA!$E$5</f>
        <v>0.13057696815608208</v>
      </c>
      <c r="II25" s="221">
        <f>CTSA!$E$5</f>
        <v>0.13057696815608208</v>
      </c>
      <c r="IJ25" s="221">
        <f>CTSA!$E$5</f>
        <v>0.13057696815608208</v>
      </c>
      <c r="IK25" s="221">
        <f>CTSA!$E$5</f>
        <v>0.13057696815608208</v>
      </c>
      <c r="IL25" s="221">
        <f>CTSA!$E$5</f>
        <v>0.13057696815608208</v>
      </c>
      <c r="IM25" s="221">
        <f>CTSA!$E$5</f>
        <v>0.13057696815608208</v>
      </c>
      <c r="IN25" s="221">
        <f>CTSA!$E$5</f>
        <v>0.13057696815608208</v>
      </c>
      <c r="IO25" s="221">
        <f>CTSA!$E$5</f>
        <v>0.13057696815608208</v>
      </c>
      <c r="IP25" s="221">
        <f>CTSA!$E$5</f>
        <v>0.13057696815608208</v>
      </c>
      <c r="IQ25" s="221">
        <f>CTSA!$E$5</f>
        <v>0.13057696815608208</v>
      </c>
      <c r="IR25" s="221">
        <f>CTSA!$E$5</f>
        <v>0.13057696815608208</v>
      </c>
      <c r="IS25" s="221">
        <f>CTSA!$E$5</f>
        <v>0.13057696815608208</v>
      </c>
      <c r="IT25" s="221">
        <f>CTSA!$E$5</f>
        <v>0.13057696815608208</v>
      </c>
      <c r="IU25" s="221">
        <f>CTSA!$E$5</f>
        <v>0.13057696815608208</v>
      </c>
      <c r="IV25" s="221">
        <f>CTSA!$E$5</f>
        <v>0.13057696815608208</v>
      </c>
      <c r="IW25" s="222">
        <f>CTSA!$E$5</f>
        <v>0.13057696815608208</v>
      </c>
      <c r="IX25" s="221">
        <f>CTSA!$E$5</f>
        <v>0.13057696815608208</v>
      </c>
      <c r="IY25" s="221">
        <f>CTSA!$E$5</f>
        <v>0.13057696815608208</v>
      </c>
      <c r="IZ25" s="221">
        <f>CTSA!$E$5</f>
        <v>0.13057696815608208</v>
      </c>
      <c r="JA25" s="221">
        <f>CTSA!$E$5</f>
        <v>0.13057696815608208</v>
      </c>
      <c r="JB25" s="221">
        <f>CTSA!$E$5</f>
        <v>0.13057696815608208</v>
      </c>
      <c r="JC25" s="221">
        <f>CTSA!$E$5</f>
        <v>0.13057696815608208</v>
      </c>
      <c r="JD25" s="221">
        <f>CTSA!$E$5</f>
        <v>0.13057696815608208</v>
      </c>
      <c r="JE25" s="221">
        <f>CTSA!$E$5</f>
        <v>0.13057696815608208</v>
      </c>
      <c r="JF25" s="221">
        <f>CTSA!$E$5</f>
        <v>0.13057696815608208</v>
      </c>
      <c r="JG25" s="221">
        <f>CTSA!$E$5</f>
        <v>0.13057696815608208</v>
      </c>
      <c r="JH25" s="221">
        <f>CTSA!$E$5</f>
        <v>0.13057696815608208</v>
      </c>
      <c r="JI25" s="221">
        <f>CTSA!$E$5</f>
        <v>0.13057696815608208</v>
      </c>
      <c r="JJ25" s="221">
        <f>CTSA!$E$5</f>
        <v>0.13057696815608208</v>
      </c>
      <c r="JK25" s="221">
        <f>CTSA!$E$5</f>
        <v>0.13057696815608208</v>
      </c>
      <c r="JL25" s="221">
        <f>CTSA!$E$5</f>
        <v>0.13057696815608208</v>
      </c>
      <c r="JM25" s="221">
        <f>CTSA!$E$5</f>
        <v>0.13057696815608208</v>
      </c>
      <c r="JN25" s="221">
        <f>CTSA!$E$5</f>
        <v>0.13057696815608208</v>
      </c>
      <c r="JO25" s="221">
        <f>CTSA!$E$5</f>
        <v>0.13057696815608208</v>
      </c>
      <c r="JP25" s="221">
        <f>CTSA!$E$5</f>
        <v>0.13057696815608208</v>
      </c>
      <c r="JQ25" s="221">
        <f>CTSA!$E$5</f>
        <v>0.13057696815608208</v>
      </c>
      <c r="JR25" s="221">
        <f>CTSA!$E$5</f>
        <v>0.13057696815608208</v>
      </c>
      <c r="JS25" s="221">
        <f>CTSA!$E$5</f>
        <v>0.13057696815608208</v>
      </c>
      <c r="JT25" s="221">
        <f>CTSA!$E$5</f>
        <v>0.13057696815608208</v>
      </c>
      <c r="JU25" s="221">
        <f>CTSA!$E$5</f>
        <v>0.13057696815608208</v>
      </c>
      <c r="JV25" s="221">
        <f>CTSA!$E$5</f>
        <v>0.13057696815608208</v>
      </c>
      <c r="JW25" s="221">
        <f>CTSA!$E$5</f>
        <v>0.13057696815608208</v>
      </c>
      <c r="JX25" s="221">
        <f>CTSA!$E$5</f>
        <v>0.13057696815608208</v>
      </c>
      <c r="JY25" s="221">
        <f>CTSA!$E$5</f>
        <v>0.13057696815608208</v>
      </c>
      <c r="JZ25" s="221">
        <f>CTSA!$E$5</f>
        <v>0.13057696815608208</v>
      </c>
      <c r="KA25" s="221">
        <f>CTSA!$E$5</f>
        <v>0.13057696815608208</v>
      </c>
      <c r="KB25" s="221">
        <f>CTSA!$E$5</f>
        <v>0.13057696815608208</v>
      </c>
      <c r="KC25" s="221">
        <f>CTSA!$E$5</f>
        <v>0.13057696815608208</v>
      </c>
      <c r="KD25" s="221">
        <f>CTSA!$E$5</f>
        <v>0.13057696815608208</v>
      </c>
      <c r="KE25" s="221">
        <f>CTSA!$E$5</f>
        <v>0.13057696815608208</v>
      </c>
      <c r="KF25" s="221">
        <f>CTSA!$E$5</f>
        <v>0.13057696815608208</v>
      </c>
      <c r="KG25" s="221">
        <f>CTSA!$E$5</f>
        <v>0.13057696815608208</v>
      </c>
      <c r="KH25" s="221">
        <f>CTSA!$E$5</f>
        <v>0.13057696815608208</v>
      </c>
      <c r="KI25" s="221">
        <f>CTSA!$E$5</f>
        <v>0.13057696815608208</v>
      </c>
      <c r="KJ25" s="221">
        <f>CTSA!$E$5</f>
        <v>0.13057696815608208</v>
      </c>
      <c r="KK25" s="221">
        <f>CTSA!$E$5</f>
        <v>0.13057696815608208</v>
      </c>
      <c r="KL25" s="221">
        <f>CTSA!$E$5</f>
        <v>0.13057696815608208</v>
      </c>
      <c r="KM25" s="221">
        <f>CTSA!$E$5</f>
        <v>0.13057696815608208</v>
      </c>
      <c r="KN25" s="221">
        <f>CTSA!$E$5</f>
        <v>0.13057696815608208</v>
      </c>
      <c r="KO25" s="221">
        <f>CTSA!$E$5</f>
        <v>0.13057696815608208</v>
      </c>
      <c r="KP25" s="221">
        <f>CTSA!$E$5</f>
        <v>0.13057696815608208</v>
      </c>
      <c r="KQ25" s="221">
        <f>CTSA!$E$5</f>
        <v>0.13057696815608208</v>
      </c>
      <c r="KR25" s="221">
        <f>CTSA!$E$5</f>
        <v>0.13057696815608208</v>
      </c>
      <c r="KS25" s="221">
        <f>CTSA!$E$5</f>
        <v>0.13057696815608208</v>
      </c>
      <c r="KT25" s="221">
        <f>CTSA!$E$5</f>
        <v>0.13057696815608208</v>
      </c>
      <c r="KU25" s="221">
        <f>CTSA!$E$5</f>
        <v>0.13057696815608208</v>
      </c>
      <c r="KV25" s="221">
        <f>CTSA!$E$5</f>
        <v>0.13057696815608208</v>
      </c>
      <c r="KW25" s="221">
        <f>CTSA!$E$5</f>
        <v>0.13057696815608208</v>
      </c>
      <c r="KX25" s="221">
        <f>CTSA!$E$5</f>
        <v>0.13057696815608208</v>
      </c>
      <c r="KY25" s="221">
        <f>CTSA!$E$5</f>
        <v>0.13057696815608208</v>
      </c>
      <c r="KZ25" s="221">
        <f>CTSA!$E$5</f>
        <v>0.13057696815608208</v>
      </c>
      <c r="LA25" s="221">
        <f>CTSA!$E$5</f>
        <v>0.13057696815608208</v>
      </c>
      <c r="LB25" s="221">
        <f>CTSA!$E$5</f>
        <v>0.13057696815608208</v>
      </c>
      <c r="LC25" s="221">
        <f>CTSA!$E$5</f>
        <v>0.13057696815608208</v>
      </c>
      <c r="LD25" s="221">
        <f>CTSA!$E$5</f>
        <v>0.13057696815608208</v>
      </c>
      <c r="LE25" s="221">
        <f>CTSA!$E$5</f>
        <v>0.13057696815608208</v>
      </c>
      <c r="LF25" s="221">
        <f>CTSA!$E$5</f>
        <v>0.13057696815608208</v>
      </c>
      <c r="LG25" s="221">
        <f>CTSA!$E$5</f>
        <v>0.13057696815608208</v>
      </c>
      <c r="LH25" s="221">
        <f>CTSA!$E$5</f>
        <v>0.13057696815608208</v>
      </c>
      <c r="LI25" s="221">
        <f>CTSA!$E$5</f>
        <v>0.13057696815608208</v>
      </c>
      <c r="LJ25" s="221">
        <f>CTSA!$E$5</f>
        <v>0.13057696815608208</v>
      </c>
      <c r="LK25" s="221">
        <f>CTSA!$E$5</f>
        <v>0.13057696815608208</v>
      </c>
      <c r="LL25" s="221">
        <f>CTSA!$E$5</f>
        <v>0.13057696815608208</v>
      </c>
      <c r="LM25" s="221">
        <f>CTSA!$E$5</f>
        <v>0.13057696815608208</v>
      </c>
      <c r="LN25" s="221">
        <f>CTSA!$E$5</f>
        <v>0.13057696815608208</v>
      </c>
      <c r="LO25" s="221">
        <f>CTSA!$E$5</f>
        <v>0.13057696815608208</v>
      </c>
      <c r="LP25" s="221">
        <f>CTSA!$E$5</f>
        <v>0.13057696815608208</v>
      </c>
      <c r="LQ25" s="221">
        <f>CTSA!$E$5</f>
        <v>0.13057696815608208</v>
      </c>
      <c r="LR25" s="221">
        <f>CTSA!$E$5</f>
        <v>0.13057696815608208</v>
      </c>
      <c r="LS25" s="221">
        <f>CTSA!$E$5</f>
        <v>0.13057696815608208</v>
      </c>
      <c r="LT25" s="221">
        <f>CTSA!$E$5</f>
        <v>0.13057696815608208</v>
      </c>
      <c r="LU25" s="221">
        <f>CTSA!$E$5</f>
        <v>0.13057696815608208</v>
      </c>
      <c r="LV25" s="221">
        <f>CTSA!$E$5</f>
        <v>0.13057696815608208</v>
      </c>
      <c r="LW25" s="221">
        <f>CTSA!$E$5</f>
        <v>0.13057696815608208</v>
      </c>
      <c r="LX25" s="221">
        <f>CTSA!$E$5</f>
        <v>0.13057696815608208</v>
      </c>
      <c r="LY25" s="221">
        <f>CTSA!$E$5</f>
        <v>0.13057696815608208</v>
      </c>
      <c r="LZ25" s="221">
        <f>CTSA!$E$5</f>
        <v>0.13057696815608208</v>
      </c>
      <c r="MA25" s="221">
        <f>CTSA!$E$5</f>
        <v>0.13057696815608208</v>
      </c>
      <c r="MB25" s="221">
        <f>CTSA!$E$5</f>
        <v>0.13057696815608208</v>
      </c>
      <c r="MC25" s="221">
        <f>CTSA!$E$5</f>
        <v>0.13057696815608208</v>
      </c>
      <c r="MD25" s="221">
        <f>CTSA!$E$5</f>
        <v>0.13057696815608208</v>
      </c>
      <c r="ME25" s="221">
        <f>CTSA!$E$5</f>
        <v>0.13057696815608208</v>
      </c>
      <c r="MF25" s="221">
        <f>CTSA!$E$5</f>
        <v>0.13057696815608208</v>
      </c>
      <c r="MG25" s="221">
        <f>CTSA!$E$5</f>
        <v>0.13057696815608208</v>
      </c>
      <c r="MH25" s="221">
        <f>CTSA!$E$5</f>
        <v>0.13057696815608208</v>
      </c>
      <c r="MI25" s="221">
        <f>CTSA!$E$5</f>
        <v>0.13057696815608208</v>
      </c>
      <c r="MJ25" s="221">
        <f>CTSA!$E$5</f>
        <v>0.13057696815608208</v>
      </c>
      <c r="MK25" s="221">
        <f>CTSA!$E$5</f>
        <v>0.13057696815608208</v>
      </c>
      <c r="ML25" s="221">
        <f>CTSA!$E$5</f>
        <v>0.13057696815608208</v>
      </c>
      <c r="MM25" s="221">
        <f>CTSA!$E$5</f>
        <v>0.13057696815608208</v>
      </c>
      <c r="MN25" s="221">
        <f>CTSA!$E$5</f>
        <v>0.13057696815608208</v>
      </c>
      <c r="MO25" s="221">
        <f>CTSA!$E$5</f>
        <v>0.13057696815608208</v>
      </c>
      <c r="MP25" s="221">
        <f>CTSA!$E$5</f>
        <v>0.13057696815608208</v>
      </c>
      <c r="MQ25" s="221">
        <f>CTSA!$E$5</f>
        <v>0.13057696815608208</v>
      </c>
      <c r="MR25" s="221">
        <f>CTSA!$E$5</f>
        <v>0.13057696815608208</v>
      </c>
      <c r="MS25" s="221">
        <f>CTSA!$E$5</f>
        <v>0.13057696815608208</v>
      </c>
      <c r="MT25" s="221">
        <f>CTSA!$E$5</f>
        <v>0.13057696815608208</v>
      </c>
      <c r="MU25" s="221">
        <f>CTSA!$E$5</f>
        <v>0.13057696815608208</v>
      </c>
      <c r="MV25" s="221">
        <f>CTSA!$E$5</f>
        <v>0.13057696815608208</v>
      </c>
      <c r="MW25" s="221">
        <f>CTSA!$E$5</f>
        <v>0.13057696815608208</v>
      </c>
      <c r="MX25" s="221">
        <f>CTSA!$E$5</f>
        <v>0.13057696815608208</v>
      </c>
      <c r="MY25" s="221">
        <f>CTSA!$E$5</f>
        <v>0.13057696815608208</v>
      </c>
      <c r="MZ25" s="221">
        <f>CTSA!$E$5</f>
        <v>0.13057696815608208</v>
      </c>
      <c r="NA25" s="221">
        <f>CTSA!$E$5</f>
        <v>0.13057696815608208</v>
      </c>
      <c r="NB25" s="221">
        <f>CTSA!$E$5</f>
        <v>0.13057696815608208</v>
      </c>
      <c r="NC25" s="221">
        <f>CTSA!$E$5</f>
        <v>0.13057696815608208</v>
      </c>
      <c r="ND25" s="221">
        <f>CTSA!$E$5</f>
        <v>0.13057696815608208</v>
      </c>
      <c r="NE25" s="221">
        <f>CTSA!$E$5</f>
        <v>0.13057696815608208</v>
      </c>
      <c r="NF25" s="221">
        <f>CTSA!$E$5</f>
        <v>0.13057696815608208</v>
      </c>
      <c r="NG25" s="221">
        <f>CTSA!$E$5</f>
        <v>0.13057696815608208</v>
      </c>
      <c r="NH25" s="221">
        <f>CTSA!$E$5</f>
        <v>0.13057696815608208</v>
      </c>
      <c r="NI25" s="221">
        <f>CTSA!$E$5</f>
        <v>0.13057696815608208</v>
      </c>
      <c r="NJ25" s="221">
        <f>CTSA!$E$5</f>
        <v>0.13057696815608208</v>
      </c>
      <c r="NK25" s="221">
        <f>CTSA!$E$5</f>
        <v>0.13057696815608208</v>
      </c>
      <c r="NL25" s="221">
        <f>CTSA!$E$5</f>
        <v>0.13057696815608208</v>
      </c>
      <c r="NM25" s="221">
        <f>CTSA!$E$5</f>
        <v>0.13057696815608208</v>
      </c>
      <c r="NN25" s="221">
        <f>CTSA!$E$5</f>
        <v>0.13057696815608208</v>
      </c>
      <c r="NO25" s="221">
        <f>CTSA!$E$5</f>
        <v>0.13057696815608208</v>
      </c>
      <c r="NP25" s="221">
        <f>CTSA!$E$5</f>
        <v>0.13057696815608208</v>
      </c>
      <c r="NQ25" s="221">
        <f>CTSA!$E$5</f>
        <v>0.13057696815608208</v>
      </c>
      <c r="NR25" s="221">
        <f>CTSA!$E$5</f>
        <v>0.13057696815608208</v>
      </c>
      <c r="NS25" s="221">
        <f>CTSA!$E$5</f>
        <v>0.13057696815608208</v>
      </c>
      <c r="NT25" s="221">
        <f>CTSA!$E$5</f>
        <v>0.13057696815608208</v>
      </c>
      <c r="NU25" s="221">
        <f>CTSA!$E$5</f>
        <v>0.13057696815608208</v>
      </c>
      <c r="NV25" s="221">
        <f>CTSA!$E$5</f>
        <v>0.13057696815608208</v>
      </c>
      <c r="NW25" s="221">
        <f>CTSA!$E$5</f>
        <v>0.13057696815608208</v>
      </c>
      <c r="NX25" s="221">
        <f>CTSA!$E$5</f>
        <v>0.13057696815608208</v>
      </c>
      <c r="NY25" s="221">
        <f>CTSA!$E$5</f>
        <v>0.13057696815608208</v>
      </c>
      <c r="NZ25" s="221">
        <f>CTSA!$E$5</f>
        <v>0.13057696815608208</v>
      </c>
      <c r="OA25" s="221">
        <f>CTSA!$E$5</f>
        <v>0.13057696815608208</v>
      </c>
      <c r="OB25" s="221">
        <f>CTSA!$E$5</f>
        <v>0.13057696815608208</v>
      </c>
      <c r="OC25" s="221">
        <f>CTSA!$E$5</f>
        <v>0.13057696815608208</v>
      </c>
      <c r="OD25" s="221">
        <f>CTSA!$E$5</f>
        <v>0.13057696815608208</v>
      </c>
      <c r="OE25" s="221">
        <f>CTSA!$E$5</f>
        <v>0.13057696815608208</v>
      </c>
      <c r="OF25" s="221">
        <f>CTSA!$E$5</f>
        <v>0.13057696815608208</v>
      </c>
      <c r="OG25" s="221">
        <f>CTSA!$E$5</f>
        <v>0.13057696815608208</v>
      </c>
      <c r="OH25" s="221">
        <f>CTSA!$E$5</f>
        <v>0.13057696815608208</v>
      </c>
      <c r="OI25" s="221">
        <f>CTSA!$E$5</f>
        <v>0.13057696815608208</v>
      </c>
      <c r="OJ25" s="221">
        <f>CTSA!$E$5</f>
        <v>0.13057696815608208</v>
      </c>
      <c r="OK25" s="221">
        <f>CTSA!$E$5</f>
        <v>0.13057696815608208</v>
      </c>
      <c r="OL25" s="221">
        <f>CTSA!$E$5</f>
        <v>0.13057696815608208</v>
      </c>
      <c r="OM25" s="221">
        <f>CTSA!$E$5</f>
        <v>0.13057696815608208</v>
      </c>
      <c r="ON25" s="221">
        <f>CTSA!$E$5</f>
        <v>0.13057696815608208</v>
      </c>
      <c r="OO25" s="221">
        <f>CTSA!$E$5</f>
        <v>0.13057696815608208</v>
      </c>
      <c r="OP25" s="221">
        <f>CTSA!$E$5</f>
        <v>0.13057696815608208</v>
      </c>
      <c r="OQ25" s="221">
        <f>CTSA!$E$5</f>
        <v>0.13057696815608208</v>
      </c>
      <c r="OR25" s="221">
        <f>CTSA!$E$5</f>
        <v>0.13057696815608208</v>
      </c>
      <c r="OS25" s="221">
        <f>CTSA!$E$5*2</f>
        <v>0.26115393631216416</v>
      </c>
      <c r="OT25" s="221">
        <f>CTSA!$E$5*2</f>
        <v>0.26115393631216416</v>
      </c>
      <c r="OU25" s="221">
        <f>CTSA!$E$5*2</f>
        <v>0.26115393631216416</v>
      </c>
      <c r="OV25" s="221">
        <f>CTSA!$E$5*2</f>
        <v>0.26115393631216416</v>
      </c>
      <c r="OW25" s="221">
        <f>CTSA!$E$5*2</f>
        <v>0.26115393631216416</v>
      </c>
      <c r="OX25" s="221">
        <f>CTSA!$E$5</f>
        <v>0.13057696815608208</v>
      </c>
      <c r="OY25" s="223">
        <f>CTSA!$E$5</f>
        <v>0.13057696815608208</v>
      </c>
      <c r="OZ25" s="221">
        <f>CTSA!$E$5</f>
        <v>0.13057696815608208</v>
      </c>
      <c r="PA25" s="221">
        <f>CTSA!$E$5</f>
        <v>0.13057696815608208</v>
      </c>
      <c r="PB25" s="221">
        <f>CTSA!$E$5</f>
        <v>0.13057696815608208</v>
      </c>
      <c r="PC25" s="221">
        <f>CTSA!$E$5</f>
        <v>0.13057696815608208</v>
      </c>
      <c r="PD25" s="221">
        <f>CTSA!$E$5</f>
        <v>0.13057696815608208</v>
      </c>
      <c r="PE25" s="221">
        <f>CTSA!$E$5</f>
        <v>0.13057696815608208</v>
      </c>
      <c r="PF25" s="221">
        <f>CTSA!$E$5</f>
        <v>0.13057696815608208</v>
      </c>
      <c r="PG25" s="221">
        <f>CTSA!$E$5</f>
        <v>0.13057696815608208</v>
      </c>
      <c r="PH25" s="221"/>
      <c r="PI25" s="221"/>
      <c r="PJ25" s="221"/>
      <c r="PK25" s="221"/>
      <c r="PL25" s="221"/>
      <c r="PM25" s="221"/>
      <c r="PN25" s="221"/>
      <c r="PO25" s="221"/>
      <c r="PP25" s="230"/>
      <c r="PQ25" s="230"/>
      <c r="PR25" s="230"/>
      <c r="PS25" s="221"/>
      <c r="PT25" s="221"/>
      <c r="PU25" s="221"/>
      <c r="PV25" s="221"/>
      <c r="PW25" s="221"/>
      <c r="PX25" s="221"/>
      <c r="PY25" s="221"/>
      <c r="PZ25" s="221"/>
      <c r="QA25" s="229"/>
      <c r="QB25" s="229"/>
      <c r="QC25" s="229"/>
      <c r="QD25" s="223"/>
      <c r="QE25" s="221"/>
      <c r="QF25" s="221"/>
      <c r="QG25" s="221"/>
      <c r="QH25" s="221"/>
      <c r="QI25" s="221"/>
      <c r="QJ25" s="221"/>
      <c r="QK25" s="221"/>
      <c r="QL25" s="221"/>
      <c r="QM25" s="221"/>
      <c r="QN25" s="221"/>
      <c r="QO25" s="221"/>
      <c r="QP25" s="221"/>
      <c r="QQ25" s="221"/>
      <c r="QR25" s="221"/>
    </row>
    <row r="26" spans="1:460" s="224" customFormat="1" ht="30">
      <c r="A26" s="217">
        <v>5</v>
      </c>
      <c r="B26" s="231" t="s">
        <v>925</v>
      </c>
      <c r="C26" s="219" t="str">
        <f>B6</f>
        <v>Excavatorist V</v>
      </c>
      <c r="D26" s="220"/>
      <c r="E26" s="221">
        <f>CTSA!$E$5</f>
        <v>0.13057696815608208</v>
      </c>
      <c r="F26" s="221">
        <f>CTSA!$E$5</f>
        <v>0.13057696815608208</v>
      </c>
      <c r="G26" s="221">
        <f>CTSA!$E$5</f>
        <v>0.13057696815608208</v>
      </c>
      <c r="H26" s="221">
        <f>CTSA!$E$5</f>
        <v>0.13057696815608208</v>
      </c>
      <c r="I26" s="221">
        <f>CTSA!$E$5</f>
        <v>0.13057696815608208</v>
      </c>
      <c r="J26" s="221">
        <f>CTSA!$E$5</f>
        <v>0.13057696815608208</v>
      </c>
      <c r="K26" s="221">
        <f>CTSA!$E$5</f>
        <v>0.13057696815608208</v>
      </c>
      <c r="L26" s="221">
        <f>CTSA!$E$5</f>
        <v>0.13057696815608208</v>
      </c>
      <c r="M26" s="221">
        <f>CTSA!$E$5</f>
        <v>0.13057696815608208</v>
      </c>
      <c r="N26" s="221">
        <f>CTSA!$E$5</f>
        <v>0.13057696815608208</v>
      </c>
      <c r="O26" s="221">
        <f>CTSA!$E$5</f>
        <v>0.13057696815608208</v>
      </c>
      <c r="P26" s="221">
        <f>CTSA!$E$5</f>
        <v>0.13057696815608208</v>
      </c>
      <c r="Q26" s="221">
        <f>CTSA!$E$5</f>
        <v>0.13057696815608208</v>
      </c>
      <c r="R26" s="221">
        <f>CTSA!$E$5</f>
        <v>0.13057696815608208</v>
      </c>
      <c r="S26" s="221">
        <f>CTSA!$E$5</f>
        <v>0.13057696815608208</v>
      </c>
      <c r="T26" s="221">
        <f>CTSA!$E$5</f>
        <v>0.13057696815608208</v>
      </c>
      <c r="U26" s="221">
        <f>CTSA!$E$5</f>
        <v>0.13057696815608208</v>
      </c>
      <c r="V26" s="221">
        <f>CTSA!$E$5</f>
        <v>0.13057696815608208</v>
      </c>
      <c r="W26" s="221">
        <f>CTSA!$E$5</f>
        <v>0.13057696815608208</v>
      </c>
      <c r="X26" s="221">
        <f>CTSA!$E$5</f>
        <v>0.13057696815608208</v>
      </c>
      <c r="Y26" s="221">
        <f>CTSA!$E$5</f>
        <v>0.13057696815608208</v>
      </c>
      <c r="Z26" s="221">
        <f>CTSA!$E$5</f>
        <v>0.13057696815608208</v>
      </c>
      <c r="AA26" s="221">
        <f>CTSA!$E$5</f>
        <v>0.13057696815608208</v>
      </c>
      <c r="AB26" s="221">
        <f>CTSA!$E$5</f>
        <v>0.13057696815608208</v>
      </c>
      <c r="AC26" s="221">
        <f>CTSA!$E$5</f>
        <v>0.13057696815608208</v>
      </c>
      <c r="AD26" s="221">
        <f>CTSA!$E$5</f>
        <v>0.13057696815608208</v>
      </c>
      <c r="AE26" s="221">
        <f>CTSA!$E$5</f>
        <v>0.13057696815608208</v>
      </c>
      <c r="AF26" s="221">
        <f>CTSA!$E$5</f>
        <v>0.13057696815608208</v>
      </c>
      <c r="AG26" s="221">
        <f>CTSA!$E$5</f>
        <v>0.13057696815608208</v>
      </c>
      <c r="AH26" s="221">
        <f>CTSA!$E$5</f>
        <v>0.13057696815608208</v>
      </c>
      <c r="AI26" s="221">
        <f>CTSA!$E$5</f>
        <v>0.13057696815608208</v>
      </c>
      <c r="AJ26" s="221">
        <f>CTSA!$E$5</f>
        <v>0.13057696815608208</v>
      </c>
      <c r="AK26" s="221">
        <f>CTSA!$E$5</f>
        <v>0.13057696815608208</v>
      </c>
      <c r="AL26" s="221">
        <f>CTSA!$E$5</f>
        <v>0.13057696815608208</v>
      </c>
      <c r="AM26" s="221">
        <f>CTSA!$E$5</f>
        <v>0.13057696815608208</v>
      </c>
      <c r="AN26" s="221">
        <f>CTSA!$E$5</f>
        <v>0.13057696815608208</v>
      </c>
      <c r="AO26" s="221">
        <f>CTSA!$E$5</f>
        <v>0.13057696815608208</v>
      </c>
      <c r="AP26" s="221">
        <f>CTSA!$E$5</f>
        <v>0.13057696815608208</v>
      </c>
      <c r="AQ26" s="221">
        <f>CTSA!$E$5</f>
        <v>0.13057696815608208</v>
      </c>
      <c r="AR26" s="221">
        <f>CTSA!$E$5</f>
        <v>0.13057696815608208</v>
      </c>
      <c r="AS26" s="221">
        <f>CTSA!$E$5</f>
        <v>0.13057696815608208</v>
      </c>
      <c r="AT26" s="221">
        <f>CTSA!$E$5</f>
        <v>0.13057696815608208</v>
      </c>
      <c r="AU26" s="221">
        <f>CTSA!$E$5</f>
        <v>0.13057696815608208</v>
      </c>
      <c r="AV26" s="221">
        <f>CTSA!$E$5</f>
        <v>0.13057696815608208</v>
      </c>
      <c r="AW26" s="221">
        <f>CTSA!$E$5</f>
        <v>0.13057696815608208</v>
      </c>
      <c r="AX26" s="221">
        <f>CTSA!$E$5</f>
        <v>0.13057696815608208</v>
      </c>
      <c r="AY26" s="221">
        <f>CTSA!$E$5</f>
        <v>0.13057696815608208</v>
      </c>
      <c r="AZ26" s="221">
        <f>CTSA!$E$5</f>
        <v>0.13057696815608208</v>
      </c>
      <c r="BA26" s="221">
        <f>CTSA!$E$5</f>
        <v>0.13057696815608208</v>
      </c>
      <c r="BB26" s="221">
        <f>CTSA!$E$5</f>
        <v>0.13057696815608208</v>
      </c>
      <c r="BC26" s="222">
        <f>CTSA!$E$5</f>
        <v>0.13057696815608208</v>
      </c>
      <c r="BD26" s="221">
        <f>CTSA!$E$5</f>
        <v>0.13057696815608208</v>
      </c>
      <c r="BE26" s="221">
        <f>CTSA!$E$5</f>
        <v>0.13057696815608208</v>
      </c>
      <c r="BF26" s="221">
        <f>CTSA!$E$5</f>
        <v>0.13057696815608208</v>
      </c>
      <c r="BG26" s="221">
        <f>CTSA!$E$5</f>
        <v>0.13057696815608208</v>
      </c>
      <c r="BH26" s="221">
        <f>CTSA!$E$5</f>
        <v>0.13057696815608208</v>
      </c>
      <c r="BI26" s="221">
        <f>CTSA!$E$5</f>
        <v>0.13057696815608208</v>
      </c>
      <c r="BJ26" s="221">
        <f>CTSA!$E$5</f>
        <v>0.13057696815608208</v>
      </c>
      <c r="BK26" s="221">
        <f>CTSA!$E$5</f>
        <v>0.13057696815608208</v>
      </c>
      <c r="BL26" s="221">
        <f>CTSA!$E$5</f>
        <v>0.13057696815608208</v>
      </c>
      <c r="BM26" s="221">
        <f>CTSA!$E$5</f>
        <v>0.13057696815608208</v>
      </c>
      <c r="BN26" s="221">
        <f>CTSA!$E$5</f>
        <v>0.13057696815608208</v>
      </c>
      <c r="BO26" s="221">
        <f>CTSA!$E$5</f>
        <v>0.13057696815608208</v>
      </c>
      <c r="BP26" s="221">
        <f>CTSA!$E$5</f>
        <v>0.13057696815608208</v>
      </c>
      <c r="BQ26" s="221">
        <f>CTSA!$E$5</f>
        <v>0.13057696815608208</v>
      </c>
      <c r="BR26" s="221">
        <f>CTSA!$E$5</f>
        <v>0.13057696815608208</v>
      </c>
      <c r="BS26" s="221">
        <f>CTSA!$E$5</f>
        <v>0.13057696815608208</v>
      </c>
      <c r="BT26" s="221">
        <f>CTSA!$E$5</f>
        <v>0.13057696815608208</v>
      </c>
      <c r="BU26" s="221">
        <f>CTSA!$E$5</f>
        <v>0.13057696815608208</v>
      </c>
      <c r="BV26" s="221">
        <f>CTSA!$E$5</f>
        <v>0.13057696815608208</v>
      </c>
      <c r="BW26" s="221">
        <f>CTSA!$E$5</f>
        <v>0.13057696815608208</v>
      </c>
      <c r="BX26" s="221">
        <f>CTSA!$E$5</f>
        <v>0.13057696815608208</v>
      </c>
      <c r="BY26" s="221">
        <f>CTSA!$E$5</f>
        <v>0.13057696815608208</v>
      </c>
      <c r="BZ26" s="221">
        <f>CTSA!$E$5</f>
        <v>0.13057696815608208</v>
      </c>
      <c r="CA26" s="221">
        <f>CTSA!$E$5</f>
        <v>0.13057696815608208</v>
      </c>
      <c r="CB26" s="221">
        <f>CTSA!$E$5</f>
        <v>0.13057696815608208</v>
      </c>
      <c r="CC26" s="221">
        <f>CTSA!$E$5</f>
        <v>0.13057696815608208</v>
      </c>
      <c r="CD26" s="221">
        <f>CTSA!$E$5</f>
        <v>0.13057696815608208</v>
      </c>
      <c r="CE26" s="221">
        <f>CTSA!$E$5</f>
        <v>0.13057696815608208</v>
      </c>
      <c r="CF26" s="221">
        <f>CTSA!$E$5</f>
        <v>0.13057696815608208</v>
      </c>
      <c r="CG26" s="221">
        <f>CTSA!$E$5</f>
        <v>0.13057696815608208</v>
      </c>
      <c r="CH26" s="221">
        <f>CTSA!$E$5</f>
        <v>0.13057696815608208</v>
      </c>
      <c r="CI26" s="221">
        <f>CTSA!$E$5</f>
        <v>0.13057696815608208</v>
      </c>
      <c r="CJ26" s="221">
        <f>CTSA!$E$5</f>
        <v>0.13057696815608208</v>
      </c>
      <c r="CK26" s="221">
        <f>CTSA!$E$5</f>
        <v>0.13057696815608208</v>
      </c>
      <c r="CL26" s="221">
        <f>CTSA!$E$5</f>
        <v>0.13057696815608208</v>
      </c>
      <c r="CM26" s="221">
        <f>CTSA!$E$5</f>
        <v>0.13057696815608208</v>
      </c>
      <c r="CN26" s="221">
        <f>CTSA!$E$5</f>
        <v>0.13057696815608208</v>
      </c>
      <c r="CO26" s="221">
        <f>CTSA!$E$5</f>
        <v>0.13057696815608208</v>
      </c>
      <c r="CP26" s="221">
        <f>CTSA!$E$5</f>
        <v>0.13057696815608208</v>
      </c>
      <c r="CQ26" s="221">
        <f>CTSA!$E$5</f>
        <v>0.13057696815608208</v>
      </c>
      <c r="CR26" s="221">
        <f>CTSA!$E$5</f>
        <v>0.13057696815608208</v>
      </c>
      <c r="CS26" s="221">
        <f>CTSA!$E$5</f>
        <v>0.13057696815608208</v>
      </c>
      <c r="CT26" s="221">
        <f>CTSA!$E$5</f>
        <v>0.13057696815608208</v>
      </c>
      <c r="CU26" s="221">
        <f>CTSA!$E$5</f>
        <v>0.13057696815608208</v>
      </c>
      <c r="CV26" s="221">
        <f>CTSA!$E$5</f>
        <v>0.13057696815608208</v>
      </c>
      <c r="CW26" s="221">
        <f>CTSA!$E$5</f>
        <v>0.13057696815608208</v>
      </c>
      <c r="CX26" s="221">
        <f>CTSA!$E$5</f>
        <v>0.13057696815608208</v>
      </c>
      <c r="CY26" s="221">
        <f>CTSA!$E$5</f>
        <v>0.13057696815608208</v>
      </c>
      <c r="CZ26" s="221">
        <f>CTSA!$E$5</f>
        <v>0.13057696815608208</v>
      </c>
      <c r="DA26" s="221">
        <f>CTSA!$E$5</f>
        <v>0.13057696815608208</v>
      </c>
      <c r="DB26" s="221">
        <f>CTSA!$E$5</f>
        <v>0.13057696815608208</v>
      </c>
      <c r="DC26" s="221">
        <f>CTSA!$E$5</f>
        <v>0.13057696815608208</v>
      </c>
      <c r="DD26" s="221">
        <f>CTSA!$E$5</f>
        <v>0.13057696815608208</v>
      </c>
      <c r="DE26" s="221">
        <f>CTSA!$E$5</f>
        <v>0.13057696815608208</v>
      </c>
      <c r="DF26" s="221">
        <f>CTSA!$E$5</f>
        <v>0.13057696815608208</v>
      </c>
      <c r="DG26" s="221">
        <f>CTSA!$E$5</f>
        <v>0.13057696815608208</v>
      </c>
      <c r="DH26" s="221">
        <f>CTSA!$E$5</f>
        <v>0.13057696815608208</v>
      </c>
      <c r="DI26" s="221">
        <f>CTSA!$E$5</f>
        <v>0.13057696815608208</v>
      </c>
      <c r="DJ26" s="221">
        <f>CTSA!$E$5</f>
        <v>0.13057696815608208</v>
      </c>
      <c r="DK26" s="221">
        <f>CTSA!$E$5</f>
        <v>0.13057696815608208</v>
      </c>
      <c r="DL26" s="221">
        <f>CTSA!$E$5</f>
        <v>0.13057696815608208</v>
      </c>
      <c r="DM26" s="221">
        <f>CTSA!$E$5</f>
        <v>0.13057696815608208</v>
      </c>
      <c r="DN26" s="221">
        <f>CTSA!$E$5</f>
        <v>0.13057696815608208</v>
      </c>
      <c r="DO26" s="221">
        <f>CTSA!$E$5</f>
        <v>0.13057696815608208</v>
      </c>
      <c r="DP26" s="221">
        <f>CTSA!$E$5</f>
        <v>0.13057696815608208</v>
      </c>
      <c r="DQ26" s="221">
        <f>CTSA!$E$5</f>
        <v>0.13057696815608208</v>
      </c>
      <c r="DR26" s="221">
        <f>CTSA!$E$5</f>
        <v>0.13057696815608208</v>
      </c>
      <c r="DS26" s="221">
        <f>CTSA!$E$5</f>
        <v>0.13057696815608208</v>
      </c>
      <c r="DT26" s="221">
        <f>CTSA!$E$5</f>
        <v>0.13057696815608208</v>
      </c>
      <c r="DU26" s="221">
        <f>CTSA!$E$5</f>
        <v>0.13057696815608208</v>
      </c>
      <c r="DV26" s="221">
        <f>CTSA!$E$5</f>
        <v>0.13057696815608208</v>
      </c>
      <c r="DW26" s="221">
        <f>CTSA!$E$5</f>
        <v>0.13057696815608208</v>
      </c>
      <c r="DX26" s="221">
        <f>CTSA!$E$5</f>
        <v>0.13057696815608208</v>
      </c>
      <c r="DY26" s="221">
        <f>CTSA!$E$5</f>
        <v>0.13057696815608208</v>
      </c>
      <c r="DZ26" s="221">
        <f>CTSA!$E$5</f>
        <v>0.13057696815608208</v>
      </c>
      <c r="EA26" s="221">
        <f>CTSA!$E$5</f>
        <v>0.13057696815608208</v>
      </c>
      <c r="EB26" s="221">
        <f>CTSA!$E$5</f>
        <v>0.13057696815608208</v>
      </c>
      <c r="EC26" s="221">
        <f>CTSA!$E$5</f>
        <v>0.13057696815608208</v>
      </c>
      <c r="ED26" s="221">
        <f>CTSA!$E$5</f>
        <v>0.13057696815608208</v>
      </c>
      <c r="EE26" s="221">
        <f>CTSA!$E$5</f>
        <v>0.13057696815608208</v>
      </c>
      <c r="EF26" s="221">
        <f>CTSA!$E$5</f>
        <v>0.13057696815608208</v>
      </c>
      <c r="EG26" s="221">
        <f>CTSA!$E$5</f>
        <v>0.13057696815608208</v>
      </c>
      <c r="EH26" s="221">
        <f>CTSA!$E$5</f>
        <v>0.13057696815608208</v>
      </c>
      <c r="EI26" s="221">
        <f>CTSA!$E$5</f>
        <v>0.13057696815608208</v>
      </c>
      <c r="EJ26" s="221">
        <f>CTSA!$E$5</f>
        <v>0.13057696815608208</v>
      </c>
      <c r="EK26" s="221">
        <f>CTSA!$E$5</f>
        <v>0.13057696815608208</v>
      </c>
      <c r="EL26" s="221">
        <f>CTSA!$E$5</f>
        <v>0.13057696815608208</v>
      </c>
      <c r="EM26" s="221">
        <f>CTSA!$E$5</f>
        <v>0.13057696815608208</v>
      </c>
      <c r="EN26" s="221">
        <f>CTSA!$E$5</f>
        <v>0.13057696815608208</v>
      </c>
      <c r="EO26" s="221">
        <f>CTSA!$E$5</f>
        <v>0.13057696815608208</v>
      </c>
      <c r="EP26" s="221">
        <f>CTSA!$E$5</f>
        <v>0.13057696815608208</v>
      </c>
      <c r="EQ26" s="221">
        <f>CTSA!$E$5</f>
        <v>0.13057696815608208</v>
      </c>
      <c r="ER26" s="221">
        <f>CTSA!$E$5</f>
        <v>0.13057696815608208</v>
      </c>
      <c r="ES26" s="221">
        <f>CTSA!$E$5</f>
        <v>0.13057696815608208</v>
      </c>
      <c r="ET26" s="221">
        <f>CTSA!$E$5</f>
        <v>0.13057696815608208</v>
      </c>
      <c r="EU26" s="221">
        <f>CTSA!$E$5</f>
        <v>0.13057696815608208</v>
      </c>
      <c r="EV26" s="221">
        <f>CTSA!$E$5</f>
        <v>0.13057696815608208</v>
      </c>
      <c r="EW26" s="221">
        <f>CTSA!$E$5</f>
        <v>0.13057696815608208</v>
      </c>
      <c r="EX26" s="221">
        <f>CTSA!$E$5</f>
        <v>0.13057696815608208</v>
      </c>
      <c r="EY26" s="221">
        <f>CTSA!$E$5</f>
        <v>0.13057696815608208</v>
      </c>
      <c r="EZ26" s="221">
        <f>CTSA!$E$5</f>
        <v>0.13057696815608208</v>
      </c>
      <c r="FA26" s="221">
        <f>CTSA!$E$5</f>
        <v>0.13057696815608208</v>
      </c>
      <c r="FB26" s="221">
        <f>CTSA!$E$5</f>
        <v>0.13057696815608208</v>
      </c>
      <c r="FC26" s="221">
        <f>CTSA!$E$5</f>
        <v>0.13057696815608208</v>
      </c>
      <c r="FD26" s="221">
        <f>CTSA!$E$5</f>
        <v>0.13057696815608208</v>
      </c>
      <c r="FE26" s="221">
        <f>CTSA!$E$5</f>
        <v>0.13057696815608208</v>
      </c>
      <c r="FF26" s="221">
        <f>CTSA!$E$5</f>
        <v>0.13057696815608208</v>
      </c>
      <c r="FG26" s="221">
        <f>CTSA!$E$5</f>
        <v>0.13057696815608208</v>
      </c>
      <c r="FH26" s="221">
        <f>CTSA!$E$5</f>
        <v>0.13057696815608208</v>
      </c>
      <c r="FI26" s="221">
        <f>CTSA!$E$5</f>
        <v>0.13057696815608208</v>
      </c>
      <c r="FJ26" s="221">
        <f>CTSA!$E$5</f>
        <v>0.13057696815608208</v>
      </c>
      <c r="FK26" s="221">
        <f>CTSA!$E$5</f>
        <v>0.13057696815608208</v>
      </c>
      <c r="FL26" s="221">
        <f>CTSA!$E$5</f>
        <v>0.13057696815608208</v>
      </c>
      <c r="FM26" s="221">
        <f>CTSA!$E$5</f>
        <v>0.13057696815608208</v>
      </c>
      <c r="FN26" s="221">
        <f>CTSA!$E$5</f>
        <v>0.13057696815608208</v>
      </c>
      <c r="FO26" s="221">
        <f>CTSA!$E$5</f>
        <v>0.13057696815608208</v>
      </c>
      <c r="FP26" s="221">
        <f>CTSA!$E$5</f>
        <v>0.13057696815608208</v>
      </c>
      <c r="FQ26" s="221">
        <f>CTSA!$E$5</f>
        <v>0.13057696815608208</v>
      </c>
      <c r="FR26" s="221">
        <f>CTSA!$E$5</f>
        <v>0.13057696815608208</v>
      </c>
      <c r="FS26" s="221">
        <f>CTSA!$E$5</f>
        <v>0.13057696815608208</v>
      </c>
      <c r="FT26" s="221">
        <f>CTSA!$E$5</f>
        <v>0.13057696815608208</v>
      </c>
      <c r="FU26" s="221">
        <f>CTSA!$E$5</f>
        <v>0.13057696815608208</v>
      </c>
      <c r="FV26" s="221">
        <f>CTSA!$E$5</f>
        <v>0.13057696815608208</v>
      </c>
      <c r="FW26" s="221">
        <f>CTSA!$E$5</f>
        <v>0.13057696815608208</v>
      </c>
      <c r="FX26" s="221">
        <f>CTSA!$E$5</f>
        <v>0.13057696815608208</v>
      </c>
      <c r="FY26" s="221">
        <f>CTSA!$E$5</f>
        <v>0.13057696815608208</v>
      </c>
      <c r="FZ26" s="221">
        <f>CTSA!$E$5</f>
        <v>0.13057696815608208</v>
      </c>
      <c r="GA26" s="221">
        <f>CTSA!$E$5</f>
        <v>0.13057696815608208</v>
      </c>
      <c r="GB26" s="221">
        <f>CTSA!$E$5</f>
        <v>0.13057696815608208</v>
      </c>
      <c r="GC26" s="221">
        <f>CTSA!$E$5</f>
        <v>0.13057696815608208</v>
      </c>
      <c r="GD26" s="221">
        <f>CTSA!$E$5</f>
        <v>0.13057696815608208</v>
      </c>
      <c r="GE26" s="221">
        <f>CTSA!$E$5</f>
        <v>0.13057696815608208</v>
      </c>
      <c r="GF26" s="221">
        <f>CTSA!$E$5</f>
        <v>0.13057696815608208</v>
      </c>
      <c r="GG26" s="221">
        <f>CTSA!$E$5</f>
        <v>0.13057696815608208</v>
      </c>
      <c r="GH26" s="221">
        <f>CTSA!$E$5</f>
        <v>0.13057696815608208</v>
      </c>
      <c r="GI26" s="221">
        <f>CTSA!$E$5</f>
        <v>0.13057696815608208</v>
      </c>
      <c r="GJ26" s="221">
        <f>CTSA!$E$5</f>
        <v>0.13057696815608208</v>
      </c>
      <c r="GK26" s="221">
        <f>CTSA!$E$5</f>
        <v>0.13057696815608208</v>
      </c>
      <c r="GL26" s="221">
        <f>CTSA!$E$5</f>
        <v>0.13057696815608208</v>
      </c>
      <c r="GM26" s="221">
        <f>CTSA!$E$5</f>
        <v>0.13057696815608208</v>
      </c>
      <c r="GN26" s="221">
        <f>CTSA!$E$5</f>
        <v>0.13057696815608208</v>
      </c>
      <c r="GO26" s="221">
        <f>CTSA!$E$5</f>
        <v>0.13057696815608208</v>
      </c>
      <c r="GP26" s="221">
        <f>CTSA!$E$5</f>
        <v>0.13057696815608208</v>
      </c>
      <c r="GQ26" s="221">
        <f>CTSA!$E$5</f>
        <v>0.13057696815608208</v>
      </c>
      <c r="GR26" s="221">
        <f>CTSA!$E$5</f>
        <v>0.13057696815608208</v>
      </c>
      <c r="GS26" s="221">
        <f>CTSA!$E$5</f>
        <v>0.13057696815608208</v>
      </c>
      <c r="GT26" s="223">
        <f>CTSA!$E$5</f>
        <v>0.13057696815608208</v>
      </c>
      <c r="GU26" s="223">
        <f>CTSA!$E$5</f>
        <v>0.13057696815608208</v>
      </c>
      <c r="GV26" s="223">
        <f>CTSA!$E$5</f>
        <v>0.13057696815608208</v>
      </c>
      <c r="GW26" s="223">
        <f>CTSA!$E$5</f>
        <v>0.13057696815608208</v>
      </c>
      <c r="GX26" s="223">
        <f>CTSA!$E$5</f>
        <v>0.13057696815608208</v>
      </c>
      <c r="GY26" s="221"/>
      <c r="GZ26" s="221"/>
      <c r="HA26" s="221"/>
      <c r="HB26" s="221"/>
      <c r="HC26" s="221"/>
      <c r="HD26" s="221"/>
      <c r="HE26" s="221"/>
      <c r="HF26" s="221"/>
      <c r="HG26" s="221"/>
      <c r="HH26" s="221"/>
      <c r="HI26" s="221"/>
      <c r="HJ26" s="221"/>
      <c r="HK26" s="221"/>
      <c r="HL26" s="221"/>
      <c r="HM26" s="221"/>
      <c r="HN26" s="221"/>
      <c r="HO26" s="221"/>
      <c r="HP26" s="221"/>
      <c r="HQ26" s="221"/>
      <c r="HR26" s="221"/>
      <c r="HS26" s="221"/>
      <c r="HT26" s="221"/>
      <c r="HU26" s="221"/>
      <c r="HV26" s="221"/>
      <c r="HW26" s="221"/>
      <c r="HX26" s="221"/>
      <c r="HY26" s="221"/>
      <c r="HZ26" s="221"/>
      <c r="IA26" s="221"/>
      <c r="IB26" s="221"/>
      <c r="IC26" s="221"/>
      <c r="ID26" s="221"/>
      <c r="IE26" s="221"/>
      <c r="IF26" s="221"/>
      <c r="IG26" s="221"/>
      <c r="IH26" s="221"/>
      <c r="II26" s="221"/>
      <c r="IJ26" s="221"/>
      <c r="IK26" s="221"/>
      <c r="IL26" s="221"/>
      <c r="IM26" s="221"/>
      <c r="IN26" s="221"/>
      <c r="IO26" s="221"/>
      <c r="IP26" s="221"/>
      <c r="IQ26" s="221"/>
      <c r="IR26" s="221"/>
      <c r="IS26" s="221"/>
      <c r="IT26" s="221"/>
      <c r="IU26" s="221"/>
      <c r="IV26" s="221"/>
      <c r="IW26" s="222"/>
      <c r="IX26" s="221"/>
      <c r="IY26" s="221"/>
      <c r="IZ26" s="221"/>
      <c r="JA26" s="221"/>
      <c r="JB26" s="221"/>
      <c r="JC26" s="221"/>
      <c r="JD26" s="221"/>
      <c r="JE26" s="221"/>
      <c r="JF26" s="221"/>
      <c r="JG26" s="221"/>
      <c r="JH26" s="221"/>
      <c r="JI26" s="221"/>
      <c r="JJ26" s="221"/>
      <c r="JK26" s="221"/>
      <c r="JL26" s="221"/>
      <c r="JM26" s="221"/>
      <c r="JN26" s="221"/>
      <c r="JO26" s="221"/>
      <c r="JP26" s="221"/>
      <c r="JQ26" s="221"/>
      <c r="JR26" s="221"/>
      <c r="JS26" s="221"/>
      <c r="JT26" s="221"/>
      <c r="JU26" s="221"/>
      <c r="JV26" s="221"/>
      <c r="JW26" s="221"/>
      <c r="JX26" s="221"/>
      <c r="JY26" s="221"/>
      <c r="JZ26" s="221"/>
      <c r="KA26" s="221"/>
      <c r="KB26" s="221"/>
      <c r="KC26" s="221"/>
      <c r="KD26" s="221"/>
      <c r="KE26" s="221"/>
      <c r="KF26" s="221"/>
      <c r="KG26" s="221"/>
      <c r="KH26" s="221"/>
      <c r="KI26" s="221"/>
      <c r="KJ26" s="221"/>
      <c r="KK26" s="221"/>
      <c r="KL26" s="221"/>
      <c r="KM26" s="221"/>
      <c r="KN26" s="221"/>
      <c r="KO26" s="221"/>
      <c r="KP26" s="221"/>
      <c r="KQ26" s="221"/>
      <c r="KR26" s="221"/>
      <c r="KS26" s="221"/>
      <c r="KT26" s="221"/>
      <c r="KU26" s="221"/>
      <c r="KV26" s="221"/>
      <c r="KW26" s="221"/>
      <c r="KX26" s="221"/>
      <c r="KY26" s="221"/>
      <c r="KZ26" s="221"/>
      <c r="LA26" s="221"/>
      <c r="LB26" s="221"/>
      <c r="LC26" s="221"/>
      <c r="LD26" s="221"/>
      <c r="LE26" s="221"/>
      <c r="LF26" s="221"/>
      <c r="LG26" s="221"/>
      <c r="LH26" s="221"/>
      <c r="LI26" s="221"/>
      <c r="LJ26" s="221"/>
      <c r="LK26" s="221"/>
      <c r="LL26" s="221"/>
      <c r="LM26" s="221"/>
      <c r="LN26" s="221"/>
      <c r="LO26" s="221"/>
      <c r="LP26" s="221"/>
      <c r="LQ26" s="221"/>
      <c r="LR26" s="221"/>
      <c r="LS26" s="221"/>
      <c r="LT26" s="221"/>
      <c r="LU26" s="221"/>
      <c r="LV26" s="221"/>
      <c r="LW26" s="221"/>
      <c r="LX26" s="221"/>
      <c r="LY26" s="221"/>
      <c r="LZ26" s="221"/>
      <c r="MA26" s="221"/>
      <c r="MB26" s="221"/>
      <c r="MC26" s="221"/>
      <c r="MD26" s="221"/>
      <c r="ME26" s="221"/>
      <c r="MF26" s="221"/>
      <c r="MG26" s="221"/>
      <c r="MH26" s="221"/>
      <c r="MI26" s="221"/>
      <c r="MJ26" s="221"/>
      <c r="MK26" s="221"/>
      <c r="ML26" s="221"/>
      <c r="MM26" s="221"/>
      <c r="MN26" s="221"/>
      <c r="MO26" s="221"/>
      <c r="MP26" s="221"/>
      <c r="MQ26" s="221"/>
      <c r="MR26" s="221"/>
      <c r="MS26" s="221"/>
      <c r="MT26" s="221"/>
      <c r="MU26" s="221"/>
      <c r="MV26" s="221"/>
      <c r="MW26" s="221"/>
      <c r="MX26" s="221"/>
      <c r="MY26" s="221"/>
      <c r="MZ26" s="221"/>
      <c r="NA26" s="221"/>
      <c r="NB26" s="221"/>
      <c r="NC26" s="221"/>
      <c r="ND26" s="221"/>
      <c r="NE26" s="221"/>
      <c r="NF26" s="221"/>
      <c r="NG26" s="221"/>
      <c r="NH26" s="221"/>
      <c r="NI26" s="221"/>
      <c r="NJ26" s="221"/>
      <c r="NK26" s="221"/>
      <c r="NL26" s="221"/>
      <c r="NM26" s="221"/>
      <c r="NN26" s="221"/>
      <c r="NO26" s="221"/>
      <c r="NP26" s="221"/>
      <c r="NQ26" s="221"/>
      <c r="NR26" s="221"/>
      <c r="NS26" s="221"/>
      <c r="NT26" s="221"/>
      <c r="NU26" s="221"/>
      <c r="NV26" s="221"/>
      <c r="NW26" s="221"/>
      <c r="NX26" s="221"/>
      <c r="NY26" s="221"/>
      <c r="NZ26" s="221"/>
      <c r="OA26" s="221"/>
      <c r="OB26" s="221"/>
      <c r="OC26" s="221"/>
      <c r="OD26" s="221"/>
      <c r="OE26" s="221"/>
      <c r="OF26" s="221"/>
      <c r="OG26" s="221"/>
      <c r="OH26" s="221"/>
      <c r="OI26" s="221"/>
      <c r="OJ26" s="221"/>
      <c r="OK26" s="221"/>
      <c r="OL26" s="221"/>
      <c r="OM26" s="221"/>
      <c r="ON26" s="232"/>
      <c r="OO26" s="221"/>
      <c r="OP26" s="221"/>
      <c r="OQ26" s="221"/>
      <c r="OR26" s="221"/>
      <c r="OS26" s="221"/>
      <c r="OT26" s="233"/>
      <c r="OU26" s="233"/>
      <c r="OV26" s="233"/>
      <c r="OW26" s="233"/>
      <c r="OX26" s="221"/>
      <c r="OY26" s="234"/>
      <c r="OZ26" s="234"/>
      <c r="PA26" s="234"/>
      <c r="PB26" s="221"/>
      <c r="PC26" s="221"/>
      <c r="PD26" s="234"/>
      <c r="PE26" s="234"/>
      <c r="PF26" s="234"/>
      <c r="PG26" s="221"/>
      <c r="PH26" s="221"/>
      <c r="PI26" s="221"/>
      <c r="PJ26" s="221"/>
      <c r="PK26" s="221"/>
      <c r="PL26" s="221"/>
      <c r="PM26" s="221"/>
      <c r="PN26" s="221"/>
      <c r="PO26" s="221"/>
      <c r="PP26" s="229"/>
      <c r="PQ26" s="229"/>
      <c r="PR26" s="229"/>
      <c r="PS26" s="221"/>
      <c r="PT26" s="221"/>
      <c r="PU26" s="221"/>
      <c r="PV26" s="221"/>
      <c r="PW26" s="221"/>
      <c r="PX26" s="221"/>
      <c r="PY26" s="221"/>
      <c r="PZ26" s="221"/>
      <c r="QA26" s="229"/>
      <c r="QB26" s="229"/>
      <c r="QC26" s="229"/>
      <c r="QD26" s="221"/>
      <c r="QE26" s="221"/>
      <c r="QF26" s="221"/>
      <c r="QG26" s="221"/>
      <c r="QH26" s="221"/>
      <c r="QI26" s="221"/>
      <c r="QJ26" s="221"/>
      <c r="QK26" s="221"/>
      <c r="QL26" s="221"/>
      <c r="QM26" s="221"/>
      <c r="QN26" s="221"/>
      <c r="QO26" s="221"/>
      <c r="QP26" s="221"/>
      <c r="QQ26" s="221"/>
      <c r="QR26" s="221"/>
    </row>
    <row r="27" spans="1:460" s="224" customFormat="1">
      <c r="A27" s="217">
        <v>6</v>
      </c>
      <c r="B27" s="231" t="s">
        <v>926</v>
      </c>
      <c r="C27" s="228" t="str">
        <f>B4</f>
        <v xml:space="preserve">Lăcătuș </v>
      </c>
      <c r="D27" s="220"/>
      <c r="E27" s="218">
        <v>0.01</v>
      </c>
      <c r="F27" s="218">
        <v>0.01</v>
      </c>
      <c r="G27" s="218">
        <v>0.01</v>
      </c>
      <c r="H27" s="218">
        <v>0.01</v>
      </c>
      <c r="I27" s="218">
        <v>0.01</v>
      </c>
      <c r="J27" s="218">
        <v>0.01</v>
      </c>
      <c r="K27" s="218">
        <v>0.01</v>
      </c>
      <c r="L27" s="218">
        <v>0.01</v>
      </c>
      <c r="M27" s="218">
        <v>0.01</v>
      </c>
      <c r="N27" s="218">
        <v>0.01</v>
      </c>
      <c r="O27" s="218">
        <v>0.01</v>
      </c>
      <c r="P27" s="218">
        <v>0.01</v>
      </c>
      <c r="Q27" s="218">
        <v>0.01</v>
      </c>
      <c r="R27" s="218">
        <v>0.01</v>
      </c>
      <c r="S27" s="218">
        <v>0.01</v>
      </c>
      <c r="T27" s="218">
        <v>0.01</v>
      </c>
      <c r="U27" s="218">
        <v>0.01</v>
      </c>
      <c r="V27" s="218">
        <v>0.01</v>
      </c>
      <c r="W27" s="218">
        <v>0.01</v>
      </c>
      <c r="X27" s="218">
        <v>0.01</v>
      </c>
      <c r="Y27" s="218">
        <v>0.01</v>
      </c>
      <c r="Z27" s="218">
        <v>0.01</v>
      </c>
      <c r="AA27" s="218">
        <v>0.01</v>
      </c>
      <c r="AB27" s="218">
        <v>0.01</v>
      </c>
      <c r="AC27" s="235">
        <v>0.01</v>
      </c>
      <c r="AD27" s="235">
        <v>0.01</v>
      </c>
      <c r="AE27" s="218">
        <v>0.01</v>
      </c>
      <c r="AF27" s="218">
        <v>0.01</v>
      </c>
      <c r="AG27" s="235">
        <v>0.01</v>
      </c>
      <c r="AH27" s="235">
        <v>0.01</v>
      </c>
      <c r="AI27" s="235">
        <v>0.01</v>
      </c>
      <c r="AJ27" s="235">
        <v>0.01</v>
      </c>
      <c r="AK27" s="235">
        <v>0.01</v>
      </c>
      <c r="AL27" s="235">
        <v>0.01</v>
      </c>
      <c r="AM27" s="235">
        <v>0.01</v>
      </c>
      <c r="AN27" s="235">
        <v>0.01</v>
      </c>
      <c r="AO27" s="236">
        <v>0.01</v>
      </c>
      <c r="AP27" s="236">
        <v>0.01</v>
      </c>
      <c r="AQ27" s="236">
        <v>0.01</v>
      </c>
      <c r="AR27" s="236">
        <v>0.01</v>
      </c>
      <c r="AS27" s="236">
        <v>0.01</v>
      </c>
      <c r="AT27" s="236">
        <v>0.01</v>
      </c>
      <c r="AU27" s="236">
        <v>0.01</v>
      </c>
      <c r="AV27" s="236">
        <v>0.01</v>
      </c>
      <c r="AW27" s="236">
        <v>0.01</v>
      </c>
      <c r="AX27" s="236">
        <v>0.01</v>
      </c>
      <c r="AY27" s="236">
        <v>0.01</v>
      </c>
      <c r="AZ27" s="236">
        <v>0.01</v>
      </c>
      <c r="BA27" s="236">
        <v>0.01</v>
      </c>
      <c r="BB27" s="236">
        <v>0.01</v>
      </c>
      <c r="BC27" s="237">
        <v>0.01</v>
      </c>
      <c r="BD27" s="236">
        <v>0.01</v>
      </c>
      <c r="BE27" s="236">
        <v>0.01</v>
      </c>
      <c r="BF27" s="236">
        <v>0.01</v>
      </c>
      <c r="BG27" s="236">
        <v>0.01</v>
      </c>
      <c r="BH27" s="236">
        <v>0.01</v>
      </c>
      <c r="BI27" s="236">
        <v>0.01</v>
      </c>
      <c r="BJ27" s="236">
        <v>0.01</v>
      </c>
      <c r="BK27" s="236">
        <v>0.01</v>
      </c>
      <c r="BL27" s="236">
        <v>0.01</v>
      </c>
      <c r="BM27" s="236">
        <v>0.01</v>
      </c>
      <c r="BN27" s="236">
        <v>0.01</v>
      </c>
      <c r="BO27" s="236">
        <v>0.01</v>
      </c>
      <c r="BP27" s="236">
        <v>0.01</v>
      </c>
      <c r="BQ27" s="236">
        <v>0.01</v>
      </c>
      <c r="BR27" s="236">
        <v>0.01</v>
      </c>
      <c r="BS27" s="236">
        <v>0.01</v>
      </c>
      <c r="BT27" s="236">
        <v>0.01</v>
      </c>
      <c r="BU27" s="236">
        <v>0.01</v>
      </c>
      <c r="BV27" s="236">
        <v>0.01</v>
      </c>
      <c r="BW27" s="236">
        <v>0.01</v>
      </c>
      <c r="BX27" s="236">
        <v>0.01</v>
      </c>
      <c r="BY27" s="236">
        <v>0.01</v>
      </c>
      <c r="BZ27" s="236">
        <v>0.01</v>
      </c>
      <c r="CA27" s="236">
        <v>0.01</v>
      </c>
      <c r="CB27" s="236">
        <v>0.01</v>
      </c>
      <c r="CC27" s="236">
        <v>0.01</v>
      </c>
      <c r="CD27" s="236">
        <v>0.01</v>
      </c>
      <c r="CE27" s="236">
        <v>0.01</v>
      </c>
      <c r="CF27" s="236">
        <v>0.01</v>
      </c>
      <c r="CG27" s="236">
        <v>0.01</v>
      </c>
      <c r="CH27" s="236">
        <v>0.01</v>
      </c>
      <c r="CI27" s="236">
        <v>0.01</v>
      </c>
      <c r="CJ27" s="236">
        <v>0.01</v>
      </c>
      <c r="CK27" s="236">
        <v>0.01</v>
      </c>
      <c r="CL27" s="236">
        <v>0.01</v>
      </c>
      <c r="CM27" s="236">
        <v>0.01</v>
      </c>
      <c r="CN27" s="236">
        <v>0.01</v>
      </c>
      <c r="CO27" s="236">
        <v>0.01</v>
      </c>
      <c r="CP27" s="236">
        <v>0.01</v>
      </c>
      <c r="CQ27" s="236">
        <v>0.01</v>
      </c>
      <c r="CR27" s="236">
        <v>0.01</v>
      </c>
      <c r="CS27" s="236">
        <v>0.01</v>
      </c>
      <c r="CT27" s="236">
        <v>0.01</v>
      </c>
      <c r="CU27" s="236">
        <v>0.01</v>
      </c>
      <c r="CV27" s="236">
        <v>0.01</v>
      </c>
      <c r="CW27" s="236">
        <v>0.01</v>
      </c>
      <c r="CX27" s="236">
        <v>0.01</v>
      </c>
      <c r="CY27" s="236">
        <v>0.01</v>
      </c>
      <c r="CZ27" s="236">
        <v>0.01</v>
      </c>
      <c r="DA27" s="236">
        <v>0.01</v>
      </c>
      <c r="DB27" s="236">
        <v>0.01</v>
      </c>
      <c r="DC27" s="236">
        <v>0.01</v>
      </c>
      <c r="DD27" s="236">
        <v>0.01</v>
      </c>
      <c r="DE27" s="236">
        <v>0.01</v>
      </c>
      <c r="DF27" s="236">
        <v>0.01</v>
      </c>
      <c r="DG27" s="236">
        <v>0.01</v>
      </c>
      <c r="DH27" s="236">
        <v>0.01</v>
      </c>
      <c r="DI27" s="236">
        <v>0.01</v>
      </c>
      <c r="DJ27" s="236">
        <v>0.01</v>
      </c>
      <c r="DK27" s="236">
        <v>0.01</v>
      </c>
      <c r="DL27" s="236">
        <v>0.01</v>
      </c>
      <c r="DM27" s="236">
        <v>0.01</v>
      </c>
      <c r="DN27" s="236">
        <v>0.01</v>
      </c>
      <c r="DO27" s="236">
        <v>0.01</v>
      </c>
      <c r="DP27" s="236">
        <v>0.01</v>
      </c>
      <c r="DQ27" s="236">
        <v>0.01</v>
      </c>
      <c r="DR27" s="236">
        <v>0.01</v>
      </c>
      <c r="DS27" s="236">
        <v>0.01</v>
      </c>
      <c r="DT27" s="236">
        <v>0.01</v>
      </c>
      <c r="DU27" s="236">
        <v>0.01</v>
      </c>
      <c r="DV27" s="236">
        <v>0.01</v>
      </c>
      <c r="DW27" s="236">
        <v>0.01</v>
      </c>
      <c r="DX27" s="236">
        <v>0.01</v>
      </c>
      <c r="DY27" s="236">
        <v>0.01</v>
      </c>
      <c r="DZ27" s="236">
        <v>0.01</v>
      </c>
      <c r="EA27" s="236">
        <v>0.01</v>
      </c>
      <c r="EB27" s="236">
        <v>0.01</v>
      </c>
      <c r="EC27" s="236">
        <v>0.01</v>
      </c>
      <c r="ED27" s="236">
        <v>0.01</v>
      </c>
      <c r="EE27" s="236">
        <v>0.01</v>
      </c>
      <c r="EF27" s="236">
        <v>0.01</v>
      </c>
      <c r="EG27" s="236">
        <v>0.01</v>
      </c>
      <c r="EH27" s="236">
        <v>0.01</v>
      </c>
      <c r="EI27" s="236">
        <v>0.01</v>
      </c>
      <c r="EJ27" s="236">
        <v>0.01</v>
      </c>
      <c r="EK27" s="236">
        <v>0.01</v>
      </c>
      <c r="EL27" s="236">
        <v>0.01</v>
      </c>
      <c r="EM27" s="236">
        <v>0.01</v>
      </c>
      <c r="EN27" s="236">
        <v>0.01</v>
      </c>
      <c r="EO27" s="236">
        <v>0.01</v>
      </c>
      <c r="EP27" s="236">
        <v>0.01</v>
      </c>
      <c r="EQ27" s="236">
        <v>0.01</v>
      </c>
      <c r="ER27" s="236">
        <v>0.01</v>
      </c>
      <c r="ES27" s="236">
        <v>0.01</v>
      </c>
      <c r="ET27" s="236">
        <v>0.01</v>
      </c>
      <c r="EU27" s="236">
        <v>0.01</v>
      </c>
      <c r="EV27" s="236">
        <v>0.01</v>
      </c>
      <c r="EW27" s="236">
        <v>0.01</v>
      </c>
      <c r="EX27" s="236">
        <v>0.01</v>
      </c>
      <c r="EY27" s="236">
        <v>0.01</v>
      </c>
      <c r="EZ27" s="236">
        <v>0.01</v>
      </c>
      <c r="FA27" s="236">
        <v>0.01</v>
      </c>
      <c r="FB27" s="236">
        <v>0.01</v>
      </c>
      <c r="FC27" s="236">
        <v>0.01</v>
      </c>
      <c r="FD27" s="236">
        <v>0.01</v>
      </c>
      <c r="FE27" s="236">
        <v>0.01</v>
      </c>
      <c r="FF27" s="236">
        <v>0.01</v>
      </c>
      <c r="FG27" s="236">
        <v>0.01</v>
      </c>
      <c r="FH27" s="236">
        <v>0.01</v>
      </c>
      <c r="FI27" s="236">
        <v>0.01</v>
      </c>
      <c r="FJ27" s="236">
        <v>0.01</v>
      </c>
      <c r="FK27" s="236">
        <v>0.01</v>
      </c>
      <c r="FL27" s="236">
        <v>0.01</v>
      </c>
      <c r="FM27" s="236">
        <v>0.01</v>
      </c>
      <c r="FN27" s="236">
        <v>0.01</v>
      </c>
      <c r="FO27" s="236">
        <v>0.01</v>
      </c>
      <c r="FP27" s="236">
        <v>0.01</v>
      </c>
      <c r="FQ27" s="236">
        <v>0.01</v>
      </c>
      <c r="FR27" s="236">
        <v>0.01</v>
      </c>
      <c r="FS27" s="236">
        <v>0.01</v>
      </c>
      <c r="FT27" s="236">
        <v>0.01</v>
      </c>
      <c r="FU27" s="236">
        <v>0.01</v>
      </c>
      <c r="FV27" s="236">
        <v>0.01</v>
      </c>
      <c r="FW27" s="236">
        <v>0.01</v>
      </c>
      <c r="FX27" s="236">
        <v>0.01</v>
      </c>
      <c r="FY27" s="236">
        <v>0.01</v>
      </c>
      <c r="FZ27" s="236">
        <v>0.01</v>
      </c>
      <c r="GA27" s="236">
        <v>0.01</v>
      </c>
      <c r="GB27" s="236">
        <v>0.01</v>
      </c>
      <c r="GC27" s="236">
        <v>0.01</v>
      </c>
      <c r="GD27" s="236">
        <v>0.01</v>
      </c>
      <c r="GE27" s="236">
        <v>0.01</v>
      </c>
      <c r="GF27" s="236">
        <v>0.01</v>
      </c>
      <c r="GG27" s="236">
        <v>0.01</v>
      </c>
      <c r="GH27" s="236">
        <v>0.01</v>
      </c>
      <c r="GI27" s="236">
        <v>0.01</v>
      </c>
      <c r="GJ27" s="236">
        <v>0.01</v>
      </c>
      <c r="GK27" s="236">
        <v>0.01</v>
      </c>
      <c r="GL27" s="236">
        <v>0.01</v>
      </c>
      <c r="GM27" s="236">
        <v>0.01</v>
      </c>
      <c r="GN27" s="236">
        <v>0.01</v>
      </c>
      <c r="GO27" s="236">
        <v>0.01</v>
      </c>
      <c r="GP27" s="231">
        <v>0.01</v>
      </c>
      <c r="GQ27" s="231">
        <v>0.01</v>
      </c>
      <c r="GR27" s="231">
        <v>0.01</v>
      </c>
      <c r="GS27" s="231">
        <v>0.01</v>
      </c>
      <c r="GT27" s="231"/>
      <c r="GU27" s="225"/>
      <c r="GV27" s="225"/>
      <c r="GW27" s="225"/>
      <c r="GX27" s="225"/>
      <c r="GY27" s="218">
        <v>0.01</v>
      </c>
      <c r="GZ27" s="218">
        <v>0.01</v>
      </c>
      <c r="HA27" s="218">
        <v>0.01</v>
      </c>
      <c r="HB27" s="218">
        <v>0.01</v>
      </c>
      <c r="HC27" s="218">
        <v>0.01</v>
      </c>
      <c r="HD27" s="218">
        <v>0.01</v>
      </c>
      <c r="HE27" s="218">
        <v>0.01</v>
      </c>
      <c r="HF27" s="218">
        <v>0.01</v>
      </c>
      <c r="HG27" s="218">
        <v>0.01</v>
      </c>
      <c r="HH27" s="218">
        <v>0.01</v>
      </c>
      <c r="HI27" s="218">
        <v>0.01</v>
      </c>
      <c r="HJ27" s="218">
        <v>0.01</v>
      </c>
      <c r="HK27" s="218">
        <v>0.01</v>
      </c>
      <c r="HL27" s="218">
        <v>0.01</v>
      </c>
      <c r="HM27" s="218">
        <v>0.01</v>
      </c>
      <c r="HN27" s="218">
        <v>0.01</v>
      </c>
      <c r="HO27" s="218">
        <v>0.01</v>
      </c>
      <c r="HP27" s="218">
        <v>0.01</v>
      </c>
      <c r="HQ27" s="218">
        <v>0.01</v>
      </c>
      <c r="HR27" s="218">
        <v>0.01</v>
      </c>
      <c r="HS27" s="218">
        <v>0.01</v>
      </c>
      <c r="HT27" s="218">
        <v>0.01</v>
      </c>
      <c r="HU27" s="218">
        <v>0.01</v>
      </c>
      <c r="HV27" s="218">
        <v>0.01</v>
      </c>
      <c r="HW27" s="235">
        <v>0.01</v>
      </c>
      <c r="HX27" s="235">
        <v>0.01</v>
      </c>
      <c r="HY27" s="218">
        <v>0.01</v>
      </c>
      <c r="HZ27" s="218">
        <v>0.01</v>
      </c>
      <c r="IA27" s="235">
        <v>0.01</v>
      </c>
      <c r="IB27" s="235">
        <v>0.01</v>
      </c>
      <c r="IC27" s="235">
        <v>0.01</v>
      </c>
      <c r="ID27" s="235">
        <v>0.01</v>
      </c>
      <c r="IE27" s="235">
        <v>0.01</v>
      </c>
      <c r="IF27" s="235">
        <v>0.01</v>
      </c>
      <c r="IG27" s="235">
        <v>0.01</v>
      </c>
      <c r="IH27" s="235">
        <v>0.01</v>
      </c>
      <c r="II27" s="236">
        <v>0.01</v>
      </c>
      <c r="IJ27" s="236">
        <v>0.01</v>
      </c>
      <c r="IK27" s="236">
        <v>0.01</v>
      </c>
      <c r="IL27" s="236">
        <v>0.01</v>
      </c>
      <c r="IM27" s="236">
        <v>0.01</v>
      </c>
      <c r="IN27" s="236">
        <v>0.01</v>
      </c>
      <c r="IO27" s="236">
        <v>0.01</v>
      </c>
      <c r="IP27" s="236">
        <v>0.01</v>
      </c>
      <c r="IQ27" s="236">
        <v>0.01</v>
      </c>
      <c r="IR27" s="236">
        <v>0.01</v>
      </c>
      <c r="IS27" s="236">
        <v>0.01</v>
      </c>
      <c r="IT27" s="236">
        <v>0.01</v>
      </c>
      <c r="IU27" s="236">
        <v>0.01</v>
      </c>
      <c r="IV27" s="236">
        <v>0.01</v>
      </c>
      <c r="IW27" s="237">
        <v>0.01</v>
      </c>
      <c r="IX27" s="236">
        <v>0.01</v>
      </c>
      <c r="IY27" s="236">
        <v>0.01</v>
      </c>
      <c r="IZ27" s="236">
        <v>0.01</v>
      </c>
      <c r="JA27" s="236">
        <v>0.01</v>
      </c>
      <c r="JB27" s="236">
        <v>0.01</v>
      </c>
      <c r="JC27" s="236">
        <v>0.01</v>
      </c>
      <c r="JD27" s="236">
        <v>0.01</v>
      </c>
      <c r="JE27" s="236">
        <v>0.01</v>
      </c>
      <c r="JF27" s="236">
        <v>0.01</v>
      </c>
      <c r="JG27" s="236">
        <v>0.01</v>
      </c>
      <c r="JH27" s="236">
        <v>0.01</v>
      </c>
      <c r="JI27" s="236">
        <v>0.01</v>
      </c>
      <c r="JJ27" s="236">
        <v>0.01</v>
      </c>
      <c r="JK27" s="236">
        <v>0.01</v>
      </c>
      <c r="JL27" s="236">
        <v>0.01</v>
      </c>
      <c r="JM27" s="236">
        <v>0.01</v>
      </c>
      <c r="JN27" s="236">
        <v>0.01</v>
      </c>
      <c r="JO27" s="236">
        <v>0.01</v>
      </c>
      <c r="JP27" s="236">
        <v>0.01</v>
      </c>
      <c r="JQ27" s="236">
        <v>0.01</v>
      </c>
      <c r="JR27" s="236">
        <v>0.01</v>
      </c>
      <c r="JS27" s="236">
        <v>0.01</v>
      </c>
      <c r="JT27" s="236">
        <v>0.01</v>
      </c>
      <c r="JU27" s="236">
        <v>0.01</v>
      </c>
      <c r="JV27" s="236">
        <v>0.01</v>
      </c>
      <c r="JW27" s="236">
        <v>0.01</v>
      </c>
      <c r="JX27" s="236">
        <v>0.01</v>
      </c>
      <c r="JY27" s="236">
        <v>0.01</v>
      </c>
      <c r="JZ27" s="236">
        <v>0.01</v>
      </c>
      <c r="KA27" s="236">
        <v>0.01</v>
      </c>
      <c r="KB27" s="236">
        <v>0.01</v>
      </c>
      <c r="KC27" s="236">
        <v>0.01</v>
      </c>
      <c r="KD27" s="236">
        <v>0.01</v>
      </c>
      <c r="KE27" s="236">
        <v>0.01</v>
      </c>
      <c r="KF27" s="236">
        <v>0.01</v>
      </c>
      <c r="KG27" s="236">
        <v>0.01</v>
      </c>
      <c r="KH27" s="236">
        <v>0.01</v>
      </c>
      <c r="KI27" s="236">
        <v>0.01</v>
      </c>
      <c r="KJ27" s="236">
        <v>0.01</v>
      </c>
      <c r="KK27" s="236">
        <v>0.01</v>
      </c>
      <c r="KL27" s="236">
        <v>0.01</v>
      </c>
      <c r="KM27" s="236">
        <v>0.01</v>
      </c>
      <c r="KN27" s="236">
        <v>0.01</v>
      </c>
      <c r="KO27" s="236">
        <v>0.01</v>
      </c>
      <c r="KP27" s="236">
        <v>0.01</v>
      </c>
      <c r="KQ27" s="236">
        <v>0.01</v>
      </c>
      <c r="KR27" s="236">
        <v>0.01</v>
      </c>
      <c r="KS27" s="236">
        <v>0.01</v>
      </c>
      <c r="KT27" s="236">
        <v>0.01</v>
      </c>
      <c r="KU27" s="236">
        <v>0.01</v>
      </c>
      <c r="KV27" s="236">
        <v>0.01</v>
      </c>
      <c r="KW27" s="236">
        <v>0.01</v>
      </c>
      <c r="KX27" s="236">
        <v>0.01</v>
      </c>
      <c r="KY27" s="236">
        <v>0.01</v>
      </c>
      <c r="KZ27" s="236">
        <v>0.01</v>
      </c>
      <c r="LA27" s="236">
        <v>0.01</v>
      </c>
      <c r="LB27" s="236">
        <v>0.01</v>
      </c>
      <c r="LC27" s="236">
        <v>0.01</v>
      </c>
      <c r="LD27" s="236">
        <v>0.01</v>
      </c>
      <c r="LE27" s="236">
        <v>0.01</v>
      </c>
      <c r="LF27" s="236">
        <v>0.01</v>
      </c>
      <c r="LG27" s="236">
        <v>0.01</v>
      </c>
      <c r="LH27" s="236">
        <v>0.01</v>
      </c>
      <c r="LI27" s="236">
        <v>0.01</v>
      </c>
      <c r="LJ27" s="236">
        <v>0.01</v>
      </c>
      <c r="LK27" s="236">
        <v>0.01</v>
      </c>
      <c r="LL27" s="236">
        <v>0.01</v>
      </c>
      <c r="LM27" s="236">
        <v>0.01</v>
      </c>
      <c r="LN27" s="236">
        <v>0.01</v>
      </c>
      <c r="LO27" s="236">
        <v>0.01</v>
      </c>
      <c r="LP27" s="236">
        <v>0.01</v>
      </c>
      <c r="LQ27" s="236">
        <v>0.01</v>
      </c>
      <c r="LR27" s="236">
        <v>0.01</v>
      </c>
      <c r="LS27" s="236">
        <v>0.01</v>
      </c>
      <c r="LT27" s="236">
        <v>0.01</v>
      </c>
      <c r="LU27" s="236">
        <v>0.01</v>
      </c>
      <c r="LV27" s="236">
        <v>0.01</v>
      </c>
      <c r="LW27" s="236">
        <v>0.01</v>
      </c>
      <c r="LX27" s="236">
        <v>0.01</v>
      </c>
      <c r="LY27" s="236">
        <v>0.01</v>
      </c>
      <c r="LZ27" s="236">
        <v>0.01</v>
      </c>
      <c r="MA27" s="236">
        <v>0.01</v>
      </c>
      <c r="MB27" s="236">
        <v>0.01</v>
      </c>
      <c r="MC27" s="236">
        <v>0.01</v>
      </c>
      <c r="MD27" s="236">
        <v>0.01</v>
      </c>
      <c r="ME27" s="236">
        <v>0.01</v>
      </c>
      <c r="MF27" s="236">
        <v>0.01</v>
      </c>
      <c r="MG27" s="236">
        <v>0.01</v>
      </c>
      <c r="MH27" s="236">
        <v>0.01</v>
      </c>
      <c r="MI27" s="236">
        <v>0.01</v>
      </c>
      <c r="MJ27" s="236">
        <v>0.01</v>
      </c>
      <c r="MK27" s="236">
        <v>0.01</v>
      </c>
      <c r="ML27" s="236">
        <v>0.01</v>
      </c>
      <c r="MM27" s="236">
        <v>0.01</v>
      </c>
      <c r="MN27" s="236">
        <v>0.01</v>
      </c>
      <c r="MO27" s="236">
        <v>0.01</v>
      </c>
      <c r="MP27" s="236">
        <v>0.01</v>
      </c>
      <c r="MQ27" s="236">
        <v>0.01</v>
      </c>
      <c r="MR27" s="236">
        <v>0.01</v>
      </c>
      <c r="MS27" s="236">
        <v>0.01</v>
      </c>
      <c r="MT27" s="236">
        <v>0.01</v>
      </c>
      <c r="MU27" s="236">
        <v>0.01</v>
      </c>
      <c r="MV27" s="236">
        <v>0.01</v>
      </c>
      <c r="MW27" s="236">
        <v>0.01</v>
      </c>
      <c r="MX27" s="236">
        <v>0.01</v>
      </c>
      <c r="MY27" s="236">
        <v>0.01</v>
      </c>
      <c r="MZ27" s="236">
        <v>0.01</v>
      </c>
      <c r="NA27" s="236">
        <v>0.01</v>
      </c>
      <c r="NB27" s="236">
        <v>0.01</v>
      </c>
      <c r="NC27" s="236">
        <v>0.01</v>
      </c>
      <c r="ND27" s="236">
        <v>0.01</v>
      </c>
      <c r="NE27" s="236">
        <v>0.01</v>
      </c>
      <c r="NF27" s="236">
        <v>0.01</v>
      </c>
      <c r="NG27" s="236">
        <v>0.01</v>
      </c>
      <c r="NH27" s="236">
        <v>0.01</v>
      </c>
      <c r="NI27" s="236">
        <v>0.01</v>
      </c>
      <c r="NJ27" s="236">
        <v>0.01</v>
      </c>
      <c r="NK27" s="236">
        <v>0.01</v>
      </c>
      <c r="NL27" s="236">
        <v>0.01</v>
      </c>
      <c r="NM27" s="236">
        <v>0.01</v>
      </c>
      <c r="NN27" s="236">
        <v>0.01</v>
      </c>
      <c r="NO27" s="236">
        <v>0.01</v>
      </c>
      <c r="NP27" s="236">
        <v>0.01</v>
      </c>
      <c r="NQ27" s="236">
        <v>0.01</v>
      </c>
      <c r="NR27" s="236">
        <v>0.01</v>
      </c>
      <c r="NS27" s="236">
        <v>0.01</v>
      </c>
      <c r="NT27" s="236">
        <v>0.01</v>
      </c>
      <c r="NU27" s="236">
        <v>0.01</v>
      </c>
      <c r="NV27" s="236">
        <v>0.01</v>
      </c>
      <c r="NW27" s="236">
        <v>0.01</v>
      </c>
      <c r="NX27" s="236">
        <v>0.01</v>
      </c>
      <c r="NY27" s="236">
        <v>0.01</v>
      </c>
      <c r="NZ27" s="236">
        <v>0.01</v>
      </c>
      <c r="OA27" s="236">
        <v>0.01</v>
      </c>
      <c r="OB27" s="236">
        <v>0.01</v>
      </c>
      <c r="OC27" s="236">
        <v>0.01</v>
      </c>
      <c r="OD27" s="236">
        <v>0.01</v>
      </c>
      <c r="OE27" s="236">
        <v>0.01</v>
      </c>
      <c r="OF27" s="236">
        <v>0.01</v>
      </c>
      <c r="OG27" s="236">
        <v>0.01</v>
      </c>
      <c r="OH27" s="236">
        <v>0.01</v>
      </c>
      <c r="OI27" s="236">
        <v>0.01</v>
      </c>
      <c r="OJ27" s="231">
        <v>0.01</v>
      </c>
      <c r="OK27" s="231">
        <v>0.01</v>
      </c>
      <c r="OL27" s="231">
        <v>0.01</v>
      </c>
      <c r="OM27" s="231">
        <v>0.01</v>
      </c>
      <c r="ON27" s="231"/>
      <c r="OO27" s="236"/>
      <c r="OP27" s="236"/>
      <c r="OQ27" s="236"/>
      <c r="OR27" s="236"/>
      <c r="OS27" s="221">
        <v>0.02</v>
      </c>
      <c r="OT27" s="221">
        <v>0.02</v>
      </c>
      <c r="OU27" s="221">
        <v>0.02</v>
      </c>
      <c r="OV27" s="221">
        <v>0.02</v>
      </c>
      <c r="OW27" s="220"/>
      <c r="OX27" s="221">
        <v>0.01</v>
      </c>
      <c r="OY27" s="225">
        <v>0.02</v>
      </c>
      <c r="OZ27" s="220">
        <v>0.02</v>
      </c>
      <c r="PA27" s="220">
        <v>0.02</v>
      </c>
      <c r="PB27" s="236"/>
      <c r="PC27" s="221">
        <v>0.01</v>
      </c>
      <c r="PD27" s="225">
        <v>0.02</v>
      </c>
      <c r="PE27" s="225">
        <v>0.02</v>
      </c>
      <c r="PF27" s="225">
        <v>0.02</v>
      </c>
      <c r="PG27" s="236"/>
      <c r="PH27" s="221">
        <v>0.01</v>
      </c>
      <c r="PI27" s="221">
        <v>0.01</v>
      </c>
      <c r="PJ27" s="221">
        <v>0.01</v>
      </c>
      <c r="PK27" s="221">
        <v>0.01</v>
      </c>
      <c r="PL27" s="221">
        <v>0.01</v>
      </c>
      <c r="PM27" s="221">
        <v>0.01</v>
      </c>
      <c r="PN27" s="221">
        <v>0.01</v>
      </c>
      <c r="PO27" s="221">
        <v>0.01</v>
      </c>
      <c r="PP27" s="221">
        <v>0.01</v>
      </c>
      <c r="PQ27" s="221">
        <v>0.01</v>
      </c>
      <c r="PR27" s="221">
        <v>0.01</v>
      </c>
      <c r="PS27" s="221">
        <v>0.02</v>
      </c>
      <c r="PT27" s="221">
        <v>0.02</v>
      </c>
      <c r="PU27" s="221">
        <v>0.02</v>
      </c>
      <c r="PV27" s="221">
        <v>0.02</v>
      </c>
      <c r="PW27" s="221">
        <v>0.02</v>
      </c>
      <c r="PX27" s="221">
        <v>0.02</v>
      </c>
      <c r="PY27" s="221">
        <v>0.02</v>
      </c>
      <c r="PZ27" s="221">
        <v>0.02</v>
      </c>
      <c r="QA27" s="221">
        <v>0.02</v>
      </c>
      <c r="QB27" s="221">
        <v>0.02</v>
      </c>
      <c r="QC27" s="221">
        <v>0.02</v>
      </c>
      <c r="QD27" s="223">
        <v>0.02</v>
      </c>
      <c r="QE27" s="221">
        <v>0.02</v>
      </c>
      <c r="QF27" s="221">
        <v>0.01</v>
      </c>
      <c r="QG27" s="221">
        <v>0.01</v>
      </c>
      <c r="QH27" s="221">
        <v>0.01</v>
      </c>
      <c r="QI27" s="221">
        <v>0.01</v>
      </c>
      <c r="QJ27" s="221">
        <v>0.01</v>
      </c>
      <c r="QK27" s="221">
        <v>0.01</v>
      </c>
      <c r="QL27" s="221">
        <v>0.01</v>
      </c>
      <c r="QM27" s="221">
        <v>0.01</v>
      </c>
      <c r="QN27" s="221">
        <v>0.01</v>
      </c>
      <c r="QO27" s="221">
        <v>0.01</v>
      </c>
      <c r="QP27" s="221">
        <v>0.01</v>
      </c>
      <c r="QQ27" s="221">
        <v>0.01</v>
      </c>
      <c r="QR27" s="236"/>
    </row>
    <row r="28" spans="1:460" s="240" customFormat="1">
      <c r="A28" s="238">
        <v>8</v>
      </c>
      <c r="B28" s="231" t="s">
        <v>927</v>
      </c>
      <c r="C28" s="219" t="str">
        <f>B6</f>
        <v>Excavatorist V</v>
      </c>
      <c r="D28" s="225"/>
      <c r="E28" s="231">
        <v>0.23799999999999999</v>
      </c>
      <c r="F28" s="231">
        <v>0.23799999999999999</v>
      </c>
      <c r="G28" s="231">
        <v>0.23799999999999999</v>
      </c>
      <c r="H28" s="231">
        <v>0.23799999999999999</v>
      </c>
      <c r="I28" s="231">
        <v>0.23799999999999999</v>
      </c>
      <c r="J28" s="231">
        <v>0.23799999999999999</v>
      </c>
      <c r="K28" s="231">
        <v>0.23799999999999999</v>
      </c>
      <c r="L28" s="231">
        <v>0.23799999999999999</v>
      </c>
      <c r="M28" s="231">
        <v>0.23799999999999999</v>
      </c>
      <c r="N28" s="231">
        <v>0.23799999999999999</v>
      </c>
      <c r="O28" s="231">
        <v>0.23799999999999999</v>
      </c>
      <c r="P28" s="231">
        <v>0.23799999999999999</v>
      </c>
      <c r="Q28" s="231">
        <v>0.23799999999999999</v>
      </c>
      <c r="R28" s="231">
        <v>0.23799999999999999</v>
      </c>
      <c r="S28" s="231">
        <v>0.23799999999999999</v>
      </c>
      <c r="T28" s="231">
        <v>0.23799999999999999</v>
      </c>
      <c r="U28" s="231">
        <v>0.23799999999999999</v>
      </c>
      <c r="V28" s="231">
        <v>0.23799999999999999</v>
      </c>
      <c r="W28" s="231">
        <v>0.23799999999999999</v>
      </c>
      <c r="X28" s="231">
        <v>0.23799999999999999</v>
      </c>
      <c r="Y28" s="231">
        <v>0.23799999999999999</v>
      </c>
      <c r="Z28" s="231">
        <v>0.23799999999999999</v>
      </c>
      <c r="AA28" s="231">
        <v>0.23799999999999999</v>
      </c>
      <c r="AB28" s="231">
        <v>0.23799999999999999</v>
      </c>
      <c r="AC28" s="231">
        <v>0.23799999999999999</v>
      </c>
      <c r="AD28" s="231">
        <v>0.23799999999999999</v>
      </c>
      <c r="AE28" s="231">
        <v>0.23799999999999999</v>
      </c>
      <c r="AF28" s="231">
        <v>0.23799999999999999</v>
      </c>
      <c r="AG28" s="231">
        <v>0.23799999999999999</v>
      </c>
      <c r="AH28" s="231">
        <v>0.23799999999999999</v>
      </c>
      <c r="AI28" s="231">
        <v>0.23799999999999999</v>
      </c>
      <c r="AJ28" s="231">
        <v>0.23799999999999999</v>
      </c>
      <c r="AK28" s="231">
        <v>0.23799999999999999</v>
      </c>
      <c r="AL28" s="231">
        <v>0.23799999999999999</v>
      </c>
      <c r="AM28" s="231">
        <v>0.23799999999999999</v>
      </c>
      <c r="AN28" s="231">
        <v>0.23799999999999999</v>
      </c>
      <c r="AO28" s="231">
        <v>0.23799999999999999</v>
      </c>
      <c r="AP28" s="231">
        <v>0.23799999999999999</v>
      </c>
      <c r="AQ28" s="231">
        <v>0.23799999999999999</v>
      </c>
      <c r="AR28" s="231">
        <v>0.23799999999999999</v>
      </c>
      <c r="AS28" s="231">
        <v>0.23799999999999999</v>
      </c>
      <c r="AT28" s="231">
        <v>0.23799999999999999</v>
      </c>
      <c r="AU28" s="231">
        <v>0.23799999999999999</v>
      </c>
      <c r="AV28" s="231">
        <v>0.23799999999999999</v>
      </c>
      <c r="AW28" s="231">
        <v>0.23799999999999999</v>
      </c>
      <c r="AX28" s="231">
        <v>0.23799999999999999</v>
      </c>
      <c r="AY28" s="231">
        <v>0.23799999999999999</v>
      </c>
      <c r="AZ28" s="231">
        <v>0.23799999999999999</v>
      </c>
      <c r="BA28" s="231">
        <v>0.23799999999999999</v>
      </c>
      <c r="BB28" s="231">
        <v>0.23799999999999999</v>
      </c>
      <c r="BC28" s="239">
        <v>0.23799999999999999</v>
      </c>
      <c r="BD28" s="231">
        <v>0.23799999999999999</v>
      </c>
      <c r="BE28" s="231">
        <v>0.23799999999999999</v>
      </c>
      <c r="BF28" s="231">
        <v>0.23799999999999999</v>
      </c>
      <c r="BG28" s="231">
        <v>0.23799999999999999</v>
      </c>
      <c r="BH28" s="231">
        <v>0.23799999999999999</v>
      </c>
      <c r="BI28" s="231">
        <v>0.23799999999999999</v>
      </c>
      <c r="BJ28" s="231">
        <v>0.23799999999999999</v>
      </c>
      <c r="BK28" s="231">
        <v>0.23799999999999999</v>
      </c>
      <c r="BL28" s="231">
        <v>0.23799999999999999</v>
      </c>
      <c r="BM28" s="231">
        <v>0.23799999999999999</v>
      </c>
      <c r="BN28" s="231">
        <v>0.23799999999999999</v>
      </c>
      <c r="BO28" s="231">
        <v>0.23799999999999999</v>
      </c>
      <c r="BP28" s="231">
        <v>0.23799999999999999</v>
      </c>
      <c r="BQ28" s="231">
        <v>0.23799999999999999</v>
      </c>
      <c r="BR28" s="231">
        <v>0.23799999999999999</v>
      </c>
      <c r="BS28" s="231">
        <v>0.23799999999999999</v>
      </c>
      <c r="BT28" s="231">
        <v>0.23799999999999999</v>
      </c>
      <c r="BU28" s="231">
        <v>0.23799999999999999</v>
      </c>
      <c r="BV28" s="231">
        <v>0.23799999999999999</v>
      </c>
      <c r="BW28" s="231">
        <v>0.23799999999999999</v>
      </c>
      <c r="BX28" s="231">
        <v>0.23799999999999999</v>
      </c>
      <c r="BY28" s="231">
        <v>0.23799999999999999</v>
      </c>
      <c r="BZ28" s="231">
        <v>0.23799999999999999</v>
      </c>
      <c r="CA28" s="231">
        <v>0.23799999999999999</v>
      </c>
      <c r="CB28" s="231">
        <v>0.23799999999999999</v>
      </c>
      <c r="CC28" s="231">
        <v>0.23799999999999999</v>
      </c>
      <c r="CD28" s="231">
        <v>0.23799999999999999</v>
      </c>
      <c r="CE28" s="231">
        <v>0.23799999999999999</v>
      </c>
      <c r="CF28" s="231">
        <v>0.23799999999999999</v>
      </c>
      <c r="CG28" s="231">
        <v>0.23799999999999999</v>
      </c>
      <c r="CH28" s="231">
        <v>0.23799999999999999</v>
      </c>
      <c r="CI28" s="231">
        <v>0.23799999999999999</v>
      </c>
      <c r="CJ28" s="231">
        <v>0.23799999999999999</v>
      </c>
      <c r="CK28" s="231">
        <v>0.23799999999999999</v>
      </c>
      <c r="CL28" s="231">
        <v>0.23799999999999999</v>
      </c>
      <c r="CM28" s="231">
        <v>0.23799999999999999</v>
      </c>
      <c r="CN28" s="231">
        <v>0.23799999999999999</v>
      </c>
      <c r="CO28" s="231">
        <v>0.23799999999999999</v>
      </c>
      <c r="CP28" s="231">
        <v>0.23799999999999999</v>
      </c>
      <c r="CQ28" s="231">
        <v>0.23799999999999999</v>
      </c>
      <c r="CR28" s="231">
        <v>0.23799999999999999</v>
      </c>
      <c r="CS28" s="231">
        <v>0.23799999999999999</v>
      </c>
      <c r="CT28" s="231">
        <v>0.23799999999999999</v>
      </c>
      <c r="CU28" s="231">
        <v>0.23799999999999999</v>
      </c>
      <c r="CV28" s="231">
        <v>0.23799999999999999</v>
      </c>
      <c r="CW28" s="231">
        <v>0.23799999999999999</v>
      </c>
      <c r="CX28" s="231">
        <v>0.23799999999999999</v>
      </c>
      <c r="CY28" s="231">
        <v>0.23799999999999999</v>
      </c>
      <c r="CZ28" s="231">
        <v>0.23799999999999999</v>
      </c>
      <c r="DA28" s="231">
        <v>0.23799999999999999</v>
      </c>
      <c r="DB28" s="231">
        <v>0.23799999999999999</v>
      </c>
      <c r="DC28" s="231">
        <v>0.23799999999999999</v>
      </c>
      <c r="DD28" s="231">
        <v>0.23799999999999999</v>
      </c>
      <c r="DE28" s="231">
        <v>0.23799999999999999</v>
      </c>
      <c r="DF28" s="231">
        <v>0.23799999999999999</v>
      </c>
      <c r="DG28" s="231">
        <v>0.23799999999999999</v>
      </c>
      <c r="DH28" s="231">
        <v>0.23799999999999999</v>
      </c>
      <c r="DI28" s="231">
        <v>0.23799999999999999</v>
      </c>
      <c r="DJ28" s="231">
        <v>0.23799999999999999</v>
      </c>
      <c r="DK28" s="231">
        <v>0.23799999999999999</v>
      </c>
      <c r="DL28" s="231">
        <v>0.23799999999999999</v>
      </c>
      <c r="DM28" s="231">
        <v>0.23799999999999999</v>
      </c>
      <c r="DN28" s="231">
        <v>0.23799999999999999</v>
      </c>
      <c r="DO28" s="231">
        <v>0.23799999999999999</v>
      </c>
      <c r="DP28" s="231">
        <v>0.23799999999999999</v>
      </c>
      <c r="DQ28" s="231">
        <v>0.23799999999999999</v>
      </c>
      <c r="DR28" s="231">
        <v>0.23799999999999999</v>
      </c>
      <c r="DS28" s="231">
        <v>0.23799999999999999</v>
      </c>
      <c r="DT28" s="231">
        <v>0.23799999999999999</v>
      </c>
      <c r="DU28" s="231">
        <v>0.23799999999999999</v>
      </c>
      <c r="DV28" s="231">
        <v>0.23799999999999999</v>
      </c>
      <c r="DW28" s="231">
        <v>0.23799999999999999</v>
      </c>
      <c r="DX28" s="231">
        <v>0.23799999999999999</v>
      </c>
      <c r="DY28" s="231">
        <v>0.23799999999999999</v>
      </c>
      <c r="DZ28" s="231">
        <v>0.23799999999999999</v>
      </c>
      <c r="EA28" s="231">
        <v>0.23799999999999999</v>
      </c>
      <c r="EB28" s="231">
        <v>0.23799999999999999</v>
      </c>
      <c r="EC28" s="231">
        <v>0.23799999999999999</v>
      </c>
      <c r="ED28" s="231">
        <v>0.23799999999999999</v>
      </c>
      <c r="EE28" s="231">
        <v>0.23799999999999999</v>
      </c>
      <c r="EF28" s="231">
        <v>0.23799999999999999</v>
      </c>
      <c r="EG28" s="231">
        <v>0.23799999999999999</v>
      </c>
      <c r="EH28" s="231">
        <v>0.23799999999999999</v>
      </c>
      <c r="EI28" s="231">
        <v>0.23799999999999999</v>
      </c>
      <c r="EJ28" s="231">
        <v>0.23799999999999999</v>
      </c>
      <c r="EK28" s="231">
        <v>0.23799999999999999</v>
      </c>
      <c r="EL28" s="231">
        <v>0.23799999999999999</v>
      </c>
      <c r="EM28" s="231">
        <v>0.23799999999999999</v>
      </c>
      <c r="EN28" s="231">
        <v>0.23799999999999999</v>
      </c>
      <c r="EO28" s="231">
        <v>0.23799999999999999</v>
      </c>
      <c r="EP28" s="231">
        <v>0.23799999999999999</v>
      </c>
      <c r="EQ28" s="231">
        <v>0.23799999999999999</v>
      </c>
      <c r="ER28" s="231">
        <v>0.23799999999999999</v>
      </c>
      <c r="ES28" s="231">
        <v>0.23799999999999999</v>
      </c>
      <c r="ET28" s="231">
        <v>0.23799999999999999</v>
      </c>
      <c r="EU28" s="231">
        <v>0.23799999999999999</v>
      </c>
      <c r="EV28" s="231">
        <v>0.23799999999999999</v>
      </c>
      <c r="EW28" s="231">
        <v>0.23799999999999999</v>
      </c>
      <c r="EX28" s="231">
        <v>0.23799999999999999</v>
      </c>
      <c r="EY28" s="231">
        <v>0.23799999999999999</v>
      </c>
      <c r="EZ28" s="231">
        <v>0.23799999999999999</v>
      </c>
      <c r="FA28" s="231">
        <v>0.23799999999999999</v>
      </c>
      <c r="FB28" s="231">
        <v>0.23799999999999999</v>
      </c>
      <c r="FC28" s="231">
        <v>0.23799999999999999</v>
      </c>
      <c r="FD28" s="231">
        <v>0.23799999999999999</v>
      </c>
      <c r="FE28" s="231">
        <v>0.23799999999999999</v>
      </c>
      <c r="FF28" s="231">
        <v>0.23799999999999999</v>
      </c>
      <c r="FG28" s="231">
        <v>0.23799999999999999</v>
      </c>
      <c r="FH28" s="231">
        <v>0.23799999999999999</v>
      </c>
      <c r="FI28" s="231">
        <v>0.23799999999999999</v>
      </c>
      <c r="FJ28" s="231">
        <v>0.23799999999999999</v>
      </c>
      <c r="FK28" s="231">
        <v>0.23799999999999999</v>
      </c>
      <c r="FL28" s="231">
        <v>0.23799999999999999</v>
      </c>
      <c r="FM28" s="231">
        <v>0.23799999999999999</v>
      </c>
      <c r="FN28" s="231">
        <v>0.23799999999999999</v>
      </c>
      <c r="FO28" s="231">
        <v>0.23799999999999999</v>
      </c>
      <c r="FP28" s="231">
        <v>0.23799999999999999</v>
      </c>
      <c r="FQ28" s="231">
        <v>0.23799999999999999</v>
      </c>
      <c r="FR28" s="231">
        <v>0.23799999999999999</v>
      </c>
      <c r="FS28" s="231">
        <v>0.23799999999999999</v>
      </c>
      <c r="FT28" s="231">
        <v>0.23799999999999999</v>
      </c>
      <c r="FU28" s="231">
        <v>0.23799999999999999</v>
      </c>
      <c r="FV28" s="231">
        <v>0.23799999999999999</v>
      </c>
      <c r="FW28" s="231">
        <v>0.23799999999999999</v>
      </c>
      <c r="FX28" s="231">
        <v>0.23799999999999999</v>
      </c>
      <c r="FY28" s="231">
        <v>0.23799999999999999</v>
      </c>
      <c r="FZ28" s="231">
        <v>0.23799999999999999</v>
      </c>
      <c r="GA28" s="231">
        <v>0.23799999999999999</v>
      </c>
      <c r="GB28" s="231">
        <v>0.23799999999999999</v>
      </c>
      <c r="GC28" s="231">
        <v>0.23799999999999999</v>
      </c>
      <c r="GD28" s="231">
        <v>0.23799999999999999</v>
      </c>
      <c r="GE28" s="231">
        <v>0.23799999999999999</v>
      </c>
      <c r="GF28" s="231">
        <v>0.23799999999999999</v>
      </c>
      <c r="GG28" s="231">
        <v>0.23799999999999999</v>
      </c>
      <c r="GH28" s="231">
        <v>0.23799999999999999</v>
      </c>
      <c r="GI28" s="231">
        <v>0.23799999999999999</v>
      </c>
      <c r="GJ28" s="231">
        <v>0.23799999999999999</v>
      </c>
      <c r="GK28" s="231">
        <v>0.23799999999999999</v>
      </c>
      <c r="GL28" s="231">
        <v>0.23799999999999999</v>
      </c>
      <c r="GM28" s="231">
        <v>0.23799999999999999</v>
      </c>
      <c r="GN28" s="231">
        <v>0.23799999999999999</v>
      </c>
      <c r="GO28" s="231">
        <v>0.23799999999999999</v>
      </c>
      <c r="GP28" s="231">
        <v>0.23799999999999999</v>
      </c>
      <c r="GQ28" s="231">
        <v>0.23799999999999999</v>
      </c>
      <c r="GR28" s="231">
        <v>0.23799999999999999</v>
      </c>
      <c r="GS28" s="231">
        <v>0.23799999999999999</v>
      </c>
      <c r="GT28" s="239">
        <f>$GS$28*2</f>
        <v>0.47599999999999998</v>
      </c>
      <c r="GU28" s="239">
        <f>$GS$28*2</f>
        <v>0.47599999999999998</v>
      </c>
      <c r="GV28" s="239">
        <f>$GS$28*2</f>
        <v>0.47599999999999998</v>
      </c>
      <c r="GW28" s="239">
        <f>$GS$28*2</f>
        <v>0.47599999999999998</v>
      </c>
      <c r="GX28" s="239">
        <f>$GS$28*2</f>
        <v>0.47599999999999998</v>
      </c>
      <c r="GY28" s="231"/>
      <c r="GZ28" s="231"/>
      <c r="HA28" s="231"/>
      <c r="HB28" s="231"/>
      <c r="HC28" s="231"/>
      <c r="HD28" s="231"/>
      <c r="HE28" s="231"/>
      <c r="HF28" s="231"/>
      <c r="HG28" s="231"/>
      <c r="HH28" s="231"/>
      <c r="HI28" s="231"/>
      <c r="HJ28" s="231"/>
      <c r="HK28" s="231"/>
      <c r="HL28" s="231"/>
      <c r="HM28" s="231"/>
      <c r="HN28" s="231"/>
      <c r="HO28" s="231"/>
      <c r="HP28" s="231"/>
      <c r="HQ28" s="231"/>
      <c r="HR28" s="231"/>
      <c r="HS28" s="231"/>
      <c r="HT28" s="231"/>
      <c r="HU28" s="231"/>
      <c r="HV28" s="231"/>
      <c r="HW28" s="231"/>
      <c r="HX28" s="231"/>
      <c r="HY28" s="231"/>
      <c r="HZ28" s="231"/>
      <c r="IA28" s="231"/>
      <c r="IB28" s="231"/>
      <c r="IC28" s="231"/>
      <c r="ID28" s="231"/>
      <c r="IE28" s="231"/>
      <c r="IF28" s="231"/>
      <c r="IG28" s="231"/>
      <c r="IH28" s="231"/>
      <c r="II28" s="231"/>
      <c r="IJ28" s="231"/>
      <c r="IK28" s="231"/>
      <c r="IL28" s="231"/>
      <c r="IM28" s="231"/>
      <c r="IN28" s="231"/>
      <c r="IO28" s="231"/>
      <c r="IP28" s="231"/>
      <c r="IQ28" s="231"/>
      <c r="IR28" s="231"/>
      <c r="IS28" s="231"/>
      <c r="IT28" s="231"/>
      <c r="IU28" s="231"/>
      <c r="IV28" s="231"/>
      <c r="IW28" s="239"/>
      <c r="IX28" s="231"/>
      <c r="IY28" s="231"/>
      <c r="IZ28" s="231"/>
      <c r="JA28" s="231"/>
      <c r="JB28" s="231"/>
      <c r="JC28" s="231"/>
      <c r="JD28" s="231"/>
      <c r="JE28" s="231"/>
      <c r="JF28" s="231"/>
      <c r="JG28" s="231"/>
      <c r="JH28" s="231"/>
      <c r="JI28" s="231"/>
      <c r="JJ28" s="231"/>
      <c r="JK28" s="231"/>
      <c r="JL28" s="231"/>
      <c r="JM28" s="231"/>
      <c r="JN28" s="231"/>
      <c r="JO28" s="231"/>
      <c r="JP28" s="231"/>
      <c r="JQ28" s="231"/>
      <c r="JR28" s="231"/>
      <c r="JS28" s="231"/>
      <c r="JT28" s="231"/>
      <c r="JU28" s="231"/>
      <c r="JV28" s="231"/>
      <c r="JW28" s="231"/>
      <c r="JX28" s="231"/>
      <c r="JY28" s="231"/>
      <c r="JZ28" s="231"/>
      <c r="KA28" s="231"/>
      <c r="KB28" s="231"/>
      <c r="KC28" s="231"/>
      <c r="KD28" s="231"/>
      <c r="KE28" s="231"/>
      <c r="KF28" s="231"/>
      <c r="KG28" s="231"/>
      <c r="KH28" s="231"/>
      <c r="KI28" s="231"/>
      <c r="KJ28" s="231"/>
      <c r="KK28" s="231"/>
      <c r="KL28" s="231"/>
      <c r="KM28" s="231"/>
      <c r="KN28" s="231"/>
      <c r="KO28" s="231"/>
      <c r="KP28" s="231"/>
      <c r="KQ28" s="231"/>
      <c r="KR28" s="231"/>
      <c r="KS28" s="231"/>
      <c r="KT28" s="231"/>
      <c r="KU28" s="231"/>
      <c r="KV28" s="231"/>
      <c r="KW28" s="231"/>
      <c r="KX28" s="231"/>
      <c r="KY28" s="231"/>
      <c r="KZ28" s="231"/>
      <c r="LA28" s="231"/>
      <c r="LB28" s="231"/>
      <c r="LC28" s="231"/>
      <c r="LD28" s="231"/>
      <c r="LE28" s="231"/>
      <c r="LF28" s="231"/>
      <c r="LG28" s="231"/>
      <c r="LH28" s="231"/>
      <c r="LI28" s="231"/>
      <c r="LJ28" s="231"/>
      <c r="LK28" s="231"/>
      <c r="LL28" s="231"/>
      <c r="LM28" s="231"/>
      <c r="LN28" s="231"/>
      <c r="LO28" s="231"/>
      <c r="LP28" s="231"/>
      <c r="LQ28" s="231"/>
      <c r="LR28" s="231"/>
      <c r="LS28" s="231"/>
      <c r="LT28" s="231"/>
      <c r="LU28" s="231"/>
      <c r="LV28" s="231"/>
      <c r="LW28" s="231"/>
      <c r="LX28" s="231"/>
      <c r="LY28" s="231"/>
      <c r="LZ28" s="231"/>
      <c r="MA28" s="231"/>
      <c r="MB28" s="231"/>
      <c r="MC28" s="231"/>
      <c r="MD28" s="231"/>
      <c r="ME28" s="231"/>
      <c r="MF28" s="231"/>
      <c r="MG28" s="231"/>
      <c r="MH28" s="231"/>
      <c r="MI28" s="231"/>
      <c r="MJ28" s="231"/>
      <c r="MK28" s="231"/>
      <c r="ML28" s="231"/>
      <c r="MM28" s="231"/>
      <c r="MN28" s="231"/>
      <c r="MO28" s="231"/>
      <c r="MP28" s="231"/>
      <c r="MQ28" s="231"/>
      <c r="MR28" s="231"/>
      <c r="MS28" s="231"/>
      <c r="MT28" s="231"/>
      <c r="MU28" s="231"/>
      <c r="MV28" s="231"/>
      <c r="MW28" s="231"/>
      <c r="MX28" s="231"/>
      <c r="MY28" s="231"/>
      <c r="MZ28" s="231"/>
      <c r="NA28" s="231"/>
      <c r="NB28" s="231"/>
      <c r="NC28" s="231"/>
      <c r="ND28" s="231"/>
      <c r="NE28" s="231"/>
      <c r="NF28" s="231"/>
      <c r="NG28" s="231"/>
      <c r="NH28" s="231"/>
      <c r="NI28" s="231"/>
      <c r="NJ28" s="231"/>
      <c r="NK28" s="231"/>
      <c r="NL28" s="231"/>
      <c r="NM28" s="231"/>
      <c r="NN28" s="231"/>
      <c r="NO28" s="231"/>
      <c r="NP28" s="231"/>
      <c r="NQ28" s="231"/>
      <c r="NR28" s="231"/>
      <c r="NS28" s="231"/>
      <c r="NT28" s="231"/>
      <c r="NU28" s="231"/>
      <c r="NV28" s="231"/>
      <c r="NW28" s="231"/>
      <c r="NX28" s="231"/>
      <c r="NY28" s="231"/>
      <c r="NZ28" s="231"/>
      <c r="OA28" s="231"/>
      <c r="OB28" s="231"/>
      <c r="OC28" s="231"/>
      <c r="OD28" s="231"/>
      <c r="OE28" s="231"/>
      <c r="OF28" s="231"/>
      <c r="OG28" s="231"/>
      <c r="OH28" s="231"/>
      <c r="OI28" s="231"/>
      <c r="OJ28" s="231"/>
      <c r="OK28" s="231"/>
      <c r="OL28" s="231"/>
      <c r="OM28" s="231"/>
      <c r="ON28" s="225"/>
      <c r="OO28" s="235"/>
      <c r="OP28" s="235"/>
      <c r="OQ28" s="235"/>
      <c r="OR28" s="235"/>
      <c r="OS28" s="235"/>
      <c r="OT28" s="225"/>
      <c r="OU28" s="225"/>
      <c r="OV28" s="225"/>
      <c r="OW28" s="225"/>
      <c r="OX28" s="235"/>
      <c r="OY28" s="225"/>
      <c r="OZ28" s="225"/>
      <c r="PA28" s="225"/>
      <c r="PB28" s="235"/>
      <c r="PC28" s="235"/>
      <c r="PD28" s="225"/>
      <c r="PE28" s="225"/>
      <c r="PF28" s="225"/>
      <c r="PG28" s="235"/>
      <c r="PH28" s="235"/>
      <c r="PI28" s="235"/>
      <c r="PJ28" s="235"/>
      <c r="PK28" s="235"/>
      <c r="PL28" s="235"/>
      <c r="PM28" s="235"/>
      <c r="PN28" s="235"/>
      <c r="PO28" s="235"/>
      <c r="PP28" s="229"/>
      <c r="PQ28" s="229"/>
      <c r="PR28" s="229"/>
      <c r="PS28" s="235"/>
      <c r="PT28" s="235"/>
      <c r="PU28" s="235"/>
      <c r="PV28" s="235"/>
      <c r="PW28" s="235"/>
      <c r="PX28" s="235"/>
      <c r="PY28" s="235"/>
      <c r="PZ28" s="235"/>
      <c r="QA28" s="229"/>
      <c r="QB28" s="229"/>
      <c r="QC28" s="229"/>
      <c r="QD28" s="235"/>
      <c r="QE28" s="235"/>
      <c r="QF28" s="235"/>
      <c r="QG28" s="235"/>
      <c r="QH28" s="235"/>
      <c r="QI28" s="235"/>
      <c r="QJ28" s="235"/>
      <c r="QK28" s="235"/>
      <c r="QL28" s="235"/>
      <c r="QM28" s="235"/>
      <c r="QN28" s="235"/>
      <c r="QO28" s="235"/>
      <c r="QP28" s="235"/>
      <c r="QQ28" s="235"/>
      <c r="QR28" s="235"/>
    </row>
    <row r="29" spans="1:460" s="581" customFormat="1">
      <c r="A29" s="573">
        <v>9</v>
      </c>
      <c r="B29" s="574" t="s">
        <v>928</v>
      </c>
      <c r="C29" s="575" t="str">
        <f>B7</f>
        <v>Electrogazosudor V</v>
      </c>
      <c r="D29" s="576"/>
      <c r="E29" s="574">
        <v>0.3</v>
      </c>
      <c r="F29" s="576">
        <v>0.3</v>
      </c>
      <c r="G29" s="574">
        <v>0.3</v>
      </c>
      <c r="H29" s="576">
        <v>0.3</v>
      </c>
      <c r="I29" s="576">
        <v>0.3</v>
      </c>
      <c r="J29" s="576">
        <v>0.36</v>
      </c>
      <c r="K29" s="576">
        <v>0.36</v>
      </c>
      <c r="L29" s="576">
        <v>0.4</v>
      </c>
      <c r="M29" s="576">
        <v>0.42</v>
      </c>
      <c r="N29" s="576">
        <v>0.49</v>
      </c>
      <c r="O29" s="576">
        <v>0.6</v>
      </c>
      <c r="P29" s="576">
        <v>0.81</v>
      </c>
      <c r="Q29" s="576">
        <v>0.83</v>
      </c>
      <c r="R29" s="576">
        <v>1.51</v>
      </c>
      <c r="S29" s="576">
        <v>2.0099999999999998</v>
      </c>
      <c r="T29" s="576">
        <v>2.2599999999999998</v>
      </c>
      <c r="U29" s="576"/>
      <c r="V29" s="576"/>
      <c r="W29" s="576"/>
      <c r="X29" s="576"/>
      <c r="Y29" s="576"/>
      <c r="Z29" s="576"/>
      <c r="AA29" s="576"/>
      <c r="AB29" s="576"/>
      <c r="AC29" s="577"/>
      <c r="AD29" s="577"/>
      <c r="AE29" s="576"/>
      <c r="AF29" s="576"/>
      <c r="AG29" s="577"/>
      <c r="AH29" s="577"/>
      <c r="AI29" s="577"/>
      <c r="AJ29" s="577"/>
      <c r="AK29" s="577"/>
      <c r="AL29" s="577"/>
      <c r="AM29" s="577"/>
      <c r="AN29" s="577"/>
      <c r="AO29" s="577"/>
      <c r="AP29" s="577"/>
      <c r="AQ29" s="577"/>
      <c r="AR29" s="577"/>
      <c r="AS29" s="577"/>
      <c r="AT29" s="577"/>
      <c r="AU29" s="577"/>
      <c r="AV29" s="577"/>
      <c r="AW29" s="577"/>
      <c r="AX29" s="577"/>
      <c r="AY29" s="577"/>
      <c r="AZ29" s="577"/>
      <c r="BA29" s="577"/>
      <c r="BB29" s="577"/>
      <c r="BC29" s="576"/>
      <c r="BD29" s="576"/>
      <c r="BE29" s="576"/>
      <c r="BF29" s="576"/>
      <c r="BG29" s="576"/>
      <c r="BH29" s="576"/>
      <c r="BI29" s="576"/>
      <c r="BJ29" s="577"/>
      <c r="BK29" s="577"/>
      <c r="BL29" s="576"/>
      <c r="BM29" s="576"/>
      <c r="BN29" s="577"/>
      <c r="BO29" s="577"/>
      <c r="BP29" s="577"/>
      <c r="BQ29" s="577"/>
      <c r="BR29" s="577"/>
      <c r="BS29" s="577"/>
      <c r="BT29" s="577"/>
      <c r="BU29" s="577"/>
      <c r="BV29" s="577"/>
      <c r="BW29" s="577"/>
      <c r="BX29" s="577"/>
      <c r="BY29" s="577"/>
      <c r="BZ29" s="577"/>
      <c r="CA29" s="577"/>
      <c r="CB29" s="577"/>
      <c r="CC29" s="577"/>
      <c r="CD29" s="576"/>
      <c r="CE29" s="576"/>
      <c r="CF29" s="576"/>
      <c r="CG29" s="576"/>
      <c r="CH29" s="576"/>
      <c r="CI29" s="576"/>
      <c r="CJ29" s="576"/>
      <c r="CK29" s="576"/>
      <c r="CL29" s="576"/>
      <c r="CM29" s="576"/>
      <c r="CN29" s="576"/>
      <c r="CO29" s="576"/>
      <c r="CP29" s="576"/>
      <c r="CQ29" s="576"/>
      <c r="CR29" s="576"/>
      <c r="CS29" s="576"/>
      <c r="CT29" s="576"/>
      <c r="CU29" s="576"/>
      <c r="CV29" s="576"/>
      <c r="CW29" s="576"/>
      <c r="CX29" s="576"/>
      <c r="CY29" s="576"/>
      <c r="CZ29" s="576"/>
      <c r="DA29" s="576"/>
      <c r="DB29" s="576"/>
      <c r="DC29" s="576"/>
      <c r="DD29" s="576"/>
      <c r="DE29" s="576"/>
      <c r="DF29" s="576"/>
      <c r="DG29" s="576"/>
      <c r="DH29" s="576"/>
      <c r="DI29" s="576"/>
      <c r="DJ29" s="576"/>
      <c r="DK29" s="576"/>
      <c r="DL29" s="576"/>
      <c r="DM29" s="576"/>
      <c r="DN29" s="576"/>
      <c r="DO29" s="576"/>
      <c r="DP29" s="576"/>
      <c r="DQ29" s="576"/>
      <c r="DR29" s="576"/>
      <c r="DS29" s="576"/>
      <c r="DT29" s="576"/>
      <c r="DU29" s="576"/>
      <c r="DV29" s="576"/>
      <c r="DW29" s="576"/>
      <c r="DX29" s="576"/>
      <c r="DY29" s="576"/>
      <c r="DZ29" s="576">
        <v>0.35</v>
      </c>
      <c r="EA29" s="576">
        <v>0.35</v>
      </c>
      <c r="EB29" s="576">
        <v>0.35</v>
      </c>
      <c r="EC29" s="576">
        <v>0.35</v>
      </c>
      <c r="ED29" s="576">
        <v>0.35</v>
      </c>
      <c r="EE29" s="576">
        <v>0.35</v>
      </c>
      <c r="EF29" s="576">
        <v>0.35</v>
      </c>
      <c r="EG29" s="576">
        <v>0.35</v>
      </c>
      <c r="EH29" s="576">
        <v>0.35</v>
      </c>
      <c r="EI29" s="576">
        <v>0.35</v>
      </c>
      <c r="EJ29" s="576">
        <v>0.35</v>
      </c>
      <c r="EK29" s="576">
        <v>0.35</v>
      </c>
      <c r="EL29" s="576">
        <v>0.56999999999999995</v>
      </c>
      <c r="EM29" s="576">
        <v>0.56999999999999995</v>
      </c>
      <c r="EN29" s="576">
        <v>0.56999999999999995</v>
      </c>
      <c r="EO29" s="576">
        <v>0.56999999999999995</v>
      </c>
      <c r="EP29" s="576">
        <v>0.56999999999999995</v>
      </c>
      <c r="EQ29" s="576">
        <v>0.56999999999999995</v>
      </c>
      <c r="ER29" s="576">
        <v>0.56999999999999995</v>
      </c>
      <c r="ES29" s="576">
        <v>0.56999999999999995</v>
      </c>
      <c r="ET29" s="576">
        <v>0.56999999999999995</v>
      </c>
      <c r="EU29" s="576">
        <v>0.56999999999999995</v>
      </c>
      <c r="EV29" s="576">
        <v>0.56999999999999995</v>
      </c>
      <c r="EW29" s="576">
        <v>0.63</v>
      </c>
      <c r="EX29" s="576">
        <v>0.63</v>
      </c>
      <c r="EY29" s="576">
        <v>0.63</v>
      </c>
      <c r="EZ29" s="576">
        <v>0.63</v>
      </c>
      <c r="FA29" s="576">
        <v>0.63</v>
      </c>
      <c r="FB29" s="576">
        <v>0.63</v>
      </c>
      <c r="FC29" s="576">
        <v>0.63</v>
      </c>
      <c r="FD29" s="576">
        <v>0.63</v>
      </c>
      <c r="FE29" s="576">
        <v>0.63</v>
      </c>
      <c r="FF29" s="576">
        <v>0.63</v>
      </c>
      <c r="FG29" s="576">
        <v>0.8</v>
      </c>
      <c r="FH29" s="576">
        <v>0.8</v>
      </c>
      <c r="FI29" s="576">
        <v>0.8</v>
      </c>
      <c r="FJ29" s="576">
        <v>0.8</v>
      </c>
      <c r="FK29" s="576">
        <v>0.8</v>
      </c>
      <c r="FL29" s="576">
        <v>0.8</v>
      </c>
      <c r="FM29" s="576">
        <v>0.8</v>
      </c>
      <c r="FN29" s="576">
        <v>0.8</v>
      </c>
      <c r="FO29" s="576">
        <v>0.8</v>
      </c>
      <c r="FP29" s="576">
        <v>0.86</v>
      </c>
      <c r="FQ29" s="576">
        <v>0.86</v>
      </c>
      <c r="FR29" s="576">
        <v>0.86</v>
      </c>
      <c r="FS29" s="576">
        <v>0.86</v>
      </c>
      <c r="FT29" s="576">
        <v>0.86</v>
      </c>
      <c r="FU29" s="576">
        <v>0.86</v>
      </c>
      <c r="FV29" s="576">
        <v>0.86</v>
      </c>
      <c r="FW29" s="576">
        <v>0.86</v>
      </c>
      <c r="FX29" s="576">
        <v>0.97</v>
      </c>
      <c r="FY29" s="576">
        <v>0.97</v>
      </c>
      <c r="FZ29" s="576">
        <v>0.97</v>
      </c>
      <c r="GA29" s="576">
        <v>0.97</v>
      </c>
      <c r="GB29" s="576">
        <v>0.97</v>
      </c>
      <c r="GC29" s="576">
        <v>0.97</v>
      </c>
      <c r="GD29" s="576">
        <v>0.97</v>
      </c>
      <c r="GE29" s="576">
        <v>1.0900000000000001</v>
      </c>
      <c r="GF29" s="576">
        <v>1.0900000000000001</v>
      </c>
      <c r="GG29" s="576">
        <v>1.0900000000000001</v>
      </c>
      <c r="GH29" s="576">
        <v>1.0900000000000001</v>
      </c>
      <c r="GI29" s="576">
        <v>1.0900000000000001</v>
      </c>
      <c r="GJ29" s="576">
        <v>1.0900000000000001</v>
      </c>
      <c r="GK29" s="576">
        <v>1.2</v>
      </c>
      <c r="GL29" s="576">
        <v>1.2</v>
      </c>
      <c r="GM29" s="576">
        <v>1.2</v>
      </c>
      <c r="GN29" s="576">
        <v>1.2</v>
      </c>
      <c r="GO29" s="576">
        <v>1.2</v>
      </c>
      <c r="GP29" s="576">
        <v>1.32</v>
      </c>
      <c r="GQ29" s="576">
        <v>1.32</v>
      </c>
      <c r="GR29" s="576">
        <v>1.32</v>
      </c>
      <c r="GS29" s="576">
        <v>1.32</v>
      </c>
      <c r="GT29" s="576"/>
      <c r="GU29" s="576"/>
      <c r="GV29" s="576"/>
      <c r="GW29" s="576"/>
      <c r="GX29" s="576"/>
      <c r="GY29" s="574">
        <v>0.3</v>
      </c>
      <c r="GZ29" s="576">
        <v>0.3</v>
      </c>
      <c r="HA29" s="574">
        <v>0.3</v>
      </c>
      <c r="HB29" s="576">
        <v>0.3</v>
      </c>
      <c r="HC29" s="576">
        <v>0.3</v>
      </c>
      <c r="HD29" s="576">
        <v>0.36</v>
      </c>
      <c r="HE29" s="576">
        <v>0.36</v>
      </c>
      <c r="HF29" s="576">
        <v>0.4</v>
      </c>
      <c r="HG29" s="576">
        <v>0.42</v>
      </c>
      <c r="HH29" s="576">
        <v>0.49</v>
      </c>
      <c r="HI29" s="576">
        <v>0.6</v>
      </c>
      <c r="HJ29" s="576">
        <v>0.81</v>
      </c>
      <c r="HK29" s="576">
        <v>0.83</v>
      </c>
      <c r="HL29" s="576">
        <v>1.51</v>
      </c>
      <c r="HM29" s="576">
        <v>2.0099999999999998</v>
      </c>
      <c r="HN29" s="576">
        <v>2.2599999999999998</v>
      </c>
      <c r="HO29" s="576"/>
      <c r="HP29" s="576"/>
      <c r="HQ29" s="576"/>
      <c r="HR29" s="576"/>
      <c r="HS29" s="576"/>
      <c r="HT29" s="576"/>
      <c r="HU29" s="576"/>
      <c r="HV29" s="576"/>
      <c r="HW29" s="577"/>
      <c r="HX29" s="577"/>
      <c r="HY29" s="576"/>
      <c r="HZ29" s="576"/>
      <c r="IA29" s="577"/>
      <c r="IB29" s="577"/>
      <c r="IC29" s="577"/>
      <c r="ID29" s="577"/>
      <c r="IE29" s="577"/>
      <c r="IF29" s="577"/>
      <c r="IG29" s="577"/>
      <c r="IH29" s="577"/>
      <c r="II29" s="577"/>
      <c r="IJ29" s="577"/>
      <c r="IK29" s="577"/>
      <c r="IL29" s="577"/>
      <c r="IM29" s="577"/>
      <c r="IN29" s="577"/>
      <c r="IO29" s="577"/>
      <c r="IP29" s="577"/>
      <c r="IQ29" s="577"/>
      <c r="IR29" s="577"/>
      <c r="IS29" s="577"/>
      <c r="IT29" s="577"/>
      <c r="IU29" s="577"/>
      <c r="IV29" s="577"/>
      <c r="IW29" s="576"/>
      <c r="IX29" s="576"/>
      <c r="IY29" s="576"/>
      <c r="IZ29" s="576"/>
      <c r="JA29" s="576"/>
      <c r="JB29" s="576"/>
      <c r="JC29" s="576"/>
      <c r="JD29" s="577"/>
      <c r="JE29" s="577"/>
      <c r="JF29" s="576"/>
      <c r="JG29" s="576"/>
      <c r="JH29" s="577"/>
      <c r="JI29" s="577"/>
      <c r="JJ29" s="577"/>
      <c r="JK29" s="577"/>
      <c r="JL29" s="577"/>
      <c r="JM29" s="577"/>
      <c r="JN29" s="577"/>
      <c r="JO29" s="577"/>
      <c r="JP29" s="577"/>
      <c r="JQ29" s="577"/>
      <c r="JR29" s="577"/>
      <c r="JS29" s="577"/>
      <c r="JT29" s="577"/>
      <c r="JU29" s="577"/>
      <c r="JV29" s="577"/>
      <c r="JW29" s="577"/>
      <c r="JX29" s="576"/>
      <c r="JY29" s="576"/>
      <c r="JZ29" s="576"/>
      <c r="KA29" s="576"/>
      <c r="KB29" s="576"/>
      <c r="KC29" s="576"/>
      <c r="KD29" s="576"/>
      <c r="KE29" s="576"/>
      <c r="KF29" s="576"/>
      <c r="KG29" s="576"/>
      <c r="KH29" s="576"/>
      <c r="KI29" s="576"/>
      <c r="KJ29" s="576"/>
      <c r="KK29" s="576"/>
      <c r="KL29" s="576"/>
      <c r="KM29" s="576"/>
      <c r="KN29" s="576"/>
      <c r="KO29" s="576"/>
      <c r="KP29" s="576"/>
      <c r="KQ29" s="576"/>
      <c r="KR29" s="576"/>
      <c r="KS29" s="576"/>
      <c r="KT29" s="576"/>
      <c r="KU29" s="576"/>
      <c r="KV29" s="576"/>
      <c r="KW29" s="576"/>
      <c r="KX29" s="576"/>
      <c r="KY29" s="576"/>
      <c r="KZ29" s="576"/>
      <c r="LA29" s="576"/>
      <c r="LB29" s="576"/>
      <c r="LC29" s="576"/>
      <c r="LD29" s="576"/>
      <c r="LE29" s="576"/>
      <c r="LF29" s="576"/>
      <c r="LG29" s="576"/>
      <c r="LH29" s="576"/>
      <c r="LI29" s="576"/>
      <c r="LJ29" s="576"/>
      <c r="LK29" s="576"/>
      <c r="LL29" s="576"/>
      <c r="LM29" s="576"/>
      <c r="LN29" s="576"/>
      <c r="LO29" s="576"/>
      <c r="LP29" s="576"/>
      <c r="LQ29" s="576"/>
      <c r="LR29" s="576"/>
      <c r="LS29" s="576"/>
      <c r="LT29" s="576">
        <v>0.35</v>
      </c>
      <c r="LU29" s="576">
        <v>0.35</v>
      </c>
      <c r="LV29" s="576">
        <v>0.35</v>
      </c>
      <c r="LW29" s="576">
        <v>0.35</v>
      </c>
      <c r="LX29" s="576">
        <v>0.35</v>
      </c>
      <c r="LY29" s="576">
        <v>0.35</v>
      </c>
      <c r="LZ29" s="576">
        <v>0.35</v>
      </c>
      <c r="MA29" s="576">
        <v>0.35</v>
      </c>
      <c r="MB29" s="576">
        <v>0.35</v>
      </c>
      <c r="MC29" s="576">
        <v>0.35</v>
      </c>
      <c r="MD29" s="576">
        <v>0.35</v>
      </c>
      <c r="ME29" s="576">
        <v>0.35</v>
      </c>
      <c r="MF29" s="576">
        <v>0.56999999999999995</v>
      </c>
      <c r="MG29" s="576">
        <v>0.56999999999999995</v>
      </c>
      <c r="MH29" s="576">
        <v>0.56999999999999995</v>
      </c>
      <c r="MI29" s="576">
        <v>0.56999999999999995</v>
      </c>
      <c r="MJ29" s="576">
        <v>0.56999999999999995</v>
      </c>
      <c r="MK29" s="576">
        <v>0.56999999999999995</v>
      </c>
      <c r="ML29" s="576">
        <v>0.56999999999999995</v>
      </c>
      <c r="MM29" s="576">
        <v>0.56999999999999995</v>
      </c>
      <c r="MN29" s="576">
        <v>0.56999999999999995</v>
      </c>
      <c r="MO29" s="576">
        <v>0.56999999999999995</v>
      </c>
      <c r="MP29" s="576">
        <v>0.56999999999999995</v>
      </c>
      <c r="MQ29" s="576">
        <v>0.63</v>
      </c>
      <c r="MR29" s="576">
        <v>0.63</v>
      </c>
      <c r="MS29" s="576">
        <v>0.63</v>
      </c>
      <c r="MT29" s="576">
        <v>0.63</v>
      </c>
      <c r="MU29" s="576">
        <v>0.63</v>
      </c>
      <c r="MV29" s="576">
        <v>0.63</v>
      </c>
      <c r="MW29" s="576">
        <v>0.63</v>
      </c>
      <c r="MX29" s="576">
        <v>0.63</v>
      </c>
      <c r="MY29" s="576">
        <v>0.63</v>
      </c>
      <c r="MZ29" s="576">
        <v>0.63</v>
      </c>
      <c r="NA29" s="576">
        <v>0.8</v>
      </c>
      <c r="NB29" s="576">
        <v>0.8</v>
      </c>
      <c r="NC29" s="576">
        <v>0.8</v>
      </c>
      <c r="ND29" s="576">
        <v>0.8</v>
      </c>
      <c r="NE29" s="576">
        <v>0.8</v>
      </c>
      <c r="NF29" s="576">
        <v>0.8</v>
      </c>
      <c r="NG29" s="576">
        <v>0.8</v>
      </c>
      <c r="NH29" s="576">
        <v>0.8</v>
      </c>
      <c r="NI29" s="576">
        <v>0.8</v>
      </c>
      <c r="NJ29" s="576">
        <v>0.86</v>
      </c>
      <c r="NK29" s="576">
        <v>0.86</v>
      </c>
      <c r="NL29" s="576">
        <v>0.86</v>
      </c>
      <c r="NM29" s="576">
        <v>0.86</v>
      </c>
      <c r="NN29" s="576">
        <v>0.86</v>
      </c>
      <c r="NO29" s="576">
        <v>0.86</v>
      </c>
      <c r="NP29" s="576">
        <v>0.86</v>
      </c>
      <c r="NQ29" s="576">
        <v>0.86</v>
      </c>
      <c r="NR29" s="576">
        <v>0.97</v>
      </c>
      <c r="NS29" s="576">
        <v>0.97</v>
      </c>
      <c r="NT29" s="576">
        <v>0.97</v>
      </c>
      <c r="NU29" s="576">
        <v>0.97</v>
      </c>
      <c r="NV29" s="576">
        <v>0.97</v>
      </c>
      <c r="NW29" s="576">
        <v>0.97</v>
      </c>
      <c r="NX29" s="576">
        <v>0.97</v>
      </c>
      <c r="NY29" s="576">
        <v>1.0900000000000001</v>
      </c>
      <c r="NZ29" s="576">
        <v>1.0900000000000001</v>
      </c>
      <c r="OA29" s="576">
        <v>1.0900000000000001</v>
      </c>
      <c r="OB29" s="576">
        <v>1.0900000000000001</v>
      </c>
      <c r="OC29" s="576">
        <v>1.0900000000000001</v>
      </c>
      <c r="OD29" s="576">
        <v>1.0900000000000001</v>
      </c>
      <c r="OE29" s="576">
        <v>1.2</v>
      </c>
      <c r="OF29" s="576">
        <v>1.2</v>
      </c>
      <c r="OG29" s="576">
        <v>1.2</v>
      </c>
      <c r="OH29" s="576">
        <v>1.2</v>
      </c>
      <c r="OI29" s="576">
        <v>1.2</v>
      </c>
      <c r="OJ29" s="576">
        <v>1.32</v>
      </c>
      <c r="OK29" s="576">
        <v>1.32</v>
      </c>
      <c r="OL29" s="576">
        <v>1.32</v>
      </c>
      <c r="OM29" s="576">
        <v>1.32</v>
      </c>
      <c r="ON29" s="576"/>
      <c r="OO29" s="576"/>
      <c r="OP29" s="576"/>
      <c r="OQ29" s="576"/>
      <c r="OR29" s="576"/>
      <c r="OS29" s="578"/>
      <c r="OT29" s="576"/>
      <c r="OU29" s="576"/>
      <c r="OV29" s="576"/>
      <c r="OW29" s="576"/>
      <c r="OX29" s="578"/>
      <c r="OY29" s="576"/>
      <c r="OZ29" s="576"/>
      <c r="PA29" s="576"/>
      <c r="PB29" s="578"/>
      <c r="PC29" s="579"/>
      <c r="PD29" s="576"/>
      <c r="PE29" s="576"/>
      <c r="PF29" s="576"/>
      <c r="PG29" s="579"/>
      <c r="PH29" s="579"/>
      <c r="PI29" s="579"/>
      <c r="PJ29" s="579"/>
      <c r="PK29" s="579"/>
      <c r="PL29" s="579"/>
      <c r="PM29" s="579"/>
      <c r="PN29" s="579"/>
      <c r="PO29" s="579"/>
      <c r="PP29" s="580"/>
      <c r="PQ29" s="580"/>
      <c r="PR29" s="580"/>
      <c r="PS29" s="579"/>
      <c r="PT29" s="579"/>
      <c r="PU29" s="579"/>
      <c r="PV29" s="579"/>
      <c r="PW29" s="579"/>
      <c r="PX29" s="579"/>
      <c r="PY29" s="579"/>
      <c r="PZ29" s="579"/>
      <c r="QA29" s="580"/>
      <c r="QB29" s="580"/>
      <c r="QC29" s="580"/>
      <c r="QD29" s="578"/>
      <c r="QE29" s="578"/>
      <c r="QF29" s="579"/>
      <c r="QG29" s="579"/>
      <c r="QH29" s="579"/>
      <c r="QI29" s="579"/>
      <c r="QJ29" s="579"/>
      <c r="QK29" s="579"/>
      <c r="QL29" s="579"/>
      <c r="QM29" s="579"/>
      <c r="QN29" s="579"/>
      <c r="QO29" s="579"/>
      <c r="QP29" s="579"/>
      <c r="QQ29" s="579"/>
      <c r="QR29" s="579"/>
    </row>
    <row r="30" spans="1:460" s="224" customFormat="1">
      <c r="A30" s="217">
        <v>10</v>
      </c>
      <c r="B30" s="218" t="s">
        <v>929</v>
      </c>
      <c r="C30" s="241" t="str">
        <f t="shared" ref="C30:C41" si="3">$B$4</f>
        <v xml:space="preserve">Lăcătuș </v>
      </c>
      <c r="D30" s="220"/>
      <c r="E30" s="218">
        <v>0.06</v>
      </c>
      <c r="F30" s="225">
        <v>0.06</v>
      </c>
      <c r="G30" s="218">
        <v>0.06</v>
      </c>
      <c r="H30" s="225">
        <v>0.06</v>
      </c>
      <c r="I30" s="225">
        <v>0.06</v>
      </c>
      <c r="J30" s="225">
        <v>0.06</v>
      </c>
      <c r="K30" s="225">
        <v>0.06</v>
      </c>
      <c r="L30" s="225">
        <v>0.113</v>
      </c>
      <c r="M30" s="225">
        <v>0.113</v>
      </c>
      <c r="N30" s="225">
        <v>0.113</v>
      </c>
      <c r="O30" s="225">
        <v>0.2</v>
      </c>
      <c r="P30" s="225">
        <v>0.2</v>
      </c>
      <c r="Q30" s="225">
        <v>0.2</v>
      </c>
      <c r="R30" s="225">
        <v>0.2</v>
      </c>
      <c r="S30" s="225">
        <v>0.3</v>
      </c>
      <c r="T30" s="225">
        <v>0.3</v>
      </c>
      <c r="U30" s="225">
        <v>0.06</v>
      </c>
      <c r="V30" s="225">
        <v>0.06</v>
      </c>
      <c r="W30" s="225">
        <v>0.06</v>
      </c>
      <c r="X30" s="225">
        <v>0.06</v>
      </c>
      <c r="Y30" s="225">
        <v>0.06</v>
      </c>
      <c r="Z30" s="225">
        <v>0.06</v>
      </c>
      <c r="AA30" s="225">
        <v>0.06</v>
      </c>
      <c r="AB30" s="225">
        <v>0.06</v>
      </c>
      <c r="AC30" s="225">
        <v>0.06</v>
      </c>
      <c r="AD30" s="225">
        <v>0.06</v>
      </c>
      <c r="AE30" s="225">
        <v>0.06</v>
      </c>
      <c r="AF30" s="225">
        <v>0.06</v>
      </c>
      <c r="AG30" s="225">
        <v>0.06</v>
      </c>
      <c r="AH30" s="225">
        <v>0.06</v>
      </c>
      <c r="AI30" s="225">
        <v>0.06</v>
      </c>
      <c r="AJ30" s="225">
        <v>0.06</v>
      </c>
      <c r="AK30" s="225">
        <v>0.06</v>
      </c>
      <c r="AL30" s="225">
        <v>0.06</v>
      </c>
      <c r="AM30" s="225">
        <v>0.06</v>
      </c>
      <c r="AN30" s="225">
        <v>0.06</v>
      </c>
      <c r="AO30" s="225">
        <v>0.06</v>
      </c>
      <c r="AP30" s="225">
        <v>0.06</v>
      </c>
      <c r="AQ30" s="225">
        <v>0.06</v>
      </c>
      <c r="AR30" s="225">
        <v>0.06</v>
      </c>
      <c r="AS30" s="225">
        <v>0.06</v>
      </c>
      <c r="AT30" s="225">
        <v>0.06</v>
      </c>
      <c r="AU30" s="225">
        <v>0.06</v>
      </c>
      <c r="AV30" s="225">
        <v>0.06</v>
      </c>
      <c r="AW30" s="225">
        <v>0.06</v>
      </c>
      <c r="AX30" s="225">
        <v>0.06</v>
      </c>
      <c r="AY30" s="225">
        <v>0.06</v>
      </c>
      <c r="AZ30" s="225">
        <v>0.06</v>
      </c>
      <c r="BA30" s="225">
        <v>0.06</v>
      </c>
      <c r="BB30" s="225">
        <v>0.06</v>
      </c>
      <c r="BC30" s="239">
        <v>0.06</v>
      </c>
      <c r="BD30" s="225">
        <v>0.06</v>
      </c>
      <c r="BE30" s="225">
        <v>0.06</v>
      </c>
      <c r="BF30" s="225">
        <v>0.06</v>
      </c>
      <c r="BG30" s="225">
        <v>0.06</v>
      </c>
      <c r="BH30" s="225">
        <v>0.06</v>
      </c>
      <c r="BI30" s="225">
        <v>0.06</v>
      </c>
      <c r="BJ30" s="225">
        <v>0.06</v>
      </c>
      <c r="BK30" s="225">
        <v>0.06</v>
      </c>
      <c r="BL30" s="225">
        <v>0.06</v>
      </c>
      <c r="BM30" s="225">
        <v>0.06</v>
      </c>
      <c r="BN30" s="225">
        <v>0.06</v>
      </c>
      <c r="BO30" s="225">
        <v>0.06</v>
      </c>
      <c r="BP30" s="225">
        <v>0.06</v>
      </c>
      <c r="BQ30" s="225">
        <v>0.06</v>
      </c>
      <c r="BR30" s="225">
        <v>0.06</v>
      </c>
      <c r="BS30" s="225">
        <v>0.06</v>
      </c>
      <c r="BT30" s="225">
        <v>0.06</v>
      </c>
      <c r="BU30" s="225">
        <v>0.06</v>
      </c>
      <c r="BV30" s="225">
        <v>0.06</v>
      </c>
      <c r="BW30" s="225">
        <v>0.06</v>
      </c>
      <c r="BX30" s="225">
        <v>0.06</v>
      </c>
      <c r="BY30" s="225">
        <v>0.06</v>
      </c>
      <c r="BZ30" s="225">
        <v>0.06</v>
      </c>
      <c r="CA30" s="225">
        <v>0.06</v>
      </c>
      <c r="CB30" s="225">
        <v>0.06</v>
      </c>
      <c r="CC30" s="225">
        <v>0.06</v>
      </c>
      <c r="CD30" s="225">
        <v>0.06</v>
      </c>
      <c r="CE30" s="225">
        <v>0.06</v>
      </c>
      <c r="CF30" s="225">
        <v>0.06</v>
      </c>
      <c r="CG30" s="225">
        <v>0.06</v>
      </c>
      <c r="CH30" s="225">
        <v>0.06</v>
      </c>
      <c r="CI30" s="225">
        <v>0.06</v>
      </c>
      <c r="CJ30" s="225">
        <v>0.06</v>
      </c>
      <c r="CK30" s="225">
        <v>0.06</v>
      </c>
      <c r="CL30" s="225">
        <v>0.06</v>
      </c>
      <c r="CM30" s="225">
        <v>0.06</v>
      </c>
      <c r="CN30" s="225">
        <v>0.06</v>
      </c>
      <c r="CO30" s="225">
        <v>0.06</v>
      </c>
      <c r="CP30" s="225">
        <v>0.06</v>
      </c>
      <c r="CQ30" s="225">
        <v>0.06</v>
      </c>
      <c r="CR30" s="225">
        <v>0.06</v>
      </c>
      <c r="CS30" s="225">
        <v>0.06</v>
      </c>
      <c r="CT30" s="225">
        <v>0.06</v>
      </c>
      <c r="CU30" s="225">
        <v>0.06</v>
      </c>
      <c r="CV30" s="225">
        <v>0.06</v>
      </c>
      <c r="CW30" s="225">
        <v>0.06</v>
      </c>
      <c r="CX30" s="225">
        <v>0.06</v>
      </c>
      <c r="CY30" s="225">
        <v>0.06</v>
      </c>
      <c r="CZ30" s="225">
        <v>0.06</v>
      </c>
      <c r="DA30" s="225">
        <v>0.06</v>
      </c>
      <c r="DB30" s="225">
        <v>0.06</v>
      </c>
      <c r="DC30" s="225">
        <v>0.06</v>
      </c>
      <c r="DD30" s="225">
        <v>0.06</v>
      </c>
      <c r="DE30" s="225">
        <v>0.06</v>
      </c>
      <c r="DF30" s="225">
        <v>0.06</v>
      </c>
      <c r="DG30" s="225">
        <v>0.06</v>
      </c>
      <c r="DH30" s="225">
        <v>0.06</v>
      </c>
      <c r="DI30" s="225">
        <v>0.06</v>
      </c>
      <c r="DJ30" s="225">
        <v>0.06</v>
      </c>
      <c r="DK30" s="225">
        <v>0.06</v>
      </c>
      <c r="DL30" s="225">
        <v>0.06</v>
      </c>
      <c r="DM30" s="225">
        <v>0.06</v>
      </c>
      <c r="DN30" s="225">
        <v>0.06</v>
      </c>
      <c r="DO30" s="225">
        <v>0.06</v>
      </c>
      <c r="DP30" s="225">
        <v>0.06</v>
      </c>
      <c r="DQ30" s="225">
        <v>0.06</v>
      </c>
      <c r="DR30" s="225">
        <v>0.06</v>
      </c>
      <c r="DS30" s="225">
        <v>0.06</v>
      </c>
      <c r="DT30" s="225">
        <v>0.06</v>
      </c>
      <c r="DU30" s="225">
        <v>0.06</v>
      </c>
      <c r="DV30" s="225">
        <v>0.06</v>
      </c>
      <c r="DW30" s="225">
        <v>0.06</v>
      </c>
      <c r="DX30" s="225">
        <v>0.06</v>
      </c>
      <c r="DY30" s="225">
        <v>0.06</v>
      </c>
      <c r="DZ30" s="225">
        <v>0.113</v>
      </c>
      <c r="EA30" s="225">
        <v>0.113</v>
      </c>
      <c r="EB30" s="225">
        <v>0.113</v>
      </c>
      <c r="EC30" s="225">
        <v>0.113</v>
      </c>
      <c r="ED30" s="225">
        <v>0.113</v>
      </c>
      <c r="EE30" s="225">
        <v>0.113</v>
      </c>
      <c r="EF30" s="225">
        <v>0.113</v>
      </c>
      <c r="EG30" s="225">
        <v>0.113</v>
      </c>
      <c r="EH30" s="225">
        <v>0.113</v>
      </c>
      <c r="EI30" s="225">
        <v>0.113</v>
      </c>
      <c r="EJ30" s="225">
        <v>0.113</v>
      </c>
      <c r="EK30" s="225">
        <v>0.113</v>
      </c>
      <c r="EL30" s="225">
        <v>0.113</v>
      </c>
      <c r="EM30" s="225">
        <v>0.113</v>
      </c>
      <c r="EN30" s="225">
        <v>0.113</v>
      </c>
      <c r="EO30" s="225">
        <v>0.113</v>
      </c>
      <c r="EP30" s="225">
        <v>0.113</v>
      </c>
      <c r="EQ30" s="225">
        <v>0.113</v>
      </c>
      <c r="ER30" s="225">
        <v>0.113</v>
      </c>
      <c r="ES30" s="225">
        <v>0.113</v>
      </c>
      <c r="ET30" s="225">
        <v>0.113</v>
      </c>
      <c r="EU30" s="225">
        <v>0.113</v>
      </c>
      <c r="EV30" s="225">
        <v>0.113</v>
      </c>
      <c r="EW30" s="225">
        <v>0.113</v>
      </c>
      <c r="EX30" s="225">
        <v>0.113</v>
      </c>
      <c r="EY30" s="225">
        <v>0.113</v>
      </c>
      <c r="EZ30" s="225">
        <v>0.113</v>
      </c>
      <c r="FA30" s="225">
        <v>0.113</v>
      </c>
      <c r="FB30" s="225">
        <v>0.113</v>
      </c>
      <c r="FC30" s="225">
        <v>0.113</v>
      </c>
      <c r="FD30" s="225">
        <v>0.113</v>
      </c>
      <c r="FE30" s="225">
        <v>0.113</v>
      </c>
      <c r="FF30" s="225">
        <v>0.113</v>
      </c>
      <c r="FG30" s="225">
        <v>0.2</v>
      </c>
      <c r="FH30" s="225">
        <v>0.2</v>
      </c>
      <c r="FI30" s="225">
        <v>0.2</v>
      </c>
      <c r="FJ30" s="225">
        <v>0.2</v>
      </c>
      <c r="FK30" s="225">
        <v>0.2</v>
      </c>
      <c r="FL30" s="225">
        <v>0.2</v>
      </c>
      <c r="FM30" s="225">
        <v>0.2</v>
      </c>
      <c r="FN30" s="225">
        <v>0.2</v>
      </c>
      <c r="FO30" s="225">
        <v>0.2</v>
      </c>
      <c r="FP30" s="225">
        <v>0.2</v>
      </c>
      <c r="FQ30" s="225">
        <v>0.2</v>
      </c>
      <c r="FR30" s="225">
        <v>0.2</v>
      </c>
      <c r="FS30" s="225">
        <v>0.2</v>
      </c>
      <c r="FT30" s="225">
        <v>0.2</v>
      </c>
      <c r="FU30" s="225">
        <v>0.2</v>
      </c>
      <c r="FV30" s="225">
        <v>0.2</v>
      </c>
      <c r="FW30" s="225">
        <v>0.2</v>
      </c>
      <c r="FX30" s="225">
        <v>0.2</v>
      </c>
      <c r="FY30" s="225">
        <v>0.2</v>
      </c>
      <c r="FZ30" s="225">
        <v>0.2</v>
      </c>
      <c r="GA30" s="225">
        <v>0.2</v>
      </c>
      <c r="GB30" s="225">
        <v>0.2</v>
      </c>
      <c r="GC30" s="225">
        <v>0.2</v>
      </c>
      <c r="GD30" s="225">
        <v>0.2</v>
      </c>
      <c r="GE30" s="225">
        <v>0.2</v>
      </c>
      <c r="GF30" s="225">
        <v>0.2</v>
      </c>
      <c r="GG30" s="225">
        <v>0.2</v>
      </c>
      <c r="GH30" s="225">
        <v>0.2</v>
      </c>
      <c r="GI30" s="225">
        <v>0.2</v>
      </c>
      <c r="GJ30" s="225">
        <v>0.2</v>
      </c>
      <c r="GK30" s="225">
        <v>0.2</v>
      </c>
      <c r="GL30" s="225">
        <v>0.2</v>
      </c>
      <c r="GM30" s="225">
        <v>0.2</v>
      </c>
      <c r="GN30" s="225">
        <v>0.2</v>
      </c>
      <c r="GO30" s="225">
        <v>0.2</v>
      </c>
      <c r="GP30" s="225">
        <v>0.2</v>
      </c>
      <c r="GQ30" s="225">
        <v>0.2</v>
      </c>
      <c r="GR30" s="225">
        <v>0.2</v>
      </c>
      <c r="GS30" s="225">
        <v>0.2</v>
      </c>
      <c r="GT30" s="225"/>
      <c r="GU30" s="225"/>
      <c r="GV30" s="225"/>
      <c r="GW30" s="225"/>
      <c r="GX30" s="225"/>
      <c r="GY30" s="218">
        <v>0.06</v>
      </c>
      <c r="GZ30" s="225">
        <v>0.06</v>
      </c>
      <c r="HA30" s="218">
        <v>0.06</v>
      </c>
      <c r="HB30" s="225">
        <v>0.06</v>
      </c>
      <c r="HC30" s="225">
        <v>0.06</v>
      </c>
      <c r="HD30" s="225">
        <v>0.06</v>
      </c>
      <c r="HE30" s="225">
        <v>0.06</v>
      </c>
      <c r="HF30" s="225">
        <v>0.113</v>
      </c>
      <c r="HG30" s="225">
        <v>0.113</v>
      </c>
      <c r="HH30" s="225">
        <v>0.113</v>
      </c>
      <c r="HI30" s="225">
        <v>0.2</v>
      </c>
      <c r="HJ30" s="225">
        <v>0.2</v>
      </c>
      <c r="HK30" s="225">
        <v>0.2</v>
      </c>
      <c r="HL30" s="225">
        <v>0.2</v>
      </c>
      <c r="HM30" s="225">
        <v>0.3</v>
      </c>
      <c r="HN30" s="225">
        <v>0.3</v>
      </c>
      <c r="HO30" s="225">
        <v>0.06</v>
      </c>
      <c r="HP30" s="225">
        <v>0.06</v>
      </c>
      <c r="HQ30" s="225">
        <v>0.06</v>
      </c>
      <c r="HR30" s="225">
        <v>0.06</v>
      </c>
      <c r="HS30" s="225">
        <v>0.06</v>
      </c>
      <c r="HT30" s="225">
        <v>0.06</v>
      </c>
      <c r="HU30" s="225">
        <v>0.06</v>
      </c>
      <c r="HV30" s="225">
        <v>0.06</v>
      </c>
      <c r="HW30" s="225">
        <v>0.06</v>
      </c>
      <c r="HX30" s="225">
        <v>0.06</v>
      </c>
      <c r="HY30" s="225">
        <v>0.06</v>
      </c>
      <c r="HZ30" s="225">
        <v>0.06</v>
      </c>
      <c r="IA30" s="225">
        <v>0.06</v>
      </c>
      <c r="IB30" s="225">
        <v>0.06</v>
      </c>
      <c r="IC30" s="225">
        <v>0.06</v>
      </c>
      <c r="ID30" s="225">
        <v>0.06</v>
      </c>
      <c r="IE30" s="225">
        <v>0.06</v>
      </c>
      <c r="IF30" s="225">
        <v>0.06</v>
      </c>
      <c r="IG30" s="225">
        <v>0.06</v>
      </c>
      <c r="IH30" s="225">
        <v>0.06</v>
      </c>
      <c r="II30" s="225">
        <v>0.06</v>
      </c>
      <c r="IJ30" s="225">
        <v>0.06</v>
      </c>
      <c r="IK30" s="225">
        <v>0.06</v>
      </c>
      <c r="IL30" s="225">
        <v>0.06</v>
      </c>
      <c r="IM30" s="225">
        <v>0.06</v>
      </c>
      <c r="IN30" s="225">
        <v>0.06</v>
      </c>
      <c r="IO30" s="225">
        <v>0.06</v>
      </c>
      <c r="IP30" s="225">
        <v>0.06</v>
      </c>
      <c r="IQ30" s="225">
        <v>0.06</v>
      </c>
      <c r="IR30" s="225">
        <v>0.06</v>
      </c>
      <c r="IS30" s="225">
        <v>0.06</v>
      </c>
      <c r="IT30" s="225">
        <v>0.06</v>
      </c>
      <c r="IU30" s="225">
        <v>0.06</v>
      </c>
      <c r="IV30" s="225">
        <v>0.06</v>
      </c>
      <c r="IW30" s="239">
        <v>0.06</v>
      </c>
      <c r="IX30" s="225">
        <v>0.06</v>
      </c>
      <c r="IY30" s="225">
        <v>0.06</v>
      </c>
      <c r="IZ30" s="225">
        <v>0.06</v>
      </c>
      <c r="JA30" s="225">
        <v>0.06</v>
      </c>
      <c r="JB30" s="225">
        <v>0.06</v>
      </c>
      <c r="JC30" s="225">
        <v>0.06</v>
      </c>
      <c r="JD30" s="225">
        <v>0.06</v>
      </c>
      <c r="JE30" s="225">
        <v>0.06</v>
      </c>
      <c r="JF30" s="225">
        <v>0.06</v>
      </c>
      <c r="JG30" s="225">
        <v>0.06</v>
      </c>
      <c r="JH30" s="225">
        <v>0.06</v>
      </c>
      <c r="JI30" s="225">
        <v>0.06</v>
      </c>
      <c r="JJ30" s="225">
        <v>0.06</v>
      </c>
      <c r="JK30" s="225">
        <v>0.06</v>
      </c>
      <c r="JL30" s="225">
        <v>0.06</v>
      </c>
      <c r="JM30" s="225">
        <v>0.06</v>
      </c>
      <c r="JN30" s="225">
        <v>0.06</v>
      </c>
      <c r="JO30" s="225">
        <v>0.06</v>
      </c>
      <c r="JP30" s="225">
        <v>0.06</v>
      </c>
      <c r="JQ30" s="225">
        <v>0.06</v>
      </c>
      <c r="JR30" s="225">
        <v>0.06</v>
      </c>
      <c r="JS30" s="225">
        <v>0.06</v>
      </c>
      <c r="JT30" s="225">
        <v>0.06</v>
      </c>
      <c r="JU30" s="225">
        <v>0.06</v>
      </c>
      <c r="JV30" s="225">
        <v>0.06</v>
      </c>
      <c r="JW30" s="225">
        <v>0.06</v>
      </c>
      <c r="JX30" s="225">
        <v>0.06</v>
      </c>
      <c r="JY30" s="225">
        <v>0.06</v>
      </c>
      <c r="JZ30" s="225">
        <v>0.06</v>
      </c>
      <c r="KA30" s="225">
        <v>0.06</v>
      </c>
      <c r="KB30" s="225">
        <v>0.06</v>
      </c>
      <c r="KC30" s="225">
        <v>0.06</v>
      </c>
      <c r="KD30" s="225">
        <v>0.06</v>
      </c>
      <c r="KE30" s="225">
        <v>0.06</v>
      </c>
      <c r="KF30" s="225">
        <v>0.06</v>
      </c>
      <c r="KG30" s="225">
        <v>0.06</v>
      </c>
      <c r="KH30" s="225">
        <v>0.06</v>
      </c>
      <c r="KI30" s="225">
        <v>0.06</v>
      </c>
      <c r="KJ30" s="225">
        <v>0.06</v>
      </c>
      <c r="KK30" s="225">
        <v>0.06</v>
      </c>
      <c r="KL30" s="225">
        <v>0.06</v>
      </c>
      <c r="KM30" s="225">
        <v>0.06</v>
      </c>
      <c r="KN30" s="225">
        <v>0.06</v>
      </c>
      <c r="KO30" s="225">
        <v>0.06</v>
      </c>
      <c r="KP30" s="225">
        <v>0.06</v>
      </c>
      <c r="KQ30" s="225">
        <v>0.06</v>
      </c>
      <c r="KR30" s="225">
        <v>0.06</v>
      </c>
      <c r="KS30" s="225">
        <v>0.06</v>
      </c>
      <c r="KT30" s="225">
        <v>0.06</v>
      </c>
      <c r="KU30" s="225">
        <v>0.06</v>
      </c>
      <c r="KV30" s="225">
        <v>0.06</v>
      </c>
      <c r="KW30" s="225">
        <v>0.06</v>
      </c>
      <c r="KX30" s="225">
        <v>0.06</v>
      </c>
      <c r="KY30" s="225">
        <v>0.06</v>
      </c>
      <c r="KZ30" s="225">
        <v>0.06</v>
      </c>
      <c r="LA30" s="225">
        <v>0.06</v>
      </c>
      <c r="LB30" s="225">
        <v>0.06</v>
      </c>
      <c r="LC30" s="225">
        <v>0.06</v>
      </c>
      <c r="LD30" s="225">
        <v>0.06</v>
      </c>
      <c r="LE30" s="225">
        <v>0.06</v>
      </c>
      <c r="LF30" s="225">
        <v>0.06</v>
      </c>
      <c r="LG30" s="225">
        <v>0.06</v>
      </c>
      <c r="LH30" s="225">
        <v>0.06</v>
      </c>
      <c r="LI30" s="225">
        <v>0.06</v>
      </c>
      <c r="LJ30" s="225">
        <v>0.06</v>
      </c>
      <c r="LK30" s="225">
        <v>0.06</v>
      </c>
      <c r="LL30" s="225">
        <v>0.06</v>
      </c>
      <c r="LM30" s="225">
        <v>0.06</v>
      </c>
      <c r="LN30" s="225">
        <v>0.06</v>
      </c>
      <c r="LO30" s="225">
        <v>0.06</v>
      </c>
      <c r="LP30" s="225">
        <v>0.06</v>
      </c>
      <c r="LQ30" s="225">
        <v>0.06</v>
      </c>
      <c r="LR30" s="225">
        <v>0.06</v>
      </c>
      <c r="LS30" s="225">
        <v>0.06</v>
      </c>
      <c r="LT30" s="225">
        <v>0.113</v>
      </c>
      <c r="LU30" s="225">
        <v>0.113</v>
      </c>
      <c r="LV30" s="225">
        <v>0.113</v>
      </c>
      <c r="LW30" s="225">
        <v>0.113</v>
      </c>
      <c r="LX30" s="225">
        <v>0.113</v>
      </c>
      <c r="LY30" s="225">
        <v>0.113</v>
      </c>
      <c r="LZ30" s="225">
        <v>0.113</v>
      </c>
      <c r="MA30" s="225">
        <v>0.113</v>
      </c>
      <c r="MB30" s="225">
        <v>0.113</v>
      </c>
      <c r="MC30" s="225">
        <v>0.113</v>
      </c>
      <c r="MD30" s="225">
        <v>0.113</v>
      </c>
      <c r="ME30" s="225">
        <v>0.113</v>
      </c>
      <c r="MF30" s="225">
        <v>0.113</v>
      </c>
      <c r="MG30" s="225">
        <v>0.113</v>
      </c>
      <c r="MH30" s="225">
        <v>0.113</v>
      </c>
      <c r="MI30" s="225">
        <v>0.113</v>
      </c>
      <c r="MJ30" s="225">
        <v>0.113</v>
      </c>
      <c r="MK30" s="225">
        <v>0.113</v>
      </c>
      <c r="ML30" s="225">
        <v>0.113</v>
      </c>
      <c r="MM30" s="225">
        <v>0.113</v>
      </c>
      <c r="MN30" s="225">
        <v>0.113</v>
      </c>
      <c r="MO30" s="225">
        <v>0.113</v>
      </c>
      <c r="MP30" s="225">
        <v>0.113</v>
      </c>
      <c r="MQ30" s="225">
        <v>0.113</v>
      </c>
      <c r="MR30" s="225">
        <v>0.113</v>
      </c>
      <c r="MS30" s="225">
        <v>0.113</v>
      </c>
      <c r="MT30" s="225">
        <v>0.113</v>
      </c>
      <c r="MU30" s="225">
        <v>0.113</v>
      </c>
      <c r="MV30" s="225">
        <v>0.113</v>
      </c>
      <c r="MW30" s="225">
        <v>0.113</v>
      </c>
      <c r="MX30" s="225">
        <v>0.113</v>
      </c>
      <c r="MY30" s="225">
        <v>0.113</v>
      </c>
      <c r="MZ30" s="225">
        <v>0.113</v>
      </c>
      <c r="NA30" s="225">
        <v>0.2</v>
      </c>
      <c r="NB30" s="225">
        <v>0.2</v>
      </c>
      <c r="NC30" s="225">
        <v>0.2</v>
      </c>
      <c r="ND30" s="225">
        <v>0.2</v>
      </c>
      <c r="NE30" s="225">
        <v>0.2</v>
      </c>
      <c r="NF30" s="225">
        <v>0.2</v>
      </c>
      <c r="NG30" s="225">
        <v>0.2</v>
      </c>
      <c r="NH30" s="225">
        <v>0.2</v>
      </c>
      <c r="NI30" s="225">
        <v>0.2</v>
      </c>
      <c r="NJ30" s="225">
        <v>0.2</v>
      </c>
      <c r="NK30" s="225">
        <v>0.2</v>
      </c>
      <c r="NL30" s="225">
        <v>0.2</v>
      </c>
      <c r="NM30" s="225">
        <v>0.2</v>
      </c>
      <c r="NN30" s="225">
        <v>0.2</v>
      </c>
      <c r="NO30" s="225">
        <v>0.2</v>
      </c>
      <c r="NP30" s="225">
        <v>0.2</v>
      </c>
      <c r="NQ30" s="225">
        <v>0.2</v>
      </c>
      <c r="NR30" s="225">
        <v>0.2</v>
      </c>
      <c r="NS30" s="225">
        <v>0.2</v>
      </c>
      <c r="NT30" s="225">
        <v>0.2</v>
      </c>
      <c r="NU30" s="225">
        <v>0.2</v>
      </c>
      <c r="NV30" s="225">
        <v>0.2</v>
      </c>
      <c r="NW30" s="225">
        <v>0.2</v>
      </c>
      <c r="NX30" s="225">
        <v>0.2</v>
      </c>
      <c r="NY30" s="225">
        <v>0.2</v>
      </c>
      <c r="NZ30" s="225">
        <v>0.2</v>
      </c>
      <c r="OA30" s="225">
        <v>0.2</v>
      </c>
      <c r="OB30" s="225">
        <v>0.2</v>
      </c>
      <c r="OC30" s="225">
        <v>0.2</v>
      </c>
      <c r="OD30" s="225">
        <v>0.2</v>
      </c>
      <c r="OE30" s="225">
        <v>0.2</v>
      </c>
      <c r="OF30" s="225">
        <v>0.2</v>
      </c>
      <c r="OG30" s="225">
        <v>0.2</v>
      </c>
      <c r="OH30" s="225">
        <v>0.2</v>
      </c>
      <c r="OI30" s="225">
        <v>0.2</v>
      </c>
      <c r="OJ30" s="225">
        <v>0.2</v>
      </c>
      <c r="OK30" s="225">
        <v>0.2</v>
      </c>
      <c r="OL30" s="225">
        <v>0.2</v>
      </c>
      <c r="OM30" s="225">
        <v>0.2</v>
      </c>
      <c r="ON30" s="225"/>
      <c r="OO30" s="236"/>
      <c r="OP30" s="236"/>
      <c r="OQ30" s="236"/>
      <c r="OR30" s="236"/>
      <c r="OS30" s="236"/>
      <c r="OT30" s="220"/>
      <c r="OU30" s="220"/>
      <c r="OV30" s="220"/>
      <c r="OW30" s="220"/>
      <c r="OX30" s="236"/>
      <c r="OY30" s="225"/>
      <c r="OZ30" s="225"/>
      <c r="PA30" s="225"/>
      <c r="PB30" s="236"/>
      <c r="PC30" s="236"/>
      <c r="PD30" s="225"/>
      <c r="PE30" s="225"/>
      <c r="PF30" s="225"/>
      <c r="PG30" s="236"/>
      <c r="PH30" s="236"/>
      <c r="PI30" s="236"/>
      <c r="PJ30" s="236"/>
      <c r="PK30" s="236"/>
      <c r="PL30" s="236"/>
      <c r="PM30" s="236"/>
      <c r="PN30" s="236"/>
      <c r="PO30" s="236"/>
      <c r="PP30" s="229"/>
      <c r="PQ30" s="229"/>
      <c r="PR30" s="229"/>
      <c r="PS30" s="236"/>
      <c r="PT30" s="236"/>
      <c r="PU30" s="236"/>
      <c r="PV30" s="236"/>
      <c r="PW30" s="236"/>
      <c r="PX30" s="236"/>
      <c r="PY30" s="236"/>
      <c r="PZ30" s="236"/>
      <c r="QA30" s="229"/>
      <c r="QB30" s="229"/>
      <c r="QC30" s="229"/>
      <c r="QD30" s="235"/>
      <c r="QE30" s="236"/>
      <c r="QF30" s="236"/>
      <c r="QG30" s="236"/>
      <c r="QH30" s="236"/>
      <c r="QI30" s="236"/>
      <c r="QJ30" s="236"/>
      <c r="QK30" s="236"/>
      <c r="QL30" s="236"/>
      <c r="QM30" s="236"/>
      <c r="QN30" s="236"/>
      <c r="QO30" s="236"/>
      <c r="QP30" s="236"/>
      <c r="QQ30" s="236"/>
      <c r="QR30" s="236"/>
    </row>
    <row r="31" spans="1:460" s="224" customFormat="1">
      <c r="A31" s="217">
        <v>11</v>
      </c>
      <c r="B31" s="218" t="s">
        <v>930</v>
      </c>
      <c r="C31" s="241" t="str">
        <f t="shared" si="3"/>
        <v xml:space="preserve">Lăcătuș </v>
      </c>
      <c r="D31" s="220"/>
      <c r="E31" s="218">
        <v>0.2</v>
      </c>
      <c r="F31" s="225">
        <v>0.2</v>
      </c>
      <c r="G31" s="218">
        <v>0.2</v>
      </c>
      <c r="H31" s="225">
        <v>0.2</v>
      </c>
      <c r="I31" s="225">
        <v>0.2</v>
      </c>
      <c r="J31" s="225">
        <v>0.2</v>
      </c>
      <c r="K31" s="225">
        <v>0.2</v>
      </c>
      <c r="L31" s="225">
        <v>0.2</v>
      </c>
      <c r="M31" s="225">
        <v>0.2</v>
      </c>
      <c r="N31" s="225">
        <v>0.2</v>
      </c>
      <c r="O31" s="225">
        <v>0.2</v>
      </c>
      <c r="P31" s="225">
        <v>0.4</v>
      </c>
      <c r="Q31" s="225">
        <v>0.4</v>
      </c>
      <c r="R31" s="225">
        <v>0.4</v>
      </c>
      <c r="S31" s="225">
        <v>0.4</v>
      </c>
      <c r="T31" s="225">
        <v>0.4</v>
      </c>
      <c r="U31" s="225">
        <v>0.2</v>
      </c>
      <c r="V31" s="225">
        <v>0.2</v>
      </c>
      <c r="W31" s="225">
        <v>0.2</v>
      </c>
      <c r="X31" s="225">
        <v>0.2</v>
      </c>
      <c r="Y31" s="225">
        <v>0.2</v>
      </c>
      <c r="Z31" s="225">
        <v>0.2</v>
      </c>
      <c r="AA31" s="225">
        <v>0.2</v>
      </c>
      <c r="AB31" s="225">
        <v>0.2</v>
      </c>
      <c r="AC31" s="235">
        <v>0.2</v>
      </c>
      <c r="AD31" s="235">
        <v>0.2</v>
      </c>
      <c r="AE31" s="225">
        <v>0.2</v>
      </c>
      <c r="AF31" s="225">
        <v>0.2</v>
      </c>
      <c r="AG31" s="235">
        <v>0.2</v>
      </c>
      <c r="AH31" s="235">
        <v>0.2</v>
      </c>
      <c r="AI31" s="235">
        <v>0.2</v>
      </c>
      <c r="AJ31" s="235">
        <v>0.2</v>
      </c>
      <c r="AK31" s="223">
        <v>0.3</v>
      </c>
      <c r="AL31" s="223">
        <v>0.3</v>
      </c>
      <c r="AM31" s="235">
        <v>0.4</v>
      </c>
      <c r="AN31" s="235">
        <v>0.4</v>
      </c>
      <c r="AO31" s="236">
        <v>0.4</v>
      </c>
      <c r="AP31" s="236">
        <v>0.4</v>
      </c>
      <c r="AQ31" s="236">
        <v>0.4</v>
      </c>
      <c r="AR31" s="236">
        <v>0.4</v>
      </c>
      <c r="AS31" s="236">
        <v>0.4</v>
      </c>
      <c r="AT31" s="236">
        <v>0.4</v>
      </c>
      <c r="AU31" s="236">
        <v>0.4</v>
      </c>
      <c r="AV31" s="236">
        <v>0.4</v>
      </c>
      <c r="AW31" s="236">
        <v>0.4</v>
      </c>
      <c r="AX31" s="236">
        <v>0.4</v>
      </c>
      <c r="AY31" s="236">
        <v>0.4</v>
      </c>
      <c r="AZ31" s="236">
        <v>0.4</v>
      </c>
      <c r="BA31" s="236">
        <v>0.4</v>
      </c>
      <c r="BB31" s="236">
        <v>0.4</v>
      </c>
      <c r="BC31" s="239">
        <v>0.2</v>
      </c>
      <c r="BD31" s="225">
        <v>0.2</v>
      </c>
      <c r="BE31" s="225">
        <v>0.2</v>
      </c>
      <c r="BF31" s="225">
        <v>0.2</v>
      </c>
      <c r="BG31" s="225">
        <v>0.2</v>
      </c>
      <c r="BH31" s="225">
        <v>0.2</v>
      </c>
      <c r="BI31" s="225">
        <v>0.2</v>
      </c>
      <c r="BJ31" s="235">
        <v>0.2</v>
      </c>
      <c r="BK31" s="235">
        <v>0.2</v>
      </c>
      <c r="BL31" s="225">
        <v>0.2</v>
      </c>
      <c r="BM31" s="225">
        <v>0.2</v>
      </c>
      <c r="BN31" s="235">
        <v>0.2</v>
      </c>
      <c r="BO31" s="235">
        <v>0.2</v>
      </c>
      <c r="BP31" s="235">
        <v>0.2</v>
      </c>
      <c r="BQ31" s="235">
        <v>0.2</v>
      </c>
      <c r="BR31" s="223">
        <v>0.3</v>
      </c>
      <c r="BS31" s="223">
        <v>0.3</v>
      </c>
      <c r="BT31" s="235">
        <v>0.4</v>
      </c>
      <c r="BU31" s="235">
        <v>0.4</v>
      </c>
      <c r="BV31" s="235">
        <v>0.4</v>
      </c>
      <c r="BW31" s="235">
        <v>0.4</v>
      </c>
      <c r="BX31" s="236">
        <v>0.4</v>
      </c>
      <c r="BY31" s="236">
        <v>0.4</v>
      </c>
      <c r="BZ31" s="236">
        <v>0.4</v>
      </c>
      <c r="CA31" s="236">
        <v>0.4</v>
      </c>
      <c r="CB31" s="236">
        <v>0.4</v>
      </c>
      <c r="CC31" s="236">
        <v>0.4</v>
      </c>
      <c r="CD31" s="225">
        <v>0.4</v>
      </c>
      <c r="CE31" s="225">
        <v>0.4</v>
      </c>
      <c r="CF31" s="225">
        <v>0.4</v>
      </c>
      <c r="CG31" s="225">
        <v>0.4</v>
      </c>
      <c r="CH31" s="225">
        <v>0.4</v>
      </c>
      <c r="CI31" s="225">
        <v>0.4</v>
      </c>
      <c r="CJ31" s="225">
        <v>0.2</v>
      </c>
      <c r="CK31" s="225">
        <v>0.2</v>
      </c>
      <c r="CL31" s="225">
        <v>0.2</v>
      </c>
      <c r="CM31" s="225">
        <v>0.2</v>
      </c>
      <c r="CN31" s="225">
        <v>0.2</v>
      </c>
      <c r="CO31" s="225">
        <v>0.2</v>
      </c>
      <c r="CP31" s="225">
        <v>0.3</v>
      </c>
      <c r="CQ31" s="225">
        <v>0.4</v>
      </c>
      <c r="CR31" s="225">
        <v>0.4</v>
      </c>
      <c r="CS31" s="225">
        <v>0.4</v>
      </c>
      <c r="CT31" s="225">
        <v>0.4</v>
      </c>
      <c r="CU31" s="225">
        <v>0.4</v>
      </c>
      <c r="CV31" s="225">
        <v>0.4</v>
      </c>
      <c r="CW31" s="225">
        <v>0.4</v>
      </c>
      <c r="CX31" s="225">
        <v>0.4</v>
      </c>
      <c r="CY31" s="225">
        <v>0.2</v>
      </c>
      <c r="CZ31" s="225">
        <v>0.2</v>
      </c>
      <c r="DA31" s="225">
        <v>0.2</v>
      </c>
      <c r="DB31" s="225">
        <v>0.2</v>
      </c>
      <c r="DC31" s="225">
        <v>0.2</v>
      </c>
      <c r="DD31" s="225">
        <v>0.3</v>
      </c>
      <c r="DE31" s="225">
        <v>0.4</v>
      </c>
      <c r="DF31" s="225">
        <v>0.4</v>
      </c>
      <c r="DG31" s="225">
        <v>0.4</v>
      </c>
      <c r="DH31" s="225">
        <v>0.4</v>
      </c>
      <c r="DI31" s="225">
        <v>0.4</v>
      </c>
      <c r="DJ31" s="225">
        <v>0.4</v>
      </c>
      <c r="DK31" s="225">
        <v>0.4</v>
      </c>
      <c r="DL31" s="225">
        <v>0.4</v>
      </c>
      <c r="DM31" s="225">
        <v>0.2</v>
      </c>
      <c r="DN31" s="225">
        <v>0.2</v>
      </c>
      <c r="DO31" s="225">
        <v>0.2</v>
      </c>
      <c r="DP31" s="225">
        <v>0.2</v>
      </c>
      <c r="DQ31" s="225">
        <v>0.3</v>
      </c>
      <c r="DR31" s="225">
        <v>0.4</v>
      </c>
      <c r="DS31" s="225">
        <v>0.4</v>
      </c>
      <c r="DT31" s="225">
        <v>0.4</v>
      </c>
      <c r="DU31" s="225">
        <v>0.4</v>
      </c>
      <c r="DV31" s="225">
        <v>0.4</v>
      </c>
      <c r="DW31" s="225">
        <v>0.4</v>
      </c>
      <c r="DX31" s="225">
        <v>0.4</v>
      </c>
      <c r="DY31" s="225">
        <v>0.4</v>
      </c>
      <c r="DZ31" s="225">
        <v>0.2</v>
      </c>
      <c r="EA31" s="225">
        <v>0.2</v>
      </c>
      <c r="EB31" s="225">
        <v>0.2</v>
      </c>
      <c r="EC31" s="225">
        <v>0.3</v>
      </c>
      <c r="ED31" s="225">
        <v>0.4</v>
      </c>
      <c r="EE31" s="225">
        <v>0.4</v>
      </c>
      <c r="EF31" s="225">
        <v>0.4</v>
      </c>
      <c r="EG31" s="225">
        <v>0.4</v>
      </c>
      <c r="EH31" s="225">
        <v>0.4</v>
      </c>
      <c r="EI31" s="225">
        <v>0.4</v>
      </c>
      <c r="EJ31" s="225">
        <v>0.4</v>
      </c>
      <c r="EK31" s="225">
        <v>0.4</v>
      </c>
      <c r="EL31" s="225">
        <v>0.2</v>
      </c>
      <c r="EM31" s="225">
        <v>0.2</v>
      </c>
      <c r="EN31" s="225">
        <v>0.3</v>
      </c>
      <c r="EO31" s="225">
        <v>0.4</v>
      </c>
      <c r="EP31" s="225">
        <v>0.4</v>
      </c>
      <c r="EQ31" s="225">
        <v>0.4</v>
      </c>
      <c r="ER31" s="225">
        <v>0.4</v>
      </c>
      <c r="ES31" s="225">
        <v>0.4</v>
      </c>
      <c r="ET31" s="225">
        <v>0.4</v>
      </c>
      <c r="EU31" s="225">
        <v>0.4</v>
      </c>
      <c r="EV31" s="225">
        <v>0.4</v>
      </c>
      <c r="EW31" s="225">
        <v>0.2</v>
      </c>
      <c r="EX31" s="225">
        <v>0.3</v>
      </c>
      <c r="EY31" s="225">
        <v>0.4</v>
      </c>
      <c r="EZ31" s="225">
        <v>0.4</v>
      </c>
      <c r="FA31" s="225">
        <v>0.4</v>
      </c>
      <c r="FB31" s="225">
        <v>0.4</v>
      </c>
      <c r="FC31" s="225">
        <v>0.4</v>
      </c>
      <c r="FD31" s="225">
        <v>0.4</v>
      </c>
      <c r="FE31" s="225">
        <v>0.4</v>
      </c>
      <c r="FF31" s="225">
        <v>0.4</v>
      </c>
      <c r="FG31" s="225">
        <v>0.3</v>
      </c>
      <c r="FH31" s="225">
        <v>0.4</v>
      </c>
      <c r="FI31" s="225">
        <v>0.4</v>
      </c>
      <c r="FJ31" s="225">
        <v>0.4</v>
      </c>
      <c r="FK31" s="225">
        <v>0.4</v>
      </c>
      <c r="FL31" s="225">
        <v>0.4</v>
      </c>
      <c r="FM31" s="225">
        <v>0.4</v>
      </c>
      <c r="FN31" s="225">
        <v>0.4</v>
      </c>
      <c r="FO31" s="225">
        <v>0.4</v>
      </c>
      <c r="FP31" s="225">
        <v>0.4</v>
      </c>
      <c r="FQ31" s="225">
        <v>0.4</v>
      </c>
      <c r="FR31" s="225">
        <v>0.4</v>
      </c>
      <c r="FS31" s="225">
        <v>0.4</v>
      </c>
      <c r="FT31" s="225">
        <v>0.4</v>
      </c>
      <c r="FU31" s="225">
        <v>0.4</v>
      </c>
      <c r="FV31" s="225">
        <v>0.4</v>
      </c>
      <c r="FW31" s="225">
        <v>0.4</v>
      </c>
      <c r="FX31" s="225">
        <v>0.4</v>
      </c>
      <c r="FY31" s="225">
        <v>0.4</v>
      </c>
      <c r="FZ31" s="225">
        <v>0.4</v>
      </c>
      <c r="GA31" s="225">
        <v>0.4</v>
      </c>
      <c r="GB31" s="225">
        <v>0.4</v>
      </c>
      <c r="GC31" s="225">
        <v>0.4</v>
      </c>
      <c r="GD31" s="225">
        <v>0.4</v>
      </c>
      <c r="GE31" s="225">
        <v>0.4</v>
      </c>
      <c r="GF31" s="225">
        <v>0.4</v>
      </c>
      <c r="GG31" s="225">
        <v>0.4</v>
      </c>
      <c r="GH31" s="225">
        <v>0.4</v>
      </c>
      <c r="GI31" s="225">
        <v>0.4</v>
      </c>
      <c r="GJ31" s="225">
        <v>0.4</v>
      </c>
      <c r="GK31" s="225">
        <v>0.4</v>
      </c>
      <c r="GL31" s="225">
        <v>0.4</v>
      </c>
      <c r="GM31" s="225">
        <v>0.4</v>
      </c>
      <c r="GN31" s="225">
        <v>0.4</v>
      </c>
      <c r="GO31" s="225">
        <v>0.4</v>
      </c>
      <c r="GP31" s="225">
        <v>0.4</v>
      </c>
      <c r="GQ31" s="225">
        <v>0.4</v>
      </c>
      <c r="GR31" s="225">
        <v>0.4</v>
      </c>
      <c r="GS31" s="225">
        <v>0.4</v>
      </c>
      <c r="GT31" s="225"/>
      <c r="GU31" s="225"/>
      <c r="GV31" s="225"/>
      <c r="GW31" s="225"/>
      <c r="GX31" s="225"/>
      <c r="GY31" s="218"/>
      <c r="GZ31" s="225"/>
      <c r="HA31" s="218"/>
      <c r="HB31" s="225"/>
      <c r="HC31" s="225"/>
      <c r="HD31" s="225"/>
      <c r="HE31" s="225"/>
      <c r="HF31" s="225"/>
      <c r="HG31" s="225"/>
      <c r="HH31" s="225"/>
      <c r="HI31" s="225"/>
      <c r="HJ31" s="225"/>
      <c r="HK31" s="225"/>
      <c r="HL31" s="225"/>
      <c r="HM31" s="225"/>
      <c r="HN31" s="225"/>
      <c r="HO31" s="225"/>
      <c r="HP31" s="225"/>
      <c r="HQ31" s="225"/>
      <c r="HR31" s="225"/>
      <c r="HS31" s="225"/>
      <c r="HT31" s="225"/>
      <c r="HU31" s="225"/>
      <c r="HV31" s="225"/>
      <c r="HW31" s="235"/>
      <c r="HX31" s="235"/>
      <c r="HY31" s="225"/>
      <c r="HZ31" s="225"/>
      <c r="IA31" s="235"/>
      <c r="IB31" s="235"/>
      <c r="IC31" s="235"/>
      <c r="ID31" s="235"/>
      <c r="IE31" s="223"/>
      <c r="IF31" s="223"/>
      <c r="IG31" s="235"/>
      <c r="IH31" s="235"/>
      <c r="II31" s="235"/>
      <c r="IJ31" s="235"/>
      <c r="IK31" s="235"/>
      <c r="IL31" s="236"/>
      <c r="IM31" s="236"/>
      <c r="IN31" s="236"/>
      <c r="IO31" s="236"/>
      <c r="IP31" s="236"/>
      <c r="IQ31" s="236"/>
      <c r="IR31" s="236"/>
      <c r="IS31" s="236"/>
      <c r="IT31" s="236"/>
      <c r="IU31" s="236"/>
      <c r="IV31" s="236"/>
      <c r="IW31" s="239"/>
      <c r="IX31" s="225"/>
      <c r="IY31" s="225"/>
      <c r="IZ31" s="225"/>
      <c r="JA31" s="225"/>
      <c r="JB31" s="225"/>
      <c r="JC31" s="225"/>
      <c r="JD31" s="235"/>
      <c r="JE31" s="235"/>
      <c r="JF31" s="225"/>
      <c r="JG31" s="225"/>
      <c r="JH31" s="235"/>
      <c r="JI31" s="235"/>
      <c r="JJ31" s="235"/>
      <c r="JK31" s="235"/>
      <c r="JL31" s="223"/>
      <c r="JM31" s="223"/>
      <c r="JN31" s="235"/>
      <c r="JO31" s="235"/>
      <c r="JP31" s="235"/>
      <c r="JQ31" s="236"/>
      <c r="JR31" s="236"/>
      <c r="JS31" s="236"/>
      <c r="JT31" s="236"/>
      <c r="JU31" s="236"/>
      <c r="JV31" s="236"/>
      <c r="JW31" s="236"/>
      <c r="JX31" s="225"/>
      <c r="JY31" s="225"/>
      <c r="JZ31" s="225"/>
      <c r="KA31" s="225"/>
      <c r="KB31" s="225"/>
      <c r="KC31" s="225"/>
      <c r="KD31" s="225"/>
      <c r="KE31" s="225"/>
      <c r="KF31" s="225"/>
      <c r="KG31" s="225"/>
      <c r="KH31" s="225"/>
      <c r="KI31" s="225"/>
      <c r="KJ31" s="225"/>
      <c r="KK31" s="225"/>
      <c r="KL31" s="225"/>
      <c r="KM31" s="225"/>
      <c r="KN31" s="225"/>
      <c r="KO31" s="225"/>
      <c r="KP31" s="225"/>
      <c r="KQ31" s="225"/>
      <c r="KR31" s="225"/>
      <c r="KS31" s="225"/>
      <c r="KT31" s="225"/>
      <c r="KU31" s="225"/>
      <c r="KV31" s="225"/>
      <c r="KW31" s="225"/>
      <c r="KX31" s="225"/>
      <c r="KY31" s="225"/>
      <c r="KZ31" s="225"/>
      <c r="LA31" s="225"/>
      <c r="LB31" s="225"/>
      <c r="LC31" s="225"/>
      <c r="LD31" s="225"/>
      <c r="LE31" s="225"/>
      <c r="LF31" s="225"/>
      <c r="LG31" s="225"/>
      <c r="LH31" s="225"/>
      <c r="LI31" s="225"/>
      <c r="LJ31" s="225"/>
      <c r="LK31" s="225"/>
      <c r="LL31" s="225"/>
      <c r="LM31" s="225"/>
      <c r="LN31" s="225"/>
      <c r="LO31" s="225"/>
      <c r="LP31" s="225"/>
      <c r="LQ31" s="225"/>
      <c r="LR31" s="225"/>
      <c r="LS31" s="225"/>
      <c r="LT31" s="225"/>
      <c r="LU31" s="225"/>
      <c r="LV31" s="225"/>
      <c r="LW31" s="225"/>
      <c r="LX31" s="225"/>
      <c r="LY31" s="225"/>
      <c r="LZ31" s="225"/>
      <c r="MA31" s="225"/>
      <c r="MB31" s="225"/>
      <c r="MC31" s="225"/>
      <c r="MD31" s="225"/>
      <c r="ME31" s="225"/>
      <c r="MF31" s="225"/>
      <c r="MG31" s="225"/>
      <c r="MH31" s="225"/>
      <c r="MI31" s="225"/>
      <c r="MJ31" s="225"/>
      <c r="MK31" s="225"/>
      <c r="ML31" s="225"/>
      <c r="MM31" s="225"/>
      <c r="MN31" s="225"/>
      <c r="MO31" s="225"/>
      <c r="MP31" s="225"/>
      <c r="MQ31" s="225"/>
      <c r="MR31" s="225"/>
      <c r="MS31" s="225"/>
      <c r="MT31" s="225"/>
      <c r="MU31" s="225"/>
      <c r="MV31" s="225"/>
      <c r="MW31" s="225"/>
      <c r="MX31" s="225"/>
      <c r="MY31" s="225"/>
      <c r="MZ31" s="225"/>
      <c r="NA31" s="225"/>
      <c r="NB31" s="225"/>
      <c r="NC31" s="225"/>
      <c r="ND31" s="225"/>
      <c r="NE31" s="225"/>
      <c r="NF31" s="225"/>
      <c r="NG31" s="225"/>
      <c r="NH31" s="225"/>
      <c r="NI31" s="225"/>
      <c r="NJ31" s="225"/>
      <c r="NK31" s="225"/>
      <c r="NL31" s="225"/>
      <c r="NM31" s="225"/>
      <c r="NN31" s="225"/>
      <c r="NO31" s="225"/>
      <c r="NP31" s="225"/>
      <c r="NQ31" s="225"/>
      <c r="NR31" s="225"/>
      <c r="NS31" s="225"/>
      <c r="NT31" s="225"/>
      <c r="NU31" s="225"/>
      <c r="NV31" s="225"/>
      <c r="NW31" s="225"/>
      <c r="NX31" s="225"/>
      <c r="NY31" s="225"/>
      <c r="NZ31" s="225"/>
      <c r="OA31" s="225"/>
      <c r="OB31" s="225"/>
      <c r="OC31" s="225"/>
      <c r="OD31" s="225"/>
      <c r="OE31" s="225"/>
      <c r="OF31" s="225"/>
      <c r="OG31" s="225"/>
      <c r="OH31" s="225"/>
      <c r="OI31" s="225"/>
      <c r="OJ31" s="225"/>
      <c r="OK31" s="225"/>
      <c r="OL31" s="225"/>
      <c r="OM31" s="225"/>
      <c r="ON31" s="225"/>
      <c r="OO31" s="236"/>
      <c r="OP31" s="236"/>
      <c r="OQ31" s="236"/>
      <c r="OR31" s="236"/>
      <c r="OS31" s="236"/>
      <c r="OT31" s="220"/>
      <c r="OU31" s="220"/>
      <c r="OV31" s="220"/>
      <c r="OW31" s="220"/>
      <c r="OX31" s="236"/>
      <c r="OY31" s="225"/>
      <c r="OZ31" s="225"/>
      <c r="PA31" s="225"/>
      <c r="PB31" s="236"/>
      <c r="PC31" s="236"/>
      <c r="PD31" s="225"/>
      <c r="PE31" s="225"/>
      <c r="PF31" s="225"/>
      <c r="PG31" s="236"/>
      <c r="PH31" s="236"/>
      <c r="PI31" s="236"/>
      <c r="PJ31" s="236"/>
      <c r="PK31" s="236"/>
      <c r="PL31" s="236"/>
      <c r="PM31" s="236"/>
      <c r="PN31" s="236"/>
      <c r="PO31" s="236"/>
      <c r="PP31" s="229"/>
      <c r="PQ31" s="229"/>
      <c r="PR31" s="229"/>
      <c r="PS31" s="236"/>
      <c r="PT31" s="236"/>
      <c r="PU31" s="236"/>
      <c r="PV31" s="236"/>
      <c r="PW31" s="236"/>
      <c r="PX31" s="236"/>
      <c r="PY31" s="236"/>
      <c r="PZ31" s="236"/>
      <c r="QA31" s="229"/>
      <c r="QB31" s="229"/>
      <c r="QC31" s="229"/>
      <c r="QD31" s="235"/>
      <c r="QE31" s="236"/>
      <c r="QF31" s="236"/>
      <c r="QG31" s="236"/>
      <c r="QH31" s="236"/>
      <c r="QI31" s="236"/>
      <c r="QJ31" s="236"/>
      <c r="QK31" s="236"/>
      <c r="QL31" s="236"/>
      <c r="QM31" s="236"/>
      <c r="QN31" s="236"/>
      <c r="QO31" s="236"/>
      <c r="QP31" s="236"/>
      <c r="QQ31" s="236"/>
      <c r="QR31" s="236"/>
    </row>
    <row r="32" spans="1:460" s="224" customFormat="1">
      <c r="A32" s="217">
        <v>12</v>
      </c>
      <c r="B32" s="218" t="s">
        <v>931</v>
      </c>
      <c r="C32" s="241" t="str">
        <f t="shared" si="3"/>
        <v xml:space="preserve">Lăcătuș </v>
      </c>
      <c r="D32" s="220"/>
      <c r="E32" s="218">
        <v>8.5000000000000006E-2</v>
      </c>
      <c r="F32" s="218">
        <v>8.5000000000000006E-2</v>
      </c>
      <c r="G32" s="218">
        <v>8.5000000000000006E-2</v>
      </c>
      <c r="H32" s="218">
        <v>8.5000000000000006E-2</v>
      </c>
      <c r="I32" s="218">
        <v>8.5000000000000006E-2</v>
      </c>
      <c r="J32" s="218">
        <v>8.5000000000000006E-2</v>
      </c>
      <c r="K32" s="218">
        <v>8.5000000000000006E-2</v>
      </c>
      <c r="L32" s="218">
        <v>8.5000000000000006E-2</v>
      </c>
      <c r="M32" s="218">
        <v>8.5000000000000006E-2</v>
      </c>
      <c r="N32" s="218">
        <v>8.5000000000000006E-2</v>
      </c>
      <c r="O32" s="218">
        <v>8.5000000000000006E-2</v>
      </c>
      <c r="P32" s="218">
        <v>8.5000000000000006E-2</v>
      </c>
      <c r="Q32" s="218">
        <v>8.5000000000000006E-2</v>
      </c>
      <c r="R32" s="218">
        <v>8.5000000000000006E-2</v>
      </c>
      <c r="S32" s="218">
        <v>8.5000000000000006E-2</v>
      </c>
      <c r="T32" s="218">
        <v>8.5000000000000006E-2</v>
      </c>
      <c r="U32" s="218">
        <v>8.5000000000000006E-2</v>
      </c>
      <c r="V32" s="218">
        <v>8.5000000000000006E-2</v>
      </c>
      <c r="W32" s="218">
        <v>8.5000000000000006E-2</v>
      </c>
      <c r="X32" s="218">
        <v>8.5000000000000006E-2</v>
      </c>
      <c r="Y32" s="218">
        <v>8.5000000000000006E-2</v>
      </c>
      <c r="Z32" s="218">
        <v>8.5000000000000006E-2</v>
      </c>
      <c r="AA32" s="218">
        <v>8.5000000000000006E-2</v>
      </c>
      <c r="AB32" s="218">
        <v>8.5000000000000006E-2</v>
      </c>
      <c r="AC32" s="231">
        <v>8.5000000000000006E-2</v>
      </c>
      <c r="AD32" s="231">
        <v>8.5000000000000006E-2</v>
      </c>
      <c r="AE32" s="231">
        <v>8.5000000000000006E-2</v>
      </c>
      <c r="AF32" s="231">
        <v>8.5000000000000006E-2</v>
      </c>
      <c r="AG32" s="231">
        <v>8.5000000000000006E-2</v>
      </c>
      <c r="AH32" s="231">
        <v>8.5000000000000006E-2</v>
      </c>
      <c r="AI32" s="231">
        <v>8.5000000000000006E-2</v>
      </c>
      <c r="AJ32" s="231">
        <v>8.5000000000000006E-2</v>
      </c>
      <c r="AK32" s="231">
        <v>8.5000000000000006E-2</v>
      </c>
      <c r="AL32" s="231">
        <v>8.5000000000000006E-2</v>
      </c>
      <c r="AM32" s="231">
        <v>8.5000000000000006E-2</v>
      </c>
      <c r="AN32" s="231">
        <v>8.5000000000000006E-2</v>
      </c>
      <c r="AO32" s="218">
        <v>8.5000000000000006E-2</v>
      </c>
      <c r="AP32" s="218">
        <v>8.5000000000000006E-2</v>
      </c>
      <c r="AQ32" s="218">
        <v>8.5000000000000006E-2</v>
      </c>
      <c r="AR32" s="218">
        <v>8.5000000000000006E-2</v>
      </c>
      <c r="AS32" s="218">
        <v>8.5000000000000006E-2</v>
      </c>
      <c r="AT32" s="218">
        <v>8.5000000000000006E-2</v>
      </c>
      <c r="AU32" s="218">
        <v>8.5000000000000006E-2</v>
      </c>
      <c r="AV32" s="218">
        <v>8.5000000000000006E-2</v>
      </c>
      <c r="AW32" s="218">
        <v>8.5000000000000006E-2</v>
      </c>
      <c r="AX32" s="218">
        <v>8.5000000000000006E-2</v>
      </c>
      <c r="AY32" s="218">
        <v>8.5000000000000006E-2</v>
      </c>
      <c r="AZ32" s="218">
        <v>8.5000000000000006E-2</v>
      </c>
      <c r="BA32" s="218">
        <v>8.5000000000000006E-2</v>
      </c>
      <c r="BB32" s="218">
        <v>8.5000000000000006E-2</v>
      </c>
      <c r="BC32" s="239">
        <v>8.5000000000000006E-2</v>
      </c>
      <c r="BD32" s="218">
        <v>8.5000000000000006E-2</v>
      </c>
      <c r="BE32" s="218">
        <v>8.5000000000000006E-2</v>
      </c>
      <c r="BF32" s="218">
        <v>8.5000000000000006E-2</v>
      </c>
      <c r="BG32" s="218">
        <v>8.5000000000000006E-2</v>
      </c>
      <c r="BH32" s="218">
        <v>8.5000000000000006E-2</v>
      </c>
      <c r="BI32" s="231">
        <v>8.5000000000000006E-2</v>
      </c>
      <c r="BJ32" s="231">
        <v>8.5000000000000006E-2</v>
      </c>
      <c r="BK32" s="231">
        <v>8.5000000000000006E-2</v>
      </c>
      <c r="BL32" s="231">
        <v>8.5000000000000006E-2</v>
      </c>
      <c r="BM32" s="231">
        <v>8.5000000000000006E-2</v>
      </c>
      <c r="BN32" s="231">
        <v>8.5000000000000006E-2</v>
      </c>
      <c r="BO32" s="231">
        <v>8.5000000000000006E-2</v>
      </c>
      <c r="BP32" s="231">
        <v>8.5000000000000006E-2</v>
      </c>
      <c r="BQ32" s="231">
        <v>8.5000000000000006E-2</v>
      </c>
      <c r="BR32" s="231">
        <v>8.5000000000000006E-2</v>
      </c>
      <c r="BS32" s="231">
        <v>8.5000000000000006E-2</v>
      </c>
      <c r="BT32" s="231">
        <v>8.5000000000000006E-2</v>
      </c>
      <c r="BU32" s="231">
        <v>8.5000000000000006E-2</v>
      </c>
      <c r="BV32" s="231">
        <v>8.5000000000000006E-2</v>
      </c>
      <c r="BW32" s="231">
        <v>8.5000000000000006E-2</v>
      </c>
      <c r="BX32" s="218">
        <v>8.5000000000000006E-2</v>
      </c>
      <c r="BY32" s="218">
        <v>8.5000000000000006E-2</v>
      </c>
      <c r="BZ32" s="218">
        <v>8.5000000000000006E-2</v>
      </c>
      <c r="CA32" s="218">
        <v>8.5000000000000006E-2</v>
      </c>
      <c r="CB32" s="218">
        <v>8.5000000000000006E-2</v>
      </c>
      <c r="CC32" s="218">
        <v>8.5000000000000006E-2</v>
      </c>
      <c r="CD32" s="218">
        <v>8.5000000000000006E-2</v>
      </c>
      <c r="CE32" s="218">
        <v>8.5000000000000006E-2</v>
      </c>
      <c r="CF32" s="218">
        <v>8.5000000000000006E-2</v>
      </c>
      <c r="CG32" s="218">
        <v>8.5000000000000006E-2</v>
      </c>
      <c r="CH32" s="218">
        <v>8.5000000000000006E-2</v>
      </c>
      <c r="CI32" s="218">
        <v>8.5000000000000006E-2</v>
      </c>
      <c r="CJ32" s="218">
        <v>8.5000000000000006E-2</v>
      </c>
      <c r="CK32" s="218">
        <v>8.5000000000000006E-2</v>
      </c>
      <c r="CL32" s="218">
        <v>8.5000000000000006E-2</v>
      </c>
      <c r="CM32" s="218">
        <v>8.5000000000000006E-2</v>
      </c>
      <c r="CN32" s="218">
        <v>8.5000000000000006E-2</v>
      </c>
      <c r="CO32" s="218">
        <v>8.5000000000000006E-2</v>
      </c>
      <c r="CP32" s="218">
        <v>8.5000000000000006E-2</v>
      </c>
      <c r="CQ32" s="218">
        <v>8.5000000000000006E-2</v>
      </c>
      <c r="CR32" s="218">
        <v>8.5000000000000006E-2</v>
      </c>
      <c r="CS32" s="218">
        <v>8.5000000000000006E-2</v>
      </c>
      <c r="CT32" s="218">
        <v>8.5000000000000006E-2</v>
      </c>
      <c r="CU32" s="218">
        <v>8.5000000000000006E-2</v>
      </c>
      <c r="CV32" s="218">
        <v>8.5000000000000006E-2</v>
      </c>
      <c r="CW32" s="218">
        <v>8.5000000000000006E-2</v>
      </c>
      <c r="CX32" s="218">
        <v>8.5000000000000006E-2</v>
      </c>
      <c r="CY32" s="218">
        <v>8.5000000000000006E-2</v>
      </c>
      <c r="CZ32" s="218">
        <v>8.5000000000000006E-2</v>
      </c>
      <c r="DA32" s="218">
        <v>8.5000000000000006E-2</v>
      </c>
      <c r="DB32" s="218">
        <v>8.5000000000000006E-2</v>
      </c>
      <c r="DC32" s="218">
        <v>8.5000000000000006E-2</v>
      </c>
      <c r="DD32" s="218">
        <v>8.5000000000000006E-2</v>
      </c>
      <c r="DE32" s="218">
        <v>8.5000000000000006E-2</v>
      </c>
      <c r="DF32" s="218">
        <v>8.5000000000000006E-2</v>
      </c>
      <c r="DG32" s="218">
        <v>8.5000000000000006E-2</v>
      </c>
      <c r="DH32" s="218">
        <v>8.5000000000000006E-2</v>
      </c>
      <c r="DI32" s="218">
        <v>8.5000000000000006E-2</v>
      </c>
      <c r="DJ32" s="218">
        <v>8.5000000000000006E-2</v>
      </c>
      <c r="DK32" s="218">
        <v>8.5000000000000006E-2</v>
      </c>
      <c r="DL32" s="218">
        <v>8.5000000000000006E-2</v>
      </c>
      <c r="DM32" s="218">
        <v>8.5000000000000006E-2</v>
      </c>
      <c r="DN32" s="218">
        <v>8.5000000000000006E-2</v>
      </c>
      <c r="DO32" s="218">
        <v>8.5000000000000006E-2</v>
      </c>
      <c r="DP32" s="218">
        <v>8.5000000000000006E-2</v>
      </c>
      <c r="DQ32" s="218">
        <v>8.5000000000000006E-2</v>
      </c>
      <c r="DR32" s="218">
        <v>8.5000000000000006E-2</v>
      </c>
      <c r="DS32" s="218">
        <v>8.5000000000000006E-2</v>
      </c>
      <c r="DT32" s="218">
        <v>8.5000000000000006E-2</v>
      </c>
      <c r="DU32" s="218">
        <v>8.5000000000000006E-2</v>
      </c>
      <c r="DV32" s="218">
        <v>8.5000000000000006E-2</v>
      </c>
      <c r="DW32" s="218">
        <v>8.5000000000000006E-2</v>
      </c>
      <c r="DX32" s="218">
        <v>8.5000000000000006E-2</v>
      </c>
      <c r="DY32" s="218">
        <v>8.5000000000000006E-2</v>
      </c>
      <c r="DZ32" s="218">
        <v>8.5000000000000006E-2</v>
      </c>
      <c r="EA32" s="218">
        <v>8.5000000000000006E-2</v>
      </c>
      <c r="EB32" s="218">
        <v>8.5000000000000006E-2</v>
      </c>
      <c r="EC32" s="218">
        <v>8.5000000000000006E-2</v>
      </c>
      <c r="ED32" s="218">
        <v>8.5000000000000006E-2</v>
      </c>
      <c r="EE32" s="218">
        <v>8.5000000000000006E-2</v>
      </c>
      <c r="EF32" s="218">
        <v>8.5000000000000006E-2</v>
      </c>
      <c r="EG32" s="218">
        <v>8.5000000000000006E-2</v>
      </c>
      <c r="EH32" s="218">
        <v>8.5000000000000006E-2</v>
      </c>
      <c r="EI32" s="218">
        <v>8.5000000000000006E-2</v>
      </c>
      <c r="EJ32" s="218">
        <v>8.5000000000000006E-2</v>
      </c>
      <c r="EK32" s="218">
        <v>8.5000000000000006E-2</v>
      </c>
      <c r="EL32" s="218">
        <v>8.5000000000000006E-2</v>
      </c>
      <c r="EM32" s="218">
        <v>8.5000000000000006E-2</v>
      </c>
      <c r="EN32" s="218">
        <v>8.5000000000000006E-2</v>
      </c>
      <c r="EO32" s="218">
        <v>8.5000000000000006E-2</v>
      </c>
      <c r="EP32" s="218">
        <v>8.5000000000000006E-2</v>
      </c>
      <c r="EQ32" s="218">
        <v>8.5000000000000006E-2</v>
      </c>
      <c r="ER32" s="218">
        <v>8.5000000000000006E-2</v>
      </c>
      <c r="ES32" s="218">
        <v>8.5000000000000006E-2</v>
      </c>
      <c r="ET32" s="218">
        <v>8.5000000000000006E-2</v>
      </c>
      <c r="EU32" s="218">
        <v>8.5000000000000006E-2</v>
      </c>
      <c r="EV32" s="218">
        <v>8.5000000000000006E-2</v>
      </c>
      <c r="EW32" s="218">
        <v>8.5000000000000006E-2</v>
      </c>
      <c r="EX32" s="218">
        <v>8.5000000000000006E-2</v>
      </c>
      <c r="EY32" s="218">
        <v>8.5000000000000006E-2</v>
      </c>
      <c r="EZ32" s="218">
        <v>8.5000000000000006E-2</v>
      </c>
      <c r="FA32" s="218">
        <v>8.5000000000000006E-2</v>
      </c>
      <c r="FB32" s="218">
        <v>8.5000000000000006E-2</v>
      </c>
      <c r="FC32" s="218">
        <v>8.5000000000000006E-2</v>
      </c>
      <c r="FD32" s="218">
        <v>8.5000000000000006E-2</v>
      </c>
      <c r="FE32" s="218">
        <v>8.5000000000000006E-2</v>
      </c>
      <c r="FF32" s="218">
        <v>8.5000000000000006E-2</v>
      </c>
      <c r="FG32" s="218">
        <v>8.5000000000000006E-2</v>
      </c>
      <c r="FH32" s="218">
        <v>8.5000000000000006E-2</v>
      </c>
      <c r="FI32" s="218">
        <v>8.5000000000000006E-2</v>
      </c>
      <c r="FJ32" s="218">
        <v>8.5000000000000006E-2</v>
      </c>
      <c r="FK32" s="218">
        <v>8.5000000000000006E-2</v>
      </c>
      <c r="FL32" s="218">
        <v>8.5000000000000006E-2</v>
      </c>
      <c r="FM32" s="218">
        <v>8.5000000000000006E-2</v>
      </c>
      <c r="FN32" s="218">
        <v>8.5000000000000006E-2</v>
      </c>
      <c r="FO32" s="218">
        <v>8.5000000000000006E-2</v>
      </c>
      <c r="FP32" s="218">
        <v>8.5000000000000006E-2</v>
      </c>
      <c r="FQ32" s="218">
        <v>8.5000000000000006E-2</v>
      </c>
      <c r="FR32" s="218">
        <v>8.5000000000000006E-2</v>
      </c>
      <c r="FS32" s="218">
        <v>8.5000000000000006E-2</v>
      </c>
      <c r="FT32" s="218">
        <v>8.5000000000000006E-2</v>
      </c>
      <c r="FU32" s="218">
        <v>8.5000000000000006E-2</v>
      </c>
      <c r="FV32" s="218">
        <v>8.5000000000000006E-2</v>
      </c>
      <c r="FW32" s="218">
        <v>8.5000000000000006E-2</v>
      </c>
      <c r="FX32" s="218">
        <v>8.5000000000000006E-2</v>
      </c>
      <c r="FY32" s="218">
        <v>8.5000000000000006E-2</v>
      </c>
      <c r="FZ32" s="218">
        <v>8.5000000000000006E-2</v>
      </c>
      <c r="GA32" s="218">
        <v>8.5000000000000006E-2</v>
      </c>
      <c r="GB32" s="218">
        <v>8.5000000000000006E-2</v>
      </c>
      <c r="GC32" s="218">
        <v>8.5000000000000006E-2</v>
      </c>
      <c r="GD32" s="218">
        <v>8.5000000000000006E-2</v>
      </c>
      <c r="GE32" s="218">
        <v>8.5000000000000006E-2</v>
      </c>
      <c r="GF32" s="218">
        <v>8.5000000000000006E-2</v>
      </c>
      <c r="GG32" s="218">
        <v>8.5000000000000006E-2</v>
      </c>
      <c r="GH32" s="218">
        <v>8.5000000000000006E-2</v>
      </c>
      <c r="GI32" s="218">
        <v>8.5000000000000006E-2</v>
      </c>
      <c r="GJ32" s="218">
        <v>8.5000000000000006E-2</v>
      </c>
      <c r="GK32" s="218">
        <v>8.5000000000000006E-2</v>
      </c>
      <c r="GL32" s="218">
        <v>8.5000000000000006E-2</v>
      </c>
      <c r="GM32" s="218">
        <v>8.5000000000000006E-2</v>
      </c>
      <c r="GN32" s="218">
        <v>8.5000000000000006E-2</v>
      </c>
      <c r="GO32" s="218">
        <v>8.5000000000000006E-2</v>
      </c>
      <c r="GP32" s="218">
        <v>8.5000000000000006E-2</v>
      </c>
      <c r="GQ32" s="218">
        <v>8.5000000000000006E-2</v>
      </c>
      <c r="GR32" s="218">
        <v>8.5000000000000006E-2</v>
      </c>
      <c r="GS32" s="218">
        <v>8.5000000000000006E-2</v>
      </c>
      <c r="GT32" s="225"/>
      <c r="GU32" s="225"/>
      <c r="GV32" s="225"/>
      <c r="GW32" s="225"/>
      <c r="GX32" s="225"/>
      <c r="GY32" s="218"/>
      <c r="GZ32" s="225"/>
      <c r="HA32" s="218"/>
      <c r="HB32" s="225"/>
      <c r="HC32" s="225"/>
      <c r="HD32" s="225"/>
      <c r="HE32" s="225"/>
      <c r="HF32" s="225"/>
      <c r="HG32" s="225"/>
      <c r="HH32" s="225"/>
      <c r="HI32" s="225"/>
      <c r="HJ32" s="225"/>
      <c r="HK32" s="225"/>
      <c r="HL32" s="225"/>
      <c r="HM32" s="225"/>
      <c r="HN32" s="225"/>
      <c r="HO32" s="225"/>
      <c r="HP32" s="225"/>
      <c r="HQ32" s="225"/>
      <c r="HR32" s="225"/>
      <c r="HS32" s="225"/>
      <c r="HT32" s="225"/>
      <c r="HU32" s="225"/>
      <c r="HV32" s="225"/>
      <c r="HW32" s="235"/>
      <c r="HX32" s="235"/>
      <c r="HY32" s="225"/>
      <c r="HZ32" s="225"/>
      <c r="IA32" s="235"/>
      <c r="IB32" s="235"/>
      <c r="IC32" s="235"/>
      <c r="ID32" s="235"/>
      <c r="IE32" s="235"/>
      <c r="IF32" s="235"/>
      <c r="IG32" s="235"/>
      <c r="IH32" s="235"/>
      <c r="II32" s="235"/>
      <c r="IJ32" s="235"/>
      <c r="IK32" s="235"/>
      <c r="IL32" s="236"/>
      <c r="IM32" s="236"/>
      <c r="IN32" s="236"/>
      <c r="IO32" s="236"/>
      <c r="IP32" s="236"/>
      <c r="IQ32" s="236"/>
      <c r="IR32" s="236"/>
      <c r="IS32" s="236"/>
      <c r="IT32" s="236"/>
      <c r="IU32" s="236"/>
      <c r="IV32" s="236"/>
      <c r="IW32" s="239"/>
      <c r="IX32" s="225"/>
      <c r="IY32" s="225"/>
      <c r="IZ32" s="225"/>
      <c r="JA32" s="225"/>
      <c r="JB32" s="225"/>
      <c r="JC32" s="225"/>
      <c r="JD32" s="235"/>
      <c r="JE32" s="235"/>
      <c r="JF32" s="225"/>
      <c r="JG32" s="225"/>
      <c r="JH32" s="235"/>
      <c r="JI32" s="235"/>
      <c r="JJ32" s="235"/>
      <c r="JK32" s="235"/>
      <c r="JL32" s="235"/>
      <c r="JM32" s="235"/>
      <c r="JN32" s="235"/>
      <c r="JO32" s="235"/>
      <c r="JP32" s="235"/>
      <c r="JQ32" s="236"/>
      <c r="JR32" s="236"/>
      <c r="JS32" s="236"/>
      <c r="JT32" s="236"/>
      <c r="JU32" s="236"/>
      <c r="JV32" s="236"/>
      <c r="JW32" s="236"/>
      <c r="JX32" s="225"/>
      <c r="JY32" s="225"/>
      <c r="JZ32" s="225"/>
      <c r="KA32" s="225"/>
      <c r="KB32" s="225"/>
      <c r="KC32" s="225"/>
      <c r="KD32" s="225"/>
      <c r="KE32" s="225"/>
      <c r="KF32" s="225"/>
      <c r="KG32" s="225"/>
      <c r="KH32" s="225"/>
      <c r="KI32" s="225"/>
      <c r="KJ32" s="225"/>
      <c r="KK32" s="225"/>
      <c r="KL32" s="225"/>
      <c r="KM32" s="225"/>
      <c r="KN32" s="225"/>
      <c r="KO32" s="225"/>
      <c r="KP32" s="225"/>
      <c r="KQ32" s="225"/>
      <c r="KR32" s="225"/>
      <c r="KS32" s="225"/>
      <c r="KT32" s="225"/>
      <c r="KU32" s="225"/>
      <c r="KV32" s="225"/>
      <c r="KW32" s="225"/>
      <c r="KX32" s="225"/>
      <c r="KY32" s="225"/>
      <c r="KZ32" s="225"/>
      <c r="LA32" s="225"/>
      <c r="LB32" s="225"/>
      <c r="LC32" s="225"/>
      <c r="LD32" s="225"/>
      <c r="LE32" s="225"/>
      <c r="LF32" s="225"/>
      <c r="LG32" s="225"/>
      <c r="LH32" s="225"/>
      <c r="LI32" s="225"/>
      <c r="LJ32" s="225"/>
      <c r="LK32" s="225"/>
      <c r="LL32" s="225"/>
      <c r="LM32" s="225"/>
      <c r="LN32" s="225"/>
      <c r="LO32" s="225"/>
      <c r="LP32" s="225"/>
      <c r="LQ32" s="225"/>
      <c r="LR32" s="225"/>
      <c r="LS32" s="225"/>
      <c r="LT32" s="225"/>
      <c r="LU32" s="225"/>
      <c r="LV32" s="225"/>
      <c r="LW32" s="225"/>
      <c r="LX32" s="225"/>
      <c r="LY32" s="225"/>
      <c r="LZ32" s="225"/>
      <c r="MA32" s="225"/>
      <c r="MB32" s="225"/>
      <c r="MC32" s="225"/>
      <c r="MD32" s="225"/>
      <c r="ME32" s="225"/>
      <c r="MF32" s="225"/>
      <c r="MG32" s="225"/>
      <c r="MH32" s="225"/>
      <c r="MI32" s="225"/>
      <c r="MJ32" s="225"/>
      <c r="MK32" s="225"/>
      <c r="ML32" s="225"/>
      <c r="MM32" s="225"/>
      <c r="MN32" s="225"/>
      <c r="MO32" s="225"/>
      <c r="MP32" s="225"/>
      <c r="MQ32" s="225"/>
      <c r="MR32" s="225"/>
      <c r="MS32" s="225"/>
      <c r="MT32" s="225"/>
      <c r="MU32" s="225"/>
      <c r="MV32" s="225"/>
      <c r="MW32" s="225"/>
      <c r="MX32" s="225"/>
      <c r="MY32" s="225"/>
      <c r="MZ32" s="225"/>
      <c r="NA32" s="225"/>
      <c r="NB32" s="225"/>
      <c r="NC32" s="225"/>
      <c r="ND32" s="225"/>
      <c r="NE32" s="225"/>
      <c r="NF32" s="225"/>
      <c r="NG32" s="225"/>
      <c r="NH32" s="225"/>
      <c r="NI32" s="225"/>
      <c r="NJ32" s="225"/>
      <c r="NK32" s="225"/>
      <c r="NL32" s="225"/>
      <c r="NM32" s="225"/>
      <c r="NN32" s="225"/>
      <c r="NO32" s="225"/>
      <c r="NP32" s="225"/>
      <c r="NQ32" s="225"/>
      <c r="NR32" s="225"/>
      <c r="NS32" s="225"/>
      <c r="NT32" s="225"/>
      <c r="NU32" s="225"/>
      <c r="NV32" s="225"/>
      <c r="NW32" s="225"/>
      <c r="NX32" s="225"/>
      <c r="NY32" s="225"/>
      <c r="NZ32" s="225"/>
      <c r="OA32" s="225"/>
      <c r="OB32" s="225"/>
      <c r="OC32" s="225"/>
      <c r="OD32" s="225"/>
      <c r="OE32" s="225"/>
      <c r="OF32" s="225"/>
      <c r="OG32" s="225"/>
      <c r="OH32" s="225"/>
      <c r="OI32" s="225"/>
      <c r="OJ32" s="225"/>
      <c r="OK32" s="225"/>
      <c r="OL32" s="225"/>
      <c r="OM32" s="225"/>
      <c r="ON32" s="225"/>
      <c r="OO32" s="236"/>
      <c r="OP32" s="236"/>
      <c r="OQ32" s="236"/>
      <c r="OR32" s="236"/>
      <c r="OS32" s="236"/>
      <c r="OT32" s="220"/>
      <c r="OU32" s="220"/>
      <c r="OV32" s="220"/>
      <c r="OW32" s="220"/>
      <c r="OX32" s="236"/>
      <c r="OY32" s="225"/>
      <c r="OZ32" s="225"/>
      <c r="PA32" s="225"/>
      <c r="PB32" s="236"/>
      <c r="PC32" s="236"/>
      <c r="PD32" s="225"/>
      <c r="PE32" s="225"/>
      <c r="PF32" s="225"/>
      <c r="PG32" s="236"/>
      <c r="PH32" s="236"/>
      <c r="PI32" s="236"/>
      <c r="PJ32" s="236"/>
      <c r="PK32" s="236"/>
      <c r="PL32" s="236"/>
      <c r="PM32" s="236"/>
      <c r="PN32" s="236"/>
      <c r="PO32" s="236"/>
      <c r="PP32" s="229"/>
      <c r="PQ32" s="229"/>
      <c r="PR32" s="229"/>
      <c r="PS32" s="236"/>
      <c r="PT32" s="236"/>
      <c r="PU32" s="236"/>
      <c r="PV32" s="236"/>
      <c r="PW32" s="236"/>
      <c r="PX32" s="236"/>
      <c r="PY32" s="236"/>
      <c r="PZ32" s="236"/>
      <c r="QA32" s="229"/>
      <c r="QB32" s="229"/>
      <c r="QC32" s="229"/>
      <c r="QD32" s="235"/>
      <c r="QE32" s="236"/>
      <c r="QF32" s="236"/>
      <c r="QG32" s="236"/>
      <c r="QH32" s="236"/>
      <c r="QI32" s="236"/>
      <c r="QJ32" s="236"/>
      <c r="QK32" s="236"/>
      <c r="QL32" s="236"/>
      <c r="QM32" s="236"/>
      <c r="QN32" s="236"/>
      <c r="QO32" s="236"/>
      <c r="QP32" s="236"/>
      <c r="QQ32" s="236"/>
      <c r="QR32" s="236"/>
    </row>
    <row r="33" spans="1:460" s="224" customFormat="1">
      <c r="A33" s="217">
        <v>14</v>
      </c>
      <c r="B33" s="218" t="s">
        <v>932</v>
      </c>
      <c r="C33" s="241" t="str">
        <f t="shared" si="3"/>
        <v xml:space="preserve">Lăcătuș </v>
      </c>
      <c r="D33" s="220"/>
      <c r="E33" s="218">
        <v>0.04</v>
      </c>
      <c r="F33" s="225">
        <v>0.04</v>
      </c>
      <c r="G33" s="218">
        <v>0.04</v>
      </c>
      <c r="H33" s="225">
        <v>0.04</v>
      </c>
      <c r="I33" s="225">
        <v>0.04</v>
      </c>
      <c r="J33" s="225">
        <v>0.04</v>
      </c>
      <c r="K33" s="225">
        <v>0.04</v>
      </c>
      <c r="L33" s="225">
        <v>0.1</v>
      </c>
      <c r="M33" s="225">
        <v>0.1</v>
      </c>
      <c r="N33" s="225">
        <v>0.16600000000000001</v>
      </c>
      <c r="O33" s="225">
        <v>0.16600000000000001</v>
      </c>
      <c r="P33" s="225">
        <v>0.16600000000000001</v>
      </c>
      <c r="Q33" s="225">
        <v>0.16600000000000001</v>
      </c>
      <c r="R33" s="225">
        <v>0.16600000000000001</v>
      </c>
      <c r="S33" s="225">
        <v>0.16600000000000001</v>
      </c>
      <c r="T33" s="225">
        <v>0.16600000000000001</v>
      </c>
      <c r="U33" s="225">
        <v>0.04</v>
      </c>
      <c r="V33" s="225">
        <v>0.04</v>
      </c>
      <c r="W33" s="225">
        <v>0.04</v>
      </c>
      <c r="X33" s="225">
        <v>0.04</v>
      </c>
      <c r="Y33" s="225">
        <v>0.04</v>
      </c>
      <c r="Z33" s="225">
        <v>0.04</v>
      </c>
      <c r="AA33" s="225">
        <v>0.04</v>
      </c>
      <c r="AB33" s="225">
        <v>0.04</v>
      </c>
      <c r="AC33" s="235">
        <v>0.04</v>
      </c>
      <c r="AD33" s="235">
        <v>0.04</v>
      </c>
      <c r="AE33" s="225">
        <v>0.04</v>
      </c>
      <c r="AF33" s="225">
        <v>0.04</v>
      </c>
      <c r="AG33" s="235">
        <v>0.04</v>
      </c>
      <c r="AH33" s="235">
        <v>0.04</v>
      </c>
      <c r="AI33" s="235">
        <v>0.04</v>
      </c>
      <c r="AJ33" s="235">
        <v>0.04</v>
      </c>
      <c r="AK33" s="235">
        <v>0.04</v>
      </c>
      <c r="AL33" s="235">
        <v>0.04</v>
      </c>
      <c r="AM33" s="235">
        <v>0.04</v>
      </c>
      <c r="AN33" s="235">
        <v>0.04</v>
      </c>
      <c r="AO33" s="236">
        <v>0.04</v>
      </c>
      <c r="AP33" s="236">
        <v>0.04</v>
      </c>
      <c r="AQ33" s="236">
        <v>0.04</v>
      </c>
      <c r="AR33" s="236">
        <v>0.04</v>
      </c>
      <c r="AS33" s="236">
        <v>0.04</v>
      </c>
      <c r="AT33" s="236">
        <v>0.04</v>
      </c>
      <c r="AU33" s="236">
        <v>0.04</v>
      </c>
      <c r="AV33" s="236">
        <v>0.04</v>
      </c>
      <c r="AW33" s="236">
        <v>0.04</v>
      </c>
      <c r="AX33" s="236">
        <v>0.04</v>
      </c>
      <c r="AY33" s="236">
        <v>0.04</v>
      </c>
      <c r="AZ33" s="236">
        <v>0.04</v>
      </c>
      <c r="BA33" s="236">
        <v>0.04</v>
      </c>
      <c r="BB33" s="236">
        <v>0.04</v>
      </c>
      <c r="BC33" s="239">
        <v>0.04</v>
      </c>
      <c r="BD33" s="225">
        <v>0.04</v>
      </c>
      <c r="BE33" s="225">
        <v>0.04</v>
      </c>
      <c r="BF33" s="225">
        <v>0.04</v>
      </c>
      <c r="BG33" s="225">
        <v>0.04</v>
      </c>
      <c r="BH33" s="225">
        <v>0.04</v>
      </c>
      <c r="BI33" s="225">
        <v>0.04</v>
      </c>
      <c r="BJ33" s="235">
        <v>0.04</v>
      </c>
      <c r="BK33" s="235">
        <v>0.04</v>
      </c>
      <c r="BL33" s="225">
        <v>0.04</v>
      </c>
      <c r="BM33" s="225">
        <v>0.04</v>
      </c>
      <c r="BN33" s="235">
        <v>0.04</v>
      </c>
      <c r="BO33" s="235">
        <v>0.04</v>
      </c>
      <c r="BP33" s="235">
        <v>0.04</v>
      </c>
      <c r="BQ33" s="235">
        <v>0.04</v>
      </c>
      <c r="BR33" s="235">
        <v>0.04</v>
      </c>
      <c r="BS33" s="235">
        <v>0.04</v>
      </c>
      <c r="BT33" s="235">
        <v>0.04</v>
      </c>
      <c r="BU33" s="235">
        <v>0.04</v>
      </c>
      <c r="BV33" s="235">
        <v>0.04</v>
      </c>
      <c r="BW33" s="235">
        <v>0.04</v>
      </c>
      <c r="BX33" s="236">
        <v>0.04</v>
      </c>
      <c r="BY33" s="236">
        <v>0.04</v>
      </c>
      <c r="BZ33" s="236">
        <v>0.04</v>
      </c>
      <c r="CA33" s="236">
        <v>0.04</v>
      </c>
      <c r="CB33" s="236">
        <v>0.04</v>
      </c>
      <c r="CC33" s="236">
        <v>0.04</v>
      </c>
      <c r="CD33" s="225">
        <v>0.04</v>
      </c>
      <c r="CE33" s="225">
        <v>0.04</v>
      </c>
      <c r="CF33" s="225">
        <v>0.04</v>
      </c>
      <c r="CG33" s="225">
        <v>0.04</v>
      </c>
      <c r="CH33" s="225">
        <v>0.04</v>
      </c>
      <c r="CI33" s="225">
        <v>0.04</v>
      </c>
      <c r="CJ33" s="225">
        <v>0.04</v>
      </c>
      <c r="CK33" s="225">
        <v>0.04</v>
      </c>
      <c r="CL33" s="225">
        <v>0.04</v>
      </c>
      <c r="CM33" s="225">
        <v>0.04</v>
      </c>
      <c r="CN33" s="225">
        <v>0.04</v>
      </c>
      <c r="CO33" s="225">
        <v>0.04</v>
      </c>
      <c r="CP33" s="225">
        <v>0.04</v>
      </c>
      <c r="CQ33" s="225">
        <v>0.04</v>
      </c>
      <c r="CR33" s="225">
        <v>0.04</v>
      </c>
      <c r="CS33" s="225">
        <v>0.04</v>
      </c>
      <c r="CT33" s="225">
        <v>0.04</v>
      </c>
      <c r="CU33" s="225">
        <v>0.04</v>
      </c>
      <c r="CV33" s="225">
        <v>0.04</v>
      </c>
      <c r="CW33" s="225">
        <v>0.04</v>
      </c>
      <c r="CX33" s="225">
        <v>0.04</v>
      </c>
      <c r="CY33" s="225">
        <v>0.04</v>
      </c>
      <c r="CZ33" s="225">
        <v>0.04</v>
      </c>
      <c r="DA33" s="225">
        <v>0.04</v>
      </c>
      <c r="DB33" s="225">
        <v>0.04</v>
      </c>
      <c r="DC33" s="225">
        <v>0.04</v>
      </c>
      <c r="DD33" s="225">
        <v>0.04</v>
      </c>
      <c r="DE33" s="225">
        <v>0.04</v>
      </c>
      <c r="DF33" s="225">
        <v>0.04</v>
      </c>
      <c r="DG33" s="225">
        <v>0.04</v>
      </c>
      <c r="DH33" s="225">
        <v>0.04</v>
      </c>
      <c r="DI33" s="225">
        <v>0.04</v>
      </c>
      <c r="DJ33" s="225">
        <v>0.04</v>
      </c>
      <c r="DK33" s="225">
        <v>0.04</v>
      </c>
      <c r="DL33" s="225">
        <v>0.04</v>
      </c>
      <c r="DM33" s="225">
        <v>0.04</v>
      </c>
      <c r="DN33" s="225">
        <v>0.04</v>
      </c>
      <c r="DO33" s="225">
        <v>0.04</v>
      </c>
      <c r="DP33" s="225">
        <v>0.04</v>
      </c>
      <c r="DQ33" s="225">
        <v>0.04</v>
      </c>
      <c r="DR33" s="225">
        <v>0.04</v>
      </c>
      <c r="DS33" s="225">
        <v>0.04</v>
      </c>
      <c r="DT33" s="225">
        <v>0.04</v>
      </c>
      <c r="DU33" s="225">
        <v>0.04</v>
      </c>
      <c r="DV33" s="225">
        <v>0.04</v>
      </c>
      <c r="DW33" s="225">
        <v>0.04</v>
      </c>
      <c r="DX33" s="225">
        <v>0.04</v>
      </c>
      <c r="DY33" s="225">
        <v>0.04</v>
      </c>
      <c r="DZ33" s="225">
        <v>0.1</v>
      </c>
      <c r="EA33" s="225">
        <v>0.1</v>
      </c>
      <c r="EB33" s="225">
        <v>0.1</v>
      </c>
      <c r="EC33" s="225">
        <v>0.1</v>
      </c>
      <c r="ED33" s="225">
        <v>0.1</v>
      </c>
      <c r="EE33" s="225">
        <v>0.1</v>
      </c>
      <c r="EF33" s="225">
        <v>0.1</v>
      </c>
      <c r="EG33" s="225">
        <v>0.1</v>
      </c>
      <c r="EH33" s="225">
        <v>0.1</v>
      </c>
      <c r="EI33" s="225">
        <v>0.1</v>
      </c>
      <c r="EJ33" s="225">
        <v>0.1</v>
      </c>
      <c r="EK33" s="225">
        <v>0.1</v>
      </c>
      <c r="EL33" s="225">
        <v>0.1</v>
      </c>
      <c r="EM33" s="225">
        <v>0.1</v>
      </c>
      <c r="EN33" s="225">
        <v>0.1</v>
      </c>
      <c r="EO33" s="225">
        <v>0.1</v>
      </c>
      <c r="EP33" s="225">
        <v>0.1</v>
      </c>
      <c r="EQ33" s="225">
        <v>0.1</v>
      </c>
      <c r="ER33" s="225">
        <v>0.1</v>
      </c>
      <c r="ES33" s="225">
        <v>0.1</v>
      </c>
      <c r="ET33" s="225">
        <v>0.1</v>
      </c>
      <c r="EU33" s="225">
        <v>0.1</v>
      </c>
      <c r="EV33" s="225">
        <v>0.1</v>
      </c>
      <c r="EW33" s="225">
        <v>0.16600000000000001</v>
      </c>
      <c r="EX33" s="225">
        <v>0.16600000000000001</v>
      </c>
      <c r="EY33" s="225">
        <v>0.16600000000000001</v>
      </c>
      <c r="EZ33" s="225">
        <v>0.16600000000000001</v>
      </c>
      <c r="FA33" s="225">
        <v>0.16600000000000001</v>
      </c>
      <c r="FB33" s="225">
        <v>0.16600000000000001</v>
      </c>
      <c r="FC33" s="225">
        <v>0.16600000000000001</v>
      </c>
      <c r="FD33" s="225">
        <v>0.16600000000000001</v>
      </c>
      <c r="FE33" s="225">
        <v>0.16600000000000001</v>
      </c>
      <c r="FF33" s="225">
        <v>0.16600000000000001</v>
      </c>
      <c r="FG33" s="225">
        <v>0.16600000000000001</v>
      </c>
      <c r="FH33" s="225">
        <v>0.16600000000000001</v>
      </c>
      <c r="FI33" s="225">
        <v>0.16600000000000001</v>
      </c>
      <c r="FJ33" s="225">
        <v>0.16600000000000001</v>
      </c>
      <c r="FK33" s="225">
        <v>0.16600000000000001</v>
      </c>
      <c r="FL33" s="225">
        <v>0.16600000000000001</v>
      </c>
      <c r="FM33" s="225">
        <v>0.16600000000000001</v>
      </c>
      <c r="FN33" s="225">
        <v>0.16600000000000001</v>
      </c>
      <c r="FO33" s="225">
        <v>0.16600000000000001</v>
      </c>
      <c r="FP33" s="225">
        <v>0.16600000000000001</v>
      </c>
      <c r="FQ33" s="225">
        <v>0.16600000000000001</v>
      </c>
      <c r="FR33" s="225">
        <v>0.16600000000000001</v>
      </c>
      <c r="FS33" s="225">
        <v>0.16600000000000001</v>
      </c>
      <c r="FT33" s="225">
        <v>0.16600000000000001</v>
      </c>
      <c r="FU33" s="225">
        <v>0.16600000000000001</v>
      </c>
      <c r="FV33" s="225">
        <v>0.16600000000000001</v>
      </c>
      <c r="FW33" s="225">
        <v>0.16600000000000001</v>
      </c>
      <c r="FX33" s="225">
        <v>0.16600000000000001</v>
      </c>
      <c r="FY33" s="225">
        <v>0.16600000000000001</v>
      </c>
      <c r="FZ33" s="225">
        <v>0.16600000000000001</v>
      </c>
      <c r="GA33" s="225">
        <v>0.16600000000000001</v>
      </c>
      <c r="GB33" s="225">
        <v>0.16600000000000001</v>
      </c>
      <c r="GC33" s="225">
        <v>0.16600000000000001</v>
      </c>
      <c r="GD33" s="225">
        <v>0.16600000000000001</v>
      </c>
      <c r="GE33" s="225">
        <v>0.16600000000000001</v>
      </c>
      <c r="GF33" s="225">
        <v>0.16600000000000001</v>
      </c>
      <c r="GG33" s="225">
        <v>0.16600000000000001</v>
      </c>
      <c r="GH33" s="225">
        <v>0.16600000000000001</v>
      </c>
      <c r="GI33" s="225">
        <v>0.16600000000000001</v>
      </c>
      <c r="GJ33" s="225">
        <v>0.16600000000000001</v>
      </c>
      <c r="GK33" s="225">
        <v>0.16600000000000001</v>
      </c>
      <c r="GL33" s="225">
        <v>0.16600000000000001</v>
      </c>
      <c r="GM33" s="225">
        <v>0.16600000000000001</v>
      </c>
      <c r="GN33" s="225">
        <v>0.16600000000000001</v>
      </c>
      <c r="GO33" s="225">
        <v>0.16600000000000001</v>
      </c>
      <c r="GP33" s="225">
        <v>0.16600000000000001</v>
      </c>
      <c r="GQ33" s="225">
        <v>0.16600000000000001</v>
      </c>
      <c r="GR33" s="225">
        <v>0.16600000000000001</v>
      </c>
      <c r="GS33" s="225">
        <v>0.16600000000000001</v>
      </c>
      <c r="GT33" s="225"/>
      <c r="GU33" s="225"/>
      <c r="GV33" s="225"/>
      <c r="GW33" s="225"/>
      <c r="GX33" s="225"/>
      <c r="GY33" s="218"/>
      <c r="GZ33" s="225"/>
      <c r="HA33" s="218"/>
      <c r="HB33" s="225"/>
      <c r="HC33" s="225"/>
      <c r="HD33" s="225"/>
      <c r="HE33" s="225"/>
      <c r="HF33" s="225"/>
      <c r="HG33" s="225"/>
      <c r="HH33" s="225"/>
      <c r="HI33" s="225"/>
      <c r="HJ33" s="225"/>
      <c r="HK33" s="225"/>
      <c r="HL33" s="225"/>
      <c r="HM33" s="225"/>
      <c r="HN33" s="225"/>
      <c r="HO33" s="225"/>
      <c r="HP33" s="225"/>
      <c r="HQ33" s="225"/>
      <c r="HR33" s="225"/>
      <c r="HS33" s="225"/>
      <c r="HT33" s="225"/>
      <c r="HU33" s="225"/>
      <c r="HV33" s="225"/>
      <c r="HW33" s="235"/>
      <c r="HX33" s="235"/>
      <c r="HY33" s="225"/>
      <c r="HZ33" s="225"/>
      <c r="IA33" s="235"/>
      <c r="IB33" s="235"/>
      <c r="IC33" s="235"/>
      <c r="ID33" s="235"/>
      <c r="IE33" s="235"/>
      <c r="IF33" s="235"/>
      <c r="IG33" s="235"/>
      <c r="IH33" s="235"/>
      <c r="II33" s="235"/>
      <c r="IJ33" s="235"/>
      <c r="IK33" s="235"/>
      <c r="IL33" s="236"/>
      <c r="IM33" s="236"/>
      <c r="IN33" s="236"/>
      <c r="IO33" s="236"/>
      <c r="IP33" s="236"/>
      <c r="IQ33" s="236"/>
      <c r="IR33" s="236"/>
      <c r="IS33" s="236"/>
      <c r="IT33" s="236"/>
      <c r="IU33" s="236"/>
      <c r="IV33" s="236"/>
      <c r="IW33" s="239"/>
      <c r="IX33" s="225"/>
      <c r="IY33" s="225"/>
      <c r="IZ33" s="225"/>
      <c r="JA33" s="225"/>
      <c r="JB33" s="225"/>
      <c r="JC33" s="225"/>
      <c r="JD33" s="235"/>
      <c r="JE33" s="235"/>
      <c r="JF33" s="225"/>
      <c r="JG33" s="225"/>
      <c r="JH33" s="235"/>
      <c r="JI33" s="235"/>
      <c r="JJ33" s="235"/>
      <c r="JK33" s="235"/>
      <c r="JL33" s="235"/>
      <c r="JM33" s="235"/>
      <c r="JN33" s="235"/>
      <c r="JO33" s="235"/>
      <c r="JP33" s="235"/>
      <c r="JQ33" s="236"/>
      <c r="JR33" s="236"/>
      <c r="JS33" s="236"/>
      <c r="JT33" s="236"/>
      <c r="JU33" s="236"/>
      <c r="JV33" s="236"/>
      <c r="JW33" s="236"/>
      <c r="JX33" s="225"/>
      <c r="JY33" s="225"/>
      <c r="JZ33" s="225"/>
      <c r="KA33" s="225"/>
      <c r="KB33" s="225"/>
      <c r="KC33" s="225"/>
      <c r="KD33" s="225"/>
      <c r="KE33" s="225"/>
      <c r="KF33" s="225"/>
      <c r="KG33" s="225"/>
      <c r="KH33" s="225"/>
      <c r="KI33" s="225"/>
      <c r="KJ33" s="225"/>
      <c r="KK33" s="225"/>
      <c r="KL33" s="225"/>
      <c r="KM33" s="225"/>
      <c r="KN33" s="225"/>
      <c r="KO33" s="225"/>
      <c r="KP33" s="225"/>
      <c r="KQ33" s="225"/>
      <c r="KR33" s="225"/>
      <c r="KS33" s="225"/>
      <c r="KT33" s="225"/>
      <c r="KU33" s="225"/>
      <c r="KV33" s="225"/>
      <c r="KW33" s="225"/>
      <c r="KX33" s="225"/>
      <c r="KY33" s="225"/>
      <c r="KZ33" s="225"/>
      <c r="LA33" s="225"/>
      <c r="LB33" s="225"/>
      <c r="LC33" s="225"/>
      <c r="LD33" s="225"/>
      <c r="LE33" s="225"/>
      <c r="LF33" s="225"/>
      <c r="LG33" s="225"/>
      <c r="LH33" s="225"/>
      <c r="LI33" s="225"/>
      <c r="LJ33" s="225"/>
      <c r="LK33" s="225"/>
      <c r="LL33" s="225"/>
      <c r="LM33" s="225"/>
      <c r="LN33" s="225"/>
      <c r="LO33" s="225"/>
      <c r="LP33" s="225"/>
      <c r="LQ33" s="225"/>
      <c r="LR33" s="225"/>
      <c r="LS33" s="225"/>
      <c r="LT33" s="225"/>
      <c r="LU33" s="225"/>
      <c r="LV33" s="225"/>
      <c r="LW33" s="225"/>
      <c r="LX33" s="225"/>
      <c r="LY33" s="225"/>
      <c r="LZ33" s="225"/>
      <c r="MA33" s="225"/>
      <c r="MB33" s="225"/>
      <c r="MC33" s="225"/>
      <c r="MD33" s="225"/>
      <c r="ME33" s="225"/>
      <c r="MF33" s="225"/>
      <c r="MG33" s="225"/>
      <c r="MH33" s="225"/>
      <c r="MI33" s="225"/>
      <c r="MJ33" s="225"/>
      <c r="MK33" s="225"/>
      <c r="ML33" s="225"/>
      <c r="MM33" s="225"/>
      <c r="MN33" s="225"/>
      <c r="MO33" s="225"/>
      <c r="MP33" s="225"/>
      <c r="MQ33" s="225"/>
      <c r="MR33" s="225"/>
      <c r="MS33" s="225"/>
      <c r="MT33" s="225"/>
      <c r="MU33" s="225"/>
      <c r="MV33" s="225"/>
      <c r="MW33" s="225"/>
      <c r="MX33" s="225"/>
      <c r="MY33" s="225"/>
      <c r="MZ33" s="225"/>
      <c r="NA33" s="225"/>
      <c r="NB33" s="225"/>
      <c r="NC33" s="225"/>
      <c r="ND33" s="225"/>
      <c r="NE33" s="225"/>
      <c r="NF33" s="225"/>
      <c r="NG33" s="225"/>
      <c r="NH33" s="225"/>
      <c r="NI33" s="225"/>
      <c r="NJ33" s="225"/>
      <c r="NK33" s="225"/>
      <c r="NL33" s="225"/>
      <c r="NM33" s="225"/>
      <c r="NN33" s="225"/>
      <c r="NO33" s="225"/>
      <c r="NP33" s="225"/>
      <c r="NQ33" s="225"/>
      <c r="NR33" s="225"/>
      <c r="NS33" s="225"/>
      <c r="NT33" s="225"/>
      <c r="NU33" s="225"/>
      <c r="NV33" s="225"/>
      <c r="NW33" s="225"/>
      <c r="NX33" s="225"/>
      <c r="NY33" s="225"/>
      <c r="NZ33" s="225"/>
      <c r="OA33" s="225"/>
      <c r="OB33" s="225"/>
      <c r="OC33" s="225"/>
      <c r="OD33" s="225"/>
      <c r="OE33" s="225"/>
      <c r="OF33" s="225"/>
      <c r="OG33" s="225"/>
      <c r="OH33" s="225"/>
      <c r="OI33" s="225"/>
      <c r="OJ33" s="225"/>
      <c r="OK33" s="225"/>
      <c r="OL33" s="225"/>
      <c r="OM33" s="225"/>
      <c r="ON33" s="225"/>
      <c r="OO33" s="236"/>
      <c r="OP33" s="236"/>
      <c r="OQ33" s="236"/>
      <c r="OR33" s="236"/>
      <c r="OS33" s="236"/>
      <c r="OT33" s="220"/>
      <c r="OU33" s="220"/>
      <c r="OV33" s="220"/>
      <c r="OW33" s="220"/>
      <c r="OX33" s="236"/>
      <c r="OY33" s="225"/>
      <c r="OZ33" s="225"/>
      <c r="PA33" s="225"/>
      <c r="PB33" s="236"/>
      <c r="PC33" s="236"/>
      <c r="PD33" s="225"/>
      <c r="PE33" s="225"/>
      <c r="PF33" s="225"/>
      <c r="PG33" s="236"/>
      <c r="PH33" s="225">
        <v>0.04</v>
      </c>
      <c r="PI33" s="225">
        <v>0.04</v>
      </c>
      <c r="PJ33" s="225">
        <v>0.04</v>
      </c>
      <c r="PK33" s="225">
        <v>0.04</v>
      </c>
      <c r="PL33" s="225">
        <v>0.04</v>
      </c>
      <c r="PM33" s="225">
        <v>0.04</v>
      </c>
      <c r="PN33" s="221">
        <v>0.1</v>
      </c>
      <c r="PO33" s="221">
        <v>0.1</v>
      </c>
      <c r="PP33" s="221">
        <v>0.16600000000000001</v>
      </c>
      <c r="PQ33" s="221">
        <v>0.16600000000000001</v>
      </c>
      <c r="PR33" s="221">
        <v>0.16600000000000001</v>
      </c>
      <c r="PS33" s="236"/>
      <c r="PT33" s="236"/>
      <c r="PU33" s="236"/>
      <c r="PV33" s="236"/>
      <c r="PW33" s="236"/>
      <c r="PX33" s="236"/>
      <c r="PY33" s="236"/>
      <c r="PZ33" s="236"/>
      <c r="QA33" s="229"/>
      <c r="QB33" s="229"/>
      <c r="QC33" s="229"/>
      <c r="QD33" s="235"/>
      <c r="QE33" s="236"/>
      <c r="QF33" s="236"/>
      <c r="QG33" s="236"/>
      <c r="QH33" s="236"/>
      <c r="QI33" s="236"/>
      <c r="QJ33" s="236"/>
      <c r="QK33" s="236"/>
      <c r="QL33" s="236"/>
      <c r="QM33" s="236"/>
      <c r="QN33" s="236"/>
      <c r="QO33" s="236"/>
      <c r="QP33" s="236"/>
      <c r="QQ33" s="236"/>
      <c r="QR33" s="236"/>
    </row>
    <row r="34" spans="1:460" s="224" customFormat="1">
      <c r="A34" s="217">
        <v>15</v>
      </c>
      <c r="B34" s="218" t="s">
        <v>933</v>
      </c>
      <c r="C34" s="241" t="str">
        <f t="shared" si="3"/>
        <v xml:space="preserve">Lăcătuș </v>
      </c>
      <c r="D34" s="220"/>
      <c r="E34" s="218">
        <v>0.04</v>
      </c>
      <c r="F34" s="225">
        <v>0.04</v>
      </c>
      <c r="G34" s="218">
        <v>0.04</v>
      </c>
      <c r="H34" s="225">
        <v>0.04</v>
      </c>
      <c r="I34" s="225">
        <v>0.04</v>
      </c>
      <c r="J34" s="225">
        <v>0.04</v>
      </c>
      <c r="K34" s="225">
        <v>0.04</v>
      </c>
      <c r="L34" s="225">
        <v>6.6000000000000003E-2</v>
      </c>
      <c r="M34" s="225">
        <v>6.6000000000000003E-2</v>
      </c>
      <c r="N34" s="225">
        <v>9.4E-2</v>
      </c>
      <c r="O34" s="225">
        <v>9.4E-2</v>
      </c>
      <c r="P34" s="225">
        <v>9.4E-2</v>
      </c>
      <c r="Q34" s="225">
        <v>9.4E-2</v>
      </c>
      <c r="R34" s="225">
        <v>9.4E-2</v>
      </c>
      <c r="S34" s="225">
        <v>9.4E-2</v>
      </c>
      <c r="T34" s="225">
        <v>9.4E-2</v>
      </c>
      <c r="U34" s="225">
        <v>0.04</v>
      </c>
      <c r="V34" s="225">
        <v>0.04</v>
      </c>
      <c r="W34" s="225">
        <v>0.04</v>
      </c>
      <c r="X34" s="225">
        <v>0.04</v>
      </c>
      <c r="Y34" s="225">
        <v>0.04</v>
      </c>
      <c r="Z34" s="225">
        <v>0.04</v>
      </c>
      <c r="AA34" s="225">
        <v>0.04</v>
      </c>
      <c r="AB34" s="225">
        <v>0.04</v>
      </c>
      <c r="AC34" s="235">
        <v>0.04</v>
      </c>
      <c r="AD34" s="235">
        <v>0.04</v>
      </c>
      <c r="AE34" s="225">
        <v>0.04</v>
      </c>
      <c r="AF34" s="225">
        <v>0.04</v>
      </c>
      <c r="AG34" s="235">
        <v>0.04</v>
      </c>
      <c r="AH34" s="235">
        <v>0.04</v>
      </c>
      <c r="AI34" s="235">
        <v>0.04</v>
      </c>
      <c r="AJ34" s="235">
        <v>0.04</v>
      </c>
      <c r="AK34" s="235">
        <v>0.04</v>
      </c>
      <c r="AL34" s="235">
        <v>0.04</v>
      </c>
      <c r="AM34" s="235">
        <v>0.04</v>
      </c>
      <c r="AN34" s="235">
        <v>0.04</v>
      </c>
      <c r="AO34" s="236">
        <v>0.04</v>
      </c>
      <c r="AP34" s="236">
        <v>0.04</v>
      </c>
      <c r="AQ34" s="236">
        <v>0.04</v>
      </c>
      <c r="AR34" s="236">
        <v>0.04</v>
      </c>
      <c r="AS34" s="236">
        <v>0.04</v>
      </c>
      <c r="AT34" s="236">
        <v>0.04</v>
      </c>
      <c r="AU34" s="236">
        <v>0.04</v>
      </c>
      <c r="AV34" s="236">
        <v>0.04</v>
      </c>
      <c r="AW34" s="236">
        <v>0.04</v>
      </c>
      <c r="AX34" s="236">
        <v>0.04</v>
      </c>
      <c r="AY34" s="236">
        <v>0.04</v>
      </c>
      <c r="AZ34" s="236">
        <v>0.04</v>
      </c>
      <c r="BA34" s="236">
        <v>0.04</v>
      </c>
      <c r="BB34" s="236">
        <v>0.04</v>
      </c>
      <c r="BC34" s="239">
        <v>0.04</v>
      </c>
      <c r="BD34" s="225">
        <v>0.04</v>
      </c>
      <c r="BE34" s="225">
        <v>0.04</v>
      </c>
      <c r="BF34" s="225">
        <v>0.04</v>
      </c>
      <c r="BG34" s="225">
        <v>0.04</v>
      </c>
      <c r="BH34" s="225">
        <v>0.04</v>
      </c>
      <c r="BI34" s="225">
        <v>0.04</v>
      </c>
      <c r="BJ34" s="235">
        <v>0.04</v>
      </c>
      <c r="BK34" s="235">
        <v>0.04</v>
      </c>
      <c r="BL34" s="225">
        <v>0.04</v>
      </c>
      <c r="BM34" s="225">
        <v>0.04</v>
      </c>
      <c r="BN34" s="235">
        <v>0.04</v>
      </c>
      <c r="BO34" s="235">
        <v>0.04</v>
      </c>
      <c r="BP34" s="235">
        <v>0.04</v>
      </c>
      <c r="BQ34" s="235">
        <v>0.04</v>
      </c>
      <c r="BR34" s="235">
        <v>0.04</v>
      </c>
      <c r="BS34" s="235">
        <v>0.04</v>
      </c>
      <c r="BT34" s="235">
        <v>0.04</v>
      </c>
      <c r="BU34" s="235">
        <v>0.04</v>
      </c>
      <c r="BV34" s="235">
        <v>0.04</v>
      </c>
      <c r="BW34" s="235">
        <v>0.04</v>
      </c>
      <c r="BX34" s="236">
        <v>0.04</v>
      </c>
      <c r="BY34" s="236">
        <v>0.04</v>
      </c>
      <c r="BZ34" s="236">
        <v>0.04</v>
      </c>
      <c r="CA34" s="236">
        <v>0.04</v>
      </c>
      <c r="CB34" s="236">
        <v>0.04</v>
      </c>
      <c r="CC34" s="236">
        <v>0.04</v>
      </c>
      <c r="CD34" s="225">
        <v>0.04</v>
      </c>
      <c r="CE34" s="225">
        <v>0.04</v>
      </c>
      <c r="CF34" s="225">
        <v>0.04</v>
      </c>
      <c r="CG34" s="225">
        <v>0.04</v>
      </c>
      <c r="CH34" s="225">
        <v>0.04</v>
      </c>
      <c r="CI34" s="225">
        <v>0.04</v>
      </c>
      <c r="CJ34" s="225">
        <v>0.04</v>
      </c>
      <c r="CK34" s="225">
        <v>0.04</v>
      </c>
      <c r="CL34" s="225">
        <v>0.04</v>
      </c>
      <c r="CM34" s="225">
        <v>0.04</v>
      </c>
      <c r="CN34" s="225">
        <v>0.04</v>
      </c>
      <c r="CO34" s="225">
        <v>0.04</v>
      </c>
      <c r="CP34" s="225">
        <v>0.04</v>
      </c>
      <c r="CQ34" s="225">
        <v>0.04</v>
      </c>
      <c r="CR34" s="225">
        <v>0.04</v>
      </c>
      <c r="CS34" s="225">
        <v>0.04</v>
      </c>
      <c r="CT34" s="225">
        <v>0.04</v>
      </c>
      <c r="CU34" s="225">
        <v>0.04</v>
      </c>
      <c r="CV34" s="225">
        <v>0.04</v>
      </c>
      <c r="CW34" s="225">
        <v>0.04</v>
      </c>
      <c r="CX34" s="225">
        <v>0.04</v>
      </c>
      <c r="CY34" s="225">
        <v>0.04</v>
      </c>
      <c r="CZ34" s="225">
        <v>0.04</v>
      </c>
      <c r="DA34" s="225">
        <v>0.04</v>
      </c>
      <c r="DB34" s="225">
        <v>0.04</v>
      </c>
      <c r="DC34" s="225">
        <v>0.04</v>
      </c>
      <c r="DD34" s="225">
        <v>0.04</v>
      </c>
      <c r="DE34" s="225">
        <v>0.04</v>
      </c>
      <c r="DF34" s="225">
        <v>0.04</v>
      </c>
      <c r="DG34" s="225">
        <v>0.04</v>
      </c>
      <c r="DH34" s="225">
        <v>0.04</v>
      </c>
      <c r="DI34" s="225">
        <v>0.04</v>
      </c>
      <c r="DJ34" s="225">
        <v>0.04</v>
      </c>
      <c r="DK34" s="225">
        <v>0.04</v>
      </c>
      <c r="DL34" s="225">
        <v>0.04</v>
      </c>
      <c r="DM34" s="225">
        <v>0.04</v>
      </c>
      <c r="DN34" s="225">
        <v>0.04</v>
      </c>
      <c r="DO34" s="225">
        <v>0.04</v>
      </c>
      <c r="DP34" s="225">
        <v>0.04</v>
      </c>
      <c r="DQ34" s="225">
        <v>0.04</v>
      </c>
      <c r="DR34" s="225">
        <v>0.04</v>
      </c>
      <c r="DS34" s="225">
        <v>0.04</v>
      </c>
      <c r="DT34" s="225">
        <v>0.04</v>
      </c>
      <c r="DU34" s="225">
        <v>0.04</v>
      </c>
      <c r="DV34" s="225">
        <v>0.04</v>
      </c>
      <c r="DW34" s="225">
        <v>0.04</v>
      </c>
      <c r="DX34" s="225">
        <v>0.04</v>
      </c>
      <c r="DY34" s="225">
        <v>0.04</v>
      </c>
      <c r="DZ34" s="225">
        <v>6.6000000000000003E-2</v>
      </c>
      <c r="EA34" s="225">
        <v>6.6000000000000003E-2</v>
      </c>
      <c r="EB34" s="225">
        <v>6.6000000000000003E-2</v>
      </c>
      <c r="EC34" s="225">
        <v>6.6000000000000003E-2</v>
      </c>
      <c r="ED34" s="225">
        <v>6.6000000000000003E-2</v>
      </c>
      <c r="EE34" s="225">
        <v>6.6000000000000003E-2</v>
      </c>
      <c r="EF34" s="225">
        <v>6.6000000000000003E-2</v>
      </c>
      <c r="EG34" s="225">
        <v>6.6000000000000003E-2</v>
      </c>
      <c r="EH34" s="225">
        <v>6.6000000000000003E-2</v>
      </c>
      <c r="EI34" s="225">
        <v>6.6000000000000003E-2</v>
      </c>
      <c r="EJ34" s="225">
        <v>6.6000000000000003E-2</v>
      </c>
      <c r="EK34" s="225">
        <v>6.6000000000000003E-2</v>
      </c>
      <c r="EL34" s="225">
        <v>6.6000000000000003E-2</v>
      </c>
      <c r="EM34" s="225">
        <v>6.6000000000000003E-2</v>
      </c>
      <c r="EN34" s="225">
        <v>6.6000000000000003E-2</v>
      </c>
      <c r="EO34" s="225">
        <v>6.6000000000000003E-2</v>
      </c>
      <c r="EP34" s="225">
        <v>6.6000000000000003E-2</v>
      </c>
      <c r="EQ34" s="225">
        <v>6.6000000000000003E-2</v>
      </c>
      <c r="ER34" s="225">
        <v>6.6000000000000003E-2</v>
      </c>
      <c r="ES34" s="225">
        <v>6.6000000000000003E-2</v>
      </c>
      <c r="ET34" s="225">
        <v>6.6000000000000003E-2</v>
      </c>
      <c r="EU34" s="225">
        <v>6.6000000000000003E-2</v>
      </c>
      <c r="EV34" s="225">
        <v>6.6000000000000003E-2</v>
      </c>
      <c r="EW34" s="225">
        <v>9.4E-2</v>
      </c>
      <c r="EX34" s="225">
        <v>9.4E-2</v>
      </c>
      <c r="EY34" s="225">
        <v>9.4E-2</v>
      </c>
      <c r="EZ34" s="225">
        <v>9.4E-2</v>
      </c>
      <c r="FA34" s="225">
        <v>9.4E-2</v>
      </c>
      <c r="FB34" s="225">
        <v>9.4E-2</v>
      </c>
      <c r="FC34" s="225">
        <v>9.4E-2</v>
      </c>
      <c r="FD34" s="225">
        <v>9.4E-2</v>
      </c>
      <c r="FE34" s="225">
        <v>9.4E-2</v>
      </c>
      <c r="FF34" s="225">
        <v>9.4E-2</v>
      </c>
      <c r="FG34" s="225">
        <v>9.4E-2</v>
      </c>
      <c r="FH34" s="225">
        <v>9.4E-2</v>
      </c>
      <c r="FI34" s="225">
        <v>9.4E-2</v>
      </c>
      <c r="FJ34" s="225">
        <v>9.4E-2</v>
      </c>
      <c r="FK34" s="225">
        <v>9.4E-2</v>
      </c>
      <c r="FL34" s="225">
        <v>9.4E-2</v>
      </c>
      <c r="FM34" s="225">
        <v>9.4E-2</v>
      </c>
      <c r="FN34" s="225">
        <v>9.4E-2</v>
      </c>
      <c r="FO34" s="225">
        <v>9.4E-2</v>
      </c>
      <c r="FP34" s="225">
        <v>9.4E-2</v>
      </c>
      <c r="FQ34" s="225">
        <v>9.4E-2</v>
      </c>
      <c r="FR34" s="225">
        <v>9.4E-2</v>
      </c>
      <c r="FS34" s="225">
        <v>9.4E-2</v>
      </c>
      <c r="FT34" s="225">
        <v>9.4E-2</v>
      </c>
      <c r="FU34" s="225">
        <v>9.4E-2</v>
      </c>
      <c r="FV34" s="225">
        <v>9.4E-2</v>
      </c>
      <c r="FW34" s="225">
        <v>9.4E-2</v>
      </c>
      <c r="FX34" s="225">
        <v>9.4E-2</v>
      </c>
      <c r="FY34" s="225">
        <v>9.4E-2</v>
      </c>
      <c r="FZ34" s="225">
        <v>9.4E-2</v>
      </c>
      <c r="GA34" s="225">
        <v>9.4E-2</v>
      </c>
      <c r="GB34" s="225">
        <v>9.4E-2</v>
      </c>
      <c r="GC34" s="225">
        <v>9.4E-2</v>
      </c>
      <c r="GD34" s="225">
        <v>9.4E-2</v>
      </c>
      <c r="GE34" s="225">
        <v>9.4E-2</v>
      </c>
      <c r="GF34" s="225">
        <v>9.4E-2</v>
      </c>
      <c r="GG34" s="225">
        <v>9.4E-2</v>
      </c>
      <c r="GH34" s="225">
        <v>9.4E-2</v>
      </c>
      <c r="GI34" s="225">
        <v>9.4E-2</v>
      </c>
      <c r="GJ34" s="225">
        <v>9.4E-2</v>
      </c>
      <c r="GK34" s="225">
        <v>9.4E-2</v>
      </c>
      <c r="GL34" s="225">
        <v>9.4E-2</v>
      </c>
      <c r="GM34" s="225">
        <v>9.4E-2</v>
      </c>
      <c r="GN34" s="225">
        <v>9.4E-2</v>
      </c>
      <c r="GO34" s="225">
        <v>9.4E-2</v>
      </c>
      <c r="GP34" s="225">
        <v>9.4E-2</v>
      </c>
      <c r="GQ34" s="225">
        <v>9.4E-2</v>
      </c>
      <c r="GR34" s="225">
        <v>9.4E-2</v>
      </c>
      <c r="GS34" s="225">
        <v>9.4E-2</v>
      </c>
      <c r="GT34" s="225"/>
      <c r="GU34" s="225"/>
      <c r="GV34" s="225"/>
      <c r="GW34" s="225"/>
      <c r="GX34" s="225"/>
      <c r="GY34" s="218"/>
      <c r="GZ34" s="225"/>
      <c r="HA34" s="218"/>
      <c r="HB34" s="225"/>
      <c r="HC34" s="225"/>
      <c r="HD34" s="225"/>
      <c r="HE34" s="225"/>
      <c r="HF34" s="225"/>
      <c r="HG34" s="225"/>
      <c r="HH34" s="225"/>
      <c r="HI34" s="225"/>
      <c r="HJ34" s="225"/>
      <c r="HK34" s="225"/>
      <c r="HL34" s="225"/>
      <c r="HM34" s="225"/>
      <c r="HN34" s="225"/>
      <c r="HO34" s="225"/>
      <c r="HP34" s="225"/>
      <c r="HQ34" s="225"/>
      <c r="HR34" s="225"/>
      <c r="HS34" s="225"/>
      <c r="HT34" s="225"/>
      <c r="HU34" s="225"/>
      <c r="HV34" s="225"/>
      <c r="HW34" s="235"/>
      <c r="HX34" s="235"/>
      <c r="HY34" s="225"/>
      <c r="HZ34" s="225"/>
      <c r="IA34" s="235"/>
      <c r="IB34" s="235"/>
      <c r="IC34" s="235"/>
      <c r="ID34" s="235"/>
      <c r="IE34" s="235"/>
      <c r="IF34" s="235"/>
      <c r="IG34" s="235"/>
      <c r="IH34" s="235"/>
      <c r="II34" s="235"/>
      <c r="IJ34" s="235"/>
      <c r="IK34" s="235"/>
      <c r="IL34" s="236"/>
      <c r="IM34" s="236"/>
      <c r="IN34" s="236"/>
      <c r="IO34" s="236"/>
      <c r="IP34" s="236"/>
      <c r="IQ34" s="236"/>
      <c r="IR34" s="236"/>
      <c r="IS34" s="236"/>
      <c r="IT34" s="236"/>
      <c r="IU34" s="236"/>
      <c r="IV34" s="236"/>
      <c r="IW34" s="239"/>
      <c r="IX34" s="225"/>
      <c r="IY34" s="225"/>
      <c r="IZ34" s="225"/>
      <c r="JA34" s="225"/>
      <c r="JB34" s="225"/>
      <c r="JC34" s="225"/>
      <c r="JD34" s="235"/>
      <c r="JE34" s="235"/>
      <c r="JF34" s="225"/>
      <c r="JG34" s="225"/>
      <c r="JH34" s="235"/>
      <c r="JI34" s="235"/>
      <c r="JJ34" s="235"/>
      <c r="JK34" s="235"/>
      <c r="JL34" s="235"/>
      <c r="JM34" s="235"/>
      <c r="JN34" s="235"/>
      <c r="JO34" s="235"/>
      <c r="JP34" s="235"/>
      <c r="JQ34" s="236"/>
      <c r="JR34" s="236"/>
      <c r="JS34" s="236"/>
      <c r="JT34" s="236"/>
      <c r="JU34" s="236"/>
      <c r="JV34" s="236"/>
      <c r="JW34" s="236"/>
      <c r="JX34" s="225"/>
      <c r="JY34" s="225"/>
      <c r="JZ34" s="225"/>
      <c r="KA34" s="225"/>
      <c r="KB34" s="225"/>
      <c r="KC34" s="225"/>
      <c r="KD34" s="225"/>
      <c r="KE34" s="225"/>
      <c r="KF34" s="225"/>
      <c r="KG34" s="225"/>
      <c r="KH34" s="225"/>
      <c r="KI34" s="225"/>
      <c r="KJ34" s="225"/>
      <c r="KK34" s="225"/>
      <c r="KL34" s="225"/>
      <c r="KM34" s="225"/>
      <c r="KN34" s="225"/>
      <c r="KO34" s="225"/>
      <c r="KP34" s="225"/>
      <c r="KQ34" s="225"/>
      <c r="KR34" s="225"/>
      <c r="KS34" s="225"/>
      <c r="KT34" s="225"/>
      <c r="KU34" s="225"/>
      <c r="KV34" s="225"/>
      <c r="KW34" s="225"/>
      <c r="KX34" s="225"/>
      <c r="KY34" s="225"/>
      <c r="KZ34" s="225"/>
      <c r="LA34" s="225"/>
      <c r="LB34" s="225"/>
      <c r="LC34" s="225"/>
      <c r="LD34" s="225"/>
      <c r="LE34" s="225"/>
      <c r="LF34" s="225"/>
      <c r="LG34" s="225"/>
      <c r="LH34" s="225"/>
      <c r="LI34" s="225"/>
      <c r="LJ34" s="225"/>
      <c r="LK34" s="225"/>
      <c r="LL34" s="225"/>
      <c r="LM34" s="225"/>
      <c r="LN34" s="225"/>
      <c r="LO34" s="225"/>
      <c r="LP34" s="225"/>
      <c r="LQ34" s="225"/>
      <c r="LR34" s="225"/>
      <c r="LS34" s="225"/>
      <c r="LT34" s="225"/>
      <c r="LU34" s="225"/>
      <c r="LV34" s="225"/>
      <c r="LW34" s="225"/>
      <c r="LX34" s="225"/>
      <c r="LY34" s="225"/>
      <c r="LZ34" s="225"/>
      <c r="MA34" s="225"/>
      <c r="MB34" s="225"/>
      <c r="MC34" s="225"/>
      <c r="MD34" s="225"/>
      <c r="ME34" s="225"/>
      <c r="MF34" s="225"/>
      <c r="MG34" s="225"/>
      <c r="MH34" s="225"/>
      <c r="MI34" s="225"/>
      <c r="MJ34" s="225"/>
      <c r="MK34" s="225"/>
      <c r="ML34" s="225"/>
      <c r="MM34" s="225"/>
      <c r="MN34" s="225"/>
      <c r="MO34" s="225"/>
      <c r="MP34" s="225"/>
      <c r="MQ34" s="225"/>
      <c r="MR34" s="225"/>
      <c r="MS34" s="225"/>
      <c r="MT34" s="225"/>
      <c r="MU34" s="225"/>
      <c r="MV34" s="225"/>
      <c r="MW34" s="225"/>
      <c r="MX34" s="225"/>
      <c r="MY34" s="225"/>
      <c r="MZ34" s="225"/>
      <c r="NA34" s="225"/>
      <c r="NB34" s="225"/>
      <c r="NC34" s="225"/>
      <c r="ND34" s="225"/>
      <c r="NE34" s="225"/>
      <c r="NF34" s="225"/>
      <c r="NG34" s="225"/>
      <c r="NH34" s="225"/>
      <c r="NI34" s="225"/>
      <c r="NJ34" s="225"/>
      <c r="NK34" s="225"/>
      <c r="NL34" s="225"/>
      <c r="NM34" s="225"/>
      <c r="NN34" s="225"/>
      <c r="NO34" s="225"/>
      <c r="NP34" s="225"/>
      <c r="NQ34" s="225"/>
      <c r="NR34" s="225"/>
      <c r="NS34" s="225"/>
      <c r="NT34" s="225"/>
      <c r="NU34" s="225"/>
      <c r="NV34" s="225"/>
      <c r="NW34" s="225"/>
      <c r="NX34" s="225"/>
      <c r="NY34" s="225"/>
      <c r="NZ34" s="225"/>
      <c r="OA34" s="225"/>
      <c r="OB34" s="225"/>
      <c r="OC34" s="225"/>
      <c r="OD34" s="225"/>
      <c r="OE34" s="225"/>
      <c r="OF34" s="225"/>
      <c r="OG34" s="225"/>
      <c r="OH34" s="225"/>
      <c r="OI34" s="225"/>
      <c r="OJ34" s="225"/>
      <c r="OK34" s="225"/>
      <c r="OL34" s="225"/>
      <c r="OM34" s="225"/>
      <c r="ON34" s="225"/>
      <c r="OO34" s="236"/>
      <c r="OP34" s="236"/>
      <c r="OQ34" s="236"/>
      <c r="OR34" s="236"/>
      <c r="OS34" s="236"/>
      <c r="OT34" s="220"/>
      <c r="OU34" s="220"/>
      <c r="OV34" s="220"/>
      <c r="OW34" s="220"/>
      <c r="OX34" s="236"/>
      <c r="OY34" s="225"/>
      <c r="OZ34" s="225"/>
      <c r="PA34" s="225"/>
      <c r="PB34" s="236"/>
      <c r="PC34" s="236"/>
      <c r="PD34" s="225"/>
      <c r="PE34" s="225"/>
      <c r="PF34" s="225"/>
      <c r="PG34" s="236"/>
      <c r="PH34" s="225">
        <v>0.04</v>
      </c>
      <c r="PI34" s="225">
        <v>0.04</v>
      </c>
      <c r="PJ34" s="225">
        <v>0.04</v>
      </c>
      <c r="PK34" s="225">
        <v>0.04</v>
      </c>
      <c r="PL34" s="225">
        <v>0.04</v>
      </c>
      <c r="PM34" s="225">
        <v>0.04</v>
      </c>
      <c r="PN34" s="221">
        <v>6.6000000000000003E-2</v>
      </c>
      <c r="PO34" s="221">
        <v>6.6000000000000003E-2</v>
      </c>
      <c r="PP34" s="221">
        <v>9.4E-2</v>
      </c>
      <c r="PQ34" s="221">
        <v>9.4E-2</v>
      </c>
      <c r="PR34" s="221">
        <v>9.4E-2</v>
      </c>
      <c r="PS34" s="236"/>
      <c r="PT34" s="236"/>
      <c r="PU34" s="236"/>
      <c r="PV34" s="236"/>
      <c r="PW34" s="236"/>
      <c r="PX34" s="236"/>
      <c r="PY34" s="236"/>
      <c r="PZ34" s="236"/>
      <c r="QA34" s="229"/>
      <c r="QB34" s="229"/>
      <c r="QC34" s="229"/>
      <c r="QD34" s="235"/>
      <c r="QE34" s="236"/>
      <c r="QF34" s="236"/>
      <c r="QG34" s="236"/>
      <c r="QH34" s="236"/>
      <c r="QI34" s="236"/>
      <c r="QJ34" s="236"/>
      <c r="QK34" s="236"/>
      <c r="QL34" s="236"/>
      <c r="QM34" s="236"/>
      <c r="QN34" s="236"/>
      <c r="QO34" s="236"/>
      <c r="QP34" s="236"/>
      <c r="QQ34" s="236"/>
      <c r="QR34" s="236"/>
    </row>
    <row r="35" spans="1:460" s="224" customFormat="1">
      <c r="A35" s="217">
        <v>16</v>
      </c>
      <c r="B35" s="218" t="s">
        <v>934</v>
      </c>
      <c r="C35" s="241" t="str">
        <f t="shared" si="3"/>
        <v xml:space="preserve">Lăcătuș </v>
      </c>
      <c r="D35" s="220"/>
      <c r="E35" s="218">
        <v>0.05</v>
      </c>
      <c r="F35" s="225">
        <v>0.05</v>
      </c>
      <c r="G35" s="218">
        <v>0.05</v>
      </c>
      <c r="H35" s="225">
        <v>0.05</v>
      </c>
      <c r="I35" s="225">
        <v>0.05</v>
      </c>
      <c r="J35" s="225">
        <v>0.06</v>
      </c>
      <c r="K35" s="225">
        <v>0.06</v>
      </c>
      <c r="L35" s="225">
        <v>0.113</v>
      </c>
      <c r="M35" s="225">
        <v>0.113</v>
      </c>
      <c r="N35" s="225">
        <v>0.113</v>
      </c>
      <c r="O35" s="225">
        <v>0.2</v>
      </c>
      <c r="P35" s="225">
        <v>0.2</v>
      </c>
      <c r="Q35" s="225">
        <v>0.2</v>
      </c>
      <c r="R35" s="225">
        <v>0.2</v>
      </c>
      <c r="S35" s="225">
        <v>0.2</v>
      </c>
      <c r="T35" s="225">
        <v>0.2</v>
      </c>
      <c r="U35" s="225">
        <v>0.05</v>
      </c>
      <c r="V35" s="225">
        <v>0.05</v>
      </c>
      <c r="W35" s="225">
        <v>0.05</v>
      </c>
      <c r="X35" s="225">
        <v>0.05</v>
      </c>
      <c r="Y35" s="225">
        <v>0.05</v>
      </c>
      <c r="Z35" s="225">
        <v>0.05</v>
      </c>
      <c r="AA35" s="225">
        <v>0.05</v>
      </c>
      <c r="AB35" s="225">
        <v>0.05</v>
      </c>
      <c r="AC35" s="235">
        <v>0.05</v>
      </c>
      <c r="AD35" s="235">
        <v>0.05</v>
      </c>
      <c r="AE35" s="225">
        <v>0.05</v>
      </c>
      <c r="AF35" s="225">
        <v>0.05</v>
      </c>
      <c r="AG35" s="235">
        <v>0.05</v>
      </c>
      <c r="AH35" s="235">
        <v>0.05</v>
      </c>
      <c r="AI35" s="235">
        <v>0.05</v>
      </c>
      <c r="AJ35" s="235">
        <v>0.05</v>
      </c>
      <c r="AK35" s="235">
        <v>0.05</v>
      </c>
      <c r="AL35" s="235">
        <v>0.05</v>
      </c>
      <c r="AM35" s="235">
        <v>0.05</v>
      </c>
      <c r="AN35" s="235">
        <v>0.05</v>
      </c>
      <c r="AO35" s="236">
        <v>0.05</v>
      </c>
      <c r="AP35" s="236">
        <v>0.05</v>
      </c>
      <c r="AQ35" s="236">
        <v>0.05</v>
      </c>
      <c r="AR35" s="236">
        <v>0.05</v>
      </c>
      <c r="AS35" s="236">
        <v>0.05</v>
      </c>
      <c r="AT35" s="236">
        <v>0.05</v>
      </c>
      <c r="AU35" s="236">
        <v>0.05</v>
      </c>
      <c r="AV35" s="236">
        <v>0.05</v>
      </c>
      <c r="AW35" s="236">
        <v>0.05</v>
      </c>
      <c r="AX35" s="236">
        <v>0.05</v>
      </c>
      <c r="AY35" s="236">
        <v>0.05</v>
      </c>
      <c r="AZ35" s="236">
        <v>0.05</v>
      </c>
      <c r="BA35" s="236">
        <v>0.05</v>
      </c>
      <c r="BB35" s="236">
        <v>0.05</v>
      </c>
      <c r="BC35" s="239">
        <v>0.05</v>
      </c>
      <c r="BD35" s="225">
        <v>0.05</v>
      </c>
      <c r="BE35" s="225">
        <v>0.05</v>
      </c>
      <c r="BF35" s="225">
        <v>0.05</v>
      </c>
      <c r="BG35" s="225">
        <v>0.05</v>
      </c>
      <c r="BH35" s="225">
        <v>0.05</v>
      </c>
      <c r="BI35" s="225">
        <v>0.05</v>
      </c>
      <c r="BJ35" s="235">
        <v>0.05</v>
      </c>
      <c r="BK35" s="235">
        <v>0.05</v>
      </c>
      <c r="BL35" s="225">
        <v>0.05</v>
      </c>
      <c r="BM35" s="225">
        <v>0.05</v>
      </c>
      <c r="BN35" s="235">
        <v>0.05</v>
      </c>
      <c r="BO35" s="235">
        <v>0.05</v>
      </c>
      <c r="BP35" s="235">
        <v>0.05</v>
      </c>
      <c r="BQ35" s="235">
        <v>0.05</v>
      </c>
      <c r="BR35" s="235">
        <v>0.05</v>
      </c>
      <c r="BS35" s="235">
        <v>0.05</v>
      </c>
      <c r="BT35" s="235">
        <v>0.05</v>
      </c>
      <c r="BU35" s="235">
        <v>0.05</v>
      </c>
      <c r="BV35" s="235">
        <v>0.05</v>
      </c>
      <c r="BW35" s="235">
        <v>0.05</v>
      </c>
      <c r="BX35" s="236">
        <v>0.05</v>
      </c>
      <c r="BY35" s="236">
        <v>0.05</v>
      </c>
      <c r="BZ35" s="236">
        <v>0.05</v>
      </c>
      <c r="CA35" s="236">
        <v>0.05</v>
      </c>
      <c r="CB35" s="236">
        <v>0.05</v>
      </c>
      <c r="CC35" s="236">
        <v>0.05</v>
      </c>
      <c r="CD35" s="225">
        <v>0.05</v>
      </c>
      <c r="CE35" s="225">
        <v>0.05</v>
      </c>
      <c r="CF35" s="225">
        <v>0.05</v>
      </c>
      <c r="CG35" s="225">
        <v>0.05</v>
      </c>
      <c r="CH35" s="225">
        <v>0.05</v>
      </c>
      <c r="CI35" s="225">
        <v>0.05</v>
      </c>
      <c r="CJ35" s="225">
        <v>0.05</v>
      </c>
      <c r="CK35" s="225">
        <v>0.05</v>
      </c>
      <c r="CL35" s="225">
        <v>0.05</v>
      </c>
      <c r="CM35" s="225">
        <v>0.05</v>
      </c>
      <c r="CN35" s="225">
        <v>0.05</v>
      </c>
      <c r="CO35" s="225">
        <v>0.05</v>
      </c>
      <c r="CP35" s="225">
        <v>0.05</v>
      </c>
      <c r="CQ35" s="225">
        <v>0.05</v>
      </c>
      <c r="CR35" s="225">
        <v>0.05</v>
      </c>
      <c r="CS35" s="225">
        <v>0.05</v>
      </c>
      <c r="CT35" s="225">
        <v>0.05</v>
      </c>
      <c r="CU35" s="225">
        <v>0.05</v>
      </c>
      <c r="CV35" s="225">
        <v>0.05</v>
      </c>
      <c r="CW35" s="225">
        <v>0.05</v>
      </c>
      <c r="CX35" s="225">
        <v>0.05</v>
      </c>
      <c r="CY35" s="225">
        <v>0.06</v>
      </c>
      <c r="CZ35" s="225">
        <v>0.06</v>
      </c>
      <c r="DA35" s="225">
        <v>0.06</v>
      </c>
      <c r="DB35" s="225">
        <v>0.06</v>
      </c>
      <c r="DC35" s="225">
        <v>0.06</v>
      </c>
      <c r="DD35" s="225">
        <v>0.06</v>
      </c>
      <c r="DE35" s="225">
        <v>0.06</v>
      </c>
      <c r="DF35" s="225">
        <v>0.06</v>
      </c>
      <c r="DG35" s="225">
        <v>0.06</v>
      </c>
      <c r="DH35" s="225">
        <v>0.06</v>
      </c>
      <c r="DI35" s="225">
        <v>0.06</v>
      </c>
      <c r="DJ35" s="225">
        <v>0.06</v>
      </c>
      <c r="DK35" s="225">
        <v>0.06</v>
      </c>
      <c r="DL35" s="225">
        <v>0.06</v>
      </c>
      <c r="DM35" s="225">
        <v>0.06</v>
      </c>
      <c r="DN35" s="225">
        <v>0.06</v>
      </c>
      <c r="DO35" s="225">
        <v>0.06</v>
      </c>
      <c r="DP35" s="225">
        <v>0.06</v>
      </c>
      <c r="DQ35" s="225">
        <v>0.06</v>
      </c>
      <c r="DR35" s="225">
        <v>0.06</v>
      </c>
      <c r="DS35" s="225">
        <v>0.06</v>
      </c>
      <c r="DT35" s="225">
        <v>0.06</v>
      </c>
      <c r="DU35" s="225">
        <v>0.06</v>
      </c>
      <c r="DV35" s="225">
        <v>0.06</v>
      </c>
      <c r="DW35" s="225">
        <v>0.06</v>
      </c>
      <c r="DX35" s="225">
        <v>0.06</v>
      </c>
      <c r="DY35" s="225">
        <v>0.06</v>
      </c>
      <c r="DZ35" s="225">
        <v>0.113</v>
      </c>
      <c r="EA35" s="225">
        <v>0.113</v>
      </c>
      <c r="EB35" s="225">
        <v>0.113</v>
      </c>
      <c r="EC35" s="225">
        <v>0.113</v>
      </c>
      <c r="ED35" s="225">
        <v>0.113</v>
      </c>
      <c r="EE35" s="225">
        <v>0.113</v>
      </c>
      <c r="EF35" s="225">
        <v>0.113</v>
      </c>
      <c r="EG35" s="225">
        <v>0.113</v>
      </c>
      <c r="EH35" s="225">
        <v>0.113</v>
      </c>
      <c r="EI35" s="225">
        <v>0.113</v>
      </c>
      <c r="EJ35" s="225">
        <v>0.113</v>
      </c>
      <c r="EK35" s="225">
        <v>0.113</v>
      </c>
      <c r="EL35" s="225">
        <v>0.113</v>
      </c>
      <c r="EM35" s="225">
        <v>0.113</v>
      </c>
      <c r="EN35" s="225">
        <v>0.113</v>
      </c>
      <c r="EO35" s="225">
        <v>0.113</v>
      </c>
      <c r="EP35" s="225">
        <v>0.113</v>
      </c>
      <c r="EQ35" s="225">
        <v>0.113</v>
      </c>
      <c r="ER35" s="225">
        <v>0.113</v>
      </c>
      <c r="ES35" s="225">
        <v>0.113</v>
      </c>
      <c r="ET35" s="225">
        <v>0.113</v>
      </c>
      <c r="EU35" s="225">
        <v>0.113</v>
      </c>
      <c r="EV35" s="225">
        <v>0.113</v>
      </c>
      <c r="EW35" s="225">
        <v>0.113</v>
      </c>
      <c r="EX35" s="225">
        <v>0.113</v>
      </c>
      <c r="EY35" s="225">
        <v>0.113</v>
      </c>
      <c r="EZ35" s="225">
        <v>0.113</v>
      </c>
      <c r="FA35" s="225">
        <v>0.113</v>
      </c>
      <c r="FB35" s="225">
        <v>0.113</v>
      </c>
      <c r="FC35" s="225">
        <v>0.113</v>
      </c>
      <c r="FD35" s="225">
        <v>0.113</v>
      </c>
      <c r="FE35" s="225">
        <v>0.113</v>
      </c>
      <c r="FF35" s="225">
        <v>0.113</v>
      </c>
      <c r="FG35" s="225">
        <v>0.2</v>
      </c>
      <c r="FH35" s="225">
        <v>0.2</v>
      </c>
      <c r="FI35" s="225">
        <v>0.2</v>
      </c>
      <c r="FJ35" s="225">
        <v>0.2</v>
      </c>
      <c r="FK35" s="225">
        <v>0.2</v>
      </c>
      <c r="FL35" s="225">
        <v>0.2</v>
      </c>
      <c r="FM35" s="225">
        <v>0.2</v>
      </c>
      <c r="FN35" s="225">
        <v>0.2</v>
      </c>
      <c r="FO35" s="225">
        <v>0.2</v>
      </c>
      <c r="FP35" s="225">
        <v>0.2</v>
      </c>
      <c r="FQ35" s="225">
        <v>0.2</v>
      </c>
      <c r="FR35" s="225">
        <v>0.2</v>
      </c>
      <c r="FS35" s="225">
        <v>0.2</v>
      </c>
      <c r="FT35" s="225">
        <v>0.2</v>
      </c>
      <c r="FU35" s="225">
        <v>0.2</v>
      </c>
      <c r="FV35" s="225">
        <v>0.2</v>
      </c>
      <c r="FW35" s="225">
        <v>0.2</v>
      </c>
      <c r="FX35" s="225">
        <v>0.2</v>
      </c>
      <c r="FY35" s="225">
        <v>0.2</v>
      </c>
      <c r="FZ35" s="225">
        <v>0.2</v>
      </c>
      <c r="GA35" s="225">
        <v>0.2</v>
      </c>
      <c r="GB35" s="225">
        <v>0.2</v>
      </c>
      <c r="GC35" s="225">
        <v>0.2</v>
      </c>
      <c r="GD35" s="225">
        <v>0.2</v>
      </c>
      <c r="GE35" s="225">
        <v>0.2</v>
      </c>
      <c r="GF35" s="225">
        <v>0.2</v>
      </c>
      <c r="GG35" s="225">
        <v>0.2</v>
      </c>
      <c r="GH35" s="225">
        <v>0.2</v>
      </c>
      <c r="GI35" s="225">
        <v>0.2</v>
      </c>
      <c r="GJ35" s="225">
        <v>0.2</v>
      </c>
      <c r="GK35" s="225">
        <v>0.2</v>
      </c>
      <c r="GL35" s="225">
        <v>0.2</v>
      </c>
      <c r="GM35" s="225">
        <v>0.2</v>
      </c>
      <c r="GN35" s="225">
        <v>0.2</v>
      </c>
      <c r="GO35" s="225">
        <v>0.2</v>
      </c>
      <c r="GP35" s="225">
        <v>0.2</v>
      </c>
      <c r="GQ35" s="225">
        <v>0.2</v>
      </c>
      <c r="GR35" s="225">
        <v>0.2</v>
      </c>
      <c r="GS35" s="225">
        <v>0.2</v>
      </c>
      <c r="GT35" s="225"/>
      <c r="GU35" s="225"/>
      <c r="GV35" s="225"/>
      <c r="GW35" s="225"/>
      <c r="GX35" s="225"/>
      <c r="GY35" s="218"/>
      <c r="GZ35" s="225"/>
      <c r="HA35" s="218"/>
      <c r="HB35" s="225"/>
      <c r="HC35" s="225"/>
      <c r="HD35" s="225"/>
      <c r="HE35" s="225"/>
      <c r="HF35" s="225"/>
      <c r="HG35" s="225"/>
      <c r="HH35" s="225"/>
      <c r="HI35" s="225"/>
      <c r="HJ35" s="225"/>
      <c r="HK35" s="225"/>
      <c r="HL35" s="225"/>
      <c r="HM35" s="225"/>
      <c r="HN35" s="225"/>
      <c r="HO35" s="225"/>
      <c r="HP35" s="225"/>
      <c r="HQ35" s="225"/>
      <c r="HR35" s="225"/>
      <c r="HS35" s="225"/>
      <c r="HT35" s="225"/>
      <c r="HU35" s="225"/>
      <c r="HV35" s="225"/>
      <c r="HW35" s="235"/>
      <c r="HX35" s="235"/>
      <c r="HY35" s="225"/>
      <c r="HZ35" s="225"/>
      <c r="IA35" s="235"/>
      <c r="IB35" s="235"/>
      <c r="IC35" s="235"/>
      <c r="ID35" s="235"/>
      <c r="IE35" s="235"/>
      <c r="IF35" s="235"/>
      <c r="IG35" s="235"/>
      <c r="IH35" s="235"/>
      <c r="II35" s="235"/>
      <c r="IJ35" s="235"/>
      <c r="IK35" s="235"/>
      <c r="IL35" s="236"/>
      <c r="IM35" s="236"/>
      <c r="IN35" s="236"/>
      <c r="IO35" s="236"/>
      <c r="IP35" s="236"/>
      <c r="IQ35" s="236"/>
      <c r="IR35" s="236"/>
      <c r="IS35" s="236"/>
      <c r="IT35" s="236"/>
      <c r="IU35" s="236"/>
      <c r="IV35" s="236"/>
      <c r="IW35" s="239"/>
      <c r="IX35" s="225"/>
      <c r="IY35" s="225"/>
      <c r="IZ35" s="225"/>
      <c r="JA35" s="225"/>
      <c r="JB35" s="225"/>
      <c r="JC35" s="225"/>
      <c r="JD35" s="235"/>
      <c r="JE35" s="235"/>
      <c r="JF35" s="225"/>
      <c r="JG35" s="225"/>
      <c r="JH35" s="235"/>
      <c r="JI35" s="235"/>
      <c r="JJ35" s="235"/>
      <c r="JK35" s="235"/>
      <c r="JL35" s="235"/>
      <c r="JM35" s="235"/>
      <c r="JN35" s="235"/>
      <c r="JO35" s="235"/>
      <c r="JP35" s="235"/>
      <c r="JQ35" s="236"/>
      <c r="JR35" s="236"/>
      <c r="JS35" s="236"/>
      <c r="JT35" s="236"/>
      <c r="JU35" s="236"/>
      <c r="JV35" s="236"/>
      <c r="JW35" s="236"/>
      <c r="JX35" s="225"/>
      <c r="JY35" s="225"/>
      <c r="JZ35" s="225"/>
      <c r="KA35" s="225"/>
      <c r="KB35" s="225"/>
      <c r="KC35" s="225"/>
      <c r="KD35" s="225"/>
      <c r="KE35" s="225"/>
      <c r="KF35" s="225"/>
      <c r="KG35" s="225"/>
      <c r="KH35" s="225"/>
      <c r="KI35" s="225"/>
      <c r="KJ35" s="225"/>
      <c r="KK35" s="225"/>
      <c r="KL35" s="225"/>
      <c r="KM35" s="225"/>
      <c r="KN35" s="225"/>
      <c r="KO35" s="225"/>
      <c r="KP35" s="225"/>
      <c r="KQ35" s="225"/>
      <c r="KR35" s="225"/>
      <c r="KS35" s="225"/>
      <c r="KT35" s="225"/>
      <c r="KU35" s="225"/>
      <c r="KV35" s="225"/>
      <c r="KW35" s="225"/>
      <c r="KX35" s="225"/>
      <c r="KY35" s="225"/>
      <c r="KZ35" s="225"/>
      <c r="LA35" s="225"/>
      <c r="LB35" s="225"/>
      <c r="LC35" s="225"/>
      <c r="LD35" s="225"/>
      <c r="LE35" s="225"/>
      <c r="LF35" s="225"/>
      <c r="LG35" s="225"/>
      <c r="LH35" s="225"/>
      <c r="LI35" s="225"/>
      <c r="LJ35" s="225"/>
      <c r="LK35" s="225"/>
      <c r="LL35" s="225"/>
      <c r="LM35" s="225"/>
      <c r="LN35" s="225"/>
      <c r="LO35" s="225"/>
      <c r="LP35" s="225"/>
      <c r="LQ35" s="225"/>
      <c r="LR35" s="225"/>
      <c r="LS35" s="225"/>
      <c r="LT35" s="225"/>
      <c r="LU35" s="225"/>
      <c r="LV35" s="225"/>
      <c r="LW35" s="225"/>
      <c r="LX35" s="225"/>
      <c r="LY35" s="225"/>
      <c r="LZ35" s="225"/>
      <c r="MA35" s="225"/>
      <c r="MB35" s="225"/>
      <c r="MC35" s="225"/>
      <c r="MD35" s="225"/>
      <c r="ME35" s="225"/>
      <c r="MF35" s="225"/>
      <c r="MG35" s="225"/>
      <c r="MH35" s="225"/>
      <c r="MI35" s="225"/>
      <c r="MJ35" s="225"/>
      <c r="MK35" s="225"/>
      <c r="ML35" s="225"/>
      <c r="MM35" s="225"/>
      <c r="MN35" s="225"/>
      <c r="MO35" s="225"/>
      <c r="MP35" s="225"/>
      <c r="MQ35" s="225"/>
      <c r="MR35" s="225"/>
      <c r="MS35" s="225"/>
      <c r="MT35" s="225"/>
      <c r="MU35" s="225"/>
      <c r="MV35" s="225"/>
      <c r="MW35" s="225"/>
      <c r="MX35" s="225"/>
      <c r="MY35" s="225"/>
      <c r="MZ35" s="225"/>
      <c r="NA35" s="225"/>
      <c r="NB35" s="225"/>
      <c r="NC35" s="225"/>
      <c r="ND35" s="225"/>
      <c r="NE35" s="225"/>
      <c r="NF35" s="225"/>
      <c r="NG35" s="225"/>
      <c r="NH35" s="225"/>
      <c r="NI35" s="225"/>
      <c r="NJ35" s="225"/>
      <c r="NK35" s="225"/>
      <c r="NL35" s="225"/>
      <c r="NM35" s="225"/>
      <c r="NN35" s="225"/>
      <c r="NO35" s="225"/>
      <c r="NP35" s="225"/>
      <c r="NQ35" s="225"/>
      <c r="NR35" s="225"/>
      <c r="NS35" s="225"/>
      <c r="NT35" s="225"/>
      <c r="NU35" s="225"/>
      <c r="NV35" s="225"/>
      <c r="NW35" s="225"/>
      <c r="NX35" s="225"/>
      <c r="NY35" s="225"/>
      <c r="NZ35" s="225"/>
      <c r="OA35" s="225"/>
      <c r="OB35" s="225"/>
      <c r="OC35" s="225"/>
      <c r="OD35" s="225"/>
      <c r="OE35" s="225"/>
      <c r="OF35" s="225"/>
      <c r="OG35" s="225"/>
      <c r="OH35" s="225"/>
      <c r="OI35" s="225"/>
      <c r="OJ35" s="225"/>
      <c r="OK35" s="225"/>
      <c r="OL35" s="225"/>
      <c r="OM35" s="225"/>
      <c r="ON35" s="225"/>
      <c r="OO35" s="236"/>
      <c r="OP35" s="236"/>
      <c r="OQ35" s="236"/>
      <c r="OR35" s="236"/>
      <c r="OS35" s="236"/>
      <c r="OT35" s="220"/>
      <c r="OU35" s="220"/>
      <c r="OV35" s="220"/>
      <c r="OW35" s="220"/>
      <c r="OX35" s="236"/>
      <c r="OY35" s="225"/>
      <c r="OZ35" s="225"/>
      <c r="PA35" s="225"/>
      <c r="PB35" s="236"/>
      <c r="PC35" s="236"/>
      <c r="PD35" s="225"/>
      <c r="PE35" s="225"/>
      <c r="PF35" s="225"/>
      <c r="PG35" s="236"/>
      <c r="PH35" s="221">
        <v>0.05</v>
      </c>
      <c r="PI35" s="221">
        <v>0.05</v>
      </c>
      <c r="PJ35" s="221">
        <v>0.05</v>
      </c>
      <c r="PK35" s="221">
        <v>0.05</v>
      </c>
      <c r="PL35" s="221">
        <v>0.06</v>
      </c>
      <c r="PM35" s="221">
        <v>0.06</v>
      </c>
      <c r="PN35" s="221">
        <v>0.113</v>
      </c>
      <c r="PO35" s="221">
        <v>0.113</v>
      </c>
      <c r="PP35" s="221">
        <v>0.2</v>
      </c>
      <c r="PQ35" s="221">
        <v>0.2</v>
      </c>
      <c r="PR35" s="221">
        <v>0.2</v>
      </c>
      <c r="PS35" s="236"/>
      <c r="PT35" s="236"/>
      <c r="PU35" s="236"/>
      <c r="PV35" s="236"/>
      <c r="PW35" s="236"/>
      <c r="PX35" s="236"/>
      <c r="PY35" s="236"/>
      <c r="PZ35" s="236"/>
      <c r="QA35" s="229"/>
      <c r="QB35" s="229"/>
      <c r="QC35" s="229"/>
      <c r="QD35" s="235"/>
      <c r="QE35" s="236"/>
      <c r="QF35" s="236"/>
      <c r="QG35" s="236"/>
      <c r="QH35" s="236"/>
      <c r="QI35" s="236"/>
      <c r="QJ35" s="236"/>
      <c r="QK35" s="236"/>
      <c r="QL35" s="236"/>
      <c r="QM35" s="236"/>
      <c r="QN35" s="236"/>
      <c r="QO35" s="236"/>
      <c r="QP35" s="236"/>
      <c r="QQ35" s="236"/>
      <c r="QR35" s="236"/>
    </row>
    <row r="36" spans="1:460" s="224" customFormat="1">
      <c r="A36" s="217">
        <v>17</v>
      </c>
      <c r="B36" s="218" t="s">
        <v>935</v>
      </c>
      <c r="C36" s="241" t="str">
        <f t="shared" si="3"/>
        <v xml:space="preserve">Lăcătuș </v>
      </c>
      <c r="D36" s="220"/>
      <c r="E36" s="218"/>
      <c r="F36" s="225"/>
      <c r="G36" s="218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  <c r="AC36" s="235"/>
      <c r="AD36" s="235"/>
      <c r="AE36" s="225"/>
      <c r="AF36" s="225"/>
      <c r="AG36" s="235"/>
      <c r="AH36" s="235"/>
      <c r="AI36" s="235"/>
      <c r="AJ36" s="235"/>
      <c r="AK36" s="235"/>
      <c r="AL36" s="235"/>
      <c r="AM36" s="235"/>
      <c r="AN36" s="235"/>
      <c r="AO36" s="236"/>
      <c r="AP36" s="236"/>
      <c r="AQ36" s="236"/>
      <c r="AR36" s="236"/>
      <c r="AS36" s="236"/>
      <c r="AT36" s="236"/>
      <c r="AU36" s="236"/>
      <c r="AV36" s="236"/>
      <c r="AW36" s="236"/>
      <c r="AX36" s="236"/>
      <c r="AY36" s="236"/>
      <c r="AZ36" s="236"/>
      <c r="BA36" s="236"/>
      <c r="BB36" s="236"/>
      <c r="BC36" s="239"/>
      <c r="BD36" s="225"/>
      <c r="BE36" s="225"/>
      <c r="BF36" s="225"/>
      <c r="BG36" s="225"/>
      <c r="BH36" s="225"/>
      <c r="BI36" s="225"/>
      <c r="BJ36" s="235"/>
      <c r="BK36" s="235"/>
      <c r="BL36" s="225"/>
      <c r="BM36" s="225"/>
      <c r="BN36" s="235"/>
      <c r="BO36" s="235"/>
      <c r="BP36" s="235"/>
      <c r="BQ36" s="235"/>
      <c r="BR36" s="235"/>
      <c r="BS36" s="235"/>
      <c r="BT36" s="235"/>
      <c r="BU36" s="235"/>
      <c r="BV36" s="235"/>
      <c r="BW36" s="235"/>
      <c r="BX36" s="236"/>
      <c r="BY36" s="236"/>
      <c r="BZ36" s="236"/>
      <c r="CA36" s="236"/>
      <c r="CB36" s="236"/>
      <c r="CC36" s="236"/>
      <c r="CD36" s="225"/>
      <c r="CE36" s="225"/>
      <c r="CF36" s="225"/>
      <c r="CG36" s="225"/>
      <c r="CH36" s="225"/>
      <c r="CI36" s="225"/>
      <c r="CJ36" s="225"/>
      <c r="CK36" s="225"/>
      <c r="CL36" s="225"/>
      <c r="CM36" s="225"/>
      <c r="CN36" s="225"/>
      <c r="CO36" s="225"/>
      <c r="CP36" s="225"/>
      <c r="CQ36" s="225"/>
      <c r="CR36" s="225"/>
      <c r="CS36" s="225"/>
      <c r="CT36" s="225"/>
      <c r="CU36" s="225"/>
      <c r="CV36" s="225"/>
      <c r="CW36" s="225"/>
      <c r="CX36" s="225"/>
      <c r="CY36" s="225"/>
      <c r="CZ36" s="225"/>
      <c r="DA36" s="225"/>
      <c r="DB36" s="225"/>
      <c r="DC36" s="225"/>
      <c r="DD36" s="225"/>
      <c r="DE36" s="225"/>
      <c r="DF36" s="225"/>
      <c r="DG36" s="225"/>
      <c r="DH36" s="225"/>
      <c r="DI36" s="225"/>
      <c r="DJ36" s="225"/>
      <c r="DK36" s="225"/>
      <c r="DL36" s="225"/>
      <c r="DM36" s="225"/>
      <c r="DN36" s="225"/>
      <c r="DO36" s="225"/>
      <c r="DP36" s="225"/>
      <c r="DQ36" s="225"/>
      <c r="DR36" s="225"/>
      <c r="DS36" s="225"/>
      <c r="DT36" s="225"/>
      <c r="DU36" s="225"/>
      <c r="DV36" s="225"/>
      <c r="DW36" s="225"/>
      <c r="DX36" s="225"/>
      <c r="DY36" s="225"/>
      <c r="DZ36" s="225"/>
      <c r="EA36" s="225"/>
      <c r="EB36" s="225"/>
      <c r="EC36" s="225"/>
      <c r="ED36" s="225"/>
      <c r="EE36" s="225"/>
      <c r="EF36" s="225"/>
      <c r="EG36" s="225"/>
      <c r="EH36" s="225"/>
      <c r="EI36" s="225"/>
      <c r="EJ36" s="225"/>
      <c r="EK36" s="225"/>
      <c r="EL36" s="225"/>
      <c r="EM36" s="225"/>
      <c r="EN36" s="225"/>
      <c r="EO36" s="225"/>
      <c r="EP36" s="225"/>
      <c r="EQ36" s="225"/>
      <c r="ER36" s="225"/>
      <c r="ES36" s="225"/>
      <c r="ET36" s="225"/>
      <c r="EU36" s="225"/>
      <c r="EV36" s="225"/>
      <c r="EW36" s="225"/>
      <c r="EX36" s="225"/>
      <c r="EY36" s="225"/>
      <c r="EZ36" s="225"/>
      <c r="FA36" s="225"/>
      <c r="FB36" s="225"/>
      <c r="FC36" s="225"/>
      <c r="FD36" s="225"/>
      <c r="FE36" s="225"/>
      <c r="FF36" s="225"/>
      <c r="FG36" s="225"/>
      <c r="FH36" s="225"/>
      <c r="FI36" s="225"/>
      <c r="FJ36" s="225"/>
      <c r="FK36" s="225"/>
      <c r="FL36" s="225"/>
      <c r="FM36" s="225"/>
      <c r="FN36" s="225"/>
      <c r="FO36" s="225"/>
      <c r="FP36" s="225"/>
      <c r="FQ36" s="225"/>
      <c r="FR36" s="225"/>
      <c r="FS36" s="225"/>
      <c r="FT36" s="225"/>
      <c r="FU36" s="225"/>
      <c r="FV36" s="225"/>
      <c r="FW36" s="225"/>
      <c r="FX36" s="225"/>
      <c r="FY36" s="225"/>
      <c r="FZ36" s="225"/>
      <c r="GA36" s="225"/>
      <c r="GB36" s="225"/>
      <c r="GC36" s="225"/>
      <c r="GD36" s="225"/>
      <c r="GE36" s="225"/>
      <c r="GF36" s="225"/>
      <c r="GG36" s="225"/>
      <c r="GH36" s="225"/>
      <c r="GI36" s="225"/>
      <c r="GJ36" s="225"/>
      <c r="GK36" s="225"/>
      <c r="GL36" s="225"/>
      <c r="GM36" s="225"/>
      <c r="GN36" s="225"/>
      <c r="GO36" s="225"/>
      <c r="GP36" s="225"/>
      <c r="GQ36" s="225"/>
      <c r="GR36" s="225"/>
      <c r="GS36" s="225"/>
      <c r="GT36" s="225"/>
      <c r="GU36" s="225"/>
      <c r="GV36" s="225"/>
      <c r="GW36" s="225"/>
      <c r="GX36" s="225"/>
      <c r="GY36" s="218"/>
      <c r="GZ36" s="225"/>
      <c r="HA36" s="218"/>
      <c r="HB36" s="225"/>
      <c r="HC36" s="225"/>
      <c r="HD36" s="225"/>
      <c r="HE36" s="225"/>
      <c r="HF36" s="225"/>
      <c r="HG36" s="225"/>
      <c r="HH36" s="225"/>
      <c r="HI36" s="225"/>
      <c r="HJ36" s="225"/>
      <c r="HK36" s="225"/>
      <c r="HL36" s="225"/>
      <c r="HM36" s="225"/>
      <c r="HN36" s="225"/>
      <c r="HO36" s="225"/>
      <c r="HP36" s="225"/>
      <c r="HQ36" s="225"/>
      <c r="HR36" s="225"/>
      <c r="HS36" s="225"/>
      <c r="HT36" s="225"/>
      <c r="HU36" s="225"/>
      <c r="HV36" s="225"/>
      <c r="HW36" s="235"/>
      <c r="HX36" s="235"/>
      <c r="HY36" s="225"/>
      <c r="HZ36" s="225"/>
      <c r="IA36" s="235"/>
      <c r="IB36" s="235"/>
      <c r="IC36" s="235"/>
      <c r="ID36" s="235"/>
      <c r="IE36" s="235"/>
      <c r="IF36" s="235"/>
      <c r="IG36" s="235"/>
      <c r="IH36" s="235"/>
      <c r="II36" s="235"/>
      <c r="IJ36" s="235"/>
      <c r="IK36" s="235"/>
      <c r="IL36" s="236"/>
      <c r="IM36" s="236"/>
      <c r="IN36" s="236"/>
      <c r="IO36" s="236"/>
      <c r="IP36" s="236"/>
      <c r="IQ36" s="236"/>
      <c r="IR36" s="236"/>
      <c r="IS36" s="236"/>
      <c r="IT36" s="236"/>
      <c r="IU36" s="236"/>
      <c r="IV36" s="236"/>
      <c r="IW36" s="239"/>
      <c r="IX36" s="225"/>
      <c r="IY36" s="225"/>
      <c r="IZ36" s="225"/>
      <c r="JA36" s="225"/>
      <c r="JB36" s="225"/>
      <c r="JC36" s="225"/>
      <c r="JD36" s="235"/>
      <c r="JE36" s="235"/>
      <c r="JF36" s="225"/>
      <c r="JG36" s="225"/>
      <c r="JH36" s="235"/>
      <c r="JI36" s="235"/>
      <c r="JJ36" s="235"/>
      <c r="JK36" s="235"/>
      <c r="JL36" s="235"/>
      <c r="JM36" s="235"/>
      <c r="JN36" s="235"/>
      <c r="JO36" s="235"/>
      <c r="JP36" s="235"/>
      <c r="JQ36" s="236"/>
      <c r="JR36" s="236"/>
      <c r="JS36" s="236"/>
      <c r="JT36" s="236"/>
      <c r="JU36" s="236"/>
      <c r="JV36" s="236"/>
      <c r="JW36" s="236"/>
      <c r="JX36" s="225"/>
      <c r="JY36" s="225"/>
      <c r="JZ36" s="225"/>
      <c r="KA36" s="225"/>
      <c r="KB36" s="225"/>
      <c r="KC36" s="225"/>
      <c r="KD36" s="225"/>
      <c r="KE36" s="225"/>
      <c r="KF36" s="225"/>
      <c r="KG36" s="225"/>
      <c r="KH36" s="225"/>
      <c r="KI36" s="225"/>
      <c r="KJ36" s="225"/>
      <c r="KK36" s="225"/>
      <c r="KL36" s="225"/>
      <c r="KM36" s="225"/>
      <c r="KN36" s="225"/>
      <c r="KO36" s="225"/>
      <c r="KP36" s="225"/>
      <c r="KQ36" s="225"/>
      <c r="KR36" s="225"/>
      <c r="KS36" s="225"/>
      <c r="KT36" s="225"/>
      <c r="KU36" s="225"/>
      <c r="KV36" s="225"/>
      <c r="KW36" s="225"/>
      <c r="KX36" s="225"/>
      <c r="KY36" s="225"/>
      <c r="KZ36" s="225"/>
      <c r="LA36" s="225"/>
      <c r="LB36" s="225"/>
      <c r="LC36" s="225"/>
      <c r="LD36" s="225"/>
      <c r="LE36" s="225"/>
      <c r="LF36" s="225"/>
      <c r="LG36" s="225"/>
      <c r="LH36" s="225"/>
      <c r="LI36" s="225"/>
      <c r="LJ36" s="225"/>
      <c r="LK36" s="225"/>
      <c r="LL36" s="225"/>
      <c r="LM36" s="225"/>
      <c r="LN36" s="225"/>
      <c r="LO36" s="225"/>
      <c r="LP36" s="225"/>
      <c r="LQ36" s="225"/>
      <c r="LR36" s="225"/>
      <c r="LS36" s="225"/>
      <c r="LT36" s="225"/>
      <c r="LU36" s="225"/>
      <c r="LV36" s="225"/>
      <c r="LW36" s="225"/>
      <c r="LX36" s="225"/>
      <c r="LY36" s="225"/>
      <c r="LZ36" s="225"/>
      <c r="MA36" s="225"/>
      <c r="MB36" s="225"/>
      <c r="MC36" s="225"/>
      <c r="MD36" s="225"/>
      <c r="ME36" s="225"/>
      <c r="MF36" s="225"/>
      <c r="MG36" s="225"/>
      <c r="MH36" s="225"/>
      <c r="MI36" s="225"/>
      <c r="MJ36" s="225"/>
      <c r="MK36" s="225"/>
      <c r="ML36" s="225"/>
      <c r="MM36" s="225"/>
      <c r="MN36" s="225"/>
      <c r="MO36" s="225"/>
      <c r="MP36" s="225"/>
      <c r="MQ36" s="225"/>
      <c r="MR36" s="225"/>
      <c r="MS36" s="225"/>
      <c r="MT36" s="225"/>
      <c r="MU36" s="225"/>
      <c r="MV36" s="225"/>
      <c r="MW36" s="225"/>
      <c r="MX36" s="225"/>
      <c r="MY36" s="225"/>
      <c r="MZ36" s="225"/>
      <c r="NA36" s="225"/>
      <c r="NB36" s="225"/>
      <c r="NC36" s="225"/>
      <c r="ND36" s="225"/>
      <c r="NE36" s="225"/>
      <c r="NF36" s="225"/>
      <c r="NG36" s="225"/>
      <c r="NH36" s="225"/>
      <c r="NI36" s="225"/>
      <c r="NJ36" s="225"/>
      <c r="NK36" s="225"/>
      <c r="NL36" s="225"/>
      <c r="NM36" s="225"/>
      <c r="NN36" s="225"/>
      <c r="NO36" s="225"/>
      <c r="NP36" s="225"/>
      <c r="NQ36" s="225"/>
      <c r="NR36" s="225"/>
      <c r="NS36" s="225"/>
      <c r="NT36" s="225"/>
      <c r="NU36" s="225"/>
      <c r="NV36" s="225"/>
      <c r="NW36" s="225"/>
      <c r="NX36" s="225"/>
      <c r="NY36" s="225"/>
      <c r="NZ36" s="225"/>
      <c r="OA36" s="225"/>
      <c r="OB36" s="225"/>
      <c r="OC36" s="225"/>
      <c r="OD36" s="225"/>
      <c r="OE36" s="225"/>
      <c r="OF36" s="225"/>
      <c r="OG36" s="225"/>
      <c r="OH36" s="225"/>
      <c r="OI36" s="225"/>
      <c r="OJ36" s="225"/>
      <c r="OK36" s="225"/>
      <c r="OL36" s="225"/>
      <c r="OM36" s="225"/>
      <c r="ON36" s="225"/>
      <c r="OO36" s="242"/>
      <c r="OP36" s="242"/>
      <c r="OQ36" s="242"/>
      <c r="OR36" s="242"/>
      <c r="OS36" s="242"/>
      <c r="OT36" s="220"/>
      <c r="OU36" s="220"/>
      <c r="OV36" s="220"/>
      <c r="OW36" s="220"/>
      <c r="OX36" s="242"/>
      <c r="OY36" s="225"/>
      <c r="OZ36" s="225"/>
      <c r="PA36" s="225"/>
      <c r="PB36" s="242"/>
      <c r="PC36" s="242"/>
      <c r="PD36" s="225"/>
      <c r="PE36" s="225"/>
      <c r="PF36" s="225"/>
      <c r="PG36" s="242"/>
      <c r="PH36" s="243"/>
      <c r="PI36" s="243"/>
      <c r="PJ36" s="243"/>
      <c r="PK36" s="243"/>
      <c r="PL36" s="243"/>
      <c r="PM36" s="243"/>
      <c r="PN36" s="243"/>
      <c r="PO36" s="243"/>
      <c r="PP36" s="243"/>
      <c r="PQ36" s="243"/>
      <c r="PR36" s="243"/>
      <c r="PS36" s="243">
        <v>0.03</v>
      </c>
      <c r="PT36" s="243">
        <v>3.6999999999999998E-2</v>
      </c>
      <c r="PU36" s="243">
        <v>0.05</v>
      </c>
      <c r="PV36" s="243">
        <v>0.05</v>
      </c>
      <c r="PW36" s="243">
        <v>0.05</v>
      </c>
      <c r="PX36" s="243">
        <v>0.05</v>
      </c>
      <c r="PY36" s="243">
        <v>0.08</v>
      </c>
      <c r="PZ36" s="243">
        <v>0.08</v>
      </c>
      <c r="QA36" s="243">
        <v>0.12</v>
      </c>
      <c r="QB36" s="243">
        <v>0.12</v>
      </c>
      <c r="QC36" s="243">
        <v>0.12</v>
      </c>
      <c r="QD36" s="244">
        <v>0.03</v>
      </c>
      <c r="QE36" s="243">
        <v>0.03</v>
      </c>
      <c r="QF36" s="243">
        <v>0.03</v>
      </c>
      <c r="QG36" s="242"/>
      <c r="QH36" s="242"/>
      <c r="QI36" s="242"/>
      <c r="QJ36" s="242"/>
      <c r="QK36" s="242"/>
      <c r="QL36" s="242"/>
      <c r="QM36" s="242"/>
      <c r="QN36" s="242"/>
      <c r="QO36" s="242"/>
      <c r="QP36" s="242"/>
      <c r="QQ36" s="242"/>
      <c r="QR36" s="242"/>
    </row>
    <row r="37" spans="1:460" s="224" customFormat="1">
      <c r="A37" s="217">
        <v>18</v>
      </c>
      <c r="B37" s="218" t="s">
        <v>936</v>
      </c>
      <c r="C37" s="241" t="str">
        <f t="shared" si="3"/>
        <v xml:space="preserve">Lăcătuș </v>
      </c>
      <c r="D37" s="220"/>
      <c r="E37" s="218"/>
      <c r="F37" s="225"/>
      <c r="G37" s="218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>
        <v>0.05</v>
      </c>
      <c r="W37" s="225"/>
      <c r="X37" s="225">
        <v>0.05</v>
      </c>
      <c r="Y37" s="225"/>
      <c r="Z37" s="225">
        <v>0.05</v>
      </c>
      <c r="AA37" s="225"/>
      <c r="AB37" s="225">
        <v>0.05</v>
      </c>
      <c r="AC37" s="235"/>
      <c r="AD37" s="235">
        <v>0.05</v>
      </c>
      <c r="AE37" s="225"/>
      <c r="AF37" s="225"/>
      <c r="AG37" s="235"/>
      <c r="AH37" s="235">
        <v>0.05</v>
      </c>
      <c r="AI37" s="235"/>
      <c r="AJ37" s="235">
        <v>0.05</v>
      </c>
      <c r="AK37" s="235"/>
      <c r="AL37" s="235">
        <v>0.05</v>
      </c>
      <c r="AM37" s="235"/>
      <c r="AN37" s="235">
        <v>0.05</v>
      </c>
      <c r="AO37" s="236"/>
      <c r="AP37" s="236">
        <v>0.05</v>
      </c>
      <c r="AQ37" s="236"/>
      <c r="AR37" s="236">
        <v>0.05</v>
      </c>
      <c r="AS37" s="236"/>
      <c r="AT37" s="236">
        <v>0.05</v>
      </c>
      <c r="AU37" s="236"/>
      <c r="AV37" s="236">
        <v>0.05</v>
      </c>
      <c r="AW37" s="236"/>
      <c r="AX37" s="236">
        <v>0.05</v>
      </c>
      <c r="AY37" s="236"/>
      <c r="AZ37" s="236">
        <v>0.05</v>
      </c>
      <c r="BA37" s="236"/>
      <c r="BB37" s="236">
        <v>0.05</v>
      </c>
      <c r="BC37" s="239"/>
      <c r="BD37" s="225"/>
      <c r="BE37" s="225">
        <v>0.05</v>
      </c>
      <c r="BF37" s="225"/>
      <c r="BG37" s="225">
        <v>0.05</v>
      </c>
      <c r="BH37" s="225"/>
      <c r="BI37" s="225">
        <v>0.05</v>
      </c>
      <c r="BJ37" s="235"/>
      <c r="BK37" s="235">
        <v>0.05</v>
      </c>
      <c r="BL37" s="225"/>
      <c r="BM37" s="225"/>
      <c r="BN37" s="235"/>
      <c r="BO37" s="235">
        <v>0.05</v>
      </c>
      <c r="BP37" s="235"/>
      <c r="BQ37" s="235">
        <v>0.05</v>
      </c>
      <c r="BR37" s="235"/>
      <c r="BS37" s="235">
        <v>0.05</v>
      </c>
      <c r="BT37" s="235"/>
      <c r="BU37" s="235">
        <v>0.05</v>
      </c>
      <c r="BV37" s="235"/>
      <c r="BW37" s="235">
        <v>0.05</v>
      </c>
      <c r="BX37" s="236"/>
      <c r="BY37" s="236">
        <v>0.05</v>
      </c>
      <c r="BZ37" s="236"/>
      <c r="CA37" s="236">
        <v>0.05</v>
      </c>
      <c r="CB37" s="236"/>
      <c r="CC37" s="236">
        <v>0.05</v>
      </c>
      <c r="CD37" s="225"/>
      <c r="CE37" s="225"/>
      <c r="CF37" s="225"/>
      <c r="CG37" s="225"/>
      <c r="CH37" s="225"/>
      <c r="CI37" s="225"/>
      <c r="CJ37" s="225"/>
      <c r="CK37" s="225"/>
      <c r="CL37" s="225"/>
      <c r="CM37" s="225"/>
      <c r="CN37" s="225"/>
      <c r="CO37" s="225"/>
      <c r="CP37" s="225"/>
      <c r="CQ37" s="225"/>
      <c r="CR37" s="225"/>
      <c r="CS37" s="225"/>
      <c r="CT37" s="225"/>
      <c r="CU37" s="225"/>
      <c r="CV37" s="225"/>
      <c r="CW37" s="225"/>
      <c r="CX37" s="225"/>
      <c r="CY37" s="225"/>
      <c r="CZ37" s="225"/>
      <c r="DA37" s="225"/>
      <c r="DB37" s="225"/>
      <c r="DC37" s="225"/>
      <c r="DD37" s="225"/>
      <c r="DE37" s="225"/>
      <c r="DF37" s="225"/>
      <c r="DG37" s="225"/>
      <c r="DH37" s="225"/>
      <c r="DI37" s="225"/>
      <c r="DJ37" s="225"/>
      <c r="DK37" s="225"/>
      <c r="DL37" s="225"/>
      <c r="DM37" s="225"/>
      <c r="DN37" s="225"/>
      <c r="DO37" s="225"/>
      <c r="DP37" s="225"/>
      <c r="DQ37" s="225"/>
      <c r="DR37" s="225"/>
      <c r="DS37" s="225"/>
      <c r="DT37" s="225"/>
      <c r="DU37" s="225"/>
      <c r="DV37" s="225"/>
      <c r="DW37" s="225"/>
      <c r="DX37" s="225"/>
      <c r="DY37" s="225"/>
      <c r="DZ37" s="225"/>
      <c r="EA37" s="225"/>
      <c r="EB37" s="225"/>
      <c r="EC37" s="225"/>
      <c r="ED37" s="225"/>
      <c r="EE37" s="225"/>
      <c r="EF37" s="225"/>
      <c r="EG37" s="225"/>
      <c r="EH37" s="225"/>
      <c r="EI37" s="225"/>
      <c r="EJ37" s="225"/>
      <c r="EK37" s="225"/>
      <c r="EL37" s="225"/>
      <c r="EM37" s="225"/>
      <c r="EN37" s="225"/>
      <c r="EO37" s="225"/>
      <c r="EP37" s="225"/>
      <c r="EQ37" s="225"/>
      <c r="ER37" s="225"/>
      <c r="ES37" s="225"/>
      <c r="ET37" s="225"/>
      <c r="EU37" s="225"/>
      <c r="EV37" s="225"/>
      <c r="EW37" s="225"/>
      <c r="EX37" s="225"/>
      <c r="EY37" s="225"/>
      <c r="EZ37" s="225"/>
      <c r="FA37" s="225"/>
      <c r="FB37" s="225"/>
      <c r="FC37" s="225"/>
      <c r="FD37" s="225"/>
      <c r="FE37" s="225"/>
      <c r="FF37" s="225"/>
      <c r="FG37" s="225"/>
      <c r="FH37" s="225"/>
      <c r="FI37" s="225"/>
      <c r="FJ37" s="225"/>
      <c r="FK37" s="225"/>
      <c r="FL37" s="225"/>
      <c r="FM37" s="225"/>
      <c r="FN37" s="225"/>
      <c r="FO37" s="225"/>
      <c r="FP37" s="225"/>
      <c r="FQ37" s="225"/>
      <c r="FR37" s="225"/>
      <c r="FS37" s="225"/>
      <c r="FT37" s="225"/>
      <c r="FU37" s="225"/>
      <c r="FV37" s="225"/>
      <c r="FW37" s="225"/>
      <c r="FX37" s="225"/>
      <c r="FY37" s="225"/>
      <c r="FZ37" s="225"/>
      <c r="GA37" s="225"/>
      <c r="GB37" s="225"/>
      <c r="GC37" s="225"/>
      <c r="GD37" s="225"/>
      <c r="GE37" s="225"/>
      <c r="GF37" s="225"/>
      <c r="GG37" s="225"/>
      <c r="GH37" s="225"/>
      <c r="GI37" s="225"/>
      <c r="GJ37" s="225"/>
      <c r="GK37" s="225"/>
      <c r="GL37" s="225"/>
      <c r="GM37" s="225"/>
      <c r="GN37" s="225"/>
      <c r="GO37" s="225"/>
      <c r="GP37" s="225"/>
      <c r="GQ37" s="225"/>
      <c r="GR37" s="225"/>
      <c r="GS37" s="225"/>
      <c r="GT37" s="225"/>
      <c r="GU37" s="225"/>
      <c r="GV37" s="225"/>
      <c r="GW37" s="225"/>
      <c r="GX37" s="225"/>
      <c r="GY37" s="218"/>
      <c r="GZ37" s="225"/>
      <c r="HA37" s="218"/>
      <c r="HB37" s="225"/>
      <c r="HC37" s="225"/>
      <c r="HD37" s="225"/>
      <c r="HE37" s="225"/>
      <c r="HF37" s="225"/>
      <c r="HG37" s="225"/>
      <c r="HH37" s="225"/>
      <c r="HI37" s="225"/>
      <c r="HJ37" s="225"/>
      <c r="HK37" s="225"/>
      <c r="HL37" s="225"/>
      <c r="HM37" s="225"/>
      <c r="HN37" s="225"/>
      <c r="HO37" s="225"/>
      <c r="HP37" s="225">
        <v>0.05</v>
      </c>
      <c r="HQ37" s="225"/>
      <c r="HR37" s="225">
        <v>0.05</v>
      </c>
      <c r="HS37" s="225"/>
      <c r="HT37" s="225">
        <v>0.05</v>
      </c>
      <c r="HU37" s="225"/>
      <c r="HV37" s="225">
        <v>0.05</v>
      </c>
      <c r="HW37" s="235"/>
      <c r="HX37" s="235">
        <v>0.05</v>
      </c>
      <c r="HY37" s="225"/>
      <c r="HZ37" s="225"/>
      <c r="IA37" s="235"/>
      <c r="IB37" s="235">
        <v>0.05</v>
      </c>
      <c r="IC37" s="235"/>
      <c r="ID37" s="235">
        <v>0.05</v>
      </c>
      <c r="IE37" s="235"/>
      <c r="IF37" s="235">
        <v>0.05</v>
      </c>
      <c r="IG37" s="235"/>
      <c r="IH37" s="235">
        <v>0.05</v>
      </c>
      <c r="II37" s="235"/>
      <c r="IJ37" s="235">
        <v>0.05</v>
      </c>
      <c r="IK37" s="235"/>
      <c r="IL37" s="236">
        <v>0.05</v>
      </c>
      <c r="IM37" s="236"/>
      <c r="IN37" s="236">
        <v>0.05</v>
      </c>
      <c r="IO37" s="236"/>
      <c r="IP37" s="236">
        <v>0.05</v>
      </c>
      <c r="IQ37" s="236"/>
      <c r="IR37" s="236">
        <v>0.05</v>
      </c>
      <c r="IS37" s="236"/>
      <c r="IT37" s="236">
        <v>0.05</v>
      </c>
      <c r="IU37" s="236"/>
      <c r="IV37" s="236">
        <v>0.05</v>
      </c>
      <c r="IW37" s="239"/>
      <c r="IX37" s="225"/>
      <c r="IY37" s="225">
        <v>0.05</v>
      </c>
      <c r="IZ37" s="225"/>
      <c r="JA37" s="225">
        <v>0.05</v>
      </c>
      <c r="JB37" s="225"/>
      <c r="JC37" s="225">
        <v>0.05</v>
      </c>
      <c r="JD37" s="235"/>
      <c r="JE37" s="235">
        <v>0.05</v>
      </c>
      <c r="JF37" s="225"/>
      <c r="JG37" s="225"/>
      <c r="JH37" s="235"/>
      <c r="JI37" s="235">
        <v>0.05</v>
      </c>
      <c r="JJ37" s="235"/>
      <c r="JK37" s="235">
        <v>0.05</v>
      </c>
      <c r="JL37" s="235"/>
      <c r="JM37" s="235">
        <v>0.05</v>
      </c>
      <c r="JN37" s="235"/>
      <c r="JO37" s="235">
        <v>0.05</v>
      </c>
      <c r="JP37" s="235"/>
      <c r="JQ37" s="236">
        <v>0.05</v>
      </c>
      <c r="JR37" s="236"/>
      <c r="JS37" s="236">
        <v>0.05</v>
      </c>
      <c r="JT37" s="236"/>
      <c r="JU37" s="236">
        <v>0.05</v>
      </c>
      <c r="JV37" s="236"/>
      <c r="JW37" s="236">
        <v>0.05</v>
      </c>
      <c r="JX37" s="225"/>
      <c r="JY37" s="225"/>
      <c r="JZ37" s="225"/>
      <c r="KA37" s="225"/>
      <c r="KB37" s="225"/>
      <c r="KC37" s="225"/>
      <c r="KD37" s="225"/>
      <c r="KE37" s="225"/>
      <c r="KF37" s="225"/>
      <c r="KG37" s="225"/>
      <c r="KH37" s="225"/>
      <c r="KI37" s="225"/>
      <c r="KJ37" s="225"/>
      <c r="KK37" s="225"/>
      <c r="KL37" s="225"/>
      <c r="KM37" s="225"/>
      <c r="KN37" s="225"/>
      <c r="KO37" s="225"/>
      <c r="KP37" s="225"/>
      <c r="KQ37" s="225"/>
      <c r="KR37" s="225"/>
      <c r="KS37" s="225"/>
      <c r="KT37" s="225"/>
      <c r="KU37" s="225"/>
      <c r="KV37" s="225"/>
      <c r="KW37" s="225"/>
      <c r="KX37" s="225"/>
      <c r="KY37" s="225"/>
      <c r="KZ37" s="225"/>
      <c r="LA37" s="225"/>
      <c r="LB37" s="225"/>
      <c r="LC37" s="225"/>
      <c r="LD37" s="225"/>
      <c r="LE37" s="225"/>
      <c r="LF37" s="225"/>
      <c r="LG37" s="225"/>
      <c r="LH37" s="225"/>
      <c r="LI37" s="225"/>
      <c r="LJ37" s="225"/>
      <c r="LK37" s="225"/>
      <c r="LL37" s="225"/>
      <c r="LM37" s="225"/>
      <c r="LN37" s="225"/>
      <c r="LO37" s="225"/>
      <c r="LP37" s="225"/>
      <c r="LQ37" s="225"/>
      <c r="LR37" s="225"/>
      <c r="LS37" s="225"/>
      <c r="LT37" s="225"/>
      <c r="LU37" s="225"/>
      <c r="LV37" s="225"/>
      <c r="LW37" s="225"/>
      <c r="LX37" s="225"/>
      <c r="LY37" s="225"/>
      <c r="LZ37" s="225"/>
      <c r="MA37" s="225"/>
      <c r="MB37" s="225"/>
      <c r="MC37" s="225"/>
      <c r="MD37" s="225"/>
      <c r="ME37" s="225"/>
      <c r="MF37" s="225"/>
      <c r="MG37" s="225"/>
      <c r="MH37" s="225"/>
      <c r="MI37" s="225"/>
      <c r="MJ37" s="225"/>
      <c r="MK37" s="225"/>
      <c r="ML37" s="225"/>
      <c r="MM37" s="225"/>
      <c r="MN37" s="225"/>
      <c r="MO37" s="225"/>
      <c r="MP37" s="225"/>
      <c r="MQ37" s="225"/>
      <c r="MR37" s="225"/>
      <c r="MS37" s="225"/>
      <c r="MT37" s="225"/>
      <c r="MU37" s="225"/>
      <c r="MV37" s="225"/>
      <c r="MW37" s="225"/>
      <c r="MX37" s="225"/>
      <c r="MY37" s="225"/>
      <c r="MZ37" s="225"/>
      <c r="NA37" s="225"/>
      <c r="NB37" s="225"/>
      <c r="NC37" s="225"/>
      <c r="ND37" s="225"/>
      <c r="NE37" s="225"/>
      <c r="NF37" s="225"/>
      <c r="NG37" s="225"/>
      <c r="NH37" s="225"/>
      <c r="NI37" s="225"/>
      <c r="NJ37" s="225"/>
      <c r="NK37" s="225"/>
      <c r="NL37" s="225"/>
      <c r="NM37" s="225"/>
      <c r="NN37" s="225"/>
      <c r="NO37" s="225"/>
      <c r="NP37" s="225"/>
      <c r="NQ37" s="225"/>
      <c r="NR37" s="225"/>
      <c r="NS37" s="225"/>
      <c r="NT37" s="225"/>
      <c r="NU37" s="225"/>
      <c r="NV37" s="225"/>
      <c r="NW37" s="225"/>
      <c r="NX37" s="225"/>
      <c r="NY37" s="225"/>
      <c r="NZ37" s="225"/>
      <c r="OA37" s="225"/>
      <c r="OB37" s="225"/>
      <c r="OC37" s="225"/>
      <c r="OD37" s="225"/>
      <c r="OE37" s="225"/>
      <c r="OF37" s="225"/>
      <c r="OG37" s="225"/>
      <c r="OH37" s="225"/>
      <c r="OI37" s="225"/>
      <c r="OJ37" s="225"/>
      <c r="OK37" s="225"/>
      <c r="OL37" s="225"/>
      <c r="OM37" s="225"/>
      <c r="ON37" s="225"/>
      <c r="OO37" s="236"/>
      <c r="OP37" s="236"/>
      <c r="OQ37" s="236"/>
      <c r="OR37" s="236"/>
      <c r="OS37" s="236"/>
      <c r="OT37" s="220"/>
      <c r="OU37" s="220"/>
      <c r="OV37" s="220"/>
      <c r="OW37" s="220"/>
      <c r="OX37" s="236"/>
      <c r="OY37" s="225"/>
      <c r="OZ37" s="225"/>
      <c r="PA37" s="225"/>
      <c r="PB37" s="236"/>
      <c r="PC37" s="236"/>
      <c r="PD37" s="225"/>
      <c r="PE37" s="225"/>
      <c r="PF37" s="225"/>
      <c r="PG37" s="236"/>
      <c r="PH37" s="221">
        <v>0.05</v>
      </c>
      <c r="PI37" s="221">
        <v>0.06</v>
      </c>
      <c r="PJ37" s="221">
        <v>8.3000000000000004E-2</v>
      </c>
      <c r="PK37" s="221">
        <v>8.3000000000000004E-2</v>
      </c>
      <c r="PL37" s="221">
        <v>8.3000000000000004E-2</v>
      </c>
      <c r="PM37" s="221">
        <v>8.3000000000000004E-2</v>
      </c>
      <c r="PN37" s="221">
        <v>0.13300000000000001</v>
      </c>
      <c r="PO37" s="221">
        <v>0.13300000000000001</v>
      </c>
      <c r="PP37" s="221">
        <v>0.16700000000000001</v>
      </c>
      <c r="PQ37" s="221">
        <v>0.16700000000000001</v>
      </c>
      <c r="PR37" s="221">
        <v>0.16700000000000001</v>
      </c>
      <c r="PS37" s="221">
        <v>0.05</v>
      </c>
      <c r="PT37" s="221">
        <v>0.06</v>
      </c>
      <c r="PU37" s="221">
        <v>8.3000000000000004E-2</v>
      </c>
      <c r="PV37" s="221">
        <v>8.3000000000000004E-2</v>
      </c>
      <c r="PW37" s="221">
        <v>8.3000000000000004E-2</v>
      </c>
      <c r="PX37" s="221">
        <v>8.3000000000000004E-2</v>
      </c>
      <c r="PY37" s="221">
        <v>0.13300000000000001</v>
      </c>
      <c r="PZ37" s="221">
        <v>0.13300000000000001</v>
      </c>
      <c r="QA37" s="221">
        <v>0.16700000000000001</v>
      </c>
      <c r="QB37" s="221">
        <v>0.16700000000000001</v>
      </c>
      <c r="QC37" s="221">
        <v>0.16700000000000001</v>
      </c>
      <c r="QD37" s="223">
        <v>0.05</v>
      </c>
      <c r="QE37" s="221">
        <v>0.05</v>
      </c>
      <c r="QF37" s="221">
        <v>0.05</v>
      </c>
      <c r="QG37" s="236"/>
      <c r="QH37" s="236"/>
      <c r="QI37" s="236"/>
      <c r="QJ37" s="236"/>
      <c r="QK37" s="236"/>
      <c r="QL37" s="236"/>
      <c r="QM37" s="236"/>
      <c r="QN37" s="236"/>
      <c r="QO37" s="236"/>
      <c r="QP37" s="236"/>
      <c r="QQ37" s="236"/>
      <c r="QR37" s="236"/>
    </row>
    <row r="38" spans="1:460" s="224" customFormat="1">
      <c r="A38" s="217">
        <v>19</v>
      </c>
      <c r="B38" s="218" t="s">
        <v>937</v>
      </c>
      <c r="C38" s="241" t="str">
        <f t="shared" si="3"/>
        <v xml:space="preserve">Lăcătuș </v>
      </c>
      <c r="D38" s="220"/>
      <c r="E38" s="218"/>
      <c r="F38" s="225">
        <v>0.05</v>
      </c>
      <c r="G38" s="218"/>
      <c r="H38" s="225">
        <v>0.05</v>
      </c>
      <c r="I38" s="225">
        <v>0.05</v>
      </c>
      <c r="J38" s="225">
        <v>0.06</v>
      </c>
      <c r="K38" s="225">
        <v>0.06</v>
      </c>
      <c r="L38" s="225">
        <v>0.113</v>
      </c>
      <c r="M38" s="225">
        <v>0.113</v>
      </c>
      <c r="N38" s="225">
        <v>0.113</v>
      </c>
      <c r="O38" s="225">
        <v>0.2</v>
      </c>
      <c r="P38" s="225">
        <v>0.2</v>
      </c>
      <c r="Q38" s="225">
        <v>0.2</v>
      </c>
      <c r="R38" s="225">
        <v>0.2</v>
      </c>
      <c r="S38" s="225">
        <v>0.2</v>
      </c>
      <c r="T38" s="225">
        <v>0.2</v>
      </c>
      <c r="U38" s="225"/>
      <c r="V38" s="225"/>
      <c r="W38" s="225"/>
      <c r="X38" s="225"/>
      <c r="Y38" s="225"/>
      <c r="Z38" s="225"/>
      <c r="AA38" s="225"/>
      <c r="AB38" s="225"/>
      <c r="AC38" s="235"/>
      <c r="AD38" s="235"/>
      <c r="AE38" s="225"/>
      <c r="AF38" s="225">
        <v>0.05</v>
      </c>
      <c r="AG38" s="235"/>
      <c r="AH38" s="235"/>
      <c r="AI38" s="235"/>
      <c r="AJ38" s="235"/>
      <c r="AK38" s="235"/>
      <c r="AL38" s="235"/>
      <c r="AM38" s="235"/>
      <c r="AN38" s="235"/>
      <c r="AO38" s="236"/>
      <c r="AP38" s="236"/>
      <c r="AQ38" s="236"/>
      <c r="AR38" s="236"/>
      <c r="AS38" s="236"/>
      <c r="AT38" s="236"/>
      <c r="AU38" s="236"/>
      <c r="AV38" s="236"/>
      <c r="AW38" s="236"/>
      <c r="AX38" s="236"/>
      <c r="AY38" s="236"/>
      <c r="AZ38" s="236"/>
      <c r="BA38" s="236"/>
      <c r="BB38" s="236"/>
      <c r="BC38" s="239"/>
      <c r="BD38" s="225"/>
      <c r="BE38" s="225"/>
      <c r="BF38" s="225"/>
      <c r="BG38" s="225"/>
      <c r="BH38" s="225"/>
      <c r="BI38" s="225"/>
      <c r="BJ38" s="235"/>
      <c r="BK38" s="235"/>
      <c r="BL38" s="225"/>
      <c r="BM38" s="225">
        <v>0.05</v>
      </c>
      <c r="BN38" s="235"/>
      <c r="BO38" s="235"/>
      <c r="BP38" s="235"/>
      <c r="BQ38" s="235"/>
      <c r="BR38" s="235"/>
      <c r="BS38" s="235"/>
      <c r="BT38" s="235"/>
      <c r="BU38" s="235"/>
      <c r="BV38" s="235"/>
      <c r="BW38" s="235"/>
      <c r="BX38" s="236"/>
      <c r="BY38" s="236"/>
      <c r="BZ38" s="236"/>
      <c r="CA38" s="236"/>
      <c r="CB38" s="236"/>
      <c r="CC38" s="236"/>
      <c r="CD38" s="225"/>
      <c r="CE38" s="225">
        <v>0.05</v>
      </c>
      <c r="CF38" s="225"/>
      <c r="CG38" s="225">
        <v>0.05</v>
      </c>
      <c r="CH38" s="225"/>
      <c r="CI38" s="225">
        <v>0.05</v>
      </c>
      <c r="CJ38" s="225">
        <v>0.05</v>
      </c>
      <c r="CK38" s="225">
        <v>0.05</v>
      </c>
      <c r="CL38" s="225">
        <v>0.05</v>
      </c>
      <c r="CM38" s="225">
        <v>0.05</v>
      </c>
      <c r="CN38" s="225">
        <v>0.05</v>
      </c>
      <c r="CO38" s="225">
        <v>0.05</v>
      </c>
      <c r="CP38" s="225">
        <v>0.05</v>
      </c>
      <c r="CQ38" s="225">
        <v>0.05</v>
      </c>
      <c r="CR38" s="225">
        <v>0.05</v>
      </c>
      <c r="CS38" s="225">
        <v>0.05</v>
      </c>
      <c r="CT38" s="225">
        <v>0.05</v>
      </c>
      <c r="CU38" s="225">
        <v>0.05</v>
      </c>
      <c r="CV38" s="225">
        <v>0.05</v>
      </c>
      <c r="CW38" s="225">
        <v>0.05</v>
      </c>
      <c r="CX38" s="225">
        <v>0.05</v>
      </c>
      <c r="CY38" s="225">
        <v>0.06</v>
      </c>
      <c r="CZ38" s="225">
        <v>0.06</v>
      </c>
      <c r="DA38" s="225">
        <v>0.06</v>
      </c>
      <c r="DB38" s="225">
        <v>0.06</v>
      </c>
      <c r="DC38" s="225">
        <v>0.06</v>
      </c>
      <c r="DD38" s="225">
        <v>0.06</v>
      </c>
      <c r="DE38" s="225">
        <v>0.06</v>
      </c>
      <c r="DF38" s="225">
        <v>0.06</v>
      </c>
      <c r="DG38" s="225">
        <v>0.06</v>
      </c>
      <c r="DH38" s="225">
        <v>0.06</v>
      </c>
      <c r="DI38" s="225">
        <v>0.06</v>
      </c>
      <c r="DJ38" s="225">
        <v>0.06</v>
      </c>
      <c r="DK38" s="225">
        <v>0.06</v>
      </c>
      <c r="DL38" s="225">
        <v>0.06</v>
      </c>
      <c r="DM38" s="225">
        <v>0.06</v>
      </c>
      <c r="DN38" s="225">
        <v>0.06</v>
      </c>
      <c r="DO38" s="225">
        <v>0.06</v>
      </c>
      <c r="DP38" s="225">
        <v>0.06</v>
      </c>
      <c r="DQ38" s="225">
        <v>0.06</v>
      </c>
      <c r="DR38" s="225">
        <v>0.06</v>
      </c>
      <c r="DS38" s="225">
        <v>0.06</v>
      </c>
      <c r="DT38" s="225">
        <v>0.06</v>
      </c>
      <c r="DU38" s="225">
        <v>0.06</v>
      </c>
      <c r="DV38" s="225">
        <v>0.06</v>
      </c>
      <c r="DW38" s="225">
        <v>0.06</v>
      </c>
      <c r="DX38" s="225">
        <v>0.06</v>
      </c>
      <c r="DY38" s="225">
        <v>0.06</v>
      </c>
      <c r="DZ38" s="225">
        <v>0.113</v>
      </c>
      <c r="EA38" s="225">
        <v>0.113</v>
      </c>
      <c r="EB38" s="225">
        <v>0.113</v>
      </c>
      <c r="EC38" s="225">
        <v>0.113</v>
      </c>
      <c r="ED38" s="225">
        <v>0.113</v>
      </c>
      <c r="EE38" s="225">
        <v>0.113</v>
      </c>
      <c r="EF38" s="225">
        <v>0.113</v>
      </c>
      <c r="EG38" s="225">
        <v>0.113</v>
      </c>
      <c r="EH38" s="225">
        <v>0.113</v>
      </c>
      <c r="EI38" s="225">
        <v>0.113</v>
      </c>
      <c r="EJ38" s="225">
        <v>0.113</v>
      </c>
      <c r="EK38" s="225">
        <v>0.113</v>
      </c>
      <c r="EL38" s="225">
        <v>0.113</v>
      </c>
      <c r="EM38" s="225">
        <v>0.113</v>
      </c>
      <c r="EN38" s="225">
        <v>0.113</v>
      </c>
      <c r="EO38" s="225">
        <v>0.113</v>
      </c>
      <c r="EP38" s="225">
        <v>0.113</v>
      </c>
      <c r="EQ38" s="225">
        <v>0.113</v>
      </c>
      <c r="ER38" s="225">
        <v>0.113</v>
      </c>
      <c r="ES38" s="225">
        <v>0.113</v>
      </c>
      <c r="ET38" s="225">
        <v>0.113</v>
      </c>
      <c r="EU38" s="225">
        <v>0.113</v>
      </c>
      <c r="EV38" s="225">
        <v>0.113</v>
      </c>
      <c r="EW38" s="225">
        <v>0.113</v>
      </c>
      <c r="EX38" s="225">
        <v>0.113</v>
      </c>
      <c r="EY38" s="225">
        <v>0.113</v>
      </c>
      <c r="EZ38" s="225">
        <v>0.113</v>
      </c>
      <c r="FA38" s="225">
        <v>0.113</v>
      </c>
      <c r="FB38" s="225">
        <v>0.113</v>
      </c>
      <c r="FC38" s="225">
        <v>0.113</v>
      </c>
      <c r="FD38" s="225">
        <v>0.113</v>
      </c>
      <c r="FE38" s="225">
        <v>0.113</v>
      </c>
      <c r="FF38" s="225">
        <v>0.113</v>
      </c>
      <c r="FG38" s="225">
        <v>0.2</v>
      </c>
      <c r="FH38" s="225">
        <v>0.2</v>
      </c>
      <c r="FI38" s="225">
        <v>0.2</v>
      </c>
      <c r="FJ38" s="225">
        <v>0.2</v>
      </c>
      <c r="FK38" s="225">
        <v>0.2</v>
      </c>
      <c r="FL38" s="225">
        <v>0.2</v>
      </c>
      <c r="FM38" s="225">
        <v>0.2</v>
      </c>
      <c r="FN38" s="225">
        <v>0.2</v>
      </c>
      <c r="FO38" s="225">
        <v>0.2</v>
      </c>
      <c r="FP38" s="225">
        <v>0.2</v>
      </c>
      <c r="FQ38" s="225">
        <v>0.2</v>
      </c>
      <c r="FR38" s="225">
        <v>0.2</v>
      </c>
      <c r="FS38" s="225">
        <v>0.2</v>
      </c>
      <c r="FT38" s="225">
        <v>0.2</v>
      </c>
      <c r="FU38" s="225">
        <v>0.2</v>
      </c>
      <c r="FV38" s="225">
        <v>0.2</v>
      </c>
      <c r="FW38" s="225">
        <v>0.2</v>
      </c>
      <c r="FX38" s="225">
        <v>0.2</v>
      </c>
      <c r="FY38" s="225">
        <v>0.2</v>
      </c>
      <c r="FZ38" s="225">
        <v>0.2</v>
      </c>
      <c r="GA38" s="225">
        <v>0.2</v>
      </c>
      <c r="GB38" s="225">
        <v>0.2</v>
      </c>
      <c r="GC38" s="225">
        <v>0.2</v>
      </c>
      <c r="GD38" s="225">
        <v>0.2</v>
      </c>
      <c r="GE38" s="225">
        <v>0.2</v>
      </c>
      <c r="GF38" s="225">
        <v>0.2</v>
      </c>
      <c r="GG38" s="225">
        <v>0.2</v>
      </c>
      <c r="GH38" s="225">
        <v>0.2</v>
      </c>
      <c r="GI38" s="225">
        <v>0.2</v>
      </c>
      <c r="GJ38" s="225">
        <v>0.2</v>
      </c>
      <c r="GK38" s="225">
        <v>0.2</v>
      </c>
      <c r="GL38" s="225">
        <v>0.2</v>
      </c>
      <c r="GM38" s="225">
        <v>0.2</v>
      </c>
      <c r="GN38" s="225">
        <v>0.2</v>
      </c>
      <c r="GO38" s="225">
        <v>0.2</v>
      </c>
      <c r="GP38" s="225">
        <v>0.2</v>
      </c>
      <c r="GQ38" s="225">
        <v>0.2</v>
      </c>
      <c r="GR38" s="225">
        <v>0.2</v>
      </c>
      <c r="GS38" s="225">
        <v>0.2</v>
      </c>
      <c r="GT38" s="225"/>
      <c r="GU38" s="225"/>
      <c r="GV38" s="225"/>
      <c r="GW38" s="225"/>
      <c r="GX38" s="225"/>
      <c r="GY38" s="218"/>
      <c r="GZ38" s="225">
        <v>0.05</v>
      </c>
      <c r="HA38" s="218"/>
      <c r="HB38" s="225">
        <v>0.05</v>
      </c>
      <c r="HC38" s="225">
        <v>0.05</v>
      </c>
      <c r="HD38" s="225">
        <v>0.06</v>
      </c>
      <c r="HE38" s="225">
        <v>0.06</v>
      </c>
      <c r="HF38" s="225">
        <v>0.113</v>
      </c>
      <c r="HG38" s="225">
        <v>0.113</v>
      </c>
      <c r="HH38" s="225">
        <v>0.113</v>
      </c>
      <c r="HI38" s="225">
        <v>0.2</v>
      </c>
      <c r="HJ38" s="225">
        <v>0.2</v>
      </c>
      <c r="HK38" s="225">
        <v>0.2</v>
      </c>
      <c r="HL38" s="225">
        <v>0.2</v>
      </c>
      <c r="HM38" s="225">
        <v>0.2</v>
      </c>
      <c r="HN38" s="225">
        <v>0.2</v>
      </c>
      <c r="HO38" s="225"/>
      <c r="HP38" s="225"/>
      <c r="HQ38" s="225"/>
      <c r="HR38" s="225"/>
      <c r="HS38" s="225"/>
      <c r="HT38" s="225"/>
      <c r="HU38" s="225"/>
      <c r="HV38" s="225"/>
      <c r="HW38" s="235"/>
      <c r="HX38" s="235"/>
      <c r="HY38" s="225"/>
      <c r="HZ38" s="225">
        <v>0.05</v>
      </c>
      <c r="IA38" s="235"/>
      <c r="IB38" s="235"/>
      <c r="IC38" s="235"/>
      <c r="ID38" s="235"/>
      <c r="IE38" s="235"/>
      <c r="IF38" s="235"/>
      <c r="IG38" s="235"/>
      <c r="IH38" s="235"/>
      <c r="II38" s="235"/>
      <c r="IJ38" s="235"/>
      <c r="IK38" s="235"/>
      <c r="IL38" s="236"/>
      <c r="IM38" s="236"/>
      <c r="IN38" s="236"/>
      <c r="IO38" s="236"/>
      <c r="IP38" s="236"/>
      <c r="IQ38" s="236"/>
      <c r="IR38" s="236"/>
      <c r="IS38" s="236"/>
      <c r="IT38" s="236"/>
      <c r="IU38" s="236"/>
      <c r="IV38" s="236"/>
      <c r="IW38" s="239"/>
      <c r="IX38" s="225"/>
      <c r="IY38" s="225"/>
      <c r="IZ38" s="225"/>
      <c r="JA38" s="225"/>
      <c r="JB38" s="225"/>
      <c r="JC38" s="225"/>
      <c r="JD38" s="235"/>
      <c r="JE38" s="235"/>
      <c r="JF38" s="225"/>
      <c r="JG38" s="225">
        <v>0.05</v>
      </c>
      <c r="JH38" s="235"/>
      <c r="JI38" s="235"/>
      <c r="JJ38" s="235"/>
      <c r="JK38" s="235"/>
      <c r="JL38" s="235"/>
      <c r="JM38" s="235"/>
      <c r="JN38" s="235"/>
      <c r="JO38" s="235"/>
      <c r="JP38" s="235"/>
      <c r="JQ38" s="236"/>
      <c r="JR38" s="236"/>
      <c r="JS38" s="236"/>
      <c r="JT38" s="236"/>
      <c r="JU38" s="236"/>
      <c r="JV38" s="236"/>
      <c r="JW38" s="236"/>
      <c r="JX38" s="225"/>
      <c r="JY38" s="225">
        <v>0.05</v>
      </c>
      <c r="JZ38" s="225"/>
      <c r="KA38" s="225">
        <v>0.05</v>
      </c>
      <c r="KB38" s="225"/>
      <c r="KC38" s="225">
        <v>0.05</v>
      </c>
      <c r="KD38" s="225">
        <v>0.05</v>
      </c>
      <c r="KE38" s="225">
        <v>0.05</v>
      </c>
      <c r="KF38" s="225">
        <v>0.05</v>
      </c>
      <c r="KG38" s="225">
        <v>0.05</v>
      </c>
      <c r="KH38" s="225">
        <v>0.05</v>
      </c>
      <c r="KI38" s="225">
        <v>0.05</v>
      </c>
      <c r="KJ38" s="225">
        <v>0.05</v>
      </c>
      <c r="KK38" s="225">
        <v>0.05</v>
      </c>
      <c r="KL38" s="225">
        <v>0.05</v>
      </c>
      <c r="KM38" s="225">
        <v>0.05</v>
      </c>
      <c r="KN38" s="225">
        <v>0.05</v>
      </c>
      <c r="KO38" s="225">
        <v>0.05</v>
      </c>
      <c r="KP38" s="225">
        <v>0.05</v>
      </c>
      <c r="KQ38" s="225">
        <v>0.05</v>
      </c>
      <c r="KR38" s="225">
        <v>0.05</v>
      </c>
      <c r="KS38" s="225">
        <v>0.06</v>
      </c>
      <c r="KT38" s="225">
        <v>0.06</v>
      </c>
      <c r="KU38" s="225">
        <v>0.06</v>
      </c>
      <c r="KV38" s="225">
        <v>0.06</v>
      </c>
      <c r="KW38" s="225">
        <v>0.06</v>
      </c>
      <c r="KX38" s="225">
        <v>0.06</v>
      </c>
      <c r="KY38" s="225">
        <v>0.06</v>
      </c>
      <c r="KZ38" s="225">
        <v>0.06</v>
      </c>
      <c r="LA38" s="225">
        <v>0.06</v>
      </c>
      <c r="LB38" s="225">
        <v>0.06</v>
      </c>
      <c r="LC38" s="225">
        <v>0.06</v>
      </c>
      <c r="LD38" s="225">
        <v>0.06</v>
      </c>
      <c r="LE38" s="225">
        <v>0.06</v>
      </c>
      <c r="LF38" s="225">
        <v>0.06</v>
      </c>
      <c r="LG38" s="225">
        <v>0.06</v>
      </c>
      <c r="LH38" s="225">
        <v>0.06</v>
      </c>
      <c r="LI38" s="225">
        <v>0.06</v>
      </c>
      <c r="LJ38" s="225">
        <v>0.06</v>
      </c>
      <c r="LK38" s="225">
        <v>0.06</v>
      </c>
      <c r="LL38" s="225">
        <v>0.06</v>
      </c>
      <c r="LM38" s="225">
        <v>0.06</v>
      </c>
      <c r="LN38" s="225">
        <v>0.06</v>
      </c>
      <c r="LO38" s="225">
        <v>0.06</v>
      </c>
      <c r="LP38" s="225">
        <v>0.06</v>
      </c>
      <c r="LQ38" s="225">
        <v>0.06</v>
      </c>
      <c r="LR38" s="225">
        <v>0.06</v>
      </c>
      <c r="LS38" s="225">
        <v>0.06</v>
      </c>
      <c r="LT38" s="225">
        <v>0.113</v>
      </c>
      <c r="LU38" s="225">
        <v>0.113</v>
      </c>
      <c r="LV38" s="225">
        <v>0.113</v>
      </c>
      <c r="LW38" s="225">
        <v>0.113</v>
      </c>
      <c r="LX38" s="225">
        <v>0.113</v>
      </c>
      <c r="LY38" s="225">
        <v>0.113</v>
      </c>
      <c r="LZ38" s="225">
        <v>0.113</v>
      </c>
      <c r="MA38" s="225">
        <v>0.113</v>
      </c>
      <c r="MB38" s="225">
        <v>0.113</v>
      </c>
      <c r="MC38" s="225">
        <v>0.113</v>
      </c>
      <c r="MD38" s="225">
        <v>0.113</v>
      </c>
      <c r="ME38" s="225">
        <v>0.113</v>
      </c>
      <c r="MF38" s="225">
        <v>0.113</v>
      </c>
      <c r="MG38" s="225">
        <v>0.113</v>
      </c>
      <c r="MH38" s="225">
        <v>0.113</v>
      </c>
      <c r="MI38" s="225">
        <v>0.113</v>
      </c>
      <c r="MJ38" s="225">
        <v>0.113</v>
      </c>
      <c r="MK38" s="225">
        <v>0.113</v>
      </c>
      <c r="ML38" s="225">
        <v>0.113</v>
      </c>
      <c r="MM38" s="225">
        <v>0.113</v>
      </c>
      <c r="MN38" s="225">
        <v>0.113</v>
      </c>
      <c r="MO38" s="225">
        <v>0.113</v>
      </c>
      <c r="MP38" s="225">
        <v>0.113</v>
      </c>
      <c r="MQ38" s="225">
        <v>0.113</v>
      </c>
      <c r="MR38" s="225">
        <v>0.113</v>
      </c>
      <c r="MS38" s="225">
        <v>0.113</v>
      </c>
      <c r="MT38" s="225">
        <v>0.113</v>
      </c>
      <c r="MU38" s="225">
        <v>0.113</v>
      </c>
      <c r="MV38" s="225">
        <v>0.113</v>
      </c>
      <c r="MW38" s="225">
        <v>0.113</v>
      </c>
      <c r="MX38" s="225">
        <v>0.113</v>
      </c>
      <c r="MY38" s="225">
        <v>0.113</v>
      </c>
      <c r="MZ38" s="225">
        <v>0.113</v>
      </c>
      <c r="NA38" s="225">
        <v>0.2</v>
      </c>
      <c r="NB38" s="225">
        <v>0.2</v>
      </c>
      <c r="NC38" s="225">
        <v>0.2</v>
      </c>
      <c r="ND38" s="225">
        <v>0.2</v>
      </c>
      <c r="NE38" s="225">
        <v>0.2</v>
      </c>
      <c r="NF38" s="225">
        <v>0.2</v>
      </c>
      <c r="NG38" s="225">
        <v>0.2</v>
      </c>
      <c r="NH38" s="225">
        <v>0.2</v>
      </c>
      <c r="NI38" s="225">
        <v>0.2</v>
      </c>
      <c r="NJ38" s="225">
        <v>0.2</v>
      </c>
      <c r="NK38" s="225">
        <v>0.2</v>
      </c>
      <c r="NL38" s="225">
        <v>0.2</v>
      </c>
      <c r="NM38" s="225">
        <v>0.2</v>
      </c>
      <c r="NN38" s="225">
        <v>0.2</v>
      </c>
      <c r="NO38" s="225">
        <v>0.2</v>
      </c>
      <c r="NP38" s="225">
        <v>0.2</v>
      </c>
      <c r="NQ38" s="225">
        <v>0.2</v>
      </c>
      <c r="NR38" s="225">
        <v>0.2</v>
      </c>
      <c r="NS38" s="225">
        <v>0.2</v>
      </c>
      <c r="NT38" s="225">
        <v>0.2</v>
      </c>
      <c r="NU38" s="225">
        <v>0.2</v>
      </c>
      <c r="NV38" s="225">
        <v>0.2</v>
      </c>
      <c r="NW38" s="225">
        <v>0.2</v>
      </c>
      <c r="NX38" s="225">
        <v>0.2</v>
      </c>
      <c r="NY38" s="225">
        <v>0.2</v>
      </c>
      <c r="NZ38" s="225">
        <v>0.2</v>
      </c>
      <c r="OA38" s="225">
        <v>0.2</v>
      </c>
      <c r="OB38" s="225">
        <v>0.2</v>
      </c>
      <c r="OC38" s="225">
        <v>0.2</v>
      </c>
      <c r="OD38" s="225">
        <v>0.2</v>
      </c>
      <c r="OE38" s="225">
        <v>0.2</v>
      </c>
      <c r="OF38" s="225">
        <v>0.2</v>
      </c>
      <c r="OG38" s="225">
        <v>0.2</v>
      </c>
      <c r="OH38" s="225">
        <v>0.2</v>
      </c>
      <c r="OI38" s="225">
        <v>0.2</v>
      </c>
      <c r="OJ38" s="225">
        <v>0.2</v>
      </c>
      <c r="OK38" s="225">
        <v>0.2</v>
      </c>
      <c r="OL38" s="225">
        <v>0.2</v>
      </c>
      <c r="OM38" s="225">
        <v>0.2</v>
      </c>
      <c r="ON38" s="225"/>
      <c r="OO38" s="220"/>
      <c r="OP38" s="220"/>
      <c r="OQ38" s="220"/>
      <c r="OR38" s="220"/>
      <c r="OS38" s="243"/>
      <c r="OT38" s="220"/>
      <c r="OU38" s="220"/>
      <c r="OV38" s="220"/>
      <c r="OW38" s="220"/>
      <c r="OX38" s="243"/>
      <c r="OY38" s="225"/>
      <c r="OZ38" s="225"/>
      <c r="PA38" s="225"/>
      <c r="PB38" s="243"/>
      <c r="PC38" s="242"/>
      <c r="PD38" s="225"/>
      <c r="PE38" s="225"/>
      <c r="PF38" s="225"/>
      <c r="PG38" s="242"/>
      <c r="PH38" s="242"/>
      <c r="PI38" s="242"/>
      <c r="PJ38" s="242"/>
      <c r="PK38" s="242"/>
      <c r="PL38" s="242"/>
      <c r="PM38" s="242"/>
      <c r="PN38" s="242"/>
      <c r="PO38" s="242"/>
      <c r="PP38" s="242"/>
      <c r="PQ38" s="242"/>
      <c r="PR38" s="242"/>
      <c r="PS38" s="242"/>
      <c r="PT38" s="242"/>
      <c r="PU38" s="242"/>
      <c r="PV38" s="242"/>
      <c r="PW38" s="242"/>
      <c r="PX38" s="242"/>
      <c r="PY38" s="242"/>
      <c r="PZ38" s="242"/>
      <c r="QA38" s="229"/>
      <c r="QB38" s="229"/>
      <c r="QC38" s="229"/>
      <c r="QD38" s="244"/>
      <c r="QE38" s="243"/>
      <c r="QF38" s="242"/>
      <c r="QG38" s="242"/>
      <c r="QH38" s="242"/>
      <c r="QI38" s="242"/>
      <c r="QJ38" s="242"/>
      <c r="QK38" s="242"/>
      <c r="QL38" s="242"/>
      <c r="QM38" s="242"/>
      <c r="QN38" s="242"/>
      <c r="QO38" s="242"/>
      <c r="QP38" s="242"/>
      <c r="QQ38" s="242"/>
      <c r="QR38" s="242"/>
    </row>
    <row r="39" spans="1:460" s="224" customFormat="1">
      <c r="A39" s="217">
        <v>20</v>
      </c>
      <c r="B39" s="218" t="s">
        <v>938</v>
      </c>
      <c r="C39" s="241" t="str">
        <f t="shared" si="3"/>
        <v xml:space="preserve">Lăcătuș </v>
      </c>
      <c r="D39" s="220"/>
      <c r="E39" s="218">
        <v>0.02</v>
      </c>
      <c r="F39" s="225">
        <v>0.02</v>
      </c>
      <c r="G39" s="218">
        <v>0.02</v>
      </c>
      <c r="H39" s="225">
        <v>0.02</v>
      </c>
      <c r="I39" s="225">
        <v>0.02</v>
      </c>
      <c r="J39" s="225">
        <v>0.02</v>
      </c>
      <c r="K39" s="225">
        <v>0.02</v>
      </c>
      <c r="L39" s="225">
        <v>0.05</v>
      </c>
      <c r="M39" s="225">
        <v>0.05</v>
      </c>
      <c r="N39" s="225">
        <v>0.05</v>
      </c>
      <c r="O39" s="225">
        <v>8.2000000000000003E-2</v>
      </c>
      <c r="P39" s="225">
        <v>8.2000000000000003E-2</v>
      </c>
      <c r="Q39" s="225">
        <v>8.2000000000000003E-2</v>
      </c>
      <c r="R39" s="225">
        <v>8.2000000000000003E-2</v>
      </c>
      <c r="S39" s="225">
        <v>8.2000000000000003E-2</v>
      </c>
      <c r="T39" s="225">
        <v>8.2000000000000003E-2</v>
      </c>
      <c r="U39" s="225">
        <v>0.02</v>
      </c>
      <c r="V39" s="225">
        <v>0.02</v>
      </c>
      <c r="W39" s="225">
        <v>0.02</v>
      </c>
      <c r="X39" s="225">
        <v>0.02</v>
      </c>
      <c r="Y39" s="225">
        <v>0.02</v>
      </c>
      <c r="Z39" s="225">
        <v>0.02</v>
      </c>
      <c r="AA39" s="225">
        <v>0.02</v>
      </c>
      <c r="AB39" s="225">
        <v>0.02</v>
      </c>
      <c r="AC39" s="235">
        <v>0.02</v>
      </c>
      <c r="AD39" s="235">
        <v>0.02</v>
      </c>
      <c r="AE39" s="225">
        <v>0.02</v>
      </c>
      <c r="AF39" s="225">
        <v>0.02</v>
      </c>
      <c r="AG39" s="235">
        <v>0.02</v>
      </c>
      <c r="AH39" s="235">
        <v>0.02</v>
      </c>
      <c r="AI39" s="235">
        <v>0.02</v>
      </c>
      <c r="AJ39" s="235">
        <v>0.02</v>
      </c>
      <c r="AK39" s="235">
        <v>0.02</v>
      </c>
      <c r="AL39" s="235">
        <v>0.02</v>
      </c>
      <c r="AM39" s="235">
        <v>0.02</v>
      </c>
      <c r="AN39" s="235">
        <v>0.02</v>
      </c>
      <c r="AO39" s="236">
        <v>0.02</v>
      </c>
      <c r="AP39" s="236">
        <v>0.02</v>
      </c>
      <c r="AQ39" s="236">
        <v>0.02</v>
      </c>
      <c r="AR39" s="236">
        <v>0.02</v>
      </c>
      <c r="AS39" s="236">
        <v>0.02</v>
      </c>
      <c r="AT39" s="236">
        <v>0.02</v>
      </c>
      <c r="AU39" s="236">
        <v>0.02</v>
      </c>
      <c r="AV39" s="236">
        <v>0.02</v>
      </c>
      <c r="AW39" s="236">
        <v>0.02</v>
      </c>
      <c r="AX39" s="236">
        <v>0.02</v>
      </c>
      <c r="AY39" s="236">
        <v>0.02</v>
      </c>
      <c r="AZ39" s="236">
        <v>0.02</v>
      </c>
      <c r="BA39" s="236">
        <v>0.02</v>
      </c>
      <c r="BB39" s="236">
        <v>0.02</v>
      </c>
      <c r="BC39" s="239">
        <v>0.02</v>
      </c>
      <c r="BD39" s="225">
        <v>0.02</v>
      </c>
      <c r="BE39" s="225">
        <v>0.02</v>
      </c>
      <c r="BF39" s="225">
        <v>0.02</v>
      </c>
      <c r="BG39" s="225">
        <v>0.02</v>
      </c>
      <c r="BH39" s="225">
        <v>0.02</v>
      </c>
      <c r="BI39" s="225">
        <v>0.02</v>
      </c>
      <c r="BJ39" s="235">
        <v>0.02</v>
      </c>
      <c r="BK39" s="235">
        <v>0.02</v>
      </c>
      <c r="BL39" s="225">
        <v>0.02</v>
      </c>
      <c r="BM39" s="225">
        <v>0.02</v>
      </c>
      <c r="BN39" s="235">
        <v>0.02</v>
      </c>
      <c r="BO39" s="235">
        <v>0.02</v>
      </c>
      <c r="BP39" s="235">
        <v>0.02</v>
      </c>
      <c r="BQ39" s="235">
        <v>0.02</v>
      </c>
      <c r="BR39" s="235">
        <v>0.02</v>
      </c>
      <c r="BS39" s="235">
        <v>0.02</v>
      </c>
      <c r="BT39" s="235">
        <v>0.02</v>
      </c>
      <c r="BU39" s="235">
        <v>0.02</v>
      </c>
      <c r="BV39" s="235">
        <v>0.02</v>
      </c>
      <c r="BW39" s="235">
        <v>0.02</v>
      </c>
      <c r="BX39" s="236">
        <v>0.02</v>
      </c>
      <c r="BY39" s="236">
        <v>0.02</v>
      </c>
      <c r="BZ39" s="236">
        <v>0.02</v>
      </c>
      <c r="CA39" s="236">
        <v>0.02</v>
      </c>
      <c r="CB39" s="236">
        <v>0.02</v>
      </c>
      <c r="CC39" s="236">
        <v>0.02</v>
      </c>
      <c r="CD39" s="225">
        <v>0.02</v>
      </c>
      <c r="CE39" s="225">
        <v>0.02</v>
      </c>
      <c r="CF39" s="225">
        <v>0.02</v>
      </c>
      <c r="CG39" s="225">
        <v>0.02</v>
      </c>
      <c r="CH39" s="225">
        <v>0.02</v>
      </c>
      <c r="CI39" s="225">
        <v>0.02</v>
      </c>
      <c r="CJ39" s="225">
        <v>0.02</v>
      </c>
      <c r="CK39" s="225">
        <v>0.02</v>
      </c>
      <c r="CL39" s="225">
        <v>0.02</v>
      </c>
      <c r="CM39" s="225">
        <v>0.02</v>
      </c>
      <c r="CN39" s="225">
        <v>0.02</v>
      </c>
      <c r="CO39" s="225">
        <v>0.02</v>
      </c>
      <c r="CP39" s="225">
        <v>0.02</v>
      </c>
      <c r="CQ39" s="225">
        <v>0.02</v>
      </c>
      <c r="CR39" s="225">
        <v>0.02</v>
      </c>
      <c r="CS39" s="225">
        <v>0.02</v>
      </c>
      <c r="CT39" s="225">
        <v>0.02</v>
      </c>
      <c r="CU39" s="225">
        <v>0.02</v>
      </c>
      <c r="CV39" s="225">
        <v>0.02</v>
      </c>
      <c r="CW39" s="225">
        <v>0.02</v>
      </c>
      <c r="CX39" s="225">
        <v>0.02</v>
      </c>
      <c r="CY39" s="225">
        <v>0.02</v>
      </c>
      <c r="CZ39" s="225">
        <v>0.02</v>
      </c>
      <c r="DA39" s="225">
        <v>0.02</v>
      </c>
      <c r="DB39" s="225">
        <v>0.02</v>
      </c>
      <c r="DC39" s="225">
        <v>0.02</v>
      </c>
      <c r="DD39" s="225">
        <v>0.02</v>
      </c>
      <c r="DE39" s="225">
        <v>0.02</v>
      </c>
      <c r="DF39" s="225">
        <v>0.02</v>
      </c>
      <c r="DG39" s="225">
        <v>0.02</v>
      </c>
      <c r="DH39" s="225">
        <v>0.02</v>
      </c>
      <c r="DI39" s="225">
        <v>0.02</v>
      </c>
      <c r="DJ39" s="225">
        <v>0.02</v>
      </c>
      <c r="DK39" s="225">
        <v>0.02</v>
      </c>
      <c r="DL39" s="225">
        <v>0.02</v>
      </c>
      <c r="DM39" s="225">
        <v>0.02</v>
      </c>
      <c r="DN39" s="225">
        <v>0.02</v>
      </c>
      <c r="DO39" s="225">
        <v>0.02</v>
      </c>
      <c r="DP39" s="225">
        <v>0.02</v>
      </c>
      <c r="DQ39" s="225">
        <v>0.02</v>
      </c>
      <c r="DR39" s="225">
        <v>0.02</v>
      </c>
      <c r="DS39" s="225">
        <v>0.02</v>
      </c>
      <c r="DT39" s="225">
        <v>0.02</v>
      </c>
      <c r="DU39" s="225">
        <v>0.02</v>
      </c>
      <c r="DV39" s="225">
        <v>0.02</v>
      </c>
      <c r="DW39" s="225">
        <v>0.02</v>
      </c>
      <c r="DX39" s="225">
        <v>0.02</v>
      </c>
      <c r="DY39" s="225">
        <v>0.02</v>
      </c>
      <c r="DZ39" s="225">
        <v>0.05</v>
      </c>
      <c r="EA39" s="225">
        <v>0.05</v>
      </c>
      <c r="EB39" s="225">
        <v>0.05</v>
      </c>
      <c r="EC39" s="225">
        <v>0.05</v>
      </c>
      <c r="ED39" s="225">
        <v>0.05</v>
      </c>
      <c r="EE39" s="225">
        <v>0.05</v>
      </c>
      <c r="EF39" s="225">
        <v>0.05</v>
      </c>
      <c r="EG39" s="225">
        <v>0.05</v>
      </c>
      <c r="EH39" s="225">
        <v>0.05</v>
      </c>
      <c r="EI39" s="225">
        <v>0.05</v>
      </c>
      <c r="EJ39" s="225">
        <v>0.05</v>
      </c>
      <c r="EK39" s="225">
        <v>0.05</v>
      </c>
      <c r="EL39" s="225">
        <v>0.05</v>
      </c>
      <c r="EM39" s="225">
        <v>0.05</v>
      </c>
      <c r="EN39" s="225">
        <v>0.05</v>
      </c>
      <c r="EO39" s="225">
        <v>0.05</v>
      </c>
      <c r="EP39" s="225">
        <v>0.05</v>
      </c>
      <c r="EQ39" s="225">
        <v>0.05</v>
      </c>
      <c r="ER39" s="225">
        <v>0.05</v>
      </c>
      <c r="ES39" s="225">
        <v>0.05</v>
      </c>
      <c r="ET39" s="225">
        <v>0.05</v>
      </c>
      <c r="EU39" s="225">
        <v>0.05</v>
      </c>
      <c r="EV39" s="225">
        <v>0.05</v>
      </c>
      <c r="EW39" s="225">
        <v>0.05</v>
      </c>
      <c r="EX39" s="225">
        <v>0.05</v>
      </c>
      <c r="EY39" s="225">
        <v>0.05</v>
      </c>
      <c r="EZ39" s="225">
        <v>0.05</v>
      </c>
      <c r="FA39" s="225">
        <v>0.05</v>
      </c>
      <c r="FB39" s="225">
        <v>0.05</v>
      </c>
      <c r="FC39" s="225">
        <v>0.05</v>
      </c>
      <c r="FD39" s="225">
        <v>0.05</v>
      </c>
      <c r="FE39" s="225">
        <v>0.05</v>
      </c>
      <c r="FF39" s="225">
        <v>0.05</v>
      </c>
      <c r="FG39" s="225">
        <v>8.2000000000000003E-2</v>
      </c>
      <c r="FH39" s="225">
        <v>8.2000000000000003E-2</v>
      </c>
      <c r="FI39" s="225">
        <v>8.2000000000000003E-2</v>
      </c>
      <c r="FJ39" s="225">
        <v>8.2000000000000003E-2</v>
      </c>
      <c r="FK39" s="225">
        <v>8.2000000000000003E-2</v>
      </c>
      <c r="FL39" s="225">
        <v>8.2000000000000003E-2</v>
      </c>
      <c r="FM39" s="225">
        <v>8.2000000000000003E-2</v>
      </c>
      <c r="FN39" s="225">
        <v>8.2000000000000003E-2</v>
      </c>
      <c r="FO39" s="225">
        <v>8.2000000000000003E-2</v>
      </c>
      <c r="FP39" s="225">
        <v>8.2000000000000003E-2</v>
      </c>
      <c r="FQ39" s="225">
        <v>8.2000000000000003E-2</v>
      </c>
      <c r="FR39" s="225">
        <v>8.2000000000000003E-2</v>
      </c>
      <c r="FS39" s="225">
        <v>8.2000000000000003E-2</v>
      </c>
      <c r="FT39" s="225">
        <v>8.2000000000000003E-2</v>
      </c>
      <c r="FU39" s="225">
        <v>8.2000000000000003E-2</v>
      </c>
      <c r="FV39" s="225">
        <v>8.2000000000000003E-2</v>
      </c>
      <c r="FW39" s="225">
        <v>8.2000000000000003E-2</v>
      </c>
      <c r="FX39" s="225">
        <v>8.2000000000000003E-2</v>
      </c>
      <c r="FY39" s="225">
        <v>8.2000000000000003E-2</v>
      </c>
      <c r="FZ39" s="225">
        <v>8.2000000000000003E-2</v>
      </c>
      <c r="GA39" s="225">
        <v>8.2000000000000003E-2</v>
      </c>
      <c r="GB39" s="225">
        <v>8.2000000000000003E-2</v>
      </c>
      <c r="GC39" s="225">
        <v>8.2000000000000003E-2</v>
      </c>
      <c r="GD39" s="225">
        <v>8.2000000000000003E-2</v>
      </c>
      <c r="GE39" s="225">
        <v>8.2000000000000003E-2</v>
      </c>
      <c r="GF39" s="225">
        <v>8.2000000000000003E-2</v>
      </c>
      <c r="GG39" s="225">
        <v>8.2000000000000003E-2</v>
      </c>
      <c r="GH39" s="225">
        <v>8.2000000000000003E-2</v>
      </c>
      <c r="GI39" s="225">
        <v>8.2000000000000003E-2</v>
      </c>
      <c r="GJ39" s="225">
        <v>8.2000000000000003E-2</v>
      </c>
      <c r="GK39" s="225">
        <v>8.2000000000000003E-2</v>
      </c>
      <c r="GL39" s="225">
        <v>8.2000000000000003E-2</v>
      </c>
      <c r="GM39" s="225">
        <v>8.2000000000000003E-2</v>
      </c>
      <c r="GN39" s="225">
        <v>8.2000000000000003E-2</v>
      </c>
      <c r="GO39" s="225">
        <v>8.2000000000000003E-2</v>
      </c>
      <c r="GP39" s="225">
        <v>8.2000000000000003E-2</v>
      </c>
      <c r="GQ39" s="225">
        <v>8.2000000000000003E-2</v>
      </c>
      <c r="GR39" s="225">
        <v>8.2000000000000003E-2</v>
      </c>
      <c r="GS39" s="225">
        <v>8.2000000000000003E-2</v>
      </c>
      <c r="GT39" s="225"/>
      <c r="GU39" s="225"/>
      <c r="GV39" s="225"/>
      <c r="GW39" s="225"/>
      <c r="GX39" s="225"/>
      <c r="GY39" s="218">
        <v>0.02</v>
      </c>
      <c r="GZ39" s="225">
        <v>0.02</v>
      </c>
      <c r="HA39" s="218">
        <v>0.02</v>
      </c>
      <c r="HB39" s="225">
        <v>0.02</v>
      </c>
      <c r="HC39" s="225">
        <v>0.02</v>
      </c>
      <c r="HD39" s="225">
        <v>0.02</v>
      </c>
      <c r="HE39" s="225">
        <v>0.02</v>
      </c>
      <c r="HF39" s="225">
        <v>0.05</v>
      </c>
      <c r="HG39" s="225">
        <v>0.05</v>
      </c>
      <c r="HH39" s="225">
        <v>0.05</v>
      </c>
      <c r="HI39" s="225">
        <v>8.2000000000000003E-2</v>
      </c>
      <c r="HJ39" s="225">
        <v>8.2000000000000003E-2</v>
      </c>
      <c r="HK39" s="225">
        <v>8.2000000000000003E-2</v>
      </c>
      <c r="HL39" s="225">
        <v>8.2000000000000003E-2</v>
      </c>
      <c r="HM39" s="225">
        <v>8.2000000000000003E-2</v>
      </c>
      <c r="HN39" s="225">
        <v>8.2000000000000003E-2</v>
      </c>
      <c r="HO39" s="225">
        <v>0.02</v>
      </c>
      <c r="HP39" s="225">
        <v>0.02</v>
      </c>
      <c r="HQ39" s="225">
        <v>0.02</v>
      </c>
      <c r="HR39" s="225">
        <v>0.02</v>
      </c>
      <c r="HS39" s="225">
        <v>0.02</v>
      </c>
      <c r="HT39" s="225">
        <v>0.02</v>
      </c>
      <c r="HU39" s="225">
        <v>0.02</v>
      </c>
      <c r="HV39" s="225">
        <v>0.02</v>
      </c>
      <c r="HW39" s="235">
        <v>0.02</v>
      </c>
      <c r="HX39" s="235">
        <v>0.02</v>
      </c>
      <c r="HY39" s="225">
        <v>0.02</v>
      </c>
      <c r="HZ39" s="225">
        <v>0.02</v>
      </c>
      <c r="IA39" s="235">
        <v>0.02</v>
      </c>
      <c r="IB39" s="235">
        <v>0.02</v>
      </c>
      <c r="IC39" s="235">
        <v>0.02</v>
      </c>
      <c r="ID39" s="235">
        <v>0.02</v>
      </c>
      <c r="IE39" s="235">
        <v>0.02</v>
      </c>
      <c r="IF39" s="235">
        <v>0.02</v>
      </c>
      <c r="IG39" s="235">
        <v>0.02</v>
      </c>
      <c r="IH39" s="235">
        <v>0.02</v>
      </c>
      <c r="II39" s="235">
        <v>0.02</v>
      </c>
      <c r="IJ39" s="235">
        <v>0.02</v>
      </c>
      <c r="IK39" s="235">
        <v>0.02</v>
      </c>
      <c r="IL39" s="236">
        <v>0.02</v>
      </c>
      <c r="IM39" s="236">
        <v>0.02</v>
      </c>
      <c r="IN39" s="236">
        <v>0.02</v>
      </c>
      <c r="IO39" s="236">
        <v>0.02</v>
      </c>
      <c r="IP39" s="236">
        <v>0.02</v>
      </c>
      <c r="IQ39" s="236">
        <v>0.02</v>
      </c>
      <c r="IR39" s="236">
        <v>0.02</v>
      </c>
      <c r="IS39" s="236">
        <v>0.02</v>
      </c>
      <c r="IT39" s="236">
        <v>0.02</v>
      </c>
      <c r="IU39" s="236">
        <v>0.02</v>
      </c>
      <c r="IV39" s="236">
        <v>0.02</v>
      </c>
      <c r="IW39" s="239">
        <v>0.02</v>
      </c>
      <c r="IX39" s="225">
        <v>0.02</v>
      </c>
      <c r="IY39" s="225">
        <v>0.02</v>
      </c>
      <c r="IZ39" s="225">
        <v>0.02</v>
      </c>
      <c r="JA39" s="225">
        <v>0.02</v>
      </c>
      <c r="JB39" s="225">
        <v>0.02</v>
      </c>
      <c r="JC39" s="225">
        <v>0.02</v>
      </c>
      <c r="JD39" s="235">
        <v>0.02</v>
      </c>
      <c r="JE39" s="235">
        <v>0.02</v>
      </c>
      <c r="JF39" s="225">
        <v>0.02</v>
      </c>
      <c r="JG39" s="225">
        <v>0.02</v>
      </c>
      <c r="JH39" s="235">
        <v>0.02</v>
      </c>
      <c r="JI39" s="235">
        <v>0.02</v>
      </c>
      <c r="JJ39" s="235">
        <v>0.02</v>
      </c>
      <c r="JK39" s="235">
        <v>0.02</v>
      </c>
      <c r="JL39" s="235">
        <v>0.02</v>
      </c>
      <c r="JM39" s="235">
        <v>0.02</v>
      </c>
      <c r="JN39" s="235">
        <v>0.02</v>
      </c>
      <c r="JO39" s="235">
        <v>0.02</v>
      </c>
      <c r="JP39" s="235">
        <v>0.02</v>
      </c>
      <c r="JQ39" s="236">
        <v>0.02</v>
      </c>
      <c r="JR39" s="236">
        <v>0.02</v>
      </c>
      <c r="JS39" s="236">
        <v>0.02</v>
      </c>
      <c r="JT39" s="236">
        <v>0.02</v>
      </c>
      <c r="JU39" s="236">
        <v>0.02</v>
      </c>
      <c r="JV39" s="236">
        <v>0.02</v>
      </c>
      <c r="JW39" s="236">
        <v>0.02</v>
      </c>
      <c r="JX39" s="225">
        <v>0.02</v>
      </c>
      <c r="JY39" s="225">
        <v>0.02</v>
      </c>
      <c r="JZ39" s="225">
        <v>0.02</v>
      </c>
      <c r="KA39" s="225">
        <v>0.02</v>
      </c>
      <c r="KB39" s="225">
        <v>0.02</v>
      </c>
      <c r="KC39" s="225">
        <v>0.02</v>
      </c>
      <c r="KD39" s="225">
        <v>0.02</v>
      </c>
      <c r="KE39" s="225">
        <v>0.02</v>
      </c>
      <c r="KF39" s="225">
        <v>0.02</v>
      </c>
      <c r="KG39" s="225">
        <v>0.02</v>
      </c>
      <c r="KH39" s="225">
        <v>0.02</v>
      </c>
      <c r="KI39" s="225">
        <v>0.02</v>
      </c>
      <c r="KJ39" s="225">
        <v>0.02</v>
      </c>
      <c r="KK39" s="225">
        <v>0.02</v>
      </c>
      <c r="KL39" s="225">
        <v>0.02</v>
      </c>
      <c r="KM39" s="225">
        <v>0.02</v>
      </c>
      <c r="KN39" s="225">
        <v>0.02</v>
      </c>
      <c r="KO39" s="225">
        <v>0.02</v>
      </c>
      <c r="KP39" s="225">
        <v>0.02</v>
      </c>
      <c r="KQ39" s="225">
        <v>0.02</v>
      </c>
      <c r="KR39" s="225">
        <v>0.02</v>
      </c>
      <c r="KS39" s="225">
        <v>0.02</v>
      </c>
      <c r="KT39" s="225">
        <v>0.02</v>
      </c>
      <c r="KU39" s="225">
        <v>0.02</v>
      </c>
      <c r="KV39" s="225">
        <v>0.02</v>
      </c>
      <c r="KW39" s="225">
        <v>0.02</v>
      </c>
      <c r="KX39" s="225">
        <v>0.02</v>
      </c>
      <c r="KY39" s="225">
        <v>0.02</v>
      </c>
      <c r="KZ39" s="225">
        <v>0.02</v>
      </c>
      <c r="LA39" s="225">
        <v>0.02</v>
      </c>
      <c r="LB39" s="225">
        <v>0.02</v>
      </c>
      <c r="LC39" s="225">
        <v>0.02</v>
      </c>
      <c r="LD39" s="225">
        <v>0.02</v>
      </c>
      <c r="LE39" s="225">
        <v>0.02</v>
      </c>
      <c r="LF39" s="225">
        <v>0.02</v>
      </c>
      <c r="LG39" s="225">
        <v>0.02</v>
      </c>
      <c r="LH39" s="225">
        <v>0.02</v>
      </c>
      <c r="LI39" s="225">
        <v>0.02</v>
      </c>
      <c r="LJ39" s="225">
        <v>0.02</v>
      </c>
      <c r="LK39" s="225">
        <v>0.02</v>
      </c>
      <c r="LL39" s="225">
        <v>0.02</v>
      </c>
      <c r="LM39" s="225">
        <v>0.02</v>
      </c>
      <c r="LN39" s="225">
        <v>0.02</v>
      </c>
      <c r="LO39" s="225">
        <v>0.02</v>
      </c>
      <c r="LP39" s="225">
        <v>0.02</v>
      </c>
      <c r="LQ39" s="225">
        <v>0.02</v>
      </c>
      <c r="LR39" s="225">
        <v>0.02</v>
      </c>
      <c r="LS39" s="225">
        <v>0.02</v>
      </c>
      <c r="LT39" s="225">
        <v>0.05</v>
      </c>
      <c r="LU39" s="225">
        <v>0.05</v>
      </c>
      <c r="LV39" s="225">
        <v>0.05</v>
      </c>
      <c r="LW39" s="225">
        <v>0.05</v>
      </c>
      <c r="LX39" s="225">
        <v>0.05</v>
      </c>
      <c r="LY39" s="225">
        <v>0.05</v>
      </c>
      <c r="LZ39" s="225">
        <v>0.05</v>
      </c>
      <c r="MA39" s="225">
        <v>0.05</v>
      </c>
      <c r="MB39" s="225">
        <v>0.05</v>
      </c>
      <c r="MC39" s="225">
        <v>0.05</v>
      </c>
      <c r="MD39" s="225">
        <v>0.05</v>
      </c>
      <c r="ME39" s="225">
        <v>0.05</v>
      </c>
      <c r="MF39" s="225">
        <v>0.05</v>
      </c>
      <c r="MG39" s="225">
        <v>0.05</v>
      </c>
      <c r="MH39" s="225">
        <v>0.05</v>
      </c>
      <c r="MI39" s="225">
        <v>0.05</v>
      </c>
      <c r="MJ39" s="225">
        <v>0.05</v>
      </c>
      <c r="MK39" s="225">
        <v>0.05</v>
      </c>
      <c r="ML39" s="225">
        <v>0.05</v>
      </c>
      <c r="MM39" s="225">
        <v>0.05</v>
      </c>
      <c r="MN39" s="225">
        <v>0.05</v>
      </c>
      <c r="MO39" s="225">
        <v>0.05</v>
      </c>
      <c r="MP39" s="225">
        <v>0.05</v>
      </c>
      <c r="MQ39" s="225">
        <v>0.05</v>
      </c>
      <c r="MR39" s="225">
        <v>0.05</v>
      </c>
      <c r="MS39" s="225">
        <v>0.05</v>
      </c>
      <c r="MT39" s="225">
        <v>0.05</v>
      </c>
      <c r="MU39" s="225">
        <v>0.05</v>
      </c>
      <c r="MV39" s="225">
        <v>0.05</v>
      </c>
      <c r="MW39" s="225">
        <v>0.05</v>
      </c>
      <c r="MX39" s="225">
        <v>0.05</v>
      </c>
      <c r="MY39" s="225">
        <v>0.05</v>
      </c>
      <c r="MZ39" s="225">
        <v>0.05</v>
      </c>
      <c r="NA39" s="225">
        <v>8.2000000000000003E-2</v>
      </c>
      <c r="NB39" s="225">
        <v>8.2000000000000003E-2</v>
      </c>
      <c r="NC39" s="225">
        <v>8.2000000000000003E-2</v>
      </c>
      <c r="ND39" s="225">
        <v>8.2000000000000003E-2</v>
      </c>
      <c r="NE39" s="225">
        <v>8.2000000000000003E-2</v>
      </c>
      <c r="NF39" s="225">
        <v>8.2000000000000003E-2</v>
      </c>
      <c r="NG39" s="225">
        <v>8.2000000000000003E-2</v>
      </c>
      <c r="NH39" s="225">
        <v>8.2000000000000003E-2</v>
      </c>
      <c r="NI39" s="225">
        <v>8.2000000000000003E-2</v>
      </c>
      <c r="NJ39" s="225">
        <v>8.2000000000000003E-2</v>
      </c>
      <c r="NK39" s="225">
        <v>8.2000000000000003E-2</v>
      </c>
      <c r="NL39" s="225">
        <v>8.2000000000000003E-2</v>
      </c>
      <c r="NM39" s="225">
        <v>8.2000000000000003E-2</v>
      </c>
      <c r="NN39" s="225">
        <v>8.2000000000000003E-2</v>
      </c>
      <c r="NO39" s="225">
        <v>8.2000000000000003E-2</v>
      </c>
      <c r="NP39" s="225">
        <v>8.2000000000000003E-2</v>
      </c>
      <c r="NQ39" s="225">
        <v>8.2000000000000003E-2</v>
      </c>
      <c r="NR39" s="225">
        <v>8.2000000000000003E-2</v>
      </c>
      <c r="NS39" s="225">
        <v>8.2000000000000003E-2</v>
      </c>
      <c r="NT39" s="225">
        <v>8.2000000000000003E-2</v>
      </c>
      <c r="NU39" s="225">
        <v>8.2000000000000003E-2</v>
      </c>
      <c r="NV39" s="225">
        <v>8.2000000000000003E-2</v>
      </c>
      <c r="NW39" s="225">
        <v>8.2000000000000003E-2</v>
      </c>
      <c r="NX39" s="225">
        <v>8.2000000000000003E-2</v>
      </c>
      <c r="NY39" s="225">
        <v>8.2000000000000003E-2</v>
      </c>
      <c r="NZ39" s="225">
        <v>8.2000000000000003E-2</v>
      </c>
      <c r="OA39" s="225">
        <v>8.2000000000000003E-2</v>
      </c>
      <c r="OB39" s="225">
        <v>8.2000000000000003E-2</v>
      </c>
      <c r="OC39" s="225">
        <v>8.2000000000000003E-2</v>
      </c>
      <c r="OD39" s="225">
        <v>8.2000000000000003E-2</v>
      </c>
      <c r="OE39" s="225">
        <v>8.2000000000000003E-2</v>
      </c>
      <c r="OF39" s="225">
        <v>8.2000000000000003E-2</v>
      </c>
      <c r="OG39" s="225">
        <v>8.2000000000000003E-2</v>
      </c>
      <c r="OH39" s="225">
        <v>8.2000000000000003E-2</v>
      </c>
      <c r="OI39" s="225">
        <v>8.2000000000000003E-2</v>
      </c>
      <c r="OJ39" s="225">
        <v>8.2000000000000003E-2</v>
      </c>
      <c r="OK39" s="225">
        <v>8.2000000000000003E-2</v>
      </c>
      <c r="OL39" s="225">
        <v>8.2000000000000003E-2</v>
      </c>
      <c r="OM39" s="225">
        <v>8.2000000000000003E-2</v>
      </c>
      <c r="ON39" s="225"/>
      <c r="OO39" s="236"/>
      <c r="OP39" s="236"/>
      <c r="OQ39" s="236"/>
      <c r="OR39" s="236"/>
      <c r="OS39" s="236"/>
      <c r="OT39" s="220"/>
      <c r="OU39" s="220"/>
      <c r="OV39" s="220"/>
      <c r="OW39" s="220"/>
      <c r="OX39" s="236"/>
      <c r="OY39" s="225"/>
      <c r="OZ39" s="225"/>
      <c r="PA39" s="225"/>
      <c r="PB39" s="236"/>
      <c r="PC39" s="236"/>
      <c r="PD39" s="225"/>
      <c r="PE39" s="225"/>
      <c r="PF39" s="225"/>
      <c r="PG39" s="236"/>
      <c r="PH39" s="221">
        <v>0.02</v>
      </c>
      <c r="PI39" s="221">
        <v>0.02</v>
      </c>
      <c r="PJ39" s="221">
        <v>0.02</v>
      </c>
      <c r="PK39" s="221">
        <v>0.02</v>
      </c>
      <c r="PL39" s="221">
        <v>0.02</v>
      </c>
      <c r="PM39" s="221">
        <v>0.02</v>
      </c>
      <c r="PN39" s="221">
        <v>0.05</v>
      </c>
      <c r="PO39" s="221">
        <v>0.05</v>
      </c>
      <c r="PP39" s="221">
        <v>8.2000000000000003E-2</v>
      </c>
      <c r="PQ39" s="221">
        <v>8.2000000000000003E-2</v>
      </c>
      <c r="PR39" s="221">
        <v>8.2000000000000003E-2</v>
      </c>
      <c r="PS39" s="236"/>
      <c r="PT39" s="236"/>
      <c r="PU39" s="236"/>
      <c r="PV39" s="236"/>
      <c r="PW39" s="236"/>
      <c r="PX39" s="236"/>
      <c r="PY39" s="236"/>
      <c r="PZ39" s="236"/>
      <c r="QA39" s="229"/>
      <c r="QB39" s="229"/>
      <c r="QC39" s="229"/>
      <c r="QD39" s="235"/>
      <c r="QE39" s="236"/>
      <c r="QF39" s="236"/>
      <c r="QG39" s="236"/>
      <c r="QH39" s="236"/>
      <c r="QI39" s="236"/>
      <c r="QJ39" s="236"/>
      <c r="QK39" s="236"/>
      <c r="QL39" s="236"/>
      <c r="QM39" s="236"/>
      <c r="QN39" s="236"/>
      <c r="QO39" s="236"/>
      <c r="QP39" s="236"/>
      <c r="QQ39" s="236"/>
      <c r="QR39" s="236"/>
    </row>
    <row r="40" spans="1:460" s="224" customFormat="1" ht="30">
      <c r="A40" s="217">
        <v>21</v>
      </c>
      <c r="B40" s="218" t="s">
        <v>939</v>
      </c>
      <c r="C40" s="241" t="str">
        <f t="shared" si="3"/>
        <v xml:space="preserve">Lăcătuș </v>
      </c>
      <c r="D40" s="220"/>
      <c r="E40" s="218">
        <v>0.05</v>
      </c>
      <c r="F40" s="225">
        <v>0.05</v>
      </c>
      <c r="G40" s="218">
        <v>0.05</v>
      </c>
      <c r="H40" s="225">
        <v>0.05</v>
      </c>
      <c r="I40" s="225">
        <v>0.05</v>
      </c>
      <c r="J40" s="225">
        <v>0.05</v>
      </c>
      <c r="K40" s="225">
        <v>0.05</v>
      </c>
      <c r="L40" s="225">
        <v>0.05</v>
      </c>
      <c r="M40" s="225">
        <v>0.05</v>
      </c>
      <c r="N40" s="225">
        <v>0.05</v>
      </c>
      <c r="O40" s="225">
        <v>8.2000000000000003E-2</v>
      </c>
      <c r="P40" s="225">
        <v>8.2000000000000003E-2</v>
      </c>
      <c r="Q40" s="225">
        <v>8.2000000000000003E-2</v>
      </c>
      <c r="R40" s="225">
        <v>8.2000000000000003E-2</v>
      </c>
      <c r="S40" s="225">
        <v>8.2000000000000003E-2</v>
      </c>
      <c r="T40" s="225">
        <v>8.2000000000000003E-2</v>
      </c>
      <c r="U40" s="225">
        <v>0.05</v>
      </c>
      <c r="V40" s="225">
        <v>0.05</v>
      </c>
      <c r="W40" s="225">
        <v>0.05</v>
      </c>
      <c r="X40" s="225">
        <v>0.05</v>
      </c>
      <c r="Y40" s="225">
        <v>0.05</v>
      </c>
      <c r="Z40" s="225">
        <v>0.05</v>
      </c>
      <c r="AA40" s="225">
        <v>0.05</v>
      </c>
      <c r="AB40" s="225">
        <v>0.05</v>
      </c>
      <c r="AC40" s="235">
        <v>0.05</v>
      </c>
      <c r="AD40" s="235">
        <v>0.05</v>
      </c>
      <c r="AE40" s="225">
        <v>0.05</v>
      </c>
      <c r="AF40" s="225">
        <v>0.05</v>
      </c>
      <c r="AG40" s="235">
        <v>0.05</v>
      </c>
      <c r="AH40" s="235">
        <v>0.05</v>
      </c>
      <c r="AI40" s="235">
        <v>0.05</v>
      </c>
      <c r="AJ40" s="235">
        <v>0.05</v>
      </c>
      <c r="AK40" s="235">
        <v>0.05</v>
      </c>
      <c r="AL40" s="235">
        <v>0.05</v>
      </c>
      <c r="AM40" s="235">
        <v>0.05</v>
      </c>
      <c r="AN40" s="235">
        <v>0.05</v>
      </c>
      <c r="AO40" s="236">
        <v>0.05</v>
      </c>
      <c r="AP40" s="236">
        <v>0.05</v>
      </c>
      <c r="AQ40" s="236">
        <v>0.05</v>
      </c>
      <c r="AR40" s="236">
        <v>0.05</v>
      </c>
      <c r="AS40" s="236">
        <v>0.05</v>
      </c>
      <c r="AT40" s="236">
        <v>0.05</v>
      </c>
      <c r="AU40" s="236">
        <v>0.05</v>
      </c>
      <c r="AV40" s="236">
        <v>0.05</v>
      </c>
      <c r="AW40" s="236">
        <v>0.05</v>
      </c>
      <c r="AX40" s="236">
        <v>0.05</v>
      </c>
      <c r="AY40" s="236">
        <v>0.05</v>
      </c>
      <c r="AZ40" s="236">
        <v>0.05</v>
      </c>
      <c r="BA40" s="236">
        <v>0.05</v>
      </c>
      <c r="BB40" s="236">
        <v>0.05</v>
      </c>
      <c r="BC40" s="239">
        <v>0.05</v>
      </c>
      <c r="BD40" s="225">
        <v>0.05</v>
      </c>
      <c r="BE40" s="225">
        <v>0.05</v>
      </c>
      <c r="BF40" s="225">
        <v>0.05</v>
      </c>
      <c r="BG40" s="225">
        <v>0.05</v>
      </c>
      <c r="BH40" s="225">
        <v>0.05</v>
      </c>
      <c r="BI40" s="225">
        <v>0.05</v>
      </c>
      <c r="BJ40" s="235">
        <v>0.05</v>
      </c>
      <c r="BK40" s="235">
        <v>0.05</v>
      </c>
      <c r="BL40" s="225">
        <v>0.05</v>
      </c>
      <c r="BM40" s="225">
        <v>0.05</v>
      </c>
      <c r="BN40" s="235">
        <v>0.05</v>
      </c>
      <c r="BO40" s="235">
        <v>0.05</v>
      </c>
      <c r="BP40" s="235">
        <v>0.05</v>
      </c>
      <c r="BQ40" s="235">
        <v>0.05</v>
      </c>
      <c r="BR40" s="235">
        <v>0.05</v>
      </c>
      <c r="BS40" s="235">
        <v>0.05</v>
      </c>
      <c r="BT40" s="235">
        <v>0.05</v>
      </c>
      <c r="BU40" s="235">
        <v>0.05</v>
      </c>
      <c r="BV40" s="235">
        <v>0.05</v>
      </c>
      <c r="BW40" s="235">
        <v>0.05</v>
      </c>
      <c r="BX40" s="236">
        <v>0.05</v>
      </c>
      <c r="BY40" s="236">
        <v>0.05</v>
      </c>
      <c r="BZ40" s="236">
        <v>0.05</v>
      </c>
      <c r="CA40" s="236">
        <v>0.05</v>
      </c>
      <c r="CB40" s="236">
        <v>0.05</v>
      </c>
      <c r="CC40" s="236">
        <v>0.05</v>
      </c>
      <c r="CD40" s="225">
        <v>0.05</v>
      </c>
      <c r="CE40" s="225">
        <v>0.05</v>
      </c>
      <c r="CF40" s="225">
        <v>0.05</v>
      </c>
      <c r="CG40" s="225">
        <v>0.05</v>
      </c>
      <c r="CH40" s="225">
        <v>0.05</v>
      </c>
      <c r="CI40" s="225">
        <v>0.05</v>
      </c>
      <c r="CJ40" s="225">
        <v>0.05</v>
      </c>
      <c r="CK40" s="225">
        <v>0.05</v>
      </c>
      <c r="CL40" s="225">
        <v>0.05</v>
      </c>
      <c r="CM40" s="225">
        <v>0.05</v>
      </c>
      <c r="CN40" s="225">
        <v>0.05</v>
      </c>
      <c r="CO40" s="225">
        <v>0.05</v>
      </c>
      <c r="CP40" s="225">
        <v>0.05</v>
      </c>
      <c r="CQ40" s="225">
        <v>0.05</v>
      </c>
      <c r="CR40" s="225">
        <v>0.05</v>
      </c>
      <c r="CS40" s="225">
        <v>0.05</v>
      </c>
      <c r="CT40" s="225">
        <v>0.05</v>
      </c>
      <c r="CU40" s="225">
        <v>0.05</v>
      </c>
      <c r="CV40" s="225">
        <v>0.05</v>
      </c>
      <c r="CW40" s="225">
        <v>0.05</v>
      </c>
      <c r="CX40" s="225">
        <v>0.05</v>
      </c>
      <c r="CY40" s="225">
        <v>0.05</v>
      </c>
      <c r="CZ40" s="225">
        <v>0.05</v>
      </c>
      <c r="DA40" s="225">
        <v>0.05</v>
      </c>
      <c r="DB40" s="225">
        <v>0.05</v>
      </c>
      <c r="DC40" s="225">
        <v>0.05</v>
      </c>
      <c r="DD40" s="225">
        <v>0.05</v>
      </c>
      <c r="DE40" s="225">
        <v>0.05</v>
      </c>
      <c r="DF40" s="225">
        <v>0.05</v>
      </c>
      <c r="DG40" s="225">
        <v>0.05</v>
      </c>
      <c r="DH40" s="225">
        <v>0.05</v>
      </c>
      <c r="DI40" s="225">
        <v>0.05</v>
      </c>
      <c r="DJ40" s="225">
        <v>0.05</v>
      </c>
      <c r="DK40" s="225">
        <v>0.05</v>
      </c>
      <c r="DL40" s="225">
        <v>0.05</v>
      </c>
      <c r="DM40" s="225">
        <v>0.05</v>
      </c>
      <c r="DN40" s="225">
        <v>0.05</v>
      </c>
      <c r="DO40" s="225">
        <v>0.05</v>
      </c>
      <c r="DP40" s="225">
        <v>0.05</v>
      </c>
      <c r="DQ40" s="225">
        <v>0.05</v>
      </c>
      <c r="DR40" s="225">
        <v>0.05</v>
      </c>
      <c r="DS40" s="225">
        <v>0.05</v>
      </c>
      <c r="DT40" s="225">
        <v>0.05</v>
      </c>
      <c r="DU40" s="225">
        <v>0.05</v>
      </c>
      <c r="DV40" s="225">
        <v>0.05</v>
      </c>
      <c r="DW40" s="225">
        <v>0.05</v>
      </c>
      <c r="DX40" s="225">
        <v>0.05</v>
      </c>
      <c r="DY40" s="225">
        <v>0.05</v>
      </c>
      <c r="DZ40" s="225">
        <v>0.05</v>
      </c>
      <c r="EA40" s="225">
        <v>0.05</v>
      </c>
      <c r="EB40" s="225">
        <v>0.05</v>
      </c>
      <c r="EC40" s="225">
        <v>0.05</v>
      </c>
      <c r="ED40" s="225">
        <v>0.05</v>
      </c>
      <c r="EE40" s="225">
        <v>0.05</v>
      </c>
      <c r="EF40" s="225">
        <v>0.05</v>
      </c>
      <c r="EG40" s="225">
        <v>0.05</v>
      </c>
      <c r="EH40" s="225">
        <v>0.05</v>
      </c>
      <c r="EI40" s="225">
        <v>0.05</v>
      </c>
      <c r="EJ40" s="225">
        <v>0.05</v>
      </c>
      <c r="EK40" s="225">
        <v>0.05</v>
      </c>
      <c r="EL40" s="225">
        <v>0.05</v>
      </c>
      <c r="EM40" s="225">
        <v>0.05</v>
      </c>
      <c r="EN40" s="225">
        <v>0.05</v>
      </c>
      <c r="EO40" s="225">
        <v>0.05</v>
      </c>
      <c r="EP40" s="225">
        <v>0.05</v>
      </c>
      <c r="EQ40" s="225">
        <v>0.05</v>
      </c>
      <c r="ER40" s="225">
        <v>0.05</v>
      </c>
      <c r="ES40" s="225">
        <v>0.05</v>
      </c>
      <c r="ET40" s="225">
        <v>0.05</v>
      </c>
      <c r="EU40" s="225">
        <v>0.05</v>
      </c>
      <c r="EV40" s="225">
        <v>0.05</v>
      </c>
      <c r="EW40" s="225">
        <v>0.05</v>
      </c>
      <c r="EX40" s="225">
        <v>0.05</v>
      </c>
      <c r="EY40" s="225">
        <v>0.05</v>
      </c>
      <c r="EZ40" s="225">
        <v>0.05</v>
      </c>
      <c r="FA40" s="225">
        <v>0.05</v>
      </c>
      <c r="FB40" s="225">
        <v>0.05</v>
      </c>
      <c r="FC40" s="225">
        <v>0.05</v>
      </c>
      <c r="FD40" s="225">
        <v>0.05</v>
      </c>
      <c r="FE40" s="225">
        <v>0.05</v>
      </c>
      <c r="FF40" s="225">
        <v>0.05</v>
      </c>
      <c r="FG40" s="225">
        <v>8.2000000000000003E-2</v>
      </c>
      <c r="FH40" s="225">
        <v>8.2000000000000003E-2</v>
      </c>
      <c r="FI40" s="225">
        <v>8.2000000000000003E-2</v>
      </c>
      <c r="FJ40" s="225">
        <v>8.2000000000000003E-2</v>
      </c>
      <c r="FK40" s="225">
        <v>8.2000000000000003E-2</v>
      </c>
      <c r="FL40" s="225">
        <v>8.2000000000000003E-2</v>
      </c>
      <c r="FM40" s="225">
        <v>8.2000000000000003E-2</v>
      </c>
      <c r="FN40" s="225">
        <v>8.2000000000000003E-2</v>
      </c>
      <c r="FO40" s="225">
        <v>8.2000000000000003E-2</v>
      </c>
      <c r="FP40" s="225">
        <v>8.2000000000000003E-2</v>
      </c>
      <c r="FQ40" s="225">
        <v>8.2000000000000003E-2</v>
      </c>
      <c r="FR40" s="225">
        <v>8.2000000000000003E-2</v>
      </c>
      <c r="FS40" s="225">
        <v>8.2000000000000003E-2</v>
      </c>
      <c r="FT40" s="225">
        <v>8.2000000000000003E-2</v>
      </c>
      <c r="FU40" s="225">
        <v>8.2000000000000003E-2</v>
      </c>
      <c r="FV40" s="225">
        <v>8.2000000000000003E-2</v>
      </c>
      <c r="FW40" s="225">
        <v>8.2000000000000003E-2</v>
      </c>
      <c r="FX40" s="225">
        <v>8.2000000000000003E-2</v>
      </c>
      <c r="FY40" s="225">
        <v>8.2000000000000003E-2</v>
      </c>
      <c r="FZ40" s="225">
        <v>8.2000000000000003E-2</v>
      </c>
      <c r="GA40" s="225">
        <v>8.2000000000000003E-2</v>
      </c>
      <c r="GB40" s="225">
        <v>8.2000000000000003E-2</v>
      </c>
      <c r="GC40" s="225">
        <v>8.2000000000000003E-2</v>
      </c>
      <c r="GD40" s="225">
        <v>8.2000000000000003E-2</v>
      </c>
      <c r="GE40" s="225">
        <v>8.2000000000000003E-2</v>
      </c>
      <c r="GF40" s="225">
        <v>8.2000000000000003E-2</v>
      </c>
      <c r="GG40" s="225">
        <v>8.2000000000000003E-2</v>
      </c>
      <c r="GH40" s="225">
        <v>8.2000000000000003E-2</v>
      </c>
      <c r="GI40" s="225">
        <v>8.2000000000000003E-2</v>
      </c>
      <c r="GJ40" s="225">
        <v>8.2000000000000003E-2</v>
      </c>
      <c r="GK40" s="225">
        <v>8.2000000000000003E-2</v>
      </c>
      <c r="GL40" s="225">
        <v>8.2000000000000003E-2</v>
      </c>
      <c r="GM40" s="225">
        <v>8.2000000000000003E-2</v>
      </c>
      <c r="GN40" s="225">
        <v>8.2000000000000003E-2</v>
      </c>
      <c r="GO40" s="225">
        <v>8.2000000000000003E-2</v>
      </c>
      <c r="GP40" s="225">
        <v>8.2000000000000003E-2</v>
      </c>
      <c r="GQ40" s="225">
        <v>8.2000000000000003E-2</v>
      </c>
      <c r="GR40" s="225">
        <v>8.2000000000000003E-2</v>
      </c>
      <c r="GS40" s="225">
        <v>8.2000000000000003E-2</v>
      </c>
      <c r="GT40" s="225"/>
      <c r="GU40" s="225"/>
      <c r="GV40" s="225"/>
      <c r="GW40" s="225"/>
      <c r="GX40" s="225"/>
      <c r="GY40" s="218"/>
      <c r="GZ40" s="225"/>
      <c r="HA40" s="218"/>
      <c r="HB40" s="225"/>
      <c r="HC40" s="225"/>
      <c r="HD40" s="225"/>
      <c r="HE40" s="225"/>
      <c r="HF40" s="225"/>
      <c r="HG40" s="225"/>
      <c r="HH40" s="225"/>
      <c r="HI40" s="225"/>
      <c r="HJ40" s="225"/>
      <c r="HK40" s="225"/>
      <c r="HL40" s="225"/>
      <c r="HM40" s="225"/>
      <c r="HN40" s="225"/>
      <c r="HO40" s="225"/>
      <c r="HP40" s="225"/>
      <c r="HQ40" s="225"/>
      <c r="HR40" s="225"/>
      <c r="HS40" s="225"/>
      <c r="HT40" s="225"/>
      <c r="HU40" s="225"/>
      <c r="HV40" s="225"/>
      <c r="HW40" s="235"/>
      <c r="HX40" s="235"/>
      <c r="HY40" s="225"/>
      <c r="HZ40" s="225"/>
      <c r="IA40" s="235"/>
      <c r="IB40" s="235"/>
      <c r="IC40" s="235"/>
      <c r="ID40" s="235"/>
      <c r="IE40" s="235"/>
      <c r="IF40" s="235"/>
      <c r="IG40" s="235"/>
      <c r="IH40" s="235"/>
      <c r="II40" s="235"/>
      <c r="IJ40" s="235"/>
      <c r="IK40" s="235"/>
      <c r="IL40" s="236"/>
      <c r="IM40" s="236"/>
      <c r="IN40" s="236"/>
      <c r="IO40" s="236"/>
      <c r="IP40" s="236"/>
      <c r="IQ40" s="236"/>
      <c r="IR40" s="236"/>
      <c r="IS40" s="236"/>
      <c r="IT40" s="236"/>
      <c r="IU40" s="236"/>
      <c r="IV40" s="236"/>
      <c r="IW40" s="239"/>
      <c r="IX40" s="225"/>
      <c r="IY40" s="225"/>
      <c r="IZ40" s="225"/>
      <c r="JA40" s="225"/>
      <c r="JB40" s="225"/>
      <c r="JC40" s="225"/>
      <c r="JD40" s="235"/>
      <c r="JE40" s="235"/>
      <c r="JF40" s="225"/>
      <c r="JG40" s="225"/>
      <c r="JH40" s="235"/>
      <c r="JI40" s="235"/>
      <c r="JJ40" s="235"/>
      <c r="JK40" s="235"/>
      <c r="JL40" s="235"/>
      <c r="JM40" s="235"/>
      <c r="JN40" s="235"/>
      <c r="JO40" s="235"/>
      <c r="JP40" s="235"/>
      <c r="JQ40" s="236"/>
      <c r="JR40" s="236"/>
      <c r="JS40" s="236"/>
      <c r="JT40" s="236"/>
      <c r="JU40" s="236"/>
      <c r="JV40" s="236"/>
      <c r="JW40" s="236"/>
      <c r="JX40" s="225"/>
      <c r="JY40" s="225"/>
      <c r="JZ40" s="225"/>
      <c r="KA40" s="225"/>
      <c r="KB40" s="225"/>
      <c r="KC40" s="225"/>
      <c r="KD40" s="225"/>
      <c r="KE40" s="225"/>
      <c r="KF40" s="225"/>
      <c r="KG40" s="225"/>
      <c r="KH40" s="225"/>
      <c r="KI40" s="225"/>
      <c r="KJ40" s="225"/>
      <c r="KK40" s="225"/>
      <c r="KL40" s="225"/>
      <c r="KM40" s="225"/>
      <c r="KN40" s="225"/>
      <c r="KO40" s="225"/>
      <c r="KP40" s="225"/>
      <c r="KQ40" s="225"/>
      <c r="KR40" s="225"/>
      <c r="KS40" s="225"/>
      <c r="KT40" s="225"/>
      <c r="KU40" s="225"/>
      <c r="KV40" s="225"/>
      <c r="KW40" s="225"/>
      <c r="KX40" s="225"/>
      <c r="KY40" s="225"/>
      <c r="KZ40" s="225"/>
      <c r="LA40" s="225"/>
      <c r="LB40" s="225"/>
      <c r="LC40" s="225"/>
      <c r="LD40" s="225"/>
      <c r="LE40" s="225"/>
      <c r="LF40" s="225"/>
      <c r="LG40" s="225"/>
      <c r="LH40" s="225"/>
      <c r="LI40" s="225"/>
      <c r="LJ40" s="225"/>
      <c r="LK40" s="225"/>
      <c r="LL40" s="225"/>
      <c r="LM40" s="225"/>
      <c r="LN40" s="225"/>
      <c r="LO40" s="225"/>
      <c r="LP40" s="225"/>
      <c r="LQ40" s="225"/>
      <c r="LR40" s="225"/>
      <c r="LS40" s="225"/>
      <c r="LT40" s="225"/>
      <c r="LU40" s="225"/>
      <c r="LV40" s="225"/>
      <c r="LW40" s="225"/>
      <c r="LX40" s="225"/>
      <c r="LY40" s="225"/>
      <c r="LZ40" s="225"/>
      <c r="MA40" s="225"/>
      <c r="MB40" s="225"/>
      <c r="MC40" s="225"/>
      <c r="MD40" s="225"/>
      <c r="ME40" s="225"/>
      <c r="MF40" s="225"/>
      <c r="MG40" s="225"/>
      <c r="MH40" s="225"/>
      <c r="MI40" s="225"/>
      <c r="MJ40" s="225"/>
      <c r="MK40" s="225"/>
      <c r="ML40" s="225"/>
      <c r="MM40" s="225"/>
      <c r="MN40" s="225"/>
      <c r="MO40" s="225"/>
      <c r="MP40" s="225"/>
      <c r="MQ40" s="225"/>
      <c r="MR40" s="225"/>
      <c r="MS40" s="225"/>
      <c r="MT40" s="225"/>
      <c r="MU40" s="225"/>
      <c r="MV40" s="225"/>
      <c r="MW40" s="225"/>
      <c r="MX40" s="225"/>
      <c r="MY40" s="225"/>
      <c r="MZ40" s="225"/>
      <c r="NA40" s="225"/>
      <c r="NB40" s="225"/>
      <c r="NC40" s="225"/>
      <c r="ND40" s="225"/>
      <c r="NE40" s="225"/>
      <c r="NF40" s="225"/>
      <c r="NG40" s="225"/>
      <c r="NH40" s="225"/>
      <c r="NI40" s="225"/>
      <c r="NJ40" s="225"/>
      <c r="NK40" s="225"/>
      <c r="NL40" s="225"/>
      <c r="NM40" s="225"/>
      <c r="NN40" s="225"/>
      <c r="NO40" s="225"/>
      <c r="NP40" s="225"/>
      <c r="NQ40" s="225"/>
      <c r="NR40" s="225"/>
      <c r="NS40" s="225"/>
      <c r="NT40" s="225"/>
      <c r="NU40" s="225"/>
      <c r="NV40" s="225"/>
      <c r="NW40" s="225"/>
      <c r="NX40" s="225"/>
      <c r="NY40" s="225"/>
      <c r="NZ40" s="225"/>
      <c r="OA40" s="225"/>
      <c r="OB40" s="225"/>
      <c r="OC40" s="225"/>
      <c r="OD40" s="225"/>
      <c r="OE40" s="225"/>
      <c r="OF40" s="225"/>
      <c r="OG40" s="225"/>
      <c r="OH40" s="225"/>
      <c r="OI40" s="225"/>
      <c r="OJ40" s="225"/>
      <c r="OK40" s="225"/>
      <c r="OL40" s="225"/>
      <c r="OM40" s="225"/>
      <c r="ON40" s="225"/>
      <c r="OO40" s="236"/>
      <c r="OP40" s="236"/>
      <c r="OQ40" s="236"/>
      <c r="OR40" s="236"/>
      <c r="OS40" s="236"/>
      <c r="OT40" s="220"/>
      <c r="OU40" s="220"/>
      <c r="OV40" s="220"/>
      <c r="OW40" s="225"/>
      <c r="OX40" s="235"/>
      <c r="OY40" s="225"/>
      <c r="OZ40" s="225"/>
      <c r="PA40" s="225"/>
      <c r="PB40" s="236"/>
      <c r="PC40" s="236"/>
      <c r="PD40" s="225"/>
      <c r="PE40" s="225"/>
      <c r="PF40" s="225"/>
      <c r="PG40" s="236"/>
      <c r="PH40" s="221"/>
      <c r="PI40" s="221"/>
      <c r="PJ40" s="221"/>
      <c r="PK40" s="221"/>
      <c r="PL40" s="221"/>
      <c r="PM40" s="221"/>
      <c r="PN40" s="221"/>
      <c r="PO40" s="221"/>
      <c r="PP40" s="229"/>
      <c r="PQ40" s="229"/>
      <c r="PR40" s="229"/>
      <c r="PS40" s="236"/>
      <c r="PT40" s="236"/>
      <c r="PU40" s="236"/>
      <c r="PV40" s="236"/>
      <c r="PW40" s="236"/>
      <c r="PX40" s="236"/>
      <c r="PY40" s="236"/>
      <c r="PZ40" s="236"/>
      <c r="QA40" s="229"/>
      <c r="QB40" s="229"/>
      <c r="QC40" s="229"/>
      <c r="QD40" s="235"/>
      <c r="QE40" s="236"/>
      <c r="QF40" s="236"/>
      <c r="QG40" s="236"/>
      <c r="QH40" s="236"/>
      <c r="QI40" s="236"/>
      <c r="QJ40" s="236"/>
      <c r="QK40" s="236"/>
      <c r="QL40" s="236"/>
      <c r="QM40" s="236"/>
      <c r="QN40" s="236"/>
      <c r="QO40" s="236"/>
      <c r="QP40" s="236"/>
      <c r="QQ40" s="236"/>
      <c r="QR40" s="236"/>
    </row>
    <row r="41" spans="1:460" s="224" customFormat="1">
      <c r="A41" s="217">
        <v>22</v>
      </c>
      <c r="B41" s="218" t="s">
        <v>940</v>
      </c>
      <c r="C41" s="241" t="str">
        <f t="shared" si="3"/>
        <v xml:space="preserve">Lăcătuș </v>
      </c>
      <c r="D41" s="220"/>
      <c r="E41" s="218">
        <v>0.05</v>
      </c>
      <c r="F41" s="225">
        <v>0.05</v>
      </c>
      <c r="G41" s="218">
        <v>0.05</v>
      </c>
      <c r="H41" s="225">
        <v>0.05</v>
      </c>
      <c r="I41" s="225">
        <v>0.05</v>
      </c>
      <c r="J41" s="225">
        <v>0.05</v>
      </c>
      <c r="K41" s="225">
        <v>0.05</v>
      </c>
      <c r="L41" s="225">
        <v>7.0000000000000007E-2</v>
      </c>
      <c r="M41" s="225">
        <v>7.0000000000000007E-2</v>
      </c>
      <c r="N41" s="225">
        <v>7.0000000000000007E-2</v>
      </c>
      <c r="O41" s="225">
        <v>0.1</v>
      </c>
      <c r="P41" s="225">
        <v>0.1</v>
      </c>
      <c r="Q41" s="225">
        <v>0.1</v>
      </c>
      <c r="R41" s="225">
        <v>0.1</v>
      </c>
      <c r="S41" s="225">
        <v>0.13500000000000001</v>
      </c>
      <c r="T41" s="225">
        <v>0.13500000000000001</v>
      </c>
      <c r="U41" s="225">
        <v>0.05</v>
      </c>
      <c r="V41" s="225">
        <v>0.05</v>
      </c>
      <c r="W41" s="225">
        <v>0.05</v>
      </c>
      <c r="X41" s="225">
        <v>0.05</v>
      </c>
      <c r="Y41" s="225">
        <v>0.05</v>
      </c>
      <c r="Z41" s="225">
        <v>0.05</v>
      </c>
      <c r="AA41" s="225">
        <v>0.05</v>
      </c>
      <c r="AB41" s="225">
        <v>0.05</v>
      </c>
      <c r="AC41" s="235">
        <v>0.05</v>
      </c>
      <c r="AD41" s="235">
        <v>0.05</v>
      </c>
      <c r="AE41" s="225">
        <v>0.05</v>
      </c>
      <c r="AF41" s="225">
        <v>0.05</v>
      </c>
      <c r="AG41" s="235">
        <v>0.05</v>
      </c>
      <c r="AH41" s="235">
        <v>0.05</v>
      </c>
      <c r="AI41" s="235">
        <v>0.05</v>
      </c>
      <c r="AJ41" s="235">
        <v>0.05</v>
      </c>
      <c r="AK41" s="235">
        <v>0.05</v>
      </c>
      <c r="AL41" s="235">
        <v>0.05</v>
      </c>
      <c r="AM41" s="235">
        <v>0.05</v>
      </c>
      <c r="AN41" s="235">
        <v>0.05</v>
      </c>
      <c r="AO41" s="236">
        <v>0.05</v>
      </c>
      <c r="AP41" s="236">
        <v>0.05</v>
      </c>
      <c r="AQ41" s="236">
        <v>0.05</v>
      </c>
      <c r="AR41" s="236">
        <v>0.05</v>
      </c>
      <c r="AS41" s="236">
        <v>0.05</v>
      </c>
      <c r="AT41" s="236">
        <v>0.05</v>
      </c>
      <c r="AU41" s="236">
        <v>0.05</v>
      </c>
      <c r="AV41" s="236">
        <v>0.05</v>
      </c>
      <c r="AW41" s="236">
        <v>0.05</v>
      </c>
      <c r="AX41" s="236">
        <v>0.05</v>
      </c>
      <c r="AY41" s="236">
        <v>0.05</v>
      </c>
      <c r="AZ41" s="236">
        <v>0.05</v>
      </c>
      <c r="BA41" s="236">
        <v>0.05</v>
      </c>
      <c r="BB41" s="236">
        <v>0.05</v>
      </c>
      <c r="BC41" s="239">
        <v>0.05</v>
      </c>
      <c r="BD41" s="225">
        <v>0.05</v>
      </c>
      <c r="BE41" s="225">
        <v>0.05</v>
      </c>
      <c r="BF41" s="225">
        <v>0.05</v>
      </c>
      <c r="BG41" s="225">
        <v>0.05</v>
      </c>
      <c r="BH41" s="225">
        <v>0.05</v>
      </c>
      <c r="BI41" s="225">
        <v>0.05</v>
      </c>
      <c r="BJ41" s="235">
        <v>0.05</v>
      </c>
      <c r="BK41" s="235">
        <v>0.05</v>
      </c>
      <c r="BL41" s="225">
        <v>0.05</v>
      </c>
      <c r="BM41" s="225">
        <v>0.05</v>
      </c>
      <c r="BN41" s="235">
        <v>0.05</v>
      </c>
      <c r="BO41" s="235">
        <v>0.05</v>
      </c>
      <c r="BP41" s="235">
        <v>0.05</v>
      </c>
      <c r="BQ41" s="235">
        <v>0.05</v>
      </c>
      <c r="BR41" s="235">
        <v>0.05</v>
      </c>
      <c r="BS41" s="235">
        <v>0.05</v>
      </c>
      <c r="BT41" s="235">
        <v>0.05</v>
      </c>
      <c r="BU41" s="235">
        <v>0.05</v>
      </c>
      <c r="BV41" s="235">
        <v>0.05</v>
      </c>
      <c r="BW41" s="235">
        <v>0.05</v>
      </c>
      <c r="BX41" s="236">
        <v>0.05</v>
      </c>
      <c r="BY41" s="236">
        <v>0.05</v>
      </c>
      <c r="BZ41" s="236">
        <v>0.05</v>
      </c>
      <c r="CA41" s="236">
        <v>0.05</v>
      </c>
      <c r="CB41" s="236">
        <v>0.05</v>
      </c>
      <c r="CC41" s="236">
        <v>0.05</v>
      </c>
      <c r="CD41" s="225">
        <v>0.05</v>
      </c>
      <c r="CE41" s="225">
        <v>0.05</v>
      </c>
      <c r="CF41" s="225">
        <v>0.05</v>
      </c>
      <c r="CG41" s="225">
        <v>0.05</v>
      </c>
      <c r="CH41" s="225">
        <v>0.05</v>
      </c>
      <c r="CI41" s="225">
        <v>0.05</v>
      </c>
      <c r="CJ41" s="225">
        <v>0.05</v>
      </c>
      <c r="CK41" s="225">
        <v>0.05</v>
      </c>
      <c r="CL41" s="225">
        <v>0.05</v>
      </c>
      <c r="CM41" s="225">
        <v>0.05</v>
      </c>
      <c r="CN41" s="225">
        <v>0.05</v>
      </c>
      <c r="CO41" s="225">
        <v>0.05</v>
      </c>
      <c r="CP41" s="225">
        <v>0.05</v>
      </c>
      <c r="CQ41" s="225">
        <v>0.05</v>
      </c>
      <c r="CR41" s="225">
        <v>0.05</v>
      </c>
      <c r="CS41" s="225">
        <v>0.05</v>
      </c>
      <c r="CT41" s="225">
        <v>0.05</v>
      </c>
      <c r="CU41" s="225">
        <v>0.05</v>
      </c>
      <c r="CV41" s="225">
        <v>0.05</v>
      </c>
      <c r="CW41" s="225">
        <v>0.05</v>
      </c>
      <c r="CX41" s="225">
        <v>0.05</v>
      </c>
      <c r="CY41" s="225">
        <v>0.05</v>
      </c>
      <c r="CZ41" s="225">
        <v>0.05</v>
      </c>
      <c r="DA41" s="225">
        <v>0.05</v>
      </c>
      <c r="DB41" s="225">
        <v>0.05</v>
      </c>
      <c r="DC41" s="225">
        <v>0.05</v>
      </c>
      <c r="DD41" s="225">
        <v>0.05</v>
      </c>
      <c r="DE41" s="225">
        <v>0.05</v>
      </c>
      <c r="DF41" s="225">
        <v>0.05</v>
      </c>
      <c r="DG41" s="225">
        <v>0.05</v>
      </c>
      <c r="DH41" s="225">
        <v>0.05</v>
      </c>
      <c r="DI41" s="225">
        <v>0.05</v>
      </c>
      <c r="DJ41" s="225">
        <v>0.05</v>
      </c>
      <c r="DK41" s="225">
        <v>0.05</v>
      </c>
      <c r="DL41" s="225">
        <v>0.05</v>
      </c>
      <c r="DM41" s="225">
        <v>0.05</v>
      </c>
      <c r="DN41" s="225">
        <v>0.05</v>
      </c>
      <c r="DO41" s="225">
        <v>0.05</v>
      </c>
      <c r="DP41" s="225">
        <v>0.05</v>
      </c>
      <c r="DQ41" s="225">
        <v>0.05</v>
      </c>
      <c r="DR41" s="225">
        <v>0.05</v>
      </c>
      <c r="DS41" s="225">
        <v>0.05</v>
      </c>
      <c r="DT41" s="225">
        <v>0.05</v>
      </c>
      <c r="DU41" s="225">
        <v>0.05</v>
      </c>
      <c r="DV41" s="225">
        <v>0.05</v>
      </c>
      <c r="DW41" s="225">
        <v>0.05</v>
      </c>
      <c r="DX41" s="225">
        <v>0.05</v>
      </c>
      <c r="DY41" s="225">
        <v>0.05</v>
      </c>
      <c r="DZ41" s="225">
        <v>7.0000000000000007E-2</v>
      </c>
      <c r="EA41" s="225">
        <v>7.0000000000000007E-2</v>
      </c>
      <c r="EB41" s="225">
        <v>7.0000000000000007E-2</v>
      </c>
      <c r="EC41" s="225">
        <v>7.0000000000000007E-2</v>
      </c>
      <c r="ED41" s="225">
        <v>7.0000000000000007E-2</v>
      </c>
      <c r="EE41" s="225">
        <v>7.0000000000000007E-2</v>
      </c>
      <c r="EF41" s="225">
        <v>7.0000000000000007E-2</v>
      </c>
      <c r="EG41" s="225">
        <v>7.0000000000000007E-2</v>
      </c>
      <c r="EH41" s="225">
        <v>7.0000000000000007E-2</v>
      </c>
      <c r="EI41" s="225">
        <v>7.0000000000000007E-2</v>
      </c>
      <c r="EJ41" s="225">
        <v>7.0000000000000007E-2</v>
      </c>
      <c r="EK41" s="225">
        <v>7.0000000000000007E-2</v>
      </c>
      <c r="EL41" s="225">
        <v>7.0000000000000007E-2</v>
      </c>
      <c r="EM41" s="225">
        <v>7.0000000000000007E-2</v>
      </c>
      <c r="EN41" s="225">
        <v>7.0000000000000007E-2</v>
      </c>
      <c r="EO41" s="225">
        <v>7.0000000000000007E-2</v>
      </c>
      <c r="EP41" s="225">
        <v>7.0000000000000007E-2</v>
      </c>
      <c r="EQ41" s="225">
        <v>7.0000000000000007E-2</v>
      </c>
      <c r="ER41" s="225">
        <v>7.0000000000000007E-2</v>
      </c>
      <c r="ES41" s="225">
        <v>7.0000000000000007E-2</v>
      </c>
      <c r="ET41" s="225">
        <v>7.0000000000000007E-2</v>
      </c>
      <c r="EU41" s="225">
        <v>7.0000000000000007E-2</v>
      </c>
      <c r="EV41" s="225">
        <v>7.0000000000000007E-2</v>
      </c>
      <c r="EW41" s="225">
        <v>7.0000000000000007E-2</v>
      </c>
      <c r="EX41" s="225">
        <v>7.0000000000000007E-2</v>
      </c>
      <c r="EY41" s="225">
        <v>7.0000000000000007E-2</v>
      </c>
      <c r="EZ41" s="225">
        <v>7.0000000000000007E-2</v>
      </c>
      <c r="FA41" s="225">
        <v>7.0000000000000007E-2</v>
      </c>
      <c r="FB41" s="225">
        <v>7.0000000000000007E-2</v>
      </c>
      <c r="FC41" s="225">
        <v>7.0000000000000007E-2</v>
      </c>
      <c r="FD41" s="225">
        <v>7.0000000000000007E-2</v>
      </c>
      <c r="FE41" s="225">
        <v>7.0000000000000007E-2</v>
      </c>
      <c r="FF41" s="225">
        <v>7.0000000000000007E-2</v>
      </c>
      <c r="FG41" s="225">
        <v>0.1</v>
      </c>
      <c r="FH41" s="225">
        <v>0.1</v>
      </c>
      <c r="FI41" s="225">
        <v>0.1</v>
      </c>
      <c r="FJ41" s="225">
        <v>0.1</v>
      </c>
      <c r="FK41" s="225">
        <v>0.1</v>
      </c>
      <c r="FL41" s="225">
        <v>0.1</v>
      </c>
      <c r="FM41" s="225">
        <v>0.1</v>
      </c>
      <c r="FN41" s="225">
        <v>0.1</v>
      </c>
      <c r="FO41" s="225">
        <v>0.1</v>
      </c>
      <c r="FP41" s="225">
        <v>0.1</v>
      </c>
      <c r="FQ41" s="225">
        <v>0.1</v>
      </c>
      <c r="FR41" s="225">
        <v>0.1</v>
      </c>
      <c r="FS41" s="225">
        <v>0.1</v>
      </c>
      <c r="FT41" s="225">
        <v>0.1</v>
      </c>
      <c r="FU41" s="225">
        <v>0.1</v>
      </c>
      <c r="FV41" s="225">
        <v>0.1</v>
      </c>
      <c r="FW41" s="225">
        <v>0.1</v>
      </c>
      <c r="FX41" s="225">
        <v>0.1</v>
      </c>
      <c r="FY41" s="225">
        <v>0.1</v>
      </c>
      <c r="FZ41" s="225">
        <v>0.1</v>
      </c>
      <c r="GA41" s="225">
        <v>0.1</v>
      </c>
      <c r="GB41" s="225">
        <v>0.1</v>
      </c>
      <c r="GC41" s="225">
        <v>0.1</v>
      </c>
      <c r="GD41" s="225">
        <v>0.1</v>
      </c>
      <c r="GE41" s="225">
        <v>0.1</v>
      </c>
      <c r="GF41" s="225">
        <v>0.1</v>
      </c>
      <c r="GG41" s="225">
        <v>0.1</v>
      </c>
      <c r="GH41" s="225">
        <v>0.1</v>
      </c>
      <c r="GI41" s="225">
        <v>0.1</v>
      </c>
      <c r="GJ41" s="225">
        <v>0.1</v>
      </c>
      <c r="GK41" s="225">
        <v>0.1</v>
      </c>
      <c r="GL41" s="225">
        <v>0.1</v>
      </c>
      <c r="GM41" s="225">
        <v>0.1</v>
      </c>
      <c r="GN41" s="225">
        <v>0.1</v>
      </c>
      <c r="GO41" s="225">
        <v>0.1</v>
      </c>
      <c r="GP41" s="225">
        <v>0.1</v>
      </c>
      <c r="GQ41" s="225">
        <v>0.1</v>
      </c>
      <c r="GR41" s="225">
        <v>0.1</v>
      </c>
      <c r="GS41" s="225">
        <v>0.1</v>
      </c>
      <c r="GT41" s="225"/>
      <c r="GU41" s="225"/>
      <c r="GV41" s="225"/>
      <c r="GW41" s="225"/>
      <c r="GX41" s="225"/>
      <c r="GY41" s="218">
        <v>0.05</v>
      </c>
      <c r="GZ41" s="225">
        <v>0.05</v>
      </c>
      <c r="HA41" s="218">
        <v>0.05</v>
      </c>
      <c r="HB41" s="225">
        <v>0.05</v>
      </c>
      <c r="HC41" s="225">
        <v>0.05</v>
      </c>
      <c r="HD41" s="225">
        <v>0.05</v>
      </c>
      <c r="HE41" s="225">
        <v>0.05</v>
      </c>
      <c r="HF41" s="225">
        <v>7.0000000000000007E-2</v>
      </c>
      <c r="HG41" s="225">
        <v>7.0000000000000007E-2</v>
      </c>
      <c r="HH41" s="225">
        <v>7.0000000000000007E-2</v>
      </c>
      <c r="HI41" s="225">
        <v>0.1</v>
      </c>
      <c r="HJ41" s="225">
        <v>0.1</v>
      </c>
      <c r="HK41" s="225">
        <v>0.1</v>
      </c>
      <c r="HL41" s="225">
        <v>0.1</v>
      </c>
      <c r="HM41" s="225">
        <v>0.13500000000000001</v>
      </c>
      <c r="HN41" s="225">
        <v>0.13500000000000001</v>
      </c>
      <c r="HO41" s="225">
        <v>0.05</v>
      </c>
      <c r="HP41" s="225">
        <v>0.05</v>
      </c>
      <c r="HQ41" s="225">
        <v>0.05</v>
      </c>
      <c r="HR41" s="225">
        <v>0.05</v>
      </c>
      <c r="HS41" s="225">
        <v>0.05</v>
      </c>
      <c r="HT41" s="225">
        <v>0.05</v>
      </c>
      <c r="HU41" s="225">
        <v>0.05</v>
      </c>
      <c r="HV41" s="225">
        <v>0.05</v>
      </c>
      <c r="HW41" s="235">
        <v>0.05</v>
      </c>
      <c r="HX41" s="235">
        <v>0.05</v>
      </c>
      <c r="HY41" s="225">
        <v>0.05</v>
      </c>
      <c r="HZ41" s="225">
        <v>0.05</v>
      </c>
      <c r="IA41" s="235">
        <v>0.05</v>
      </c>
      <c r="IB41" s="235">
        <v>0.05</v>
      </c>
      <c r="IC41" s="235">
        <v>0.05</v>
      </c>
      <c r="ID41" s="235">
        <v>0.05</v>
      </c>
      <c r="IE41" s="235">
        <v>0.05</v>
      </c>
      <c r="IF41" s="235">
        <v>0.05</v>
      </c>
      <c r="IG41" s="235">
        <v>0.05</v>
      </c>
      <c r="IH41" s="235">
        <v>0.05</v>
      </c>
      <c r="II41" s="235">
        <v>0.05</v>
      </c>
      <c r="IJ41" s="235">
        <v>0.05</v>
      </c>
      <c r="IK41" s="235">
        <v>0.05</v>
      </c>
      <c r="IL41" s="236">
        <v>0.05</v>
      </c>
      <c r="IM41" s="236">
        <v>0.05</v>
      </c>
      <c r="IN41" s="236">
        <v>0.05</v>
      </c>
      <c r="IO41" s="236">
        <v>0.05</v>
      </c>
      <c r="IP41" s="236">
        <v>0.05</v>
      </c>
      <c r="IQ41" s="236">
        <v>0.05</v>
      </c>
      <c r="IR41" s="236">
        <v>0.05</v>
      </c>
      <c r="IS41" s="236">
        <v>0.05</v>
      </c>
      <c r="IT41" s="236">
        <v>0.05</v>
      </c>
      <c r="IU41" s="236">
        <v>0.05</v>
      </c>
      <c r="IV41" s="236">
        <v>0.05</v>
      </c>
      <c r="IW41" s="239">
        <v>0.05</v>
      </c>
      <c r="IX41" s="225">
        <v>0.05</v>
      </c>
      <c r="IY41" s="225">
        <v>0.05</v>
      </c>
      <c r="IZ41" s="225">
        <v>0.05</v>
      </c>
      <c r="JA41" s="225">
        <v>0.05</v>
      </c>
      <c r="JB41" s="225">
        <v>0.05</v>
      </c>
      <c r="JC41" s="225">
        <v>0.05</v>
      </c>
      <c r="JD41" s="235">
        <v>0.05</v>
      </c>
      <c r="JE41" s="235">
        <v>0.05</v>
      </c>
      <c r="JF41" s="225">
        <v>0.05</v>
      </c>
      <c r="JG41" s="225">
        <v>0.05</v>
      </c>
      <c r="JH41" s="235">
        <v>0.05</v>
      </c>
      <c r="JI41" s="235">
        <v>0.05</v>
      </c>
      <c r="JJ41" s="235">
        <v>0.05</v>
      </c>
      <c r="JK41" s="235">
        <v>0.05</v>
      </c>
      <c r="JL41" s="235">
        <v>0.05</v>
      </c>
      <c r="JM41" s="235">
        <v>0.05</v>
      </c>
      <c r="JN41" s="235">
        <v>0.05</v>
      </c>
      <c r="JO41" s="235">
        <v>0.05</v>
      </c>
      <c r="JP41" s="235">
        <v>0.05</v>
      </c>
      <c r="JQ41" s="236">
        <v>0.05</v>
      </c>
      <c r="JR41" s="236">
        <v>0.05</v>
      </c>
      <c r="JS41" s="236">
        <v>0.05</v>
      </c>
      <c r="JT41" s="236">
        <v>0.05</v>
      </c>
      <c r="JU41" s="236">
        <v>0.05</v>
      </c>
      <c r="JV41" s="236">
        <v>0.05</v>
      </c>
      <c r="JW41" s="236">
        <v>0.05</v>
      </c>
      <c r="JX41" s="225">
        <v>0.05</v>
      </c>
      <c r="JY41" s="225">
        <v>0.05</v>
      </c>
      <c r="JZ41" s="225">
        <v>0.05</v>
      </c>
      <c r="KA41" s="225">
        <v>0.05</v>
      </c>
      <c r="KB41" s="225">
        <v>0.05</v>
      </c>
      <c r="KC41" s="225">
        <v>0.05</v>
      </c>
      <c r="KD41" s="225">
        <v>0.05</v>
      </c>
      <c r="KE41" s="225">
        <v>0.05</v>
      </c>
      <c r="KF41" s="225">
        <v>0.05</v>
      </c>
      <c r="KG41" s="225">
        <v>0.05</v>
      </c>
      <c r="KH41" s="225">
        <v>0.05</v>
      </c>
      <c r="KI41" s="225">
        <v>0.05</v>
      </c>
      <c r="KJ41" s="225">
        <v>0.05</v>
      </c>
      <c r="KK41" s="225">
        <v>0.05</v>
      </c>
      <c r="KL41" s="225">
        <v>0.05</v>
      </c>
      <c r="KM41" s="225">
        <v>0.05</v>
      </c>
      <c r="KN41" s="225">
        <v>0.05</v>
      </c>
      <c r="KO41" s="225">
        <v>0.05</v>
      </c>
      <c r="KP41" s="225">
        <v>0.05</v>
      </c>
      <c r="KQ41" s="225">
        <v>0.05</v>
      </c>
      <c r="KR41" s="225">
        <v>0.05</v>
      </c>
      <c r="KS41" s="225">
        <v>0.05</v>
      </c>
      <c r="KT41" s="225">
        <v>0.05</v>
      </c>
      <c r="KU41" s="225">
        <v>0.05</v>
      </c>
      <c r="KV41" s="225">
        <v>0.05</v>
      </c>
      <c r="KW41" s="225">
        <v>0.05</v>
      </c>
      <c r="KX41" s="225">
        <v>0.05</v>
      </c>
      <c r="KY41" s="225">
        <v>0.05</v>
      </c>
      <c r="KZ41" s="225">
        <v>0.05</v>
      </c>
      <c r="LA41" s="225">
        <v>0.05</v>
      </c>
      <c r="LB41" s="225">
        <v>0.05</v>
      </c>
      <c r="LC41" s="225">
        <v>0.05</v>
      </c>
      <c r="LD41" s="225">
        <v>0.05</v>
      </c>
      <c r="LE41" s="225">
        <v>0.05</v>
      </c>
      <c r="LF41" s="225">
        <v>0.05</v>
      </c>
      <c r="LG41" s="225">
        <v>0.05</v>
      </c>
      <c r="LH41" s="225">
        <v>0.05</v>
      </c>
      <c r="LI41" s="225">
        <v>0.05</v>
      </c>
      <c r="LJ41" s="225">
        <v>0.05</v>
      </c>
      <c r="LK41" s="225">
        <v>0.05</v>
      </c>
      <c r="LL41" s="225">
        <v>0.05</v>
      </c>
      <c r="LM41" s="225">
        <v>0.05</v>
      </c>
      <c r="LN41" s="225">
        <v>0.05</v>
      </c>
      <c r="LO41" s="225">
        <v>0.05</v>
      </c>
      <c r="LP41" s="225">
        <v>0.05</v>
      </c>
      <c r="LQ41" s="225">
        <v>0.05</v>
      </c>
      <c r="LR41" s="225">
        <v>0.05</v>
      </c>
      <c r="LS41" s="225">
        <v>0.05</v>
      </c>
      <c r="LT41" s="225">
        <v>7.0000000000000007E-2</v>
      </c>
      <c r="LU41" s="225">
        <v>7.0000000000000007E-2</v>
      </c>
      <c r="LV41" s="225">
        <v>7.0000000000000007E-2</v>
      </c>
      <c r="LW41" s="225">
        <v>7.0000000000000007E-2</v>
      </c>
      <c r="LX41" s="225">
        <v>7.0000000000000007E-2</v>
      </c>
      <c r="LY41" s="225">
        <v>7.0000000000000007E-2</v>
      </c>
      <c r="LZ41" s="225">
        <v>7.0000000000000007E-2</v>
      </c>
      <c r="MA41" s="225">
        <v>7.0000000000000007E-2</v>
      </c>
      <c r="MB41" s="225">
        <v>7.0000000000000007E-2</v>
      </c>
      <c r="MC41" s="225">
        <v>7.0000000000000007E-2</v>
      </c>
      <c r="MD41" s="225">
        <v>7.0000000000000007E-2</v>
      </c>
      <c r="ME41" s="225">
        <v>7.0000000000000007E-2</v>
      </c>
      <c r="MF41" s="225">
        <v>7.0000000000000007E-2</v>
      </c>
      <c r="MG41" s="225">
        <v>7.0000000000000007E-2</v>
      </c>
      <c r="MH41" s="225">
        <v>7.0000000000000007E-2</v>
      </c>
      <c r="MI41" s="225">
        <v>7.0000000000000007E-2</v>
      </c>
      <c r="MJ41" s="225">
        <v>7.0000000000000007E-2</v>
      </c>
      <c r="MK41" s="225">
        <v>7.0000000000000007E-2</v>
      </c>
      <c r="ML41" s="225">
        <v>7.0000000000000007E-2</v>
      </c>
      <c r="MM41" s="225">
        <v>7.0000000000000007E-2</v>
      </c>
      <c r="MN41" s="225">
        <v>7.0000000000000007E-2</v>
      </c>
      <c r="MO41" s="225">
        <v>7.0000000000000007E-2</v>
      </c>
      <c r="MP41" s="225">
        <v>7.0000000000000007E-2</v>
      </c>
      <c r="MQ41" s="225">
        <v>7.0000000000000007E-2</v>
      </c>
      <c r="MR41" s="225">
        <v>7.0000000000000007E-2</v>
      </c>
      <c r="MS41" s="225">
        <v>7.0000000000000007E-2</v>
      </c>
      <c r="MT41" s="225">
        <v>7.0000000000000007E-2</v>
      </c>
      <c r="MU41" s="225">
        <v>7.0000000000000007E-2</v>
      </c>
      <c r="MV41" s="225">
        <v>7.0000000000000007E-2</v>
      </c>
      <c r="MW41" s="225">
        <v>7.0000000000000007E-2</v>
      </c>
      <c r="MX41" s="225">
        <v>7.0000000000000007E-2</v>
      </c>
      <c r="MY41" s="225">
        <v>7.0000000000000007E-2</v>
      </c>
      <c r="MZ41" s="225">
        <v>7.0000000000000007E-2</v>
      </c>
      <c r="NA41" s="225">
        <v>0.1</v>
      </c>
      <c r="NB41" s="225">
        <v>0.1</v>
      </c>
      <c r="NC41" s="225">
        <v>0.1</v>
      </c>
      <c r="ND41" s="225">
        <v>0.1</v>
      </c>
      <c r="NE41" s="225">
        <v>0.1</v>
      </c>
      <c r="NF41" s="225">
        <v>0.1</v>
      </c>
      <c r="NG41" s="225">
        <v>0.1</v>
      </c>
      <c r="NH41" s="225">
        <v>0.1</v>
      </c>
      <c r="NI41" s="225">
        <v>0.1</v>
      </c>
      <c r="NJ41" s="225">
        <v>0.1</v>
      </c>
      <c r="NK41" s="225">
        <v>0.1</v>
      </c>
      <c r="NL41" s="225">
        <v>0.1</v>
      </c>
      <c r="NM41" s="225">
        <v>0.1</v>
      </c>
      <c r="NN41" s="225">
        <v>0.1</v>
      </c>
      <c r="NO41" s="225">
        <v>0.1</v>
      </c>
      <c r="NP41" s="225">
        <v>0.1</v>
      </c>
      <c r="NQ41" s="225">
        <v>0.1</v>
      </c>
      <c r="NR41" s="225">
        <v>0.1</v>
      </c>
      <c r="NS41" s="225">
        <v>0.1</v>
      </c>
      <c r="NT41" s="225">
        <v>0.1</v>
      </c>
      <c r="NU41" s="225">
        <v>0.1</v>
      </c>
      <c r="NV41" s="225">
        <v>0.1</v>
      </c>
      <c r="NW41" s="225">
        <v>0.1</v>
      </c>
      <c r="NX41" s="225">
        <v>0.1</v>
      </c>
      <c r="NY41" s="225">
        <v>0.1</v>
      </c>
      <c r="NZ41" s="225">
        <v>0.1</v>
      </c>
      <c r="OA41" s="225">
        <v>0.1</v>
      </c>
      <c r="OB41" s="225">
        <v>0.1</v>
      </c>
      <c r="OC41" s="225">
        <v>0.1</v>
      </c>
      <c r="OD41" s="225">
        <v>0.1</v>
      </c>
      <c r="OE41" s="225">
        <v>0.1</v>
      </c>
      <c r="OF41" s="225">
        <v>0.1</v>
      </c>
      <c r="OG41" s="225">
        <v>0.1</v>
      </c>
      <c r="OH41" s="225">
        <v>0.1</v>
      </c>
      <c r="OI41" s="225">
        <v>0.1</v>
      </c>
      <c r="OJ41" s="225">
        <v>0.1</v>
      </c>
      <c r="OK41" s="225">
        <v>0.1</v>
      </c>
      <c r="OL41" s="225">
        <v>0.1</v>
      </c>
      <c r="OM41" s="225">
        <v>0.1</v>
      </c>
      <c r="ON41" s="225"/>
      <c r="OO41" s="236"/>
      <c r="OP41" s="236"/>
      <c r="OQ41" s="236"/>
      <c r="OR41" s="236"/>
      <c r="OS41" s="221">
        <v>0.03</v>
      </c>
      <c r="OT41" s="220">
        <v>7.0000000000000007E-2</v>
      </c>
      <c r="OU41" s="220">
        <v>0.1</v>
      </c>
      <c r="OV41" s="220">
        <v>0.13500000000000001</v>
      </c>
      <c r="OW41" s="225"/>
      <c r="OX41" s="235"/>
      <c r="OY41" s="225"/>
      <c r="OZ41" s="225"/>
      <c r="PA41" s="225"/>
      <c r="PB41" s="236"/>
      <c r="PC41" s="221">
        <v>0.03</v>
      </c>
      <c r="PD41" s="225">
        <v>7.0000000000000007E-2</v>
      </c>
      <c r="PE41" s="225">
        <v>0.1</v>
      </c>
      <c r="PF41" s="225">
        <v>0.13500000000000001</v>
      </c>
      <c r="PG41" s="236"/>
      <c r="PH41" s="221">
        <v>3.3000000000000002E-2</v>
      </c>
      <c r="PI41" s="221">
        <v>3.3000000000000002E-2</v>
      </c>
      <c r="PJ41" s="221">
        <v>4.2999999999999997E-2</v>
      </c>
      <c r="PK41" s="221">
        <v>4.2999999999999997E-2</v>
      </c>
      <c r="PL41" s="221">
        <v>4.2999999999999997E-2</v>
      </c>
      <c r="PM41" s="221">
        <v>4.2999999999999997E-2</v>
      </c>
      <c r="PN41" s="221">
        <v>6.7000000000000004E-2</v>
      </c>
      <c r="PO41" s="221">
        <v>6.7000000000000004E-2</v>
      </c>
      <c r="PP41" s="221">
        <v>0.1</v>
      </c>
      <c r="PQ41" s="221">
        <v>0.1</v>
      </c>
      <c r="PR41" s="221">
        <v>0.1</v>
      </c>
      <c r="PS41" s="221">
        <v>3.3000000000000002E-2</v>
      </c>
      <c r="PT41" s="221">
        <v>3.3000000000000002E-2</v>
      </c>
      <c r="PU41" s="221">
        <v>4.2999999999999997E-2</v>
      </c>
      <c r="PV41" s="221">
        <v>4.2999999999999997E-2</v>
      </c>
      <c r="PW41" s="221">
        <v>4.2999999999999997E-2</v>
      </c>
      <c r="PX41" s="221">
        <v>4.2999999999999997E-2</v>
      </c>
      <c r="PY41" s="221">
        <v>6.7000000000000004E-2</v>
      </c>
      <c r="PZ41" s="221">
        <v>6.7000000000000004E-2</v>
      </c>
      <c r="QA41" s="221">
        <v>0.1</v>
      </c>
      <c r="QB41" s="221">
        <v>0.1</v>
      </c>
      <c r="QC41" s="221">
        <v>0.1</v>
      </c>
      <c r="QD41" s="223">
        <v>3.3000000000000002E-2</v>
      </c>
      <c r="QE41" s="223">
        <v>3.3000000000000002E-2</v>
      </c>
      <c r="QF41" s="223">
        <v>3.3000000000000002E-2</v>
      </c>
      <c r="QG41" s="236"/>
      <c r="QH41" s="236"/>
      <c r="QI41" s="236"/>
      <c r="QJ41" s="236"/>
      <c r="QK41" s="236"/>
      <c r="QL41" s="236"/>
      <c r="QM41" s="236"/>
      <c r="QN41" s="236"/>
      <c r="QO41" s="236"/>
      <c r="QP41" s="236"/>
      <c r="QQ41" s="236"/>
      <c r="QR41" s="236"/>
    </row>
    <row r="42" spans="1:460" s="224" customFormat="1">
      <c r="A42" s="217">
        <v>23</v>
      </c>
      <c r="B42" s="218" t="s">
        <v>941</v>
      </c>
      <c r="C42" s="245" t="str">
        <f>B12</f>
        <v>Controlor ( inginer, maistru)</v>
      </c>
      <c r="D42" s="220"/>
      <c r="E42" s="218">
        <v>0.02</v>
      </c>
      <c r="F42" s="225">
        <v>0.02</v>
      </c>
      <c r="G42" s="218">
        <v>0.02</v>
      </c>
      <c r="H42" s="225">
        <v>0.02</v>
      </c>
      <c r="I42" s="225">
        <v>0.02</v>
      </c>
      <c r="J42" s="225">
        <v>0.02</v>
      </c>
      <c r="K42" s="225">
        <v>0.02</v>
      </c>
      <c r="L42" s="225">
        <v>0.03</v>
      </c>
      <c r="M42" s="225">
        <v>0.03</v>
      </c>
      <c r="N42" s="225">
        <v>0.03</v>
      </c>
      <c r="O42" s="225">
        <v>0.03</v>
      </c>
      <c r="P42" s="225">
        <v>0.03</v>
      </c>
      <c r="Q42" s="225">
        <v>0.03</v>
      </c>
      <c r="R42" s="225">
        <v>0.03</v>
      </c>
      <c r="S42" s="225">
        <v>0.03</v>
      </c>
      <c r="T42" s="225">
        <v>0.03</v>
      </c>
      <c r="U42" s="243">
        <v>1.7000000000000001E-2</v>
      </c>
      <c r="V42" s="243">
        <v>1.7000000000000001E-2</v>
      </c>
      <c r="W42" s="243">
        <v>1.7000000000000001E-2</v>
      </c>
      <c r="X42" s="243">
        <v>1.7000000000000001E-2</v>
      </c>
      <c r="Y42" s="243">
        <v>1.7000000000000001E-2</v>
      </c>
      <c r="Z42" s="243">
        <v>1.7000000000000001E-2</v>
      </c>
      <c r="AA42" s="243">
        <v>1.7000000000000001E-2</v>
      </c>
      <c r="AB42" s="243">
        <v>1.7000000000000001E-2</v>
      </c>
      <c r="AC42" s="243">
        <v>1.7000000000000001E-2</v>
      </c>
      <c r="AD42" s="243">
        <v>1.7000000000000001E-2</v>
      </c>
      <c r="AE42" s="243">
        <v>1.7000000000000001E-2</v>
      </c>
      <c r="AF42" s="243">
        <v>1.7000000000000001E-2</v>
      </c>
      <c r="AG42" s="243">
        <v>1.7000000000000001E-2</v>
      </c>
      <c r="AH42" s="243">
        <v>1.7000000000000001E-2</v>
      </c>
      <c r="AI42" s="243">
        <v>1.7000000000000001E-2</v>
      </c>
      <c r="AJ42" s="243">
        <v>1.7000000000000001E-2</v>
      </c>
      <c r="AK42" s="243">
        <v>1.7000000000000001E-2</v>
      </c>
      <c r="AL42" s="243">
        <v>1.7000000000000001E-2</v>
      </c>
      <c r="AM42" s="243">
        <v>1.7000000000000001E-2</v>
      </c>
      <c r="AN42" s="243">
        <v>1.7000000000000001E-2</v>
      </c>
      <c r="AO42" s="243">
        <v>1.7000000000000001E-2</v>
      </c>
      <c r="AP42" s="243">
        <v>1.7000000000000001E-2</v>
      </c>
      <c r="AQ42" s="243">
        <v>1.7000000000000001E-2</v>
      </c>
      <c r="AR42" s="243">
        <v>1.7000000000000001E-2</v>
      </c>
      <c r="AS42" s="243">
        <v>1.7000000000000001E-2</v>
      </c>
      <c r="AT42" s="243">
        <v>1.7000000000000001E-2</v>
      </c>
      <c r="AU42" s="243">
        <v>1.7000000000000001E-2</v>
      </c>
      <c r="AV42" s="243">
        <v>1.7000000000000001E-2</v>
      </c>
      <c r="AW42" s="243">
        <v>1.7000000000000001E-2</v>
      </c>
      <c r="AX42" s="243">
        <v>1.7000000000000001E-2</v>
      </c>
      <c r="AY42" s="243">
        <v>1.7000000000000001E-2</v>
      </c>
      <c r="AZ42" s="243">
        <v>1.7000000000000001E-2</v>
      </c>
      <c r="BA42" s="243">
        <v>1.7000000000000001E-2</v>
      </c>
      <c r="BB42" s="243">
        <v>1.7000000000000001E-2</v>
      </c>
      <c r="BC42" s="246">
        <v>1.7000000000000001E-2</v>
      </c>
      <c r="BD42" s="243">
        <v>1.7000000000000001E-2</v>
      </c>
      <c r="BE42" s="243">
        <v>1.7000000000000001E-2</v>
      </c>
      <c r="BF42" s="243">
        <v>1.7000000000000001E-2</v>
      </c>
      <c r="BG42" s="243">
        <v>1.7000000000000001E-2</v>
      </c>
      <c r="BH42" s="243">
        <v>1.7000000000000001E-2</v>
      </c>
      <c r="BI42" s="244">
        <v>1.7000000000000001E-2</v>
      </c>
      <c r="BJ42" s="244">
        <v>1.7000000000000001E-2</v>
      </c>
      <c r="BK42" s="244">
        <v>1.7000000000000001E-2</v>
      </c>
      <c r="BL42" s="244">
        <v>1.7000000000000001E-2</v>
      </c>
      <c r="BM42" s="244">
        <v>1.7000000000000001E-2</v>
      </c>
      <c r="BN42" s="244">
        <v>1.7000000000000001E-2</v>
      </c>
      <c r="BO42" s="244">
        <v>1.7000000000000001E-2</v>
      </c>
      <c r="BP42" s="244">
        <v>1.7000000000000001E-2</v>
      </c>
      <c r="BQ42" s="244">
        <v>1.7000000000000001E-2</v>
      </c>
      <c r="BR42" s="244">
        <v>1.7000000000000001E-2</v>
      </c>
      <c r="BS42" s="244">
        <v>1.7000000000000001E-2</v>
      </c>
      <c r="BT42" s="244">
        <v>1.7000000000000001E-2</v>
      </c>
      <c r="BU42" s="244">
        <v>1.7000000000000001E-2</v>
      </c>
      <c r="BV42" s="244">
        <v>1.7000000000000001E-2</v>
      </c>
      <c r="BW42" s="244">
        <v>1.7000000000000001E-2</v>
      </c>
      <c r="BX42" s="243">
        <v>1.7000000000000001E-2</v>
      </c>
      <c r="BY42" s="243">
        <v>1.7000000000000001E-2</v>
      </c>
      <c r="BZ42" s="243">
        <v>1.7000000000000001E-2</v>
      </c>
      <c r="CA42" s="243">
        <v>1.7000000000000001E-2</v>
      </c>
      <c r="CB42" s="243">
        <v>1.7000000000000001E-2</v>
      </c>
      <c r="CC42" s="243">
        <v>1.7000000000000001E-2</v>
      </c>
      <c r="CD42" s="243">
        <v>1.7000000000000001E-2</v>
      </c>
      <c r="CE42" s="243">
        <v>1.7000000000000001E-2</v>
      </c>
      <c r="CF42" s="243">
        <v>1.7000000000000001E-2</v>
      </c>
      <c r="CG42" s="243">
        <v>1.7000000000000001E-2</v>
      </c>
      <c r="CH42" s="243">
        <v>1.7000000000000001E-2</v>
      </c>
      <c r="CI42" s="243">
        <v>1.7000000000000001E-2</v>
      </c>
      <c r="CJ42" s="243">
        <v>1.7000000000000001E-2</v>
      </c>
      <c r="CK42" s="243">
        <v>1.7000000000000001E-2</v>
      </c>
      <c r="CL42" s="243">
        <v>1.7000000000000001E-2</v>
      </c>
      <c r="CM42" s="243">
        <v>1.7000000000000001E-2</v>
      </c>
      <c r="CN42" s="243">
        <v>1.7000000000000001E-2</v>
      </c>
      <c r="CO42" s="243">
        <v>1.7000000000000001E-2</v>
      </c>
      <c r="CP42" s="243">
        <v>1.7000000000000001E-2</v>
      </c>
      <c r="CQ42" s="243">
        <v>1.7000000000000001E-2</v>
      </c>
      <c r="CR42" s="243">
        <v>1.7000000000000001E-2</v>
      </c>
      <c r="CS42" s="243">
        <v>1.7000000000000001E-2</v>
      </c>
      <c r="CT42" s="243">
        <v>1.7000000000000001E-2</v>
      </c>
      <c r="CU42" s="243">
        <v>1.7000000000000001E-2</v>
      </c>
      <c r="CV42" s="243">
        <v>1.7000000000000001E-2</v>
      </c>
      <c r="CW42" s="243">
        <v>1.7000000000000001E-2</v>
      </c>
      <c r="CX42" s="243">
        <v>1.7000000000000001E-2</v>
      </c>
      <c r="CY42" s="243">
        <v>1.7000000000000001E-2</v>
      </c>
      <c r="CZ42" s="243">
        <v>1.7000000000000001E-2</v>
      </c>
      <c r="DA42" s="243">
        <v>1.7000000000000001E-2</v>
      </c>
      <c r="DB42" s="243">
        <v>1.7000000000000001E-2</v>
      </c>
      <c r="DC42" s="243">
        <v>1.7000000000000001E-2</v>
      </c>
      <c r="DD42" s="243">
        <v>1.7000000000000001E-2</v>
      </c>
      <c r="DE42" s="243">
        <v>1.7000000000000001E-2</v>
      </c>
      <c r="DF42" s="243">
        <v>1.7000000000000001E-2</v>
      </c>
      <c r="DG42" s="243">
        <v>1.7000000000000001E-2</v>
      </c>
      <c r="DH42" s="243">
        <v>1.7000000000000001E-2</v>
      </c>
      <c r="DI42" s="243">
        <v>1.7000000000000001E-2</v>
      </c>
      <c r="DJ42" s="243">
        <v>1.7000000000000001E-2</v>
      </c>
      <c r="DK42" s="243">
        <v>1.7000000000000001E-2</v>
      </c>
      <c r="DL42" s="243">
        <v>1.7000000000000001E-2</v>
      </c>
      <c r="DM42" s="243">
        <v>1.7000000000000001E-2</v>
      </c>
      <c r="DN42" s="243">
        <v>1.7000000000000001E-2</v>
      </c>
      <c r="DO42" s="243">
        <v>1.7000000000000001E-2</v>
      </c>
      <c r="DP42" s="243">
        <v>1.7000000000000001E-2</v>
      </c>
      <c r="DQ42" s="243">
        <v>1.7000000000000001E-2</v>
      </c>
      <c r="DR42" s="243">
        <v>1.7000000000000001E-2</v>
      </c>
      <c r="DS42" s="243">
        <v>1.7000000000000001E-2</v>
      </c>
      <c r="DT42" s="243">
        <v>1.7000000000000001E-2</v>
      </c>
      <c r="DU42" s="243">
        <v>1.7000000000000001E-2</v>
      </c>
      <c r="DV42" s="243">
        <v>1.7000000000000001E-2</v>
      </c>
      <c r="DW42" s="243">
        <v>1.7000000000000001E-2</v>
      </c>
      <c r="DX42" s="243">
        <v>1.7000000000000001E-2</v>
      </c>
      <c r="DY42" s="243">
        <v>1.7000000000000001E-2</v>
      </c>
      <c r="DZ42" s="243">
        <v>0.03</v>
      </c>
      <c r="EA42" s="243">
        <v>0.03</v>
      </c>
      <c r="EB42" s="243">
        <v>0.03</v>
      </c>
      <c r="EC42" s="243">
        <v>0.03</v>
      </c>
      <c r="ED42" s="243">
        <v>0.03</v>
      </c>
      <c r="EE42" s="243">
        <v>0.03</v>
      </c>
      <c r="EF42" s="243">
        <v>0.03</v>
      </c>
      <c r="EG42" s="243">
        <v>0.03</v>
      </c>
      <c r="EH42" s="243">
        <v>0.03</v>
      </c>
      <c r="EI42" s="243">
        <v>0.03</v>
      </c>
      <c r="EJ42" s="243">
        <v>0.03</v>
      </c>
      <c r="EK42" s="243">
        <v>0.03</v>
      </c>
      <c r="EL42" s="243">
        <v>0.03</v>
      </c>
      <c r="EM42" s="243">
        <v>0.03</v>
      </c>
      <c r="EN42" s="243">
        <v>0.03</v>
      </c>
      <c r="EO42" s="243">
        <v>0.03</v>
      </c>
      <c r="EP42" s="243">
        <v>0.03</v>
      </c>
      <c r="EQ42" s="243">
        <v>0.03</v>
      </c>
      <c r="ER42" s="243">
        <v>0.03</v>
      </c>
      <c r="ES42" s="243">
        <v>0.03</v>
      </c>
      <c r="ET42" s="243">
        <v>0.03</v>
      </c>
      <c r="EU42" s="243">
        <v>0.03</v>
      </c>
      <c r="EV42" s="243">
        <v>0.03</v>
      </c>
      <c r="EW42" s="243">
        <v>0.03</v>
      </c>
      <c r="EX42" s="243">
        <v>0.03</v>
      </c>
      <c r="EY42" s="243">
        <v>0.03</v>
      </c>
      <c r="EZ42" s="243">
        <v>0.03</v>
      </c>
      <c r="FA42" s="243">
        <v>0.03</v>
      </c>
      <c r="FB42" s="243">
        <v>0.03</v>
      </c>
      <c r="FC42" s="243">
        <v>0.03</v>
      </c>
      <c r="FD42" s="243">
        <v>0.03</v>
      </c>
      <c r="FE42" s="243">
        <v>0.03</v>
      </c>
      <c r="FF42" s="243">
        <v>0.03</v>
      </c>
      <c r="FG42" s="243">
        <v>0.03</v>
      </c>
      <c r="FH42" s="243">
        <v>0.03</v>
      </c>
      <c r="FI42" s="243">
        <v>0.03</v>
      </c>
      <c r="FJ42" s="243">
        <v>0.03</v>
      </c>
      <c r="FK42" s="243">
        <v>0.03</v>
      </c>
      <c r="FL42" s="243">
        <v>0.03</v>
      </c>
      <c r="FM42" s="243">
        <v>0.03</v>
      </c>
      <c r="FN42" s="243">
        <v>0.03</v>
      </c>
      <c r="FO42" s="243">
        <v>0.03</v>
      </c>
      <c r="FP42" s="243">
        <v>0.03</v>
      </c>
      <c r="FQ42" s="243">
        <v>0.03</v>
      </c>
      <c r="FR42" s="243">
        <v>0.03</v>
      </c>
      <c r="FS42" s="243">
        <v>0.03</v>
      </c>
      <c r="FT42" s="243">
        <v>0.03</v>
      </c>
      <c r="FU42" s="243">
        <v>0.03</v>
      </c>
      <c r="FV42" s="243">
        <v>0.03</v>
      </c>
      <c r="FW42" s="243">
        <v>0.03</v>
      </c>
      <c r="FX42" s="243">
        <v>0.03</v>
      </c>
      <c r="FY42" s="243">
        <v>0.03</v>
      </c>
      <c r="FZ42" s="243">
        <v>0.03</v>
      </c>
      <c r="GA42" s="243">
        <v>0.03</v>
      </c>
      <c r="GB42" s="243">
        <v>0.03</v>
      </c>
      <c r="GC42" s="243">
        <v>0.03</v>
      </c>
      <c r="GD42" s="243">
        <v>0.03</v>
      </c>
      <c r="GE42" s="243">
        <v>0.03</v>
      </c>
      <c r="GF42" s="243">
        <v>0.03</v>
      </c>
      <c r="GG42" s="243">
        <v>0.03</v>
      </c>
      <c r="GH42" s="243">
        <v>0.03</v>
      </c>
      <c r="GI42" s="243">
        <v>0.03</v>
      </c>
      <c r="GJ42" s="243">
        <v>0.03</v>
      </c>
      <c r="GK42" s="243">
        <v>0.03</v>
      </c>
      <c r="GL42" s="243">
        <v>0.03</v>
      </c>
      <c r="GM42" s="243">
        <v>0.03</v>
      </c>
      <c r="GN42" s="243">
        <v>0.03</v>
      </c>
      <c r="GO42" s="243">
        <v>0.03</v>
      </c>
      <c r="GP42" s="243">
        <v>0.03</v>
      </c>
      <c r="GQ42" s="243">
        <v>0.03</v>
      </c>
      <c r="GR42" s="243">
        <v>0.03</v>
      </c>
      <c r="GS42" s="243">
        <v>0.03</v>
      </c>
      <c r="GT42" s="225"/>
      <c r="GU42" s="225"/>
      <c r="GV42" s="225"/>
      <c r="GW42" s="225"/>
      <c r="GX42" s="225"/>
      <c r="GY42" s="218">
        <v>0.02</v>
      </c>
      <c r="GZ42" s="225">
        <v>0.02</v>
      </c>
      <c r="HA42" s="218">
        <v>0.02</v>
      </c>
      <c r="HB42" s="225">
        <v>0.02</v>
      </c>
      <c r="HC42" s="225">
        <v>0.02</v>
      </c>
      <c r="HD42" s="225">
        <v>0.02</v>
      </c>
      <c r="HE42" s="225">
        <v>0.02</v>
      </c>
      <c r="HF42" s="225">
        <v>0.03</v>
      </c>
      <c r="HG42" s="225">
        <v>0.03</v>
      </c>
      <c r="HH42" s="225">
        <v>0.03</v>
      </c>
      <c r="HI42" s="225">
        <v>0.03</v>
      </c>
      <c r="HJ42" s="225">
        <v>0.03</v>
      </c>
      <c r="HK42" s="225">
        <v>0.03</v>
      </c>
      <c r="HL42" s="225">
        <v>0.03</v>
      </c>
      <c r="HM42" s="225">
        <v>0.03</v>
      </c>
      <c r="HN42" s="225">
        <v>0.03</v>
      </c>
      <c r="HO42" s="243">
        <v>1.7000000000000001E-2</v>
      </c>
      <c r="HP42" s="243">
        <v>1.7000000000000001E-2</v>
      </c>
      <c r="HQ42" s="243">
        <v>1.7000000000000001E-2</v>
      </c>
      <c r="HR42" s="243">
        <v>1.7000000000000001E-2</v>
      </c>
      <c r="HS42" s="243">
        <v>1.7000000000000001E-2</v>
      </c>
      <c r="HT42" s="243">
        <v>1.7000000000000001E-2</v>
      </c>
      <c r="HU42" s="243">
        <v>1.7000000000000001E-2</v>
      </c>
      <c r="HV42" s="244">
        <v>1.7000000000000001E-2</v>
      </c>
      <c r="HW42" s="244">
        <v>1.7000000000000001E-2</v>
      </c>
      <c r="HX42" s="244">
        <v>1.7000000000000001E-2</v>
      </c>
      <c r="HY42" s="244">
        <v>1.7000000000000001E-2</v>
      </c>
      <c r="HZ42" s="244">
        <v>1.7000000000000001E-2</v>
      </c>
      <c r="IA42" s="244">
        <v>1.7000000000000001E-2</v>
      </c>
      <c r="IB42" s="244">
        <v>1.7000000000000001E-2</v>
      </c>
      <c r="IC42" s="244">
        <v>1.7000000000000001E-2</v>
      </c>
      <c r="ID42" s="244">
        <v>1.7000000000000001E-2</v>
      </c>
      <c r="IE42" s="244">
        <v>1.7000000000000001E-2</v>
      </c>
      <c r="IF42" s="244">
        <v>1.7000000000000001E-2</v>
      </c>
      <c r="IG42" s="244">
        <v>1.7000000000000001E-2</v>
      </c>
      <c r="IH42" s="244">
        <v>1.7000000000000001E-2</v>
      </c>
      <c r="II42" s="244">
        <v>1.7000000000000001E-2</v>
      </c>
      <c r="IJ42" s="244">
        <v>1.7000000000000001E-2</v>
      </c>
      <c r="IK42" s="244">
        <v>1.7000000000000001E-2</v>
      </c>
      <c r="IL42" s="243">
        <v>1.7000000000000001E-2</v>
      </c>
      <c r="IM42" s="243">
        <v>1.7000000000000001E-2</v>
      </c>
      <c r="IN42" s="243">
        <v>1.7000000000000001E-2</v>
      </c>
      <c r="IO42" s="243">
        <v>1.7000000000000001E-2</v>
      </c>
      <c r="IP42" s="243">
        <v>1.7000000000000001E-2</v>
      </c>
      <c r="IQ42" s="243">
        <v>1.7000000000000001E-2</v>
      </c>
      <c r="IR42" s="243">
        <v>1.7000000000000001E-2</v>
      </c>
      <c r="IS42" s="243">
        <v>1.7000000000000001E-2</v>
      </c>
      <c r="IT42" s="243">
        <v>1.7000000000000001E-2</v>
      </c>
      <c r="IU42" s="243">
        <v>1.7000000000000001E-2</v>
      </c>
      <c r="IV42" s="243">
        <v>1.7000000000000001E-2</v>
      </c>
      <c r="IW42" s="246">
        <v>1.7000000000000001E-2</v>
      </c>
      <c r="IX42" s="243">
        <v>1.7000000000000001E-2</v>
      </c>
      <c r="IY42" s="243">
        <v>1.7000000000000001E-2</v>
      </c>
      <c r="IZ42" s="243">
        <v>1.7000000000000001E-2</v>
      </c>
      <c r="JA42" s="243">
        <v>1.7000000000000001E-2</v>
      </c>
      <c r="JB42" s="243">
        <v>1.7000000000000001E-2</v>
      </c>
      <c r="JC42" s="243">
        <v>1.7000000000000001E-2</v>
      </c>
      <c r="JD42" s="244">
        <v>1.7000000000000001E-2</v>
      </c>
      <c r="JE42" s="244">
        <v>1.7000000000000001E-2</v>
      </c>
      <c r="JF42" s="244">
        <v>1.7000000000000001E-2</v>
      </c>
      <c r="JG42" s="244">
        <v>1.7000000000000001E-2</v>
      </c>
      <c r="JH42" s="244">
        <v>1.7000000000000001E-2</v>
      </c>
      <c r="JI42" s="244">
        <v>1.7000000000000001E-2</v>
      </c>
      <c r="JJ42" s="244">
        <v>1.7000000000000001E-2</v>
      </c>
      <c r="JK42" s="244">
        <v>1.7000000000000001E-2</v>
      </c>
      <c r="JL42" s="244">
        <v>1.7000000000000001E-2</v>
      </c>
      <c r="JM42" s="244">
        <v>1.7000000000000001E-2</v>
      </c>
      <c r="JN42" s="244">
        <v>1.7000000000000001E-2</v>
      </c>
      <c r="JO42" s="244">
        <v>1.7000000000000001E-2</v>
      </c>
      <c r="JP42" s="244">
        <v>1.7000000000000001E-2</v>
      </c>
      <c r="JQ42" s="243">
        <v>1.7000000000000001E-2</v>
      </c>
      <c r="JR42" s="243">
        <v>1.7000000000000001E-2</v>
      </c>
      <c r="JS42" s="243">
        <v>1.7000000000000001E-2</v>
      </c>
      <c r="JT42" s="243">
        <v>1.7000000000000001E-2</v>
      </c>
      <c r="JU42" s="243">
        <v>1.7000000000000001E-2</v>
      </c>
      <c r="JV42" s="243">
        <v>1.7000000000000001E-2</v>
      </c>
      <c r="JW42" s="243">
        <v>1.7000000000000001E-2</v>
      </c>
      <c r="JX42" s="243">
        <v>1.7000000000000001E-2</v>
      </c>
      <c r="JY42" s="243">
        <v>1.7000000000000001E-2</v>
      </c>
      <c r="JZ42" s="243">
        <v>1.7000000000000001E-2</v>
      </c>
      <c r="KA42" s="243">
        <v>1.7000000000000001E-2</v>
      </c>
      <c r="KB42" s="243">
        <v>1.7000000000000001E-2</v>
      </c>
      <c r="KC42" s="243">
        <v>1.7000000000000001E-2</v>
      </c>
      <c r="KD42" s="243">
        <v>1.7000000000000001E-2</v>
      </c>
      <c r="KE42" s="243">
        <v>1.7000000000000001E-2</v>
      </c>
      <c r="KF42" s="243">
        <v>1.7000000000000001E-2</v>
      </c>
      <c r="KG42" s="243">
        <v>1.7000000000000001E-2</v>
      </c>
      <c r="KH42" s="243">
        <v>1.7000000000000001E-2</v>
      </c>
      <c r="KI42" s="243">
        <v>1.7000000000000001E-2</v>
      </c>
      <c r="KJ42" s="243">
        <v>1.7000000000000001E-2</v>
      </c>
      <c r="KK42" s="243">
        <v>1.7000000000000001E-2</v>
      </c>
      <c r="KL42" s="243">
        <v>1.7000000000000001E-2</v>
      </c>
      <c r="KM42" s="243">
        <v>1.7000000000000001E-2</v>
      </c>
      <c r="KN42" s="243">
        <v>1.7000000000000001E-2</v>
      </c>
      <c r="KO42" s="243">
        <v>1.7000000000000001E-2</v>
      </c>
      <c r="KP42" s="243">
        <v>1.7000000000000001E-2</v>
      </c>
      <c r="KQ42" s="243">
        <v>1.7000000000000001E-2</v>
      </c>
      <c r="KR42" s="243">
        <v>1.7000000000000001E-2</v>
      </c>
      <c r="KS42" s="243">
        <v>1.7000000000000001E-2</v>
      </c>
      <c r="KT42" s="243">
        <v>1.7000000000000001E-2</v>
      </c>
      <c r="KU42" s="243">
        <v>1.7000000000000001E-2</v>
      </c>
      <c r="KV42" s="243">
        <v>1.7000000000000001E-2</v>
      </c>
      <c r="KW42" s="243">
        <v>1.7000000000000001E-2</v>
      </c>
      <c r="KX42" s="243">
        <v>1.7000000000000001E-2</v>
      </c>
      <c r="KY42" s="243">
        <v>1.7000000000000001E-2</v>
      </c>
      <c r="KZ42" s="243">
        <v>1.7000000000000001E-2</v>
      </c>
      <c r="LA42" s="243">
        <v>1.7000000000000001E-2</v>
      </c>
      <c r="LB42" s="243">
        <v>1.7000000000000001E-2</v>
      </c>
      <c r="LC42" s="243">
        <v>1.7000000000000001E-2</v>
      </c>
      <c r="LD42" s="243">
        <v>1.7000000000000001E-2</v>
      </c>
      <c r="LE42" s="243">
        <v>1.7000000000000001E-2</v>
      </c>
      <c r="LF42" s="243">
        <v>1.7000000000000001E-2</v>
      </c>
      <c r="LG42" s="243">
        <v>1.7000000000000001E-2</v>
      </c>
      <c r="LH42" s="243">
        <v>1.7000000000000001E-2</v>
      </c>
      <c r="LI42" s="243">
        <v>1.7000000000000001E-2</v>
      </c>
      <c r="LJ42" s="243">
        <v>1.7000000000000001E-2</v>
      </c>
      <c r="LK42" s="243">
        <v>1.7000000000000001E-2</v>
      </c>
      <c r="LL42" s="243">
        <v>1.7000000000000001E-2</v>
      </c>
      <c r="LM42" s="243">
        <v>1.7000000000000001E-2</v>
      </c>
      <c r="LN42" s="243">
        <v>1.7000000000000001E-2</v>
      </c>
      <c r="LO42" s="243">
        <v>1.7000000000000001E-2</v>
      </c>
      <c r="LP42" s="243">
        <v>1.7000000000000001E-2</v>
      </c>
      <c r="LQ42" s="243">
        <v>1.7000000000000001E-2</v>
      </c>
      <c r="LR42" s="243">
        <v>1.7000000000000001E-2</v>
      </c>
      <c r="LS42" s="243">
        <v>1.7000000000000001E-2</v>
      </c>
      <c r="LT42" s="243">
        <v>0.03</v>
      </c>
      <c r="LU42" s="243">
        <v>0.03</v>
      </c>
      <c r="LV42" s="243">
        <v>0.03</v>
      </c>
      <c r="LW42" s="243">
        <v>0.03</v>
      </c>
      <c r="LX42" s="243">
        <v>0.03</v>
      </c>
      <c r="LY42" s="243">
        <v>0.03</v>
      </c>
      <c r="LZ42" s="243">
        <v>0.03</v>
      </c>
      <c r="MA42" s="243">
        <v>0.03</v>
      </c>
      <c r="MB42" s="243">
        <v>0.03</v>
      </c>
      <c r="MC42" s="243">
        <v>0.03</v>
      </c>
      <c r="MD42" s="243">
        <v>0.03</v>
      </c>
      <c r="ME42" s="243">
        <v>0.03</v>
      </c>
      <c r="MF42" s="243">
        <v>0.03</v>
      </c>
      <c r="MG42" s="243">
        <v>0.03</v>
      </c>
      <c r="MH42" s="243">
        <v>0.03</v>
      </c>
      <c r="MI42" s="243">
        <v>0.03</v>
      </c>
      <c r="MJ42" s="243">
        <v>0.03</v>
      </c>
      <c r="MK42" s="243">
        <v>0.03</v>
      </c>
      <c r="ML42" s="243">
        <v>0.03</v>
      </c>
      <c r="MM42" s="243">
        <v>0.03</v>
      </c>
      <c r="MN42" s="243">
        <v>0.03</v>
      </c>
      <c r="MO42" s="243">
        <v>0.03</v>
      </c>
      <c r="MP42" s="243">
        <v>0.03</v>
      </c>
      <c r="MQ42" s="243">
        <v>0.03</v>
      </c>
      <c r="MR42" s="243">
        <v>0.03</v>
      </c>
      <c r="MS42" s="243">
        <v>0.03</v>
      </c>
      <c r="MT42" s="243">
        <v>0.03</v>
      </c>
      <c r="MU42" s="243">
        <v>0.03</v>
      </c>
      <c r="MV42" s="243">
        <v>0.03</v>
      </c>
      <c r="MW42" s="243">
        <v>0.03</v>
      </c>
      <c r="MX42" s="243">
        <v>0.03</v>
      </c>
      <c r="MY42" s="243">
        <v>0.03</v>
      </c>
      <c r="MZ42" s="243">
        <v>0.03</v>
      </c>
      <c r="NA42" s="243">
        <v>0.03</v>
      </c>
      <c r="NB42" s="243">
        <v>0.03</v>
      </c>
      <c r="NC42" s="243">
        <v>0.03</v>
      </c>
      <c r="ND42" s="243">
        <v>0.03</v>
      </c>
      <c r="NE42" s="243">
        <v>0.03</v>
      </c>
      <c r="NF42" s="243">
        <v>0.03</v>
      </c>
      <c r="NG42" s="243">
        <v>0.03</v>
      </c>
      <c r="NH42" s="243">
        <v>0.03</v>
      </c>
      <c r="NI42" s="243">
        <v>0.03</v>
      </c>
      <c r="NJ42" s="243">
        <v>0.03</v>
      </c>
      <c r="NK42" s="243">
        <v>0.03</v>
      </c>
      <c r="NL42" s="243">
        <v>0.03</v>
      </c>
      <c r="NM42" s="243">
        <v>0.03</v>
      </c>
      <c r="NN42" s="243">
        <v>0.03</v>
      </c>
      <c r="NO42" s="243">
        <v>0.03</v>
      </c>
      <c r="NP42" s="243">
        <v>0.03</v>
      </c>
      <c r="NQ42" s="243">
        <v>0.03</v>
      </c>
      <c r="NR42" s="243">
        <v>0.03</v>
      </c>
      <c r="NS42" s="243">
        <v>0.03</v>
      </c>
      <c r="NT42" s="243">
        <v>0.03</v>
      </c>
      <c r="NU42" s="243">
        <v>0.03</v>
      </c>
      <c r="NV42" s="243">
        <v>0.03</v>
      </c>
      <c r="NW42" s="243">
        <v>0.03</v>
      </c>
      <c r="NX42" s="243">
        <v>0.03</v>
      </c>
      <c r="NY42" s="243">
        <v>0.03</v>
      </c>
      <c r="NZ42" s="243">
        <v>0.03</v>
      </c>
      <c r="OA42" s="243">
        <v>0.03</v>
      </c>
      <c r="OB42" s="243">
        <v>0.03</v>
      </c>
      <c r="OC42" s="243">
        <v>0.03</v>
      </c>
      <c r="OD42" s="243">
        <v>0.03</v>
      </c>
      <c r="OE42" s="243">
        <v>0.03</v>
      </c>
      <c r="OF42" s="243">
        <v>0.03</v>
      </c>
      <c r="OG42" s="243">
        <v>0.03</v>
      </c>
      <c r="OH42" s="243">
        <v>0.03</v>
      </c>
      <c r="OI42" s="243">
        <v>0.03</v>
      </c>
      <c r="OJ42" s="243">
        <v>0.03</v>
      </c>
      <c r="OK42" s="243">
        <v>0.03</v>
      </c>
      <c r="OL42" s="243">
        <v>0.03</v>
      </c>
      <c r="OM42" s="243">
        <v>0.03</v>
      </c>
      <c r="ON42" s="225"/>
      <c r="OO42" s="236"/>
      <c r="OP42" s="236"/>
      <c r="OQ42" s="236"/>
      <c r="OR42" s="236"/>
      <c r="OS42" s="243">
        <v>1.7000000000000001E-2</v>
      </c>
      <c r="OT42" s="225">
        <v>0.03</v>
      </c>
      <c r="OU42" s="225">
        <v>0.03</v>
      </c>
      <c r="OV42" s="225">
        <v>0.03</v>
      </c>
      <c r="OW42" s="225"/>
      <c r="OX42" s="244"/>
      <c r="OY42" s="225"/>
      <c r="OZ42" s="225"/>
      <c r="PA42" s="225"/>
      <c r="PB42" s="236"/>
      <c r="PC42" s="243">
        <v>1.7000000000000001E-2</v>
      </c>
      <c r="PD42" s="225">
        <v>0.03</v>
      </c>
      <c r="PE42" s="225">
        <v>0.03</v>
      </c>
      <c r="PF42" s="225">
        <v>0.03</v>
      </c>
      <c r="PG42" s="236"/>
      <c r="PH42" s="243"/>
      <c r="PI42" s="243"/>
      <c r="PJ42" s="243"/>
      <c r="PK42" s="243"/>
      <c r="PL42" s="243"/>
      <c r="PM42" s="243"/>
      <c r="PN42" s="243"/>
      <c r="PO42" s="243"/>
      <c r="PP42" s="229"/>
      <c r="PQ42" s="229"/>
      <c r="PR42" s="229"/>
      <c r="PS42" s="243"/>
      <c r="PT42" s="243"/>
      <c r="PU42" s="243"/>
      <c r="PV42" s="243"/>
      <c r="PW42" s="243"/>
      <c r="PX42" s="243"/>
      <c r="PY42" s="243"/>
      <c r="PZ42" s="243"/>
      <c r="QA42" s="229"/>
      <c r="QB42" s="229"/>
      <c r="QC42" s="229"/>
      <c r="QD42" s="244"/>
      <c r="QE42" s="243"/>
      <c r="QF42" s="243"/>
      <c r="QG42" s="243"/>
      <c r="QH42" s="243"/>
      <c r="QI42" s="243"/>
      <c r="QJ42" s="243"/>
      <c r="QK42" s="243"/>
      <c r="QL42" s="243"/>
      <c r="QM42" s="243"/>
      <c r="QN42" s="243"/>
      <c r="QO42" s="243"/>
      <c r="QP42" s="243"/>
      <c r="QQ42" s="243"/>
      <c r="QR42" s="236"/>
    </row>
    <row r="43" spans="1:460" s="224" customFormat="1">
      <c r="A43" s="217">
        <v>23</v>
      </c>
      <c r="B43" s="218" t="s">
        <v>941</v>
      </c>
      <c r="C43" s="241" t="str">
        <f>$B$4</f>
        <v xml:space="preserve">Lăcătuș </v>
      </c>
      <c r="D43" s="220"/>
      <c r="E43" s="218"/>
      <c r="F43" s="225"/>
      <c r="G43" s="218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3"/>
      <c r="AO43" s="243"/>
      <c r="AP43" s="243"/>
      <c r="AQ43" s="243"/>
      <c r="AR43" s="243"/>
      <c r="AS43" s="243"/>
      <c r="AT43" s="243"/>
      <c r="AU43" s="243"/>
      <c r="AV43" s="243"/>
      <c r="AW43" s="243"/>
      <c r="AX43" s="243"/>
      <c r="AY43" s="243"/>
      <c r="AZ43" s="243"/>
      <c r="BA43" s="243"/>
      <c r="BB43" s="243"/>
      <c r="BC43" s="246"/>
      <c r="BD43" s="243"/>
      <c r="BE43" s="243"/>
      <c r="BF43" s="243"/>
      <c r="BG43" s="243"/>
      <c r="BH43" s="243"/>
      <c r="BI43" s="244"/>
      <c r="BJ43" s="244"/>
      <c r="BK43" s="244"/>
      <c r="BL43" s="244"/>
      <c r="BM43" s="244"/>
      <c r="BN43" s="244"/>
      <c r="BO43" s="244"/>
      <c r="BP43" s="244"/>
      <c r="BQ43" s="244"/>
      <c r="BR43" s="244"/>
      <c r="BS43" s="244"/>
      <c r="BT43" s="244"/>
      <c r="BU43" s="244"/>
      <c r="BV43" s="244"/>
      <c r="BW43" s="244"/>
      <c r="BX43" s="243"/>
      <c r="BY43" s="243"/>
      <c r="BZ43" s="243"/>
      <c r="CA43" s="243"/>
      <c r="CB43" s="243"/>
      <c r="CC43" s="243"/>
      <c r="CD43" s="243"/>
      <c r="CE43" s="243"/>
      <c r="CF43" s="243"/>
      <c r="CG43" s="243"/>
      <c r="CH43" s="243"/>
      <c r="CI43" s="243"/>
      <c r="CJ43" s="243"/>
      <c r="CK43" s="243"/>
      <c r="CL43" s="243"/>
      <c r="CM43" s="243"/>
      <c r="CN43" s="243"/>
      <c r="CO43" s="243"/>
      <c r="CP43" s="243"/>
      <c r="CQ43" s="243"/>
      <c r="CR43" s="243"/>
      <c r="CS43" s="243"/>
      <c r="CT43" s="243"/>
      <c r="CU43" s="243"/>
      <c r="CV43" s="243"/>
      <c r="CW43" s="243"/>
      <c r="CX43" s="243"/>
      <c r="CY43" s="243"/>
      <c r="CZ43" s="243"/>
      <c r="DA43" s="243"/>
      <c r="DB43" s="243"/>
      <c r="DC43" s="243"/>
      <c r="DD43" s="243"/>
      <c r="DE43" s="243"/>
      <c r="DF43" s="243"/>
      <c r="DG43" s="243"/>
      <c r="DH43" s="243"/>
      <c r="DI43" s="243"/>
      <c r="DJ43" s="243"/>
      <c r="DK43" s="243"/>
      <c r="DL43" s="243"/>
      <c r="DM43" s="243"/>
      <c r="DN43" s="243"/>
      <c r="DO43" s="243"/>
      <c r="DP43" s="243"/>
      <c r="DQ43" s="243"/>
      <c r="DR43" s="243"/>
      <c r="DS43" s="243"/>
      <c r="DT43" s="243"/>
      <c r="DU43" s="243"/>
      <c r="DV43" s="243"/>
      <c r="DW43" s="243"/>
      <c r="DX43" s="243"/>
      <c r="DY43" s="243"/>
      <c r="DZ43" s="243"/>
      <c r="EA43" s="243"/>
      <c r="EB43" s="243"/>
      <c r="EC43" s="243"/>
      <c r="ED43" s="243"/>
      <c r="EE43" s="243"/>
      <c r="EF43" s="243"/>
      <c r="EG43" s="243"/>
      <c r="EH43" s="243"/>
      <c r="EI43" s="243"/>
      <c r="EJ43" s="243"/>
      <c r="EK43" s="243"/>
      <c r="EL43" s="243"/>
      <c r="EM43" s="243"/>
      <c r="EN43" s="243"/>
      <c r="EO43" s="243"/>
      <c r="EP43" s="225"/>
      <c r="EQ43" s="225"/>
      <c r="ER43" s="225"/>
      <c r="ES43" s="225"/>
      <c r="ET43" s="225"/>
      <c r="EU43" s="225"/>
      <c r="EV43" s="225"/>
      <c r="EW43" s="225"/>
      <c r="EX43" s="225"/>
      <c r="EY43" s="225"/>
      <c r="EZ43" s="225"/>
      <c r="FA43" s="225"/>
      <c r="FB43" s="225"/>
      <c r="FC43" s="225"/>
      <c r="FD43" s="225"/>
      <c r="FE43" s="225"/>
      <c r="FF43" s="225"/>
      <c r="FG43" s="225"/>
      <c r="FH43" s="225"/>
      <c r="FI43" s="225"/>
      <c r="FJ43" s="225"/>
      <c r="FK43" s="225"/>
      <c r="FL43" s="225"/>
      <c r="FM43" s="225"/>
      <c r="FN43" s="225"/>
      <c r="FO43" s="225"/>
      <c r="FP43" s="225"/>
      <c r="FQ43" s="225"/>
      <c r="FR43" s="225"/>
      <c r="FS43" s="225"/>
      <c r="FT43" s="225"/>
      <c r="FU43" s="225"/>
      <c r="FV43" s="225"/>
      <c r="FW43" s="225"/>
      <c r="FX43" s="225"/>
      <c r="FY43" s="225"/>
      <c r="FZ43" s="225"/>
      <c r="GA43" s="225"/>
      <c r="GB43" s="225"/>
      <c r="GC43" s="225"/>
      <c r="GD43" s="225"/>
      <c r="GE43" s="225"/>
      <c r="GF43" s="225"/>
      <c r="GG43" s="225"/>
      <c r="GH43" s="225"/>
      <c r="GI43" s="225"/>
      <c r="GJ43" s="225"/>
      <c r="GK43" s="225"/>
      <c r="GL43" s="225"/>
      <c r="GM43" s="225"/>
      <c r="GN43" s="225"/>
      <c r="GO43" s="225"/>
      <c r="GP43" s="225"/>
      <c r="GQ43" s="225"/>
      <c r="GR43" s="225"/>
      <c r="GS43" s="225"/>
      <c r="GT43" s="225"/>
      <c r="GU43" s="225"/>
      <c r="GV43" s="225"/>
      <c r="GW43" s="225"/>
      <c r="GX43" s="225"/>
      <c r="GY43" s="218"/>
      <c r="GZ43" s="225"/>
      <c r="HA43" s="218"/>
      <c r="HB43" s="225"/>
      <c r="HC43" s="225"/>
      <c r="HD43" s="225"/>
      <c r="HE43" s="225"/>
      <c r="HF43" s="225"/>
      <c r="HG43" s="225"/>
      <c r="HH43" s="225"/>
      <c r="HI43" s="225"/>
      <c r="HJ43" s="225"/>
      <c r="HK43" s="225"/>
      <c r="HL43" s="225"/>
      <c r="HM43" s="225"/>
      <c r="HN43" s="225"/>
      <c r="HO43" s="243"/>
      <c r="HP43" s="243"/>
      <c r="HQ43" s="243"/>
      <c r="HR43" s="243"/>
      <c r="HS43" s="243"/>
      <c r="HT43" s="243"/>
      <c r="HU43" s="243"/>
      <c r="HV43" s="244"/>
      <c r="HW43" s="244"/>
      <c r="HX43" s="244"/>
      <c r="HY43" s="244"/>
      <c r="HZ43" s="244"/>
      <c r="IA43" s="244"/>
      <c r="IB43" s="244"/>
      <c r="IC43" s="244"/>
      <c r="ID43" s="244"/>
      <c r="IE43" s="244"/>
      <c r="IF43" s="244"/>
      <c r="IG43" s="244"/>
      <c r="IH43" s="244"/>
      <c r="II43" s="244"/>
      <c r="IJ43" s="244"/>
      <c r="IK43" s="244"/>
      <c r="IL43" s="243"/>
      <c r="IM43" s="243"/>
      <c r="IN43" s="243"/>
      <c r="IO43" s="243"/>
      <c r="IP43" s="243"/>
      <c r="IQ43" s="243"/>
      <c r="IR43" s="243"/>
      <c r="IS43" s="243"/>
      <c r="IT43" s="243"/>
      <c r="IU43" s="243"/>
      <c r="IV43" s="243"/>
      <c r="IW43" s="246"/>
      <c r="IX43" s="243"/>
      <c r="IY43" s="243"/>
      <c r="IZ43" s="243"/>
      <c r="JA43" s="243"/>
      <c r="JB43" s="243"/>
      <c r="JC43" s="243"/>
      <c r="JD43" s="244"/>
      <c r="JE43" s="244"/>
      <c r="JF43" s="244"/>
      <c r="JG43" s="244"/>
      <c r="JH43" s="244"/>
      <c r="JI43" s="244"/>
      <c r="JJ43" s="244"/>
      <c r="JK43" s="244"/>
      <c r="JL43" s="244"/>
      <c r="JM43" s="244"/>
      <c r="JN43" s="244"/>
      <c r="JO43" s="244"/>
      <c r="JP43" s="244"/>
      <c r="JQ43" s="243"/>
      <c r="JR43" s="243"/>
      <c r="JS43" s="243"/>
      <c r="JT43" s="243"/>
      <c r="JU43" s="243"/>
      <c r="JV43" s="243"/>
      <c r="JW43" s="243"/>
      <c r="JX43" s="243"/>
      <c r="JY43" s="243"/>
      <c r="JZ43" s="243"/>
      <c r="KA43" s="243"/>
      <c r="KB43" s="243"/>
      <c r="KC43" s="243"/>
      <c r="KD43" s="243"/>
      <c r="KE43" s="243"/>
      <c r="KF43" s="243"/>
      <c r="KG43" s="243"/>
      <c r="KH43" s="243"/>
      <c r="KI43" s="243"/>
      <c r="KJ43" s="243"/>
      <c r="KK43" s="243"/>
      <c r="KL43" s="243"/>
      <c r="KM43" s="243"/>
      <c r="KN43" s="243"/>
      <c r="KO43" s="243"/>
      <c r="KP43" s="243"/>
      <c r="KQ43" s="243"/>
      <c r="KR43" s="243"/>
      <c r="KS43" s="243"/>
      <c r="KT43" s="243"/>
      <c r="KU43" s="243"/>
      <c r="KV43" s="243"/>
      <c r="KW43" s="243"/>
      <c r="KX43" s="243"/>
      <c r="KY43" s="243"/>
      <c r="KZ43" s="243"/>
      <c r="LA43" s="243"/>
      <c r="LB43" s="243"/>
      <c r="LC43" s="243"/>
      <c r="LD43" s="243"/>
      <c r="LE43" s="243"/>
      <c r="LF43" s="243"/>
      <c r="LG43" s="243"/>
      <c r="LH43" s="243"/>
      <c r="LI43" s="243"/>
      <c r="LJ43" s="243"/>
      <c r="LK43" s="243"/>
      <c r="LL43" s="243"/>
      <c r="LM43" s="243"/>
      <c r="LN43" s="243"/>
      <c r="LO43" s="243"/>
      <c r="LP43" s="243"/>
      <c r="LQ43" s="243"/>
      <c r="LR43" s="243"/>
      <c r="LS43" s="243"/>
      <c r="LT43" s="243"/>
      <c r="LU43" s="243"/>
      <c r="LV43" s="243"/>
      <c r="LW43" s="243"/>
      <c r="LX43" s="243"/>
      <c r="LY43" s="243"/>
      <c r="LZ43" s="243"/>
      <c r="MA43" s="243"/>
      <c r="MB43" s="243"/>
      <c r="MC43" s="243"/>
      <c r="MD43" s="243"/>
      <c r="ME43" s="243"/>
      <c r="MF43" s="243"/>
      <c r="MG43" s="243"/>
      <c r="MH43" s="243"/>
      <c r="MI43" s="243"/>
      <c r="MJ43" s="225"/>
      <c r="MK43" s="225"/>
      <c r="ML43" s="225"/>
      <c r="MM43" s="225"/>
      <c r="MN43" s="225"/>
      <c r="MO43" s="225"/>
      <c r="MP43" s="225"/>
      <c r="MQ43" s="225"/>
      <c r="MR43" s="225"/>
      <c r="MS43" s="225"/>
      <c r="MT43" s="225"/>
      <c r="MU43" s="225"/>
      <c r="MV43" s="225"/>
      <c r="MW43" s="225"/>
      <c r="MX43" s="225"/>
      <c r="MY43" s="225"/>
      <c r="MZ43" s="225"/>
      <c r="NA43" s="225"/>
      <c r="NB43" s="225"/>
      <c r="NC43" s="225"/>
      <c r="ND43" s="225"/>
      <c r="NE43" s="225"/>
      <c r="NF43" s="225"/>
      <c r="NG43" s="225"/>
      <c r="NH43" s="225"/>
      <c r="NI43" s="225"/>
      <c r="NJ43" s="225"/>
      <c r="NK43" s="225"/>
      <c r="NL43" s="225"/>
      <c r="NM43" s="225"/>
      <c r="NN43" s="225"/>
      <c r="NO43" s="225"/>
      <c r="NP43" s="225"/>
      <c r="NQ43" s="225"/>
      <c r="NR43" s="225"/>
      <c r="NS43" s="225"/>
      <c r="NT43" s="225"/>
      <c r="NU43" s="225"/>
      <c r="NV43" s="225"/>
      <c r="NW43" s="225"/>
      <c r="NX43" s="225"/>
      <c r="NY43" s="225"/>
      <c r="NZ43" s="225"/>
      <c r="OA43" s="225"/>
      <c r="OB43" s="225"/>
      <c r="OC43" s="225"/>
      <c r="OD43" s="225"/>
      <c r="OE43" s="225"/>
      <c r="OF43" s="225"/>
      <c r="OG43" s="225"/>
      <c r="OH43" s="225"/>
      <c r="OI43" s="225"/>
      <c r="OJ43" s="225"/>
      <c r="OK43" s="225"/>
      <c r="OL43" s="225"/>
      <c r="OM43" s="225"/>
      <c r="ON43" s="225"/>
      <c r="OO43" s="236"/>
      <c r="OP43" s="236"/>
      <c r="OQ43" s="236"/>
      <c r="OR43" s="236"/>
      <c r="OS43" s="243"/>
      <c r="OT43" s="220"/>
      <c r="OU43" s="220"/>
      <c r="OV43" s="220"/>
      <c r="OW43" s="220"/>
      <c r="OX43" s="236"/>
      <c r="OY43" s="225"/>
      <c r="OZ43" s="225"/>
      <c r="PA43" s="225"/>
      <c r="PB43" s="236"/>
      <c r="PC43" s="243"/>
      <c r="PD43" s="225"/>
      <c r="PE43" s="225"/>
      <c r="PF43" s="225"/>
      <c r="PG43" s="236"/>
      <c r="PH43" s="243">
        <v>1.7000000000000001E-2</v>
      </c>
      <c r="PI43" s="243">
        <v>1.7000000000000001E-2</v>
      </c>
      <c r="PJ43" s="243">
        <v>1.7000000000000001E-2</v>
      </c>
      <c r="PK43" s="243">
        <v>1.7000000000000001E-2</v>
      </c>
      <c r="PL43" s="243">
        <v>1.7000000000000001E-2</v>
      </c>
      <c r="PM43" s="243">
        <v>1.7000000000000001E-2</v>
      </c>
      <c r="PN43" s="243">
        <v>2.7E-2</v>
      </c>
      <c r="PO43" s="243">
        <v>2.7E-2</v>
      </c>
      <c r="PP43" s="243">
        <v>2.7E-2</v>
      </c>
      <c r="PQ43" s="243">
        <v>2.7E-2</v>
      </c>
      <c r="PR43" s="243">
        <v>2.7E-2</v>
      </c>
      <c r="PS43" s="243">
        <v>1.7000000000000001E-2</v>
      </c>
      <c r="PT43" s="243">
        <v>1.7000000000000001E-2</v>
      </c>
      <c r="PU43" s="243">
        <v>1.7000000000000001E-2</v>
      </c>
      <c r="PV43" s="243">
        <v>1.7000000000000001E-2</v>
      </c>
      <c r="PW43" s="243">
        <v>1.7000000000000001E-2</v>
      </c>
      <c r="PX43" s="243">
        <v>1.7000000000000001E-2</v>
      </c>
      <c r="PY43" s="243">
        <v>2.7E-2</v>
      </c>
      <c r="PZ43" s="243">
        <v>2.7E-2</v>
      </c>
      <c r="QA43" s="243">
        <v>2.7E-2</v>
      </c>
      <c r="QB43" s="243">
        <v>2.7E-2</v>
      </c>
      <c r="QC43" s="243">
        <v>2.7E-2</v>
      </c>
      <c r="QD43" s="244">
        <v>1.7000000000000001E-2</v>
      </c>
      <c r="QE43" s="243">
        <v>1.7000000000000001E-2</v>
      </c>
      <c r="QF43" s="243">
        <v>1.7000000000000001E-2</v>
      </c>
      <c r="QG43" s="243">
        <v>1.7000000000000001E-2</v>
      </c>
      <c r="QH43" s="243">
        <v>1.7000000000000001E-2</v>
      </c>
      <c r="QI43" s="243">
        <v>1.7000000000000001E-2</v>
      </c>
      <c r="QJ43" s="243">
        <v>1.7000000000000001E-2</v>
      </c>
      <c r="QK43" s="243">
        <v>1.7000000000000001E-2</v>
      </c>
      <c r="QL43" s="243">
        <v>1.7000000000000001E-2</v>
      </c>
      <c r="QM43" s="243">
        <v>2.7E-2</v>
      </c>
      <c r="QN43" s="243">
        <v>2.7E-2</v>
      </c>
      <c r="QO43" s="243">
        <v>2.7E-2</v>
      </c>
      <c r="QP43" s="243">
        <v>2.7E-2</v>
      </c>
      <c r="QQ43" s="243">
        <v>2.7E-2</v>
      </c>
      <c r="QR43" s="236"/>
    </row>
    <row r="44" spans="1:460" s="224" customFormat="1" ht="60">
      <c r="A44" s="217">
        <v>24</v>
      </c>
      <c r="B44" s="218" t="s">
        <v>942</v>
      </c>
      <c r="C44" s="245" t="str">
        <f>B12</f>
        <v>Controlor ( inginer, maistru)</v>
      </c>
      <c r="D44" s="220"/>
      <c r="E44" s="221">
        <v>5.7000000000000002E-2</v>
      </c>
      <c r="F44" s="221">
        <v>5.7000000000000002E-2</v>
      </c>
      <c r="G44" s="221">
        <v>5.7000000000000002E-2</v>
      </c>
      <c r="H44" s="221">
        <v>5.7000000000000002E-2</v>
      </c>
      <c r="I44" s="221">
        <v>5.7000000000000002E-2</v>
      </c>
      <c r="J44" s="221">
        <v>5.7000000000000002E-2</v>
      </c>
      <c r="K44" s="221">
        <v>5.7000000000000002E-2</v>
      </c>
      <c r="L44" s="221">
        <v>5.7000000000000002E-2</v>
      </c>
      <c r="M44" s="221">
        <v>5.7000000000000002E-2</v>
      </c>
      <c r="N44" s="221">
        <v>5.7000000000000002E-2</v>
      </c>
      <c r="O44" s="221">
        <v>5.7000000000000002E-2</v>
      </c>
      <c r="P44" s="221">
        <v>5.7000000000000002E-2</v>
      </c>
      <c r="Q44" s="221">
        <v>5.7000000000000002E-2</v>
      </c>
      <c r="R44" s="221">
        <v>5.7000000000000002E-2</v>
      </c>
      <c r="S44" s="221">
        <v>5.7000000000000002E-2</v>
      </c>
      <c r="T44" s="221">
        <v>5.7000000000000002E-2</v>
      </c>
      <c r="U44" s="221">
        <v>5.7000000000000002E-2</v>
      </c>
      <c r="V44" s="221">
        <v>5.7000000000000002E-2</v>
      </c>
      <c r="W44" s="221">
        <v>5.7000000000000002E-2</v>
      </c>
      <c r="X44" s="221">
        <v>5.7000000000000002E-2</v>
      </c>
      <c r="Y44" s="221">
        <v>5.7000000000000002E-2</v>
      </c>
      <c r="Z44" s="221">
        <v>5.7000000000000002E-2</v>
      </c>
      <c r="AA44" s="221">
        <v>5.7000000000000002E-2</v>
      </c>
      <c r="AB44" s="221">
        <v>5.7000000000000002E-2</v>
      </c>
      <c r="AC44" s="221">
        <v>5.7000000000000002E-2</v>
      </c>
      <c r="AD44" s="221">
        <v>5.7000000000000002E-2</v>
      </c>
      <c r="AE44" s="221">
        <v>5.7000000000000002E-2</v>
      </c>
      <c r="AF44" s="221">
        <v>5.7000000000000002E-2</v>
      </c>
      <c r="AG44" s="221">
        <v>5.7000000000000002E-2</v>
      </c>
      <c r="AH44" s="221">
        <v>5.7000000000000002E-2</v>
      </c>
      <c r="AI44" s="221">
        <v>5.7000000000000002E-2</v>
      </c>
      <c r="AJ44" s="221">
        <v>5.7000000000000002E-2</v>
      </c>
      <c r="AK44" s="221">
        <v>5.7000000000000002E-2</v>
      </c>
      <c r="AL44" s="221">
        <v>5.7000000000000002E-2</v>
      </c>
      <c r="AM44" s="221">
        <v>5.7000000000000002E-2</v>
      </c>
      <c r="AN44" s="221">
        <v>5.7000000000000002E-2</v>
      </c>
      <c r="AO44" s="221">
        <v>5.7000000000000002E-2</v>
      </c>
      <c r="AP44" s="221">
        <v>5.7000000000000002E-2</v>
      </c>
      <c r="AQ44" s="221">
        <v>5.7000000000000002E-2</v>
      </c>
      <c r="AR44" s="221">
        <v>5.7000000000000002E-2</v>
      </c>
      <c r="AS44" s="221">
        <v>5.7000000000000002E-2</v>
      </c>
      <c r="AT44" s="221">
        <v>5.7000000000000002E-2</v>
      </c>
      <c r="AU44" s="221">
        <v>5.7000000000000002E-2</v>
      </c>
      <c r="AV44" s="221">
        <v>5.7000000000000002E-2</v>
      </c>
      <c r="AW44" s="221">
        <v>5.7000000000000002E-2</v>
      </c>
      <c r="AX44" s="221">
        <v>5.7000000000000002E-2</v>
      </c>
      <c r="AY44" s="221">
        <v>5.7000000000000002E-2</v>
      </c>
      <c r="AZ44" s="221">
        <v>5.7000000000000002E-2</v>
      </c>
      <c r="BA44" s="221">
        <v>5.7000000000000002E-2</v>
      </c>
      <c r="BB44" s="221">
        <v>5.7000000000000002E-2</v>
      </c>
      <c r="BC44" s="222">
        <v>5.7000000000000002E-2</v>
      </c>
      <c r="BD44" s="221">
        <v>5.7000000000000002E-2</v>
      </c>
      <c r="BE44" s="221">
        <v>5.7000000000000002E-2</v>
      </c>
      <c r="BF44" s="221">
        <v>5.7000000000000002E-2</v>
      </c>
      <c r="BG44" s="221">
        <v>5.7000000000000002E-2</v>
      </c>
      <c r="BH44" s="221">
        <v>5.7000000000000002E-2</v>
      </c>
      <c r="BI44" s="223">
        <v>5.7000000000000002E-2</v>
      </c>
      <c r="BJ44" s="223">
        <v>5.7000000000000002E-2</v>
      </c>
      <c r="BK44" s="223">
        <v>5.7000000000000002E-2</v>
      </c>
      <c r="BL44" s="223">
        <v>5.7000000000000002E-2</v>
      </c>
      <c r="BM44" s="223">
        <v>5.7000000000000002E-2</v>
      </c>
      <c r="BN44" s="223">
        <v>5.7000000000000002E-2</v>
      </c>
      <c r="BO44" s="223">
        <v>5.7000000000000002E-2</v>
      </c>
      <c r="BP44" s="223">
        <v>5.7000000000000002E-2</v>
      </c>
      <c r="BQ44" s="223">
        <v>5.7000000000000002E-2</v>
      </c>
      <c r="BR44" s="223">
        <v>5.7000000000000002E-2</v>
      </c>
      <c r="BS44" s="223">
        <v>5.7000000000000002E-2</v>
      </c>
      <c r="BT44" s="223">
        <v>5.7000000000000002E-2</v>
      </c>
      <c r="BU44" s="223">
        <v>5.7000000000000002E-2</v>
      </c>
      <c r="BV44" s="223">
        <v>5.7000000000000002E-2</v>
      </c>
      <c r="BW44" s="223">
        <v>5.7000000000000002E-2</v>
      </c>
      <c r="BX44" s="221">
        <v>5.7000000000000002E-2</v>
      </c>
      <c r="BY44" s="221">
        <v>5.7000000000000002E-2</v>
      </c>
      <c r="BZ44" s="221">
        <v>5.7000000000000002E-2</v>
      </c>
      <c r="CA44" s="221">
        <v>5.7000000000000002E-2</v>
      </c>
      <c r="CB44" s="221">
        <v>5.7000000000000002E-2</v>
      </c>
      <c r="CC44" s="221">
        <v>5.7000000000000002E-2</v>
      </c>
      <c r="CD44" s="221">
        <v>5.7000000000000002E-2</v>
      </c>
      <c r="CE44" s="221">
        <v>5.7000000000000002E-2</v>
      </c>
      <c r="CF44" s="221">
        <v>5.7000000000000002E-2</v>
      </c>
      <c r="CG44" s="221">
        <v>5.7000000000000002E-2</v>
      </c>
      <c r="CH44" s="221">
        <v>5.7000000000000002E-2</v>
      </c>
      <c r="CI44" s="221">
        <v>5.7000000000000002E-2</v>
      </c>
      <c r="CJ44" s="221">
        <v>5.7000000000000002E-2</v>
      </c>
      <c r="CK44" s="221">
        <v>5.7000000000000002E-2</v>
      </c>
      <c r="CL44" s="221">
        <v>5.7000000000000002E-2</v>
      </c>
      <c r="CM44" s="221">
        <v>5.7000000000000002E-2</v>
      </c>
      <c r="CN44" s="221">
        <v>5.7000000000000002E-2</v>
      </c>
      <c r="CO44" s="221">
        <v>5.7000000000000002E-2</v>
      </c>
      <c r="CP44" s="221">
        <v>5.7000000000000002E-2</v>
      </c>
      <c r="CQ44" s="221">
        <v>5.7000000000000002E-2</v>
      </c>
      <c r="CR44" s="221">
        <v>5.7000000000000002E-2</v>
      </c>
      <c r="CS44" s="221">
        <v>5.7000000000000002E-2</v>
      </c>
      <c r="CT44" s="221">
        <v>5.7000000000000002E-2</v>
      </c>
      <c r="CU44" s="221">
        <v>5.7000000000000002E-2</v>
      </c>
      <c r="CV44" s="221">
        <v>5.7000000000000002E-2</v>
      </c>
      <c r="CW44" s="221">
        <v>5.7000000000000002E-2</v>
      </c>
      <c r="CX44" s="221">
        <v>5.7000000000000002E-2</v>
      </c>
      <c r="CY44" s="221">
        <v>5.7000000000000002E-2</v>
      </c>
      <c r="CZ44" s="221">
        <v>5.7000000000000002E-2</v>
      </c>
      <c r="DA44" s="221">
        <v>5.7000000000000002E-2</v>
      </c>
      <c r="DB44" s="221">
        <v>5.7000000000000002E-2</v>
      </c>
      <c r="DC44" s="221">
        <v>5.7000000000000002E-2</v>
      </c>
      <c r="DD44" s="221">
        <v>5.7000000000000002E-2</v>
      </c>
      <c r="DE44" s="221">
        <v>5.7000000000000002E-2</v>
      </c>
      <c r="DF44" s="221">
        <v>5.7000000000000002E-2</v>
      </c>
      <c r="DG44" s="221">
        <v>5.7000000000000002E-2</v>
      </c>
      <c r="DH44" s="221">
        <v>5.7000000000000002E-2</v>
      </c>
      <c r="DI44" s="221">
        <v>5.7000000000000002E-2</v>
      </c>
      <c r="DJ44" s="221">
        <v>5.7000000000000002E-2</v>
      </c>
      <c r="DK44" s="221">
        <v>5.7000000000000002E-2</v>
      </c>
      <c r="DL44" s="221">
        <v>5.7000000000000002E-2</v>
      </c>
      <c r="DM44" s="221">
        <v>5.7000000000000002E-2</v>
      </c>
      <c r="DN44" s="221">
        <v>5.7000000000000002E-2</v>
      </c>
      <c r="DO44" s="221">
        <v>5.7000000000000002E-2</v>
      </c>
      <c r="DP44" s="221">
        <v>5.7000000000000002E-2</v>
      </c>
      <c r="DQ44" s="221">
        <v>5.7000000000000002E-2</v>
      </c>
      <c r="DR44" s="221">
        <v>5.7000000000000002E-2</v>
      </c>
      <c r="DS44" s="221">
        <v>5.7000000000000002E-2</v>
      </c>
      <c r="DT44" s="221">
        <v>5.7000000000000002E-2</v>
      </c>
      <c r="DU44" s="221">
        <v>5.7000000000000002E-2</v>
      </c>
      <c r="DV44" s="221">
        <v>5.7000000000000002E-2</v>
      </c>
      <c r="DW44" s="221">
        <v>5.7000000000000002E-2</v>
      </c>
      <c r="DX44" s="221">
        <v>5.7000000000000002E-2</v>
      </c>
      <c r="DY44" s="221">
        <v>5.7000000000000002E-2</v>
      </c>
      <c r="DZ44" s="221">
        <v>5.7000000000000002E-2</v>
      </c>
      <c r="EA44" s="221">
        <v>5.7000000000000002E-2</v>
      </c>
      <c r="EB44" s="221">
        <v>5.7000000000000002E-2</v>
      </c>
      <c r="EC44" s="221">
        <v>5.7000000000000002E-2</v>
      </c>
      <c r="ED44" s="221">
        <v>5.7000000000000002E-2</v>
      </c>
      <c r="EE44" s="221">
        <v>5.7000000000000002E-2</v>
      </c>
      <c r="EF44" s="221">
        <v>5.7000000000000002E-2</v>
      </c>
      <c r="EG44" s="221">
        <v>5.7000000000000002E-2</v>
      </c>
      <c r="EH44" s="221">
        <v>5.7000000000000002E-2</v>
      </c>
      <c r="EI44" s="221">
        <v>5.7000000000000002E-2</v>
      </c>
      <c r="EJ44" s="221">
        <v>5.7000000000000002E-2</v>
      </c>
      <c r="EK44" s="221">
        <v>5.7000000000000002E-2</v>
      </c>
      <c r="EL44" s="221">
        <v>5.7000000000000002E-2</v>
      </c>
      <c r="EM44" s="221">
        <v>5.7000000000000002E-2</v>
      </c>
      <c r="EN44" s="221">
        <v>5.7000000000000002E-2</v>
      </c>
      <c r="EO44" s="221">
        <v>5.7000000000000002E-2</v>
      </c>
      <c r="EP44" s="221">
        <v>5.7000000000000002E-2</v>
      </c>
      <c r="EQ44" s="221">
        <v>5.7000000000000002E-2</v>
      </c>
      <c r="ER44" s="221">
        <v>5.7000000000000002E-2</v>
      </c>
      <c r="ES44" s="221">
        <v>5.7000000000000002E-2</v>
      </c>
      <c r="ET44" s="221">
        <v>5.7000000000000002E-2</v>
      </c>
      <c r="EU44" s="221">
        <v>5.7000000000000002E-2</v>
      </c>
      <c r="EV44" s="221">
        <v>5.7000000000000002E-2</v>
      </c>
      <c r="EW44" s="221">
        <v>5.7000000000000002E-2</v>
      </c>
      <c r="EX44" s="221">
        <v>5.7000000000000002E-2</v>
      </c>
      <c r="EY44" s="221">
        <v>5.7000000000000002E-2</v>
      </c>
      <c r="EZ44" s="221">
        <v>5.7000000000000002E-2</v>
      </c>
      <c r="FA44" s="221">
        <v>5.7000000000000002E-2</v>
      </c>
      <c r="FB44" s="221">
        <v>5.7000000000000002E-2</v>
      </c>
      <c r="FC44" s="221">
        <v>5.7000000000000002E-2</v>
      </c>
      <c r="FD44" s="221">
        <v>5.7000000000000002E-2</v>
      </c>
      <c r="FE44" s="221">
        <v>5.7000000000000002E-2</v>
      </c>
      <c r="FF44" s="221">
        <v>5.7000000000000002E-2</v>
      </c>
      <c r="FG44" s="221">
        <v>5.7000000000000002E-2</v>
      </c>
      <c r="FH44" s="221">
        <v>5.7000000000000002E-2</v>
      </c>
      <c r="FI44" s="221">
        <v>5.7000000000000002E-2</v>
      </c>
      <c r="FJ44" s="221">
        <v>5.7000000000000002E-2</v>
      </c>
      <c r="FK44" s="221">
        <v>5.7000000000000002E-2</v>
      </c>
      <c r="FL44" s="221">
        <v>5.7000000000000002E-2</v>
      </c>
      <c r="FM44" s="221">
        <v>5.7000000000000002E-2</v>
      </c>
      <c r="FN44" s="221">
        <v>5.7000000000000002E-2</v>
      </c>
      <c r="FO44" s="221">
        <v>5.7000000000000002E-2</v>
      </c>
      <c r="FP44" s="221">
        <v>5.7000000000000002E-2</v>
      </c>
      <c r="FQ44" s="221">
        <v>5.7000000000000002E-2</v>
      </c>
      <c r="FR44" s="221">
        <v>5.7000000000000002E-2</v>
      </c>
      <c r="FS44" s="221">
        <v>5.7000000000000002E-2</v>
      </c>
      <c r="FT44" s="221">
        <v>5.7000000000000002E-2</v>
      </c>
      <c r="FU44" s="221">
        <v>5.7000000000000002E-2</v>
      </c>
      <c r="FV44" s="221">
        <v>5.7000000000000002E-2</v>
      </c>
      <c r="FW44" s="221">
        <v>5.7000000000000002E-2</v>
      </c>
      <c r="FX44" s="221">
        <v>5.7000000000000002E-2</v>
      </c>
      <c r="FY44" s="221">
        <v>5.7000000000000002E-2</v>
      </c>
      <c r="FZ44" s="221">
        <v>5.7000000000000002E-2</v>
      </c>
      <c r="GA44" s="221">
        <v>5.7000000000000002E-2</v>
      </c>
      <c r="GB44" s="221">
        <v>5.7000000000000002E-2</v>
      </c>
      <c r="GC44" s="221">
        <v>5.7000000000000002E-2</v>
      </c>
      <c r="GD44" s="221">
        <v>5.7000000000000002E-2</v>
      </c>
      <c r="GE44" s="221">
        <v>5.7000000000000002E-2</v>
      </c>
      <c r="GF44" s="221">
        <v>5.7000000000000002E-2</v>
      </c>
      <c r="GG44" s="221">
        <v>5.7000000000000002E-2</v>
      </c>
      <c r="GH44" s="221">
        <v>5.7000000000000002E-2</v>
      </c>
      <c r="GI44" s="221">
        <v>5.7000000000000002E-2</v>
      </c>
      <c r="GJ44" s="221">
        <v>5.7000000000000002E-2</v>
      </c>
      <c r="GK44" s="221">
        <v>5.7000000000000002E-2</v>
      </c>
      <c r="GL44" s="221">
        <v>5.7000000000000002E-2</v>
      </c>
      <c r="GM44" s="221">
        <v>5.7000000000000002E-2</v>
      </c>
      <c r="GN44" s="221">
        <v>5.7000000000000002E-2</v>
      </c>
      <c r="GO44" s="221">
        <v>5.7000000000000002E-2</v>
      </c>
      <c r="GP44" s="221">
        <v>5.7000000000000002E-2</v>
      </c>
      <c r="GQ44" s="221">
        <v>5.7000000000000002E-2</v>
      </c>
      <c r="GR44" s="221">
        <v>5.7000000000000002E-2</v>
      </c>
      <c r="GS44" s="221">
        <v>5.7000000000000002E-2</v>
      </c>
      <c r="GT44" s="223">
        <v>5.7000000000000002E-2</v>
      </c>
      <c r="GU44" s="223">
        <v>5.7000000000000002E-2</v>
      </c>
      <c r="GV44" s="223">
        <v>5.7000000000000002E-2</v>
      </c>
      <c r="GW44" s="223">
        <v>5.7000000000000002E-2</v>
      </c>
      <c r="GX44" s="223">
        <v>5.7000000000000002E-2</v>
      </c>
      <c r="GY44" s="221">
        <v>5.7000000000000002E-2</v>
      </c>
      <c r="GZ44" s="221">
        <v>5.7000000000000002E-2</v>
      </c>
      <c r="HA44" s="221">
        <v>5.7000000000000002E-2</v>
      </c>
      <c r="HB44" s="221">
        <v>5.7000000000000002E-2</v>
      </c>
      <c r="HC44" s="221">
        <v>5.7000000000000002E-2</v>
      </c>
      <c r="HD44" s="221">
        <v>5.7000000000000002E-2</v>
      </c>
      <c r="HE44" s="221">
        <v>5.7000000000000002E-2</v>
      </c>
      <c r="HF44" s="221">
        <v>5.7000000000000002E-2</v>
      </c>
      <c r="HG44" s="221">
        <v>5.7000000000000002E-2</v>
      </c>
      <c r="HH44" s="221">
        <v>5.7000000000000002E-2</v>
      </c>
      <c r="HI44" s="221">
        <v>5.7000000000000002E-2</v>
      </c>
      <c r="HJ44" s="221">
        <v>5.7000000000000002E-2</v>
      </c>
      <c r="HK44" s="221">
        <v>5.7000000000000002E-2</v>
      </c>
      <c r="HL44" s="221">
        <v>5.7000000000000002E-2</v>
      </c>
      <c r="HM44" s="221">
        <v>5.7000000000000002E-2</v>
      </c>
      <c r="HN44" s="221">
        <v>5.7000000000000002E-2</v>
      </c>
      <c r="HO44" s="221">
        <v>5.7000000000000002E-2</v>
      </c>
      <c r="HP44" s="221">
        <v>5.7000000000000002E-2</v>
      </c>
      <c r="HQ44" s="221">
        <v>5.7000000000000002E-2</v>
      </c>
      <c r="HR44" s="221">
        <v>5.7000000000000002E-2</v>
      </c>
      <c r="HS44" s="221">
        <v>5.7000000000000002E-2</v>
      </c>
      <c r="HT44" s="221">
        <v>5.7000000000000002E-2</v>
      </c>
      <c r="HU44" s="221">
        <v>5.7000000000000002E-2</v>
      </c>
      <c r="HV44" s="223">
        <v>5.7000000000000002E-2</v>
      </c>
      <c r="HW44" s="223">
        <v>5.7000000000000002E-2</v>
      </c>
      <c r="HX44" s="223">
        <v>5.7000000000000002E-2</v>
      </c>
      <c r="HY44" s="223">
        <v>5.7000000000000002E-2</v>
      </c>
      <c r="HZ44" s="223">
        <v>5.7000000000000002E-2</v>
      </c>
      <c r="IA44" s="223">
        <v>5.7000000000000002E-2</v>
      </c>
      <c r="IB44" s="223">
        <v>5.7000000000000002E-2</v>
      </c>
      <c r="IC44" s="223">
        <v>5.7000000000000002E-2</v>
      </c>
      <c r="ID44" s="223">
        <v>5.7000000000000002E-2</v>
      </c>
      <c r="IE44" s="223">
        <v>5.7000000000000002E-2</v>
      </c>
      <c r="IF44" s="223">
        <v>5.7000000000000002E-2</v>
      </c>
      <c r="IG44" s="223">
        <v>5.7000000000000002E-2</v>
      </c>
      <c r="IH44" s="223">
        <v>5.7000000000000002E-2</v>
      </c>
      <c r="II44" s="223">
        <v>5.7000000000000002E-2</v>
      </c>
      <c r="IJ44" s="223">
        <v>5.7000000000000002E-2</v>
      </c>
      <c r="IK44" s="223">
        <v>5.7000000000000002E-2</v>
      </c>
      <c r="IL44" s="221">
        <v>5.7000000000000002E-2</v>
      </c>
      <c r="IM44" s="221">
        <v>5.7000000000000002E-2</v>
      </c>
      <c r="IN44" s="221">
        <v>5.7000000000000002E-2</v>
      </c>
      <c r="IO44" s="221">
        <v>5.7000000000000002E-2</v>
      </c>
      <c r="IP44" s="221">
        <v>5.7000000000000002E-2</v>
      </c>
      <c r="IQ44" s="221">
        <v>5.7000000000000002E-2</v>
      </c>
      <c r="IR44" s="221">
        <v>5.7000000000000002E-2</v>
      </c>
      <c r="IS44" s="221">
        <v>5.7000000000000002E-2</v>
      </c>
      <c r="IT44" s="221">
        <v>5.7000000000000002E-2</v>
      </c>
      <c r="IU44" s="221">
        <v>5.7000000000000002E-2</v>
      </c>
      <c r="IV44" s="221">
        <v>5.7000000000000002E-2</v>
      </c>
      <c r="IW44" s="222">
        <v>5.7000000000000002E-2</v>
      </c>
      <c r="IX44" s="221">
        <v>5.7000000000000002E-2</v>
      </c>
      <c r="IY44" s="221">
        <v>5.7000000000000002E-2</v>
      </c>
      <c r="IZ44" s="221">
        <v>5.7000000000000002E-2</v>
      </c>
      <c r="JA44" s="221">
        <v>5.7000000000000002E-2</v>
      </c>
      <c r="JB44" s="221">
        <v>5.7000000000000002E-2</v>
      </c>
      <c r="JC44" s="221">
        <v>5.7000000000000002E-2</v>
      </c>
      <c r="JD44" s="223">
        <v>5.7000000000000002E-2</v>
      </c>
      <c r="JE44" s="223">
        <v>5.7000000000000002E-2</v>
      </c>
      <c r="JF44" s="223">
        <v>5.7000000000000002E-2</v>
      </c>
      <c r="JG44" s="223">
        <v>5.7000000000000002E-2</v>
      </c>
      <c r="JH44" s="223">
        <v>5.7000000000000002E-2</v>
      </c>
      <c r="JI44" s="223">
        <v>5.7000000000000002E-2</v>
      </c>
      <c r="JJ44" s="223">
        <v>5.7000000000000002E-2</v>
      </c>
      <c r="JK44" s="223">
        <v>5.7000000000000002E-2</v>
      </c>
      <c r="JL44" s="223">
        <v>5.7000000000000002E-2</v>
      </c>
      <c r="JM44" s="223">
        <v>5.7000000000000002E-2</v>
      </c>
      <c r="JN44" s="223">
        <v>5.7000000000000002E-2</v>
      </c>
      <c r="JO44" s="223">
        <v>5.7000000000000002E-2</v>
      </c>
      <c r="JP44" s="223">
        <v>5.7000000000000002E-2</v>
      </c>
      <c r="JQ44" s="221">
        <v>5.7000000000000002E-2</v>
      </c>
      <c r="JR44" s="221">
        <v>5.7000000000000002E-2</v>
      </c>
      <c r="JS44" s="221">
        <v>5.7000000000000002E-2</v>
      </c>
      <c r="JT44" s="221">
        <v>5.7000000000000002E-2</v>
      </c>
      <c r="JU44" s="221">
        <v>5.7000000000000002E-2</v>
      </c>
      <c r="JV44" s="221">
        <v>5.7000000000000002E-2</v>
      </c>
      <c r="JW44" s="221">
        <v>5.7000000000000002E-2</v>
      </c>
      <c r="JX44" s="221">
        <v>5.7000000000000002E-2</v>
      </c>
      <c r="JY44" s="221">
        <v>5.7000000000000002E-2</v>
      </c>
      <c r="JZ44" s="221">
        <v>5.7000000000000002E-2</v>
      </c>
      <c r="KA44" s="221">
        <v>5.7000000000000002E-2</v>
      </c>
      <c r="KB44" s="221">
        <v>5.7000000000000002E-2</v>
      </c>
      <c r="KC44" s="221">
        <v>5.7000000000000002E-2</v>
      </c>
      <c r="KD44" s="221">
        <v>5.7000000000000002E-2</v>
      </c>
      <c r="KE44" s="221">
        <v>5.7000000000000002E-2</v>
      </c>
      <c r="KF44" s="221">
        <v>5.7000000000000002E-2</v>
      </c>
      <c r="KG44" s="221">
        <v>5.7000000000000002E-2</v>
      </c>
      <c r="KH44" s="221">
        <v>5.7000000000000002E-2</v>
      </c>
      <c r="KI44" s="221">
        <v>5.7000000000000002E-2</v>
      </c>
      <c r="KJ44" s="221">
        <v>5.7000000000000002E-2</v>
      </c>
      <c r="KK44" s="221">
        <v>5.7000000000000002E-2</v>
      </c>
      <c r="KL44" s="221">
        <v>5.7000000000000002E-2</v>
      </c>
      <c r="KM44" s="221">
        <v>5.7000000000000002E-2</v>
      </c>
      <c r="KN44" s="221">
        <v>5.7000000000000002E-2</v>
      </c>
      <c r="KO44" s="221">
        <v>5.7000000000000002E-2</v>
      </c>
      <c r="KP44" s="221">
        <v>5.7000000000000002E-2</v>
      </c>
      <c r="KQ44" s="221">
        <v>5.7000000000000002E-2</v>
      </c>
      <c r="KR44" s="221">
        <v>5.7000000000000002E-2</v>
      </c>
      <c r="KS44" s="221">
        <v>5.7000000000000002E-2</v>
      </c>
      <c r="KT44" s="221">
        <v>5.7000000000000002E-2</v>
      </c>
      <c r="KU44" s="221">
        <v>5.7000000000000002E-2</v>
      </c>
      <c r="KV44" s="221">
        <v>5.7000000000000002E-2</v>
      </c>
      <c r="KW44" s="221">
        <v>5.7000000000000002E-2</v>
      </c>
      <c r="KX44" s="221">
        <v>5.7000000000000002E-2</v>
      </c>
      <c r="KY44" s="221">
        <v>5.7000000000000002E-2</v>
      </c>
      <c r="KZ44" s="221">
        <v>5.7000000000000002E-2</v>
      </c>
      <c r="LA44" s="221">
        <v>5.7000000000000002E-2</v>
      </c>
      <c r="LB44" s="221">
        <v>5.7000000000000002E-2</v>
      </c>
      <c r="LC44" s="221">
        <v>5.7000000000000002E-2</v>
      </c>
      <c r="LD44" s="221">
        <v>5.7000000000000002E-2</v>
      </c>
      <c r="LE44" s="221">
        <v>5.7000000000000002E-2</v>
      </c>
      <c r="LF44" s="221">
        <v>5.7000000000000002E-2</v>
      </c>
      <c r="LG44" s="221">
        <v>5.7000000000000002E-2</v>
      </c>
      <c r="LH44" s="221">
        <v>5.7000000000000002E-2</v>
      </c>
      <c r="LI44" s="221">
        <v>5.7000000000000002E-2</v>
      </c>
      <c r="LJ44" s="221">
        <v>5.7000000000000002E-2</v>
      </c>
      <c r="LK44" s="221">
        <v>5.7000000000000002E-2</v>
      </c>
      <c r="LL44" s="221">
        <v>5.7000000000000002E-2</v>
      </c>
      <c r="LM44" s="221">
        <v>5.7000000000000002E-2</v>
      </c>
      <c r="LN44" s="221">
        <v>5.7000000000000002E-2</v>
      </c>
      <c r="LO44" s="221">
        <v>5.7000000000000002E-2</v>
      </c>
      <c r="LP44" s="221">
        <v>5.7000000000000002E-2</v>
      </c>
      <c r="LQ44" s="221">
        <v>5.7000000000000002E-2</v>
      </c>
      <c r="LR44" s="221">
        <v>5.7000000000000002E-2</v>
      </c>
      <c r="LS44" s="221">
        <v>5.7000000000000002E-2</v>
      </c>
      <c r="LT44" s="221">
        <v>5.7000000000000002E-2</v>
      </c>
      <c r="LU44" s="221">
        <v>5.7000000000000002E-2</v>
      </c>
      <c r="LV44" s="221">
        <v>5.7000000000000002E-2</v>
      </c>
      <c r="LW44" s="221">
        <v>5.7000000000000002E-2</v>
      </c>
      <c r="LX44" s="221">
        <v>5.7000000000000002E-2</v>
      </c>
      <c r="LY44" s="221">
        <v>5.7000000000000002E-2</v>
      </c>
      <c r="LZ44" s="221">
        <v>5.7000000000000002E-2</v>
      </c>
      <c r="MA44" s="221">
        <v>5.7000000000000002E-2</v>
      </c>
      <c r="MB44" s="221">
        <v>5.7000000000000002E-2</v>
      </c>
      <c r="MC44" s="221">
        <v>5.7000000000000002E-2</v>
      </c>
      <c r="MD44" s="221">
        <v>5.7000000000000002E-2</v>
      </c>
      <c r="ME44" s="221">
        <v>5.7000000000000002E-2</v>
      </c>
      <c r="MF44" s="221">
        <v>5.7000000000000002E-2</v>
      </c>
      <c r="MG44" s="221">
        <v>5.7000000000000002E-2</v>
      </c>
      <c r="MH44" s="221">
        <v>5.7000000000000002E-2</v>
      </c>
      <c r="MI44" s="221">
        <v>5.7000000000000002E-2</v>
      </c>
      <c r="MJ44" s="221">
        <v>5.7000000000000002E-2</v>
      </c>
      <c r="MK44" s="221">
        <v>5.7000000000000002E-2</v>
      </c>
      <c r="ML44" s="221">
        <v>5.7000000000000002E-2</v>
      </c>
      <c r="MM44" s="221">
        <v>5.7000000000000002E-2</v>
      </c>
      <c r="MN44" s="221">
        <v>5.7000000000000002E-2</v>
      </c>
      <c r="MO44" s="221">
        <v>5.7000000000000002E-2</v>
      </c>
      <c r="MP44" s="221">
        <v>5.7000000000000002E-2</v>
      </c>
      <c r="MQ44" s="221">
        <v>5.7000000000000002E-2</v>
      </c>
      <c r="MR44" s="221">
        <v>5.7000000000000002E-2</v>
      </c>
      <c r="MS44" s="221">
        <v>5.7000000000000002E-2</v>
      </c>
      <c r="MT44" s="221">
        <v>5.7000000000000002E-2</v>
      </c>
      <c r="MU44" s="221">
        <v>5.7000000000000002E-2</v>
      </c>
      <c r="MV44" s="221">
        <v>5.7000000000000002E-2</v>
      </c>
      <c r="MW44" s="221">
        <v>5.7000000000000002E-2</v>
      </c>
      <c r="MX44" s="221">
        <v>5.7000000000000002E-2</v>
      </c>
      <c r="MY44" s="221">
        <v>5.7000000000000002E-2</v>
      </c>
      <c r="MZ44" s="221">
        <v>5.7000000000000002E-2</v>
      </c>
      <c r="NA44" s="221">
        <v>5.7000000000000002E-2</v>
      </c>
      <c r="NB44" s="221">
        <v>5.7000000000000002E-2</v>
      </c>
      <c r="NC44" s="221">
        <v>5.7000000000000002E-2</v>
      </c>
      <c r="ND44" s="221">
        <v>5.7000000000000002E-2</v>
      </c>
      <c r="NE44" s="221">
        <v>5.7000000000000002E-2</v>
      </c>
      <c r="NF44" s="221">
        <v>5.7000000000000002E-2</v>
      </c>
      <c r="NG44" s="221">
        <v>5.7000000000000002E-2</v>
      </c>
      <c r="NH44" s="221">
        <v>5.7000000000000002E-2</v>
      </c>
      <c r="NI44" s="221">
        <v>5.7000000000000002E-2</v>
      </c>
      <c r="NJ44" s="221">
        <v>5.7000000000000002E-2</v>
      </c>
      <c r="NK44" s="221">
        <v>5.7000000000000002E-2</v>
      </c>
      <c r="NL44" s="221">
        <v>5.7000000000000002E-2</v>
      </c>
      <c r="NM44" s="221">
        <v>5.7000000000000002E-2</v>
      </c>
      <c r="NN44" s="221">
        <v>5.7000000000000002E-2</v>
      </c>
      <c r="NO44" s="221">
        <v>5.7000000000000002E-2</v>
      </c>
      <c r="NP44" s="221">
        <v>5.7000000000000002E-2</v>
      </c>
      <c r="NQ44" s="221">
        <v>5.7000000000000002E-2</v>
      </c>
      <c r="NR44" s="221">
        <v>5.7000000000000002E-2</v>
      </c>
      <c r="NS44" s="221">
        <v>5.7000000000000002E-2</v>
      </c>
      <c r="NT44" s="221">
        <v>5.7000000000000002E-2</v>
      </c>
      <c r="NU44" s="221">
        <v>5.7000000000000002E-2</v>
      </c>
      <c r="NV44" s="221">
        <v>5.7000000000000002E-2</v>
      </c>
      <c r="NW44" s="221">
        <v>5.7000000000000002E-2</v>
      </c>
      <c r="NX44" s="221">
        <v>5.7000000000000002E-2</v>
      </c>
      <c r="NY44" s="221">
        <v>5.7000000000000002E-2</v>
      </c>
      <c r="NZ44" s="221">
        <v>5.7000000000000002E-2</v>
      </c>
      <c r="OA44" s="221">
        <v>5.7000000000000002E-2</v>
      </c>
      <c r="OB44" s="221">
        <v>5.7000000000000002E-2</v>
      </c>
      <c r="OC44" s="221">
        <v>5.7000000000000002E-2</v>
      </c>
      <c r="OD44" s="221">
        <v>5.7000000000000002E-2</v>
      </c>
      <c r="OE44" s="221">
        <v>5.7000000000000002E-2</v>
      </c>
      <c r="OF44" s="221">
        <v>5.7000000000000002E-2</v>
      </c>
      <c r="OG44" s="221">
        <v>5.7000000000000002E-2</v>
      </c>
      <c r="OH44" s="221">
        <v>5.7000000000000002E-2</v>
      </c>
      <c r="OI44" s="221">
        <v>5.7000000000000002E-2</v>
      </c>
      <c r="OJ44" s="221">
        <v>5.7000000000000002E-2</v>
      </c>
      <c r="OK44" s="221">
        <v>5.7000000000000002E-2</v>
      </c>
      <c r="OL44" s="221">
        <v>5.7000000000000002E-2</v>
      </c>
      <c r="OM44" s="221">
        <v>5.7000000000000002E-2</v>
      </c>
      <c r="ON44" s="221">
        <v>5.7000000000000002E-2</v>
      </c>
      <c r="OO44" s="221">
        <v>5.7000000000000002E-2</v>
      </c>
      <c r="OP44" s="221">
        <v>5.7000000000000002E-2</v>
      </c>
      <c r="OQ44" s="221">
        <v>5.7000000000000002E-2</v>
      </c>
      <c r="OR44" s="221">
        <v>5.7000000000000002E-2</v>
      </c>
      <c r="OS44" s="221">
        <v>0.114</v>
      </c>
      <c r="OT44" s="221">
        <v>0.114</v>
      </c>
      <c r="OU44" s="221">
        <v>0.114</v>
      </c>
      <c r="OV44" s="221">
        <v>0.114</v>
      </c>
      <c r="OW44" s="221">
        <v>0.114</v>
      </c>
      <c r="OX44" s="221">
        <v>5.7000000000000002E-2</v>
      </c>
      <c r="OY44" s="223">
        <v>5.7000000000000002E-2</v>
      </c>
      <c r="OZ44" s="221">
        <v>5.7000000000000002E-2</v>
      </c>
      <c r="PA44" s="221">
        <v>5.7000000000000002E-2</v>
      </c>
      <c r="PB44" s="221">
        <v>5.7000000000000002E-2</v>
      </c>
      <c r="PC44" s="221">
        <v>5.7000000000000002E-2</v>
      </c>
      <c r="PD44" s="221">
        <v>5.7000000000000002E-2</v>
      </c>
      <c r="PE44" s="221">
        <v>5.7000000000000002E-2</v>
      </c>
      <c r="PF44" s="221">
        <v>5.7000000000000002E-2</v>
      </c>
      <c r="PG44" s="221">
        <v>5.7000000000000002E-2</v>
      </c>
      <c r="PH44" s="221"/>
      <c r="PI44" s="221"/>
      <c r="PJ44" s="221"/>
      <c r="PK44" s="221"/>
      <c r="PL44" s="221"/>
      <c r="PM44" s="221"/>
      <c r="PN44" s="221"/>
      <c r="PO44" s="221"/>
      <c r="PP44" s="229"/>
      <c r="PQ44" s="229"/>
      <c r="PR44" s="229"/>
      <c r="PS44" s="221"/>
      <c r="PT44" s="221"/>
      <c r="PU44" s="221"/>
      <c r="PV44" s="221"/>
      <c r="PW44" s="221"/>
      <c r="PX44" s="221"/>
      <c r="PY44" s="221"/>
      <c r="PZ44" s="221"/>
      <c r="QA44" s="221"/>
      <c r="QB44" s="221"/>
      <c r="QC44" s="221"/>
      <c r="QD44" s="223"/>
      <c r="QE44" s="221"/>
      <c r="QF44" s="221"/>
      <c r="QG44" s="221"/>
      <c r="QH44" s="221"/>
      <c r="QI44" s="221"/>
      <c r="QJ44" s="221"/>
      <c r="QK44" s="221"/>
      <c r="QL44" s="221"/>
      <c r="QM44" s="221"/>
      <c r="QN44" s="221"/>
      <c r="QO44" s="221"/>
      <c r="QP44" s="221"/>
      <c r="QQ44" s="221"/>
      <c r="QR44" s="236"/>
    </row>
    <row r="45" spans="1:460" s="224" customFormat="1" ht="60">
      <c r="A45" s="217">
        <v>24</v>
      </c>
      <c r="B45" s="218" t="s">
        <v>942</v>
      </c>
      <c r="C45" s="241" t="str">
        <f t="shared" ref="C45:C54" si="4">$B$4</f>
        <v xml:space="preserve">Lăcătuș </v>
      </c>
      <c r="D45" s="220"/>
      <c r="E45" s="218"/>
      <c r="F45" s="225"/>
      <c r="G45" s="218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35"/>
      <c r="AH45" s="235"/>
      <c r="AI45" s="235"/>
      <c r="AJ45" s="235"/>
      <c r="AK45" s="235"/>
      <c r="AL45" s="235"/>
      <c r="AM45" s="235"/>
      <c r="AN45" s="235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  <c r="AZ45" s="236"/>
      <c r="BA45" s="236"/>
      <c r="BB45" s="236"/>
      <c r="BC45" s="239"/>
      <c r="BD45" s="225"/>
      <c r="BE45" s="225"/>
      <c r="BF45" s="225"/>
      <c r="BG45" s="225"/>
      <c r="BH45" s="225"/>
      <c r="BI45" s="225"/>
      <c r="BJ45" s="235"/>
      <c r="BK45" s="235"/>
      <c r="BL45" s="225"/>
      <c r="BM45" s="225"/>
      <c r="BN45" s="235"/>
      <c r="BO45" s="235"/>
      <c r="BP45" s="235"/>
      <c r="BQ45" s="235"/>
      <c r="BR45" s="235"/>
      <c r="BS45" s="235"/>
      <c r="BT45" s="235"/>
      <c r="BU45" s="235"/>
      <c r="BV45" s="235"/>
      <c r="BW45" s="235"/>
      <c r="BX45" s="236"/>
      <c r="BY45" s="236"/>
      <c r="BZ45" s="236"/>
      <c r="CA45" s="236"/>
      <c r="CB45" s="236"/>
      <c r="CC45" s="236"/>
      <c r="CD45" s="225"/>
      <c r="CE45" s="225"/>
      <c r="CF45" s="225"/>
      <c r="CG45" s="225"/>
      <c r="CH45" s="225"/>
      <c r="CI45" s="225"/>
      <c r="CJ45" s="225"/>
      <c r="CK45" s="225"/>
      <c r="CL45" s="225"/>
      <c r="CM45" s="225"/>
      <c r="CN45" s="225"/>
      <c r="CO45" s="225"/>
      <c r="CP45" s="225"/>
      <c r="CQ45" s="225"/>
      <c r="CR45" s="225"/>
      <c r="CS45" s="225"/>
      <c r="CT45" s="225"/>
      <c r="CU45" s="225"/>
      <c r="CV45" s="225"/>
      <c r="CW45" s="225"/>
      <c r="CX45" s="225"/>
      <c r="CY45" s="225"/>
      <c r="CZ45" s="225"/>
      <c r="DA45" s="225"/>
      <c r="DB45" s="225"/>
      <c r="DC45" s="225"/>
      <c r="DD45" s="225"/>
      <c r="DE45" s="225"/>
      <c r="DF45" s="225"/>
      <c r="DG45" s="225"/>
      <c r="DH45" s="225"/>
      <c r="DI45" s="225"/>
      <c r="DJ45" s="225"/>
      <c r="DK45" s="225"/>
      <c r="DL45" s="225"/>
      <c r="DM45" s="225"/>
      <c r="DN45" s="225"/>
      <c r="DO45" s="225"/>
      <c r="DP45" s="225"/>
      <c r="DQ45" s="225"/>
      <c r="DR45" s="225"/>
      <c r="DS45" s="225"/>
      <c r="DT45" s="225"/>
      <c r="DU45" s="225"/>
      <c r="DV45" s="225"/>
      <c r="DW45" s="225"/>
      <c r="DX45" s="225"/>
      <c r="DY45" s="225"/>
      <c r="DZ45" s="225"/>
      <c r="EA45" s="225"/>
      <c r="EB45" s="225"/>
      <c r="EC45" s="225"/>
      <c r="ED45" s="225"/>
      <c r="EE45" s="225"/>
      <c r="EF45" s="225"/>
      <c r="EG45" s="225"/>
      <c r="EH45" s="225"/>
      <c r="EI45" s="225"/>
      <c r="EJ45" s="225"/>
      <c r="EK45" s="225"/>
      <c r="EL45" s="225"/>
      <c r="EM45" s="225"/>
      <c r="EN45" s="225"/>
      <c r="EO45" s="225"/>
      <c r="EP45" s="225"/>
      <c r="EQ45" s="225"/>
      <c r="ER45" s="225"/>
      <c r="ES45" s="225"/>
      <c r="ET45" s="225"/>
      <c r="EU45" s="225"/>
      <c r="EV45" s="225"/>
      <c r="EW45" s="225"/>
      <c r="EX45" s="225"/>
      <c r="EY45" s="225"/>
      <c r="EZ45" s="225"/>
      <c r="FA45" s="225"/>
      <c r="FB45" s="225"/>
      <c r="FC45" s="225"/>
      <c r="FD45" s="225"/>
      <c r="FE45" s="225"/>
      <c r="FF45" s="225"/>
      <c r="FG45" s="225"/>
      <c r="FH45" s="225"/>
      <c r="FI45" s="225"/>
      <c r="FJ45" s="225"/>
      <c r="FK45" s="225"/>
      <c r="FL45" s="225"/>
      <c r="FM45" s="225"/>
      <c r="FN45" s="225"/>
      <c r="FO45" s="225"/>
      <c r="FP45" s="225"/>
      <c r="FQ45" s="225"/>
      <c r="FR45" s="225"/>
      <c r="FS45" s="225"/>
      <c r="FT45" s="225"/>
      <c r="FU45" s="225"/>
      <c r="FV45" s="225"/>
      <c r="FW45" s="225"/>
      <c r="FX45" s="225"/>
      <c r="FY45" s="225"/>
      <c r="FZ45" s="225"/>
      <c r="GA45" s="225"/>
      <c r="GB45" s="225"/>
      <c r="GC45" s="225"/>
      <c r="GD45" s="225"/>
      <c r="GE45" s="225"/>
      <c r="GF45" s="225"/>
      <c r="GG45" s="225"/>
      <c r="GH45" s="225"/>
      <c r="GI45" s="225"/>
      <c r="GJ45" s="225"/>
      <c r="GK45" s="225"/>
      <c r="GL45" s="225"/>
      <c r="GM45" s="225"/>
      <c r="GN45" s="225"/>
      <c r="GO45" s="225"/>
      <c r="GP45" s="225"/>
      <c r="GQ45" s="225"/>
      <c r="GR45" s="225"/>
      <c r="GS45" s="225"/>
      <c r="GT45" s="225"/>
      <c r="GU45" s="225"/>
      <c r="GV45" s="225"/>
      <c r="GW45" s="225"/>
      <c r="GX45" s="225"/>
      <c r="GY45" s="218"/>
      <c r="GZ45" s="225"/>
      <c r="HA45" s="218"/>
      <c r="HB45" s="225"/>
      <c r="HC45" s="225"/>
      <c r="HD45" s="225"/>
      <c r="HE45" s="225"/>
      <c r="HF45" s="225"/>
      <c r="HG45" s="225"/>
      <c r="HH45" s="225"/>
      <c r="HI45" s="225"/>
      <c r="HJ45" s="225"/>
      <c r="HK45" s="225"/>
      <c r="HL45" s="225"/>
      <c r="HM45" s="225"/>
      <c r="HN45" s="225"/>
      <c r="HO45" s="225"/>
      <c r="HP45" s="225"/>
      <c r="HQ45" s="225"/>
      <c r="HR45" s="225"/>
      <c r="HS45" s="225"/>
      <c r="HT45" s="225"/>
      <c r="HU45" s="225"/>
      <c r="HV45" s="225"/>
      <c r="HW45" s="225"/>
      <c r="HX45" s="225"/>
      <c r="HY45" s="225"/>
      <c r="HZ45" s="225"/>
      <c r="IA45" s="235"/>
      <c r="IB45" s="235"/>
      <c r="IC45" s="235"/>
      <c r="ID45" s="235"/>
      <c r="IE45" s="235"/>
      <c r="IF45" s="235"/>
      <c r="IG45" s="235"/>
      <c r="IH45" s="235"/>
      <c r="II45" s="235"/>
      <c r="IJ45" s="235"/>
      <c r="IK45" s="235"/>
      <c r="IL45" s="236"/>
      <c r="IM45" s="236"/>
      <c r="IN45" s="236"/>
      <c r="IO45" s="236"/>
      <c r="IP45" s="236"/>
      <c r="IQ45" s="236"/>
      <c r="IR45" s="236"/>
      <c r="IS45" s="236"/>
      <c r="IT45" s="236"/>
      <c r="IU45" s="236"/>
      <c r="IV45" s="236"/>
      <c r="IW45" s="239"/>
      <c r="IX45" s="225"/>
      <c r="IY45" s="225"/>
      <c r="IZ45" s="225"/>
      <c r="JA45" s="225"/>
      <c r="JB45" s="225"/>
      <c r="JC45" s="225"/>
      <c r="JD45" s="235"/>
      <c r="JE45" s="235"/>
      <c r="JF45" s="225"/>
      <c r="JG45" s="225"/>
      <c r="JH45" s="235"/>
      <c r="JI45" s="235"/>
      <c r="JJ45" s="235"/>
      <c r="JK45" s="235"/>
      <c r="JL45" s="235"/>
      <c r="JM45" s="235"/>
      <c r="JN45" s="235"/>
      <c r="JO45" s="235"/>
      <c r="JP45" s="235"/>
      <c r="JQ45" s="236"/>
      <c r="JR45" s="236"/>
      <c r="JS45" s="236"/>
      <c r="JT45" s="236"/>
      <c r="JU45" s="236"/>
      <c r="JV45" s="236"/>
      <c r="JW45" s="236"/>
      <c r="JX45" s="225"/>
      <c r="JY45" s="225"/>
      <c r="JZ45" s="225"/>
      <c r="KA45" s="225"/>
      <c r="KB45" s="225"/>
      <c r="KC45" s="225"/>
      <c r="KD45" s="225"/>
      <c r="KE45" s="225"/>
      <c r="KF45" s="225"/>
      <c r="KG45" s="225"/>
      <c r="KH45" s="225"/>
      <c r="KI45" s="225"/>
      <c r="KJ45" s="225"/>
      <c r="KK45" s="225"/>
      <c r="KL45" s="225"/>
      <c r="KM45" s="225"/>
      <c r="KN45" s="225"/>
      <c r="KO45" s="225"/>
      <c r="KP45" s="225"/>
      <c r="KQ45" s="225"/>
      <c r="KR45" s="225"/>
      <c r="KS45" s="225"/>
      <c r="KT45" s="225"/>
      <c r="KU45" s="225"/>
      <c r="KV45" s="225"/>
      <c r="KW45" s="225"/>
      <c r="KX45" s="225"/>
      <c r="KY45" s="225"/>
      <c r="KZ45" s="225"/>
      <c r="LA45" s="225"/>
      <c r="LB45" s="225"/>
      <c r="LC45" s="225"/>
      <c r="LD45" s="225"/>
      <c r="LE45" s="225"/>
      <c r="LF45" s="225"/>
      <c r="LG45" s="225"/>
      <c r="LH45" s="225"/>
      <c r="LI45" s="225"/>
      <c r="LJ45" s="225"/>
      <c r="LK45" s="225"/>
      <c r="LL45" s="225"/>
      <c r="LM45" s="225"/>
      <c r="LN45" s="225"/>
      <c r="LO45" s="225"/>
      <c r="LP45" s="225"/>
      <c r="LQ45" s="225"/>
      <c r="LR45" s="225"/>
      <c r="LS45" s="225"/>
      <c r="LT45" s="225"/>
      <c r="LU45" s="225"/>
      <c r="LV45" s="225"/>
      <c r="LW45" s="225"/>
      <c r="LX45" s="225"/>
      <c r="LY45" s="225"/>
      <c r="LZ45" s="225"/>
      <c r="MA45" s="225"/>
      <c r="MB45" s="225"/>
      <c r="MC45" s="225"/>
      <c r="MD45" s="225"/>
      <c r="ME45" s="225"/>
      <c r="MF45" s="225"/>
      <c r="MG45" s="225"/>
      <c r="MH45" s="225"/>
      <c r="MI45" s="225"/>
      <c r="MJ45" s="225"/>
      <c r="MK45" s="225"/>
      <c r="ML45" s="225"/>
      <c r="MM45" s="225"/>
      <c r="MN45" s="225"/>
      <c r="MO45" s="225"/>
      <c r="MP45" s="225"/>
      <c r="MQ45" s="225"/>
      <c r="MR45" s="225"/>
      <c r="MS45" s="225"/>
      <c r="MT45" s="225"/>
      <c r="MU45" s="225"/>
      <c r="MV45" s="225"/>
      <c r="MW45" s="225"/>
      <c r="MX45" s="225"/>
      <c r="MY45" s="225"/>
      <c r="MZ45" s="225"/>
      <c r="NA45" s="225"/>
      <c r="NB45" s="225"/>
      <c r="NC45" s="225"/>
      <c r="ND45" s="225"/>
      <c r="NE45" s="225"/>
      <c r="NF45" s="225"/>
      <c r="NG45" s="225"/>
      <c r="NH45" s="225"/>
      <c r="NI45" s="225"/>
      <c r="NJ45" s="225"/>
      <c r="NK45" s="225"/>
      <c r="NL45" s="225"/>
      <c r="NM45" s="225"/>
      <c r="NN45" s="225"/>
      <c r="NO45" s="225"/>
      <c r="NP45" s="225"/>
      <c r="NQ45" s="225"/>
      <c r="NR45" s="225"/>
      <c r="NS45" s="225"/>
      <c r="NT45" s="225"/>
      <c r="NU45" s="225"/>
      <c r="NV45" s="225"/>
      <c r="NW45" s="225"/>
      <c r="NX45" s="225"/>
      <c r="NY45" s="225"/>
      <c r="NZ45" s="225"/>
      <c r="OA45" s="225"/>
      <c r="OB45" s="225"/>
      <c r="OC45" s="225"/>
      <c r="OD45" s="225"/>
      <c r="OE45" s="225"/>
      <c r="OF45" s="225"/>
      <c r="OG45" s="225"/>
      <c r="OH45" s="225"/>
      <c r="OI45" s="225"/>
      <c r="OJ45" s="225"/>
      <c r="OK45" s="225"/>
      <c r="OL45" s="225"/>
      <c r="OM45" s="225"/>
      <c r="ON45" s="225"/>
      <c r="OO45" s="220"/>
      <c r="OP45" s="220"/>
      <c r="OQ45" s="220"/>
      <c r="OR45" s="220"/>
      <c r="OS45" s="221"/>
      <c r="OT45" s="220"/>
      <c r="OU45" s="220"/>
      <c r="OV45" s="220"/>
      <c r="OW45" s="220"/>
      <c r="OX45" s="221"/>
      <c r="OY45" s="225"/>
      <c r="OZ45" s="220"/>
      <c r="PA45" s="220"/>
      <c r="PB45" s="221"/>
      <c r="PC45" s="221"/>
      <c r="PD45" s="225"/>
      <c r="PE45" s="225"/>
      <c r="PF45" s="225"/>
      <c r="PG45" s="221"/>
      <c r="PH45" s="221">
        <v>5.7000000000000002E-2</v>
      </c>
      <c r="PI45" s="221">
        <v>5.7000000000000002E-2</v>
      </c>
      <c r="PJ45" s="221">
        <v>5.7000000000000002E-2</v>
      </c>
      <c r="PK45" s="221">
        <v>5.7000000000000002E-2</v>
      </c>
      <c r="PL45" s="221">
        <v>5.7000000000000002E-2</v>
      </c>
      <c r="PM45" s="221">
        <v>5.7000000000000002E-2</v>
      </c>
      <c r="PN45" s="221">
        <v>5.7000000000000002E-2</v>
      </c>
      <c r="PO45" s="221">
        <v>5.7000000000000002E-2</v>
      </c>
      <c r="PP45" s="221">
        <v>5.7000000000000002E-2</v>
      </c>
      <c r="PQ45" s="221">
        <v>5.7000000000000002E-2</v>
      </c>
      <c r="PR45" s="221">
        <v>5.7000000000000002E-2</v>
      </c>
      <c r="PS45" s="221">
        <v>0.114</v>
      </c>
      <c r="PT45" s="221">
        <v>0.114</v>
      </c>
      <c r="PU45" s="221">
        <v>0.114</v>
      </c>
      <c r="PV45" s="221">
        <v>0.114</v>
      </c>
      <c r="PW45" s="221">
        <v>0.114</v>
      </c>
      <c r="PX45" s="221">
        <v>0.114</v>
      </c>
      <c r="PY45" s="221">
        <v>0.114</v>
      </c>
      <c r="PZ45" s="221">
        <v>0.114</v>
      </c>
      <c r="QA45" s="221">
        <v>0.114</v>
      </c>
      <c r="QB45" s="221">
        <v>0.114</v>
      </c>
      <c r="QC45" s="221">
        <v>0.114</v>
      </c>
      <c r="QD45" s="223">
        <f>0.057*2</f>
        <v>0.114</v>
      </c>
      <c r="QE45" s="223">
        <f>0.057*2</f>
        <v>0.114</v>
      </c>
      <c r="QF45" s="221">
        <v>5.7000000000000002E-2</v>
      </c>
      <c r="QG45" s="221">
        <v>5.7000000000000002E-2</v>
      </c>
      <c r="QH45" s="221">
        <v>5.7000000000000002E-2</v>
      </c>
      <c r="QI45" s="221">
        <v>5.7000000000000002E-2</v>
      </c>
      <c r="QJ45" s="221">
        <v>5.7000000000000002E-2</v>
      </c>
      <c r="QK45" s="221">
        <v>5.7000000000000002E-2</v>
      </c>
      <c r="QL45" s="221">
        <v>5.7000000000000002E-2</v>
      </c>
      <c r="QM45" s="221">
        <v>5.7000000000000002E-2</v>
      </c>
      <c r="QN45" s="221">
        <v>5.7000000000000002E-2</v>
      </c>
      <c r="QO45" s="221">
        <v>5.7000000000000002E-2</v>
      </c>
      <c r="QP45" s="221">
        <v>5.7000000000000002E-2</v>
      </c>
      <c r="QQ45" s="221">
        <v>5.7000000000000002E-2</v>
      </c>
      <c r="QR45" s="236"/>
    </row>
    <row r="46" spans="1:460" s="240" customFormat="1">
      <c r="A46" s="238">
        <v>25</v>
      </c>
      <c r="B46" s="231" t="s">
        <v>943</v>
      </c>
      <c r="C46" s="228" t="str">
        <f t="shared" si="4"/>
        <v xml:space="preserve">Lăcătuș </v>
      </c>
      <c r="D46" s="225"/>
      <c r="E46" s="231"/>
      <c r="F46" s="225"/>
      <c r="G46" s="231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35"/>
      <c r="AH46" s="235"/>
      <c r="AI46" s="235"/>
      <c r="AJ46" s="235"/>
      <c r="AK46" s="235"/>
      <c r="AL46" s="235"/>
      <c r="AM46" s="235"/>
      <c r="AN46" s="235"/>
      <c r="AO46" s="235"/>
      <c r="AP46" s="235"/>
      <c r="AQ46" s="235"/>
      <c r="AR46" s="235"/>
      <c r="AS46" s="235"/>
      <c r="AT46" s="235"/>
      <c r="AU46" s="235"/>
      <c r="AV46" s="235"/>
      <c r="AW46" s="235"/>
      <c r="AX46" s="235"/>
      <c r="AY46" s="235"/>
      <c r="AZ46" s="235"/>
      <c r="BA46" s="235"/>
      <c r="BB46" s="235"/>
      <c r="BC46" s="239"/>
      <c r="BD46" s="225"/>
      <c r="BE46" s="225"/>
      <c r="BF46" s="225"/>
      <c r="BG46" s="225"/>
      <c r="BH46" s="225"/>
      <c r="BI46" s="225"/>
      <c r="BJ46" s="235"/>
      <c r="BK46" s="235"/>
      <c r="BL46" s="225"/>
      <c r="BM46" s="225"/>
      <c r="BN46" s="235"/>
      <c r="BO46" s="235"/>
      <c r="BP46" s="235"/>
      <c r="BQ46" s="235"/>
      <c r="BR46" s="235"/>
      <c r="BS46" s="235"/>
      <c r="BT46" s="235"/>
      <c r="BU46" s="235"/>
      <c r="BV46" s="235"/>
      <c r="BW46" s="235"/>
      <c r="BX46" s="235"/>
      <c r="BY46" s="235"/>
      <c r="BZ46" s="235"/>
      <c r="CA46" s="235"/>
      <c r="CB46" s="235"/>
      <c r="CC46" s="235"/>
      <c r="CD46" s="225"/>
      <c r="CE46" s="225"/>
      <c r="CF46" s="225"/>
      <c r="CG46" s="225"/>
      <c r="CH46" s="225"/>
      <c r="CI46" s="225"/>
      <c r="CJ46" s="225"/>
      <c r="CK46" s="225"/>
      <c r="CL46" s="225"/>
      <c r="CM46" s="225"/>
      <c r="CN46" s="225"/>
      <c r="CO46" s="225"/>
      <c r="CP46" s="225"/>
      <c r="CQ46" s="225"/>
      <c r="CR46" s="225"/>
      <c r="CS46" s="225"/>
      <c r="CT46" s="225"/>
      <c r="CU46" s="225"/>
      <c r="CV46" s="225"/>
      <c r="CW46" s="225"/>
      <c r="CX46" s="225"/>
      <c r="CY46" s="225"/>
      <c r="CZ46" s="225"/>
      <c r="DA46" s="225"/>
      <c r="DB46" s="225"/>
      <c r="DC46" s="225"/>
      <c r="DD46" s="225"/>
      <c r="DE46" s="225"/>
      <c r="DF46" s="225"/>
      <c r="DG46" s="225"/>
      <c r="DH46" s="225"/>
      <c r="DI46" s="225"/>
      <c r="DJ46" s="225"/>
      <c r="DK46" s="225"/>
      <c r="DL46" s="225"/>
      <c r="DM46" s="225"/>
      <c r="DN46" s="225"/>
      <c r="DO46" s="225"/>
      <c r="DP46" s="225"/>
      <c r="DQ46" s="225"/>
      <c r="DR46" s="225"/>
      <c r="DS46" s="225"/>
      <c r="DT46" s="225"/>
      <c r="DU46" s="225"/>
      <c r="DV46" s="225"/>
      <c r="DW46" s="225"/>
      <c r="DX46" s="225"/>
      <c r="DY46" s="225"/>
      <c r="DZ46" s="225"/>
      <c r="EA46" s="225"/>
      <c r="EB46" s="225"/>
      <c r="EC46" s="225"/>
      <c r="ED46" s="225"/>
      <c r="EE46" s="225"/>
      <c r="EF46" s="225"/>
      <c r="EG46" s="225"/>
      <c r="EH46" s="225"/>
      <c r="EI46" s="225"/>
      <c r="EJ46" s="225"/>
      <c r="EK46" s="225"/>
      <c r="EL46" s="225"/>
      <c r="EM46" s="225"/>
      <c r="EN46" s="225"/>
      <c r="EO46" s="225"/>
      <c r="EP46" s="225"/>
      <c r="EQ46" s="225"/>
      <c r="ER46" s="225"/>
      <c r="ES46" s="225"/>
      <c r="ET46" s="225"/>
      <c r="EU46" s="225"/>
      <c r="EV46" s="225"/>
      <c r="EW46" s="225"/>
      <c r="EX46" s="225"/>
      <c r="EY46" s="225"/>
      <c r="EZ46" s="225"/>
      <c r="FA46" s="225"/>
      <c r="FB46" s="225"/>
      <c r="FC46" s="225"/>
      <c r="FD46" s="225"/>
      <c r="FE46" s="225"/>
      <c r="FF46" s="225"/>
      <c r="FG46" s="225"/>
      <c r="FH46" s="225"/>
      <c r="FI46" s="225"/>
      <c r="FJ46" s="225"/>
      <c r="FK46" s="225"/>
      <c r="FL46" s="225"/>
      <c r="FM46" s="225"/>
      <c r="FN46" s="225"/>
      <c r="FO46" s="225"/>
      <c r="FP46" s="225"/>
      <c r="FQ46" s="225"/>
      <c r="FR46" s="225"/>
      <c r="FS46" s="225"/>
      <c r="FT46" s="225"/>
      <c r="FU46" s="225"/>
      <c r="FV46" s="225"/>
      <c r="FW46" s="225"/>
      <c r="FX46" s="225"/>
      <c r="FY46" s="225"/>
      <c r="FZ46" s="225"/>
      <c r="GA46" s="225"/>
      <c r="GB46" s="225"/>
      <c r="GC46" s="225"/>
      <c r="GD46" s="225"/>
      <c r="GE46" s="225"/>
      <c r="GF46" s="225"/>
      <c r="GG46" s="225"/>
      <c r="GH46" s="225"/>
      <c r="GI46" s="225"/>
      <c r="GJ46" s="225"/>
      <c r="GK46" s="225"/>
      <c r="GL46" s="225"/>
      <c r="GM46" s="225"/>
      <c r="GN46" s="225"/>
      <c r="GO46" s="225"/>
      <c r="GP46" s="225"/>
      <c r="GQ46" s="225"/>
      <c r="GR46" s="225"/>
      <c r="GS46" s="225"/>
      <c r="GT46" s="225"/>
      <c r="GU46" s="225"/>
      <c r="GV46" s="225"/>
      <c r="GW46" s="225"/>
      <c r="GX46" s="225"/>
      <c r="GY46" s="231"/>
      <c r="GZ46" s="225"/>
      <c r="HA46" s="231"/>
      <c r="HB46" s="225"/>
      <c r="HC46" s="225"/>
      <c r="HD46" s="225"/>
      <c r="HE46" s="225"/>
      <c r="HF46" s="225"/>
      <c r="HG46" s="225"/>
      <c r="HH46" s="225"/>
      <c r="HI46" s="225"/>
      <c r="HJ46" s="225"/>
      <c r="HK46" s="225"/>
      <c r="HL46" s="225"/>
      <c r="HM46" s="225"/>
      <c r="HN46" s="225"/>
      <c r="HO46" s="225"/>
      <c r="HP46" s="225"/>
      <c r="HQ46" s="225"/>
      <c r="HR46" s="225"/>
      <c r="HS46" s="225"/>
      <c r="HT46" s="225"/>
      <c r="HU46" s="225"/>
      <c r="HV46" s="225"/>
      <c r="HW46" s="225"/>
      <c r="HX46" s="225"/>
      <c r="HY46" s="225"/>
      <c r="HZ46" s="225"/>
      <c r="IA46" s="235"/>
      <c r="IB46" s="235"/>
      <c r="IC46" s="235"/>
      <c r="ID46" s="235"/>
      <c r="IE46" s="235"/>
      <c r="IF46" s="235"/>
      <c r="IG46" s="235"/>
      <c r="IH46" s="235"/>
      <c r="II46" s="235"/>
      <c r="IJ46" s="235"/>
      <c r="IK46" s="235"/>
      <c r="IL46" s="235"/>
      <c r="IM46" s="235"/>
      <c r="IN46" s="235"/>
      <c r="IO46" s="235"/>
      <c r="IP46" s="235"/>
      <c r="IQ46" s="235"/>
      <c r="IR46" s="235"/>
      <c r="IS46" s="235"/>
      <c r="IT46" s="235"/>
      <c r="IU46" s="235"/>
      <c r="IV46" s="235"/>
      <c r="IW46" s="239"/>
      <c r="IX46" s="225"/>
      <c r="IY46" s="225"/>
      <c r="IZ46" s="225"/>
      <c r="JA46" s="225"/>
      <c r="JB46" s="225"/>
      <c r="JC46" s="225"/>
      <c r="JD46" s="235"/>
      <c r="JE46" s="235"/>
      <c r="JF46" s="225"/>
      <c r="JG46" s="225"/>
      <c r="JH46" s="235"/>
      <c r="JI46" s="235"/>
      <c r="JJ46" s="235"/>
      <c r="JK46" s="235"/>
      <c r="JL46" s="235"/>
      <c r="JM46" s="235"/>
      <c r="JN46" s="235"/>
      <c r="JO46" s="235"/>
      <c r="JP46" s="235"/>
      <c r="JQ46" s="235"/>
      <c r="JR46" s="235"/>
      <c r="JS46" s="235"/>
      <c r="JT46" s="235"/>
      <c r="JU46" s="235"/>
      <c r="JV46" s="235"/>
      <c r="JW46" s="235"/>
      <c r="JX46" s="225"/>
      <c r="JY46" s="225"/>
      <c r="JZ46" s="225"/>
      <c r="KA46" s="225"/>
      <c r="KB46" s="225"/>
      <c r="KC46" s="225"/>
      <c r="KD46" s="225"/>
      <c r="KE46" s="225"/>
      <c r="KF46" s="225"/>
      <c r="KG46" s="225"/>
      <c r="KH46" s="225"/>
      <c r="KI46" s="225"/>
      <c r="KJ46" s="225"/>
      <c r="KK46" s="225"/>
      <c r="KL46" s="225"/>
      <c r="KM46" s="225"/>
      <c r="KN46" s="225"/>
      <c r="KO46" s="225"/>
      <c r="KP46" s="225"/>
      <c r="KQ46" s="225"/>
      <c r="KR46" s="225"/>
      <c r="KS46" s="225"/>
      <c r="KT46" s="225"/>
      <c r="KU46" s="225"/>
      <c r="KV46" s="225"/>
      <c r="KW46" s="225"/>
      <c r="KX46" s="225"/>
      <c r="KY46" s="225"/>
      <c r="KZ46" s="225"/>
      <c r="LA46" s="225"/>
      <c r="LB46" s="225"/>
      <c r="LC46" s="225"/>
      <c r="LD46" s="225"/>
      <c r="LE46" s="225"/>
      <c r="LF46" s="225"/>
      <c r="LG46" s="225"/>
      <c r="LH46" s="225"/>
      <c r="LI46" s="225"/>
      <c r="LJ46" s="225"/>
      <c r="LK46" s="225"/>
      <c r="LL46" s="225"/>
      <c r="LM46" s="225"/>
      <c r="LN46" s="225"/>
      <c r="LO46" s="225"/>
      <c r="LP46" s="225"/>
      <c r="LQ46" s="225"/>
      <c r="LR46" s="225"/>
      <c r="LS46" s="225"/>
      <c r="LT46" s="225"/>
      <c r="LU46" s="225"/>
      <c r="LV46" s="225"/>
      <c r="LW46" s="225"/>
      <c r="LX46" s="225"/>
      <c r="LY46" s="225"/>
      <c r="LZ46" s="225"/>
      <c r="MA46" s="225"/>
      <c r="MB46" s="225"/>
      <c r="MC46" s="225"/>
      <c r="MD46" s="225"/>
      <c r="ME46" s="225"/>
      <c r="MF46" s="225"/>
      <c r="MG46" s="225"/>
      <c r="MH46" s="225"/>
      <c r="MI46" s="225"/>
      <c r="MJ46" s="225"/>
      <c r="MK46" s="225"/>
      <c r="ML46" s="225"/>
      <c r="MM46" s="225"/>
      <c r="MN46" s="225"/>
      <c r="MO46" s="225"/>
      <c r="MP46" s="225"/>
      <c r="MQ46" s="225"/>
      <c r="MR46" s="225"/>
      <c r="MS46" s="225"/>
      <c r="MT46" s="225"/>
      <c r="MU46" s="225"/>
      <c r="MV46" s="225"/>
      <c r="MW46" s="225"/>
      <c r="MX46" s="225"/>
      <c r="MY46" s="225"/>
      <c r="MZ46" s="225"/>
      <c r="NA46" s="225"/>
      <c r="NB46" s="225"/>
      <c r="NC46" s="225"/>
      <c r="ND46" s="225"/>
      <c r="NE46" s="225"/>
      <c r="NF46" s="225"/>
      <c r="NG46" s="225"/>
      <c r="NH46" s="225"/>
      <c r="NI46" s="225"/>
      <c r="NJ46" s="225"/>
      <c r="NK46" s="225"/>
      <c r="NL46" s="225"/>
      <c r="NM46" s="225"/>
      <c r="NN46" s="225"/>
      <c r="NO46" s="225"/>
      <c r="NP46" s="225"/>
      <c r="NQ46" s="225"/>
      <c r="NR46" s="225"/>
      <c r="NS46" s="225"/>
      <c r="NT46" s="225"/>
      <c r="NU46" s="225"/>
      <c r="NV46" s="225"/>
      <c r="NW46" s="225"/>
      <c r="NX46" s="225"/>
      <c r="NY46" s="225"/>
      <c r="NZ46" s="225"/>
      <c r="OA46" s="225"/>
      <c r="OB46" s="225"/>
      <c r="OC46" s="225"/>
      <c r="OD46" s="225"/>
      <c r="OE46" s="225"/>
      <c r="OF46" s="225"/>
      <c r="OG46" s="225"/>
      <c r="OH46" s="225"/>
      <c r="OI46" s="225"/>
      <c r="OJ46" s="225"/>
      <c r="OK46" s="225"/>
      <c r="OL46" s="225"/>
      <c r="OM46" s="225"/>
      <c r="ON46" s="225"/>
      <c r="OO46" s="225"/>
      <c r="OP46" s="225"/>
      <c r="OQ46" s="225"/>
      <c r="OR46" s="225"/>
      <c r="OS46" s="244">
        <v>0.02</v>
      </c>
      <c r="OT46" s="244">
        <v>0.02</v>
      </c>
      <c r="OU46" s="244">
        <v>0.02</v>
      </c>
      <c r="OV46" s="244">
        <v>0.02</v>
      </c>
      <c r="OW46" s="225"/>
      <c r="OX46" s="244">
        <v>0.01</v>
      </c>
      <c r="OY46" s="225">
        <f>$OX$46</f>
        <v>0.01</v>
      </c>
      <c r="OZ46" s="225">
        <f>$OX$46</f>
        <v>0.01</v>
      </c>
      <c r="PA46" s="225">
        <f>$OX$46</f>
        <v>0.01</v>
      </c>
      <c r="PB46" s="247"/>
      <c r="PC46" s="244">
        <v>0.01</v>
      </c>
      <c r="PD46" s="225">
        <f>$PC$46</f>
        <v>0.01</v>
      </c>
      <c r="PE46" s="225">
        <f>$PC$46</f>
        <v>0.01</v>
      </c>
      <c r="PF46" s="225">
        <f>$PC$46</f>
        <v>0.01</v>
      </c>
      <c r="PG46" s="247"/>
      <c r="PH46" s="244">
        <v>1.7000000000000001E-2</v>
      </c>
      <c r="PI46" s="244">
        <v>1.7000000000000001E-2</v>
      </c>
      <c r="PJ46" s="244">
        <f t="shared" ref="PJ46:PR46" si="5">$PI$46</f>
        <v>1.7000000000000001E-2</v>
      </c>
      <c r="PK46" s="244">
        <f t="shared" si="5"/>
        <v>1.7000000000000001E-2</v>
      </c>
      <c r="PL46" s="244">
        <f t="shared" si="5"/>
        <v>1.7000000000000001E-2</v>
      </c>
      <c r="PM46" s="244">
        <f t="shared" si="5"/>
        <v>1.7000000000000001E-2</v>
      </c>
      <c r="PN46" s="244">
        <f t="shared" si="5"/>
        <v>1.7000000000000001E-2</v>
      </c>
      <c r="PO46" s="244">
        <f t="shared" si="5"/>
        <v>1.7000000000000001E-2</v>
      </c>
      <c r="PP46" s="244">
        <f t="shared" si="5"/>
        <v>1.7000000000000001E-2</v>
      </c>
      <c r="PQ46" s="244">
        <f t="shared" si="5"/>
        <v>1.7000000000000001E-2</v>
      </c>
      <c r="PR46" s="244">
        <f t="shared" si="5"/>
        <v>1.7000000000000001E-2</v>
      </c>
      <c r="PS46" s="244">
        <v>3.4000000000000002E-2</v>
      </c>
      <c r="PT46" s="244">
        <v>3.4000000000000002E-2</v>
      </c>
      <c r="PU46" s="244">
        <v>3.4000000000000002E-2</v>
      </c>
      <c r="PV46" s="244">
        <v>3.4000000000000002E-2</v>
      </c>
      <c r="PW46" s="244">
        <v>3.4000000000000002E-2</v>
      </c>
      <c r="PX46" s="244">
        <v>3.4000000000000002E-2</v>
      </c>
      <c r="PY46" s="244">
        <v>3.4000000000000002E-2</v>
      </c>
      <c r="PZ46" s="244">
        <v>3.4000000000000002E-2</v>
      </c>
      <c r="QA46" s="244">
        <v>3.4000000000000002E-2</v>
      </c>
      <c r="QB46" s="244">
        <v>3.4000000000000002E-2</v>
      </c>
      <c r="QC46" s="244">
        <v>3.4000000000000002E-2</v>
      </c>
      <c r="QD46" s="244">
        <v>3.4000000000000002E-2</v>
      </c>
      <c r="QE46" s="244">
        <v>3.4000000000000002E-2</v>
      </c>
      <c r="QF46" s="244">
        <v>1.7000000000000001E-2</v>
      </c>
      <c r="QG46" s="244">
        <v>1.7000000000000001E-2</v>
      </c>
      <c r="QH46" s="244">
        <v>1.7000000000000001E-2</v>
      </c>
      <c r="QI46" s="244">
        <v>1.7000000000000001E-2</v>
      </c>
      <c r="QJ46" s="244">
        <v>1.7000000000000001E-2</v>
      </c>
      <c r="QK46" s="244">
        <v>1.7000000000000001E-2</v>
      </c>
      <c r="QL46" s="244">
        <v>1.7000000000000001E-2</v>
      </c>
      <c r="QM46" s="244">
        <v>1.7000000000000001E-2</v>
      </c>
      <c r="QN46" s="244">
        <v>1.7000000000000001E-2</v>
      </c>
      <c r="QO46" s="244">
        <v>1.7000000000000001E-2</v>
      </c>
      <c r="QP46" s="244">
        <v>1.7000000000000001E-2</v>
      </c>
      <c r="QQ46" s="244">
        <v>1.7000000000000001E-2</v>
      </c>
      <c r="QR46" s="247"/>
    </row>
    <row r="47" spans="1:460" s="224" customFormat="1">
      <c r="A47" s="217"/>
      <c r="B47" s="218" t="s">
        <v>944</v>
      </c>
      <c r="C47" s="241" t="str">
        <f t="shared" si="4"/>
        <v xml:space="preserve">Lăcătuș </v>
      </c>
      <c r="D47" s="220"/>
      <c r="E47" s="218"/>
      <c r="F47" s="225"/>
      <c r="G47" s="218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36"/>
      <c r="AH47" s="236"/>
      <c r="AI47" s="236"/>
      <c r="AJ47" s="236"/>
      <c r="AK47" s="236"/>
      <c r="AL47" s="236"/>
      <c r="AM47" s="236"/>
      <c r="AN47" s="236"/>
      <c r="AO47" s="236"/>
      <c r="AP47" s="236"/>
      <c r="AQ47" s="236"/>
      <c r="AR47" s="236"/>
      <c r="AS47" s="236"/>
      <c r="AT47" s="236"/>
      <c r="AU47" s="236"/>
      <c r="AV47" s="236"/>
      <c r="AW47" s="236"/>
      <c r="AX47" s="236"/>
      <c r="AY47" s="236"/>
      <c r="AZ47" s="236"/>
      <c r="BA47" s="236"/>
      <c r="BB47" s="236"/>
      <c r="BC47" s="239"/>
      <c r="BD47" s="225"/>
      <c r="BE47" s="225"/>
      <c r="BF47" s="225"/>
      <c r="BG47" s="225"/>
      <c r="BH47" s="225"/>
      <c r="BI47" s="225"/>
      <c r="BJ47" s="235"/>
      <c r="BK47" s="235"/>
      <c r="BL47" s="225"/>
      <c r="BM47" s="225"/>
      <c r="BN47" s="235"/>
      <c r="BO47" s="235"/>
      <c r="BP47" s="235"/>
      <c r="BQ47" s="235"/>
      <c r="BR47" s="235"/>
      <c r="BS47" s="235"/>
      <c r="BT47" s="235"/>
      <c r="BU47" s="235"/>
      <c r="BV47" s="235"/>
      <c r="BW47" s="235"/>
      <c r="BX47" s="236"/>
      <c r="BY47" s="236"/>
      <c r="BZ47" s="236"/>
      <c r="CA47" s="236"/>
      <c r="CB47" s="236"/>
      <c r="CC47" s="236"/>
      <c r="CD47" s="225"/>
      <c r="CE47" s="225"/>
      <c r="CF47" s="225"/>
      <c r="CG47" s="225"/>
      <c r="CH47" s="225"/>
      <c r="CI47" s="225"/>
      <c r="CJ47" s="225"/>
      <c r="CK47" s="225"/>
      <c r="CL47" s="225"/>
      <c r="CM47" s="225"/>
      <c r="CN47" s="225"/>
      <c r="CO47" s="225"/>
      <c r="CP47" s="225"/>
      <c r="CQ47" s="225"/>
      <c r="CR47" s="225"/>
      <c r="CS47" s="225"/>
      <c r="CT47" s="225"/>
      <c r="CU47" s="225"/>
      <c r="CV47" s="225"/>
      <c r="CW47" s="225"/>
      <c r="CX47" s="225"/>
      <c r="CY47" s="225"/>
      <c r="CZ47" s="225"/>
      <c r="DA47" s="225"/>
      <c r="DB47" s="225"/>
      <c r="DC47" s="225"/>
      <c r="DD47" s="225"/>
      <c r="DE47" s="225"/>
      <c r="DF47" s="225"/>
      <c r="DG47" s="225"/>
      <c r="DH47" s="225"/>
      <c r="DI47" s="225"/>
      <c r="DJ47" s="225"/>
      <c r="DK47" s="225"/>
      <c r="DL47" s="225"/>
      <c r="DM47" s="225"/>
      <c r="DN47" s="225"/>
      <c r="DO47" s="225"/>
      <c r="DP47" s="225"/>
      <c r="DQ47" s="225"/>
      <c r="DR47" s="225"/>
      <c r="DS47" s="225"/>
      <c r="DT47" s="225"/>
      <c r="DU47" s="225"/>
      <c r="DV47" s="225"/>
      <c r="DW47" s="225"/>
      <c r="DX47" s="225"/>
      <c r="DY47" s="225"/>
      <c r="DZ47" s="225"/>
      <c r="EA47" s="225"/>
      <c r="EB47" s="225"/>
      <c r="EC47" s="225"/>
      <c r="ED47" s="225"/>
      <c r="EE47" s="225"/>
      <c r="EF47" s="225"/>
      <c r="EG47" s="225"/>
      <c r="EH47" s="225"/>
      <c r="EI47" s="225"/>
      <c r="EJ47" s="225"/>
      <c r="EK47" s="225"/>
      <c r="EL47" s="225"/>
      <c r="EM47" s="225"/>
      <c r="EN47" s="225"/>
      <c r="EO47" s="225"/>
      <c r="EP47" s="225"/>
      <c r="EQ47" s="225"/>
      <c r="ER47" s="225"/>
      <c r="ES47" s="225"/>
      <c r="ET47" s="225"/>
      <c r="EU47" s="225"/>
      <c r="EV47" s="225"/>
      <c r="EW47" s="225"/>
      <c r="EX47" s="225"/>
      <c r="EY47" s="225"/>
      <c r="EZ47" s="225"/>
      <c r="FA47" s="225"/>
      <c r="FB47" s="225"/>
      <c r="FC47" s="225"/>
      <c r="FD47" s="225"/>
      <c r="FE47" s="225"/>
      <c r="FF47" s="225"/>
      <c r="FG47" s="225"/>
      <c r="FH47" s="225"/>
      <c r="FI47" s="225"/>
      <c r="FJ47" s="225"/>
      <c r="FK47" s="225"/>
      <c r="FL47" s="225"/>
      <c r="FM47" s="225"/>
      <c r="FN47" s="225"/>
      <c r="FO47" s="225"/>
      <c r="FP47" s="225"/>
      <c r="FQ47" s="225"/>
      <c r="FR47" s="225"/>
      <c r="FS47" s="225"/>
      <c r="FT47" s="225"/>
      <c r="FU47" s="225"/>
      <c r="FV47" s="225"/>
      <c r="FW47" s="225"/>
      <c r="FX47" s="225"/>
      <c r="FY47" s="225"/>
      <c r="FZ47" s="225"/>
      <c r="GA47" s="225"/>
      <c r="GB47" s="225"/>
      <c r="GC47" s="225"/>
      <c r="GD47" s="225"/>
      <c r="GE47" s="225"/>
      <c r="GF47" s="225"/>
      <c r="GG47" s="225"/>
      <c r="GH47" s="225"/>
      <c r="GI47" s="225"/>
      <c r="GJ47" s="225"/>
      <c r="GK47" s="225"/>
      <c r="GL47" s="225"/>
      <c r="GM47" s="225"/>
      <c r="GN47" s="225"/>
      <c r="GO47" s="225"/>
      <c r="GP47" s="225"/>
      <c r="GQ47" s="225"/>
      <c r="GR47" s="225"/>
      <c r="GS47" s="225"/>
      <c r="GT47" s="225"/>
      <c r="GU47" s="225"/>
      <c r="GV47" s="225"/>
      <c r="GW47" s="225"/>
      <c r="GX47" s="225"/>
      <c r="GY47" s="218"/>
      <c r="GZ47" s="225"/>
      <c r="HA47" s="218"/>
      <c r="HB47" s="225"/>
      <c r="HC47" s="225"/>
      <c r="HD47" s="225"/>
      <c r="HE47" s="225"/>
      <c r="HF47" s="225"/>
      <c r="HG47" s="225"/>
      <c r="HH47" s="225"/>
      <c r="HI47" s="225"/>
      <c r="HJ47" s="225"/>
      <c r="HK47" s="225"/>
      <c r="HL47" s="225"/>
      <c r="HM47" s="225"/>
      <c r="HN47" s="225"/>
      <c r="HO47" s="225"/>
      <c r="HP47" s="225"/>
      <c r="HQ47" s="225"/>
      <c r="HR47" s="225"/>
      <c r="HS47" s="225"/>
      <c r="HT47" s="225"/>
      <c r="HU47" s="225"/>
      <c r="HV47" s="225"/>
      <c r="HW47" s="225"/>
      <c r="HX47" s="225"/>
      <c r="HY47" s="225"/>
      <c r="HZ47" s="225"/>
      <c r="IA47" s="235"/>
      <c r="IB47" s="235"/>
      <c r="IC47" s="235"/>
      <c r="ID47" s="235"/>
      <c r="IE47" s="235"/>
      <c r="IF47" s="235"/>
      <c r="IG47" s="235"/>
      <c r="IH47" s="235"/>
      <c r="II47" s="235"/>
      <c r="IJ47" s="235"/>
      <c r="IK47" s="235"/>
      <c r="IL47" s="236"/>
      <c r="IM47" s="236"/>
      <c r="IN47" s="236"/>
      <c r="IO47" s="236"/>
      <c r="IP47" s="236"/>
      <c r="IQ47" s="236"/>
      <c r="IR47" s="236"/>
      <c r="IS47" s="236"/>
      <c r="IT47" s="236"/>
      <c r="IU47" s="236"/>
      <c r="IV47" s="236"/>
      <c r="IW47" s="239"/>
      <c r="IX47" s="225"/>
      <c r="IY47" s="225"/>
      <c r="IZ47" s="225"/>
      <c r="JA47" s="225"/>
      <c r="JB47" s="225"/>
      <c r="JC47" s="225"/>
      <c r="JD47" s="235"/>
      <c r="JE47" s="235"/>
      <c r="JF47" s="225"/>
      <c r="JG47" s="225"/>
      <c r="JH47" s="235"/>
      <c r="JI47" s="235"/>
      <c r="JJ47" s="235"/>
      <c r="JK47" s="235"/>
      <c r="JL47" s="235"/>
      <c r="JM47" s="235"/>
      <c r="JN47" s="235"/>
      <c r="JO47" s="235"/>
      <c r="JP47" s="235"/>
      <c r="JQ47" s="236"/>
      <c r="JR47" s="236"/>
      <c r="JS47" s="236"/>
      <c r="JT47" s="236"/>
      <c r="JU47" s="236"/>
      <c r="JV47" s="236"/>
      <c r="JW47" s="236"/>
      <c r="JX47" s="225"/>
      <c r="JY47" s="225"/>
      <c r="JZ47" s="225"/>
      <c r="KA47" s="225"/>
      <c r="KB47" s="225"/>
      <c r="KC47" s="225"/>
      <c r="KD47" s="225"/>
      <c r="KE47" s="225"/>
      <c r="KF47" s="225"/>
      <c r="KG47" s="225"/>
      <c r="KH47" s="225"/>
      <c r="KI47" s="225"/>
      <c r="KJ47" s="225"/>
      <c r="KK47" s="225"/>
      <c r="KL47" s="225"/>
      <c r="KM47" s="225"/>
      <c r="KN47" s="225"/>
      <c r="KO47" s="225"/>
      <c r="KP47" s="225"/>
      <c r="KQ47" s="225"/>
      <c r="KR47" s="225"/>
      <c r="KS47" s="225"/>
      <c r="KT47" s="225"/>
      <c r="KU47" s="225"/>
      <c r="KV47" s="225"/>
      <c r="KW47" s="225"/>
      <c r="KX47" s="225"/>
      <c r="KY47" s="225"/>
      <c r="KZ47" s="225"/>
      <c r="LA47" s="225"/>
      <c r="LB47" s="225"/>
      <c r="LC47" s="225"/>
      <c r="LD47" s="225"/>
      <c r="LE47" s="225"/>
      <c r="LF47" s="225"/>
      <c r="LG47" s="225"/>
      <c r="LH47" s="225"/>
      <c r="LI47" s="225"/>
      <c r="LJ47" s="225"/>
      <c r="LK47" s="225"/>
      <c r="LL47" s="225"/>
      <c r="LM47" s="225"/>
      <c r="LN47" s="225"/>
      <c r="LO47" s="225"/>
      <c r="LP47" s="225"/>
      <c r="LQ47" s="225"/>
      <c r="LR47" s="225"/>
      <c r="LS47" s="225"/>
      <c r="LT47" s="225"/>
      <c r="LU47" s="225"/>
      <c r="LV47" s="225"/>
      <c r="LW47" s="225"/>
      <c r="LX47" s="225"/>
      <c r="LY47" s="225"/>
      <c r="LZ47" s="225"/>
      <c r="MA47" s="225"/>
      <c r="MB47" s="225"/>
      <c r="MC47" s="225"/>
      <c r="MD47" s="225"/>
      <c r="ME47" s="225"/>
      <c r="MF47" s="225"/>
      <c r="MG47" s="225"/>
      <c r="MH47" s="225"/>
      <c r="MI47" s="225"/>
      <c r="MJ47" s="225"/>
      <c r="MK47" s="225"/>
      <c r="ML47" s="225"/>
      <c r="MM47" s="225"/>
      <c r="MN47" s="225"/>
      <c r="MO47" s="225"/>
      <c r="MP47" s="225"/>
      <c r="MQ47" s="225"/>
      <c r="MR47" s="225"/>
      <c r="MS47" s="225"/>
      <c r="MT47" s="225"/>
      <c r="MU47" s="225"/>
      <c r="MV47" s="225"/>
      <c r="MW47" s="225"/>
      <c r="MX47" s="225"/>
      <c r="MY47" s="225"/>
      <c r="MZ47" s="225"/>
      <c r="NA47" s="225"/>
      <c r="NB47" s="225"/>
      <c r="NC47" s="225"/>
      <c r="ND47" s="225"/>
      <c r="NE47" s="225"/>
      <c r="NF47" s="225"/>
      <c r="NG47" s="225"/>
      <c r="NH47" s="225"/>
      <c r="NI47" s="225"/>
      <c r="NJ47" s="225"/>
      <c r="NK47" s="225"/>
      <c r="NL47" s="225"/>
      <c r="NM47" s="225"/>
      <c r="NN47" s="225"/>
      <c r="NO47" s="225"/>
      <c r="NP47" s="225"/>
      <c r="NQ47" s="225"/>
      <c r="NR47" s="225"/>
      <c r="NS47" s="225"/>
      <c r="NT47" s="225"/>
      <c r="NU47" s="225"/>
      <c r="NV47" s="225"/>
      <c r="NW47" s="225"/>
      <c r="NX47" s="225"/>
      <c r="NY47" s="225"/>
      <c r="NZ47" s="225"/>
      <c r="OA47" s="225"/>
      <c r="OB47" s="225"/>
      <c r="OC47" s="225"/>
      <c r="OD47" s="225"/>
      <c r="OE47" s="225"/>
      <c r="OF47" s="225"/>
      <c r="OG47" s="225"/>
      <c r="OH47" s="225"/>
      <c r="OI47" s="225"/>
      <c r="OJ47" s="225"/>
      <c r="OK47" s="225"/>
      <c r="OL47" s="225"/>
      <c r="OM47" s="225"/>
      <c r="ON47" s="225"/>
      <c r="OO47" s="220"/>
      <c r="OP47" s="220"/>
      <c r="OQ47" s="220"/>
      <c r="OR47" s="220"/>
      <c r="OS47" s="243"/>
      <c r="OT47" s="220"/>
      <c r="OU47" s="220"/>
      <c r="OV47" s="220"/>
      <c r="OW47" s="220"/>
      <c r="OX47" s="243"/>
      <c r="OY47" s="225"/>
      <c r="OZ47" s="225"/>
      <c r="PA47" s="225"/>
      <c r="PB47" s="242"/>
      <c r="PC47" s="243"/>
      <c r="PD47" s="225"/>
      <c r="PE47" s="225"/>
      <c r="PF47" s="225"/>
      <c r="PG47" s="242"/>
      <c r="PH47" s="243">
        <v>0.01</v>
      </c>
      <c r="PI47" s="243">
        <v>0.01</v>
      </c>
      <c r="PJ47" s="243">
        <v>0.01</v>
      </c>
      <c r="PK47" s="243">
        <v>0.01</v>
      </c>
      <c r="PL47" s="243">
        <v>0.01</v>
      </c>
      <c r="PM47" s="243">
        <v>0.01</v>
      </c>
      <c r="PN47" s="243">
        <v>3.3000000000000002E-2</v>
      </c>
      <c r="PO47" s="243">
        <v>3.3000000000000002E-2</v>
      </c>
      <c r="PP47" s="243">
        <v>0.05</v>
      </c>
      <c r="PQ47" s="243">
        <v>0.05</v>
      </c>
      <c r="PR47" s="243">
        <v>0.05</v>
      </c>
      <c r="PS47" s="243">
        <v>0.01</v>
      </c>
      <c r="PT47" s="243">
        <v>0.01</v>
      </c>
      <c r="PU47" s="243">
        <v>0.01</v>
      </c>
      <c r="PV47" s="243">
        <v>0.01</v>
      </c>
      <c r="PW47" s="243">
        <v>0.01</v>
      </c>
      <c r="PX47" s="243">
        <v>0.01</v>
      </c>
      <c r="PY47" s="243">
        <v>3.3000000000000002E-2</v>
      </c>
      <c r="PZ47" s="243">
        <v>3.3000000000000002E-2</v>
      </c>
      <c r="QA47" s="243">
        <v>0.05</v>
      </c>
      <c r="QB47" s="243">
        <v>0.05</v>
      </c>
      <c r="QC47" s="243">
        <v>0.05</v>
      </c>
      <c r="QD47" s="243">
        <v>0.01</v>
      </c>
      <c r="QE47" s="243">
        <v>0.01</v>
      </c>
      <c r="QF47" s="243">
        <v>0.01</v>
      </c>
      <c r="QG47" s="243"/>
      <c r="QH47" s="243"/>
      <c r="QI47" s="243"/>
      <c r="QJ47" s="243"/>
      <c r="QK47" s="243"/>
      <c r="QL47" s="243"/>
      <c r="QM47" s="243"/>
      <c r="QN47" s="243"/>
      <c r="QO47" s="243"/>
      <c r="QP47" s="243"/>
      <c r="QQ47" s="243"/>
      <c r="QR47" s="242"/>
    </row>
    <row r="48" spans="1:460" s="224" customFormat="1">
      <c r="A48" s="217">
        <v>26</v>
      </c>
      <c r="B48" s="218" t="s">
        <v>945</v>
      </c>
      <c r="C48" s="241" t="str">
        <f t="shared" si="4"/>
        <v xml:space="preserve">Lăcătuș </v>
      </c>
      <c r="D48" s="220"/>
      <c r="E48" s="218"/>
      <c r="F48" s="225"/>
      <c r="G48" s="218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36"/>
      <c r="AH48" s="236"/>
      <c r="AI48" s="236"/>
      <c r="AJ48" s="236"/>
      <c r="AK48" s="236"/>
      <c r="AL48" s="236"/>
      <c r="AM48" s="236"/>
      <c r="AN48" s="236"/>
      <c r="AO48" s="236"/>
      <c r="AP48" s="236"/>
      <c r="AQ48" s="236"/>
      <c r="AR48" s="236"/>
      <c r="AS48" s="236"/>
      <c r="AT48" s="236"/>
      <c r="AU48" s="236"/>
      <c r="AV48" s="236"/>
      <c r="AW48" s="236"/>
      <c r="AX48" s="236"/>
      <c r="AY48" s="236"/>
      <c r="AZ48" s="236"/>
      <c r="BA48" s="236"/>
      <c r="BB48" s="236"/>
      <c r="BC48" s="239"/>
      <c r="BD48" s="225"/>
      <c r="BE48" s="225"/>
      <c r="BF48" s="225"/>
      <c r="BG48" s="225"/>
      <c r="BH48" s="225"/>
      <c r="BI48" s="225"/>
      <c r="BJ48" s="235"/>
      <c r="BK48" s="235"/>
      <c r="BL48" s="225"/>
      <c r="BM48" s="225"/>
      <c r="BN48" s="235"/>
      <c r="BO48" s="235"/>
      <c r="BP48" s="235"/>
      <c r="BQ48" s="235"/>
      <c r="BR48" s="235"/>
      <c r="BS48" s="235"/>
      <c r="BT48" s="235"/>
      <c r="BU48" s="235"/>
      <c r="BV48" s="235"/>
      <c r="BW48" s="235"/>
      <c r="BX48" s="236"/>
      <c r="BY48" s="236"/>
      <c r="BZ48" s="236"/>
      <c r="CA48" s="236"/>
      <c r="CB48" s="236"/>
      <c r="CC48" s="236"/>
      <c r="CD48" s="225"/>
      <c r="CE48" s="225"/>
      <c r="CF48" s="225"/>
      <c r="CG48" s="225"/>
      <c r="CH48" s="225"/>
      <c r="CI48" s="225"/>
      <c r="CJ48" s="225"/>
      <c r="CK48" s="225"/>
      <c r="CL48" s="225"/>
      <c r="CM48" s="225"/>
      <c r="CN48" s="225"/>
      <c r="CO48" s="225"/>
      <c r="CP48" s="225"/>
      <c r="CQ48" s="225"/>
      <c r="CR48" s="225"/>
      <c r="CS48" s="225"/>
      <c r="CT48" s="225"/>
      <c r="CU48" s="225"/>
      <c r="CV48" s="225"/>
      <c r="CW48" s="225"/>
      <c r="CX48" s="225"/>
      <c r="CY48" s="225"/>
      <c r="CZ48" s="225"/>
      <c r="DA48" s="225"/>
      <c r="DB48" s="225"/>
      <c r="DC48" s="225"/>
      <c r="DD48" s="225"/>
      <c r="DE48" s="225"/>
      <c r="DF48" s="225"/>
      <c r="DG48" s="225"/>
      <c r="DH48" s="225"/>
      <c r="DI48" s="225"/>
      <c r="DJ48" s="225"/>
      <c r="DK48" s="225"/>
      <c r="DL48" s="225"/>
      <c r="DM48" s="225"/>
      <c r="DN48" s="225"/>
      <c r="DO48" s="225"/>
      <c r="DP48" s="225"/>
      <c r="DQ48" s="225"/>
      <c r="DR48" s="225"/>
      <c r="DS48" s="225"/>
      <c r="DT48" s="225"/>
      <c r="DU48" s="225"/>
      <c r="DV48" s="225"/>
      <c r="DW48" s="225"/>
      <c r="DX48" s="225"/>
      <c r="DY48" s="225"/>
      <c r="DZ48" s="225"/>
      <c r="EA48" s="225"/>
      <c r="EB48" s="225"/>
      <c r="EC48" s="225"/>
      <c r="ED48" s="225"/>
      <c r="EE48" s="225"/>
      <c r="EF48" s="225"/>
      <c r="EG48" s="225"/>
      <c r="EH48" s="225"/>
      <c r="EI48" s="225"/>
      <c r="EJ48" s="225"/>
      <c r="EK48" s="225"/>
      <c r="EL48" s="225"/>
      <c r="EM48" s="225"/>
      <c r="EN48" s="225"/>
      <c r="EO48" s="225"/>
      <c r="EP48" s="225"/>
      <c r="EQ48" s="225"/>
      <c r="ER48" s="225"/>
      <c r="ES48" s="225"/>
      <c r="ET48" s="225"/>
      <c r="EU48" s="225"/>
      <c r="EV48" s="225"/>
      <c r="EW48" s="225"/>
      <c r="EX48" s="225"/>
      <c r="EY48" s="225"/>
      <c r="EZ48" s="225"/>
      <c r="FA48" s="225"/>
      <c r="FB48" s="225"/>
      <c r="FC48" s="225"/>
      <c r="FD48" s="225"/>
      <c r="FE48" s="225"/>
      <c r="FF48" s="225"/>
      <c r="FG48" s="225"/>
      <c r="FH48" s="225"/>
      <c r="FI48" s="225"/>
      <c r="FJ48" s="225"/>
      <c r="FK48" s="225"/>
      <c r="FL48" s="225"/>
      <c r="FM48" s="225"/>
      <c r="FN48" s="225"/>
      <c r="FO48" s="225"/>
      <c r="FP48" s="225"/>
      <c r="FQ48" s="225"/>
      <c r="FR48" s="225"/>
      <c r="FS48" s="225"/>
      <c r="FT48" s="225"/>
      <c r="FU48" s="225"/>
      <c r="FV48" s="225"/>
      <c r="FW48" s="225"/>
      <c r="FX48" s="225"/>
      <c r="FY48" s="225"/>
      <c r="FZ48" s="225"/>
      <c r="GA48" s="225"/>
      <c r="GB48" s="225"/>
      <c r="GC48" s="225"/>
      <c r="GD48" s="225"/>
      <c r="GE48" s="225"/>
      <c r="GF48" s="225"/>
      <c r="GG48" s="225"/>
      <c r="GH48" s="225"/>
      <c r="GI48" s="225"/>
      <c r="GJ48" s="225"/>
      <c r="GK48" s="225"/>
      <c r="GL48" s="225"/>
      <c r="GM48" s="225"/>
      <c r="GN48" s="225"/>
      <c r="GO48" s="225"/>
      <c r="GP48" s="225"/>
      <c r="GQ48" s="225"/>
      <c r="GR48" s="225"/>
      <c r="GS48" s="225"/>
      <c r="GT48" s="225"/>
      <c r="GU48" s="225"/>
      <c r="GV48" s="225"/>
      <c r="GW48" s="225"/>
      <c r="GX48" s="225"/>
      <c r="GY48" s="218"/>
      <c r="GZ48" s="225"/>
      <c r="HA48" s="218"/>
      <c r="HB48" s="225"/>
      <c r="HC48" s="225"/>
      <c r="HD48" s="225"/>
      <c r="HE48" s="225"/>
      <c r="HF48" s="225"/>
      <c r="HG48" s="225"/>
      <c r="HH48" s="225"/>
      <c r="HI48" s="225"/>
      <c r="HJ48" s="225"/>
      <c r="HK48" s="225"/>
      <c r="HL48" s="225"/>
      <c r="HM48" s="225"/>
      <c r="HN48" s="225"/>
      <c r="HO48" s="225"/>
      <c r="HP48" s="225"/>
      <c r="HQ48" s="225"/>
      <c r="HR48" s="225"/>
      <c r="HS48" s="225"/>
      <c r="HT48" s="225"/>
      <c r="HU48" s="225"/>
      <c r="HV48" s="225"/>
      <c r="HW48" s="225"/>
      <c r="HX48" s="225"/>
      <c r="HY48" s="225"/>
      <c r="HZ48" s="225"/>
      <c r="IA48" s="235"/>
      <c r="IB48" s="235"/>
      <c r="IC48" s="235"/>
      <c r="ID48" s="235"/>
      <c r="IE48" s="235"/>
      <c r="IF48" s="235"/>
      <c r="IG48" s="235"/>
      <c r="IH48" s="235"/>
      <c r="II48" s="235"/>
      <c r="IJ48" s="235"/>
      <c r="IK48" s="235"/>
      <c r="IL48" s="236"/>
      <c r="IM48" s="236"/>
      <c r="IN48" s="236"/>
      <c r="IO48" s="236"/>
      <c r="IP48" s="236"/>
      <c r="IQ48" s="236"/>
      <c r="IR48" s="236"/>
      <c r="IS48" s="236"/>
      <c r="IT48" s="236"/>
      <c r="IU48" s="236"/>
      <c r="IV48" s="236"/>
      <c r="IW48" s="239"/>
      <c r="IX48" s="225"/>
      <c r="IY48" s="225"/>
      <c r="IZ48" s="225"/>
      <c r="JA48" s="225"/>
      <c r="JB48" s="225"/>
      <c r="JC48" s="225"/>
      <c r="JD48" s="235"/>
      <c r="JE48" s="235"/>
      <c r="JF48" s="225"/>
      <c r="JG48" s="225"/>
      <c r="JH48" s="235"/>
      <c r="JI48" s="235"/>
      <c r="JJ48" s="235"/>
      <c r="JK48" s="235"/>
      <c r="JL48" s="235"/>
      <c r="JM48" s="235"/>
      <c r="JN48" s="235"/>
      <c r="JO48" s="235"/>
      <c r="JP48" s="235"/>
      <c r="JQ48" s="236"/>
      <c r="JR48" s="236"/>
      <c r="JS48" s="236"/>
      <c r="JT48" s="236"/>
      <c r="JU48" s="236"/>
      <c r="JV48" s="236"/>
      <c r="JW48" s="236"/>
      <c r="JX48" s="225"/>
      <c r="JY48" s="225"/>
      <c r="JZ48" s="225"/>
      <c r="KA48" s="225"/>
      <c r="KB48" s="225"/>
      <c r="KC48" s="225"/>
      <c r="KD48" s="225"/>
      <c r="KE48" s="225"/>
      <c r="KF48" s="225"/>
      <c r="KG48" s="225"/>
      <c r="KH48" s="225"/>
      <c r="KI48" s="225"/>
      <c r="KJ48" s="225"/>
      <c r="KK48" s="225"/>
      <c r="KL48" s="225"/>
      <c r="KM48" s="225"/>
      <c r="KN48" s="225"/>
      <c r="KO48" s="225"/>
      <c r="KP48" s="225"/>
      <c r="KQ48" s="225"/>
      <c r="KR48" s="225"/>
      <c r="KS48" s="225"/>
      <c r="KT48" s="225"/>
      <c r="KU48" s="225"/>
      <c r="KV48" s="225"/>
      <c r="KW48" s="225"/>
      <c r="KX48" s="225"/>
      <c r="KY48" s="225"/>
      <c r="KZ48" s="225"/>
      <c r="LA48" s="225"/>
      <c r="LB48" s="225"/>
      <c r="LC48" s="225"/>
      <c r="LD48" s="225"/>
      <c r="LE48" s="225"/>
      <c r="LF48" s="225"/>
      <c r="LG48" s="225"/>
      <c r="LH48" s="225"/>
      <c r="LI48" s="225"/>
      <c r="LJ48" s="225"/>
      <c r="LK48" s="225"/>
      <c r="LL48" s="225"/>
      <c r="LM48" s="225"/>
      <c r="LN48" s="225"/>
      <c r="LO48" s="225"/>
      <c r="LP48" s="225"/>
      <c r="LQ48" s="225"/>
      <c r="LR48" s="225"/>
      <c r="LS48" s="225"/>
      <c r="LT48" s="225"/>
      <c r="LU48" s="225"/>
      <c r="LV48" s="225"/>
      <c r="LW48" s="225"/>
      <c r="LX48" s="225"/>
      <c r="LY48" s="225"/>
      <c r="LZ48" s="225"/>
      <c r="MA48" s="225"/>
      <c r="MB48" s="225"/>
      <c r="MC48" s="225"/>
      <c r="MD48" s="225"/>
      <c r="ME48" s="225"/>
      <c r="MF48" s="225"/>
      <c r="MG48" s="225"/>
      <c r="MH48" s="225"/>
      <c r="MI48" s="225"/>
      <c r="MJ48" s="225"/>
      <c r="MK48" s="225"/>
      <c r="ML48" s="225"/>
      <c r="MM48" s="225"/>
      <c r="MN48" s="225"/>
      <c r="MO48" s="225"/>
      <c r="MP48" s="225"/>
      <c r="MQ48" s="225"/>
      <c r="MR48" s="225"/>
      <c r="MS48" s="225"/>
      <c r="MT48" s="225"/>
      <c r="MU48" s="225"/>
      <c r="MV48" s="225"/>
      <c r="MW48" s="225"/>
      <c r="MX48" s="225"/>
      <c r="MY48" s="225"/>
      <c r="MZ48" s="225"/>
      <c r="NA48" s="225"/>
      <c r="NB48" s="225"/>
      <c r="NC48" s="225"/>
      <c r="ND48" s="225"/>
      <c r="NE48" s="225"/>
      <c r="NF48" s="225"/>
      <c r="NG48" s="225"/>
      <c r="NH48" s="225"/>
      <c r="NI48" s="225"/>
      <c r="NJ48" s="225"/>
      <c r="NK48" s="225"/>
      <c r="NL48" s="225"/>
      <c r="NM48" s="225"/>
      <c r="NN48" s="225"/>
      <c r="NO48" s="225"/>
      <c r="NP48" s="225"/>
      <c r="NQ48" s="225"/>
      <c r="NR48" s="225"/>
      <c r="NS48" s="225"/>
      <c r="NT48" s="225"/>
      <c r="NU48" s="225"/>
      <c r="NV48" s="225"/>
      <c r="NW48" s="225"/>
      <c r="NX48" s="225"/>
      <c r="NY48" s="225"/>
      <c r="NZ48" s="225"/>
      <c r="OA48" s="225"/>
      <c r="OB48" s="225"/>
      <c r="OC48" s="225"/>
      <c r="OD48" s="225"/>
      <c r="OE48" s="225"/>
      <c r="OF48" s="225"/>
      <c r="OG48" s="225"/>
      <c r="OH48" s="225"/>
      <c r="OI48" s="225"/>
      <c r="OJ48" s="225"/>
      <c r="OK48" s="225"/>
      <c r="OL48" s="225"/>
      <c r="OM48" s="225"/>
      <c r="ON48" s="225"/>
      <c r="OO48" s="220"/>
      <c r="OP48" s="220"/>
      <c r="OQ48" s="220"/>
      <c r="OR48" s="220"/>
      <c r="OS48" s="243">
        <v>0.03</v>
      </c>
      <c r="OT48" s="220">
        <v>0.04</v>
      </c>
      <c r="OU48" s="220">
        <v>7.0000000000000007E-2</v>
      </c>
      <c r="OV48" s="220">
        <v>7.0000000000000007E-2</v>
      </c>
      <c r="OW48" s="220"/>
      <c r="OX48" s="242"/>
      <c r="OY48" s="225"/>
      <c r="OZ48" s="225"/>
      <c r="PA48" s="225"/>
      <c r="PB48" s="242"/>
      <c r="PC48" s="243">
        <v>0.03</v>
      </c>
      <c r="PD48" s="225">
        <v>0.04</v>
      </c>
      <c r="PE48" s="225">
        <v>7.0000000000000007E-2</v>
      </c>
      <c r="PF48" s="225">
        <v>7.0000000000000007E-2</v>
      </c>
      <c r="PG48" s="242"/>
      <c r="PH48" s="242"/>
      <c r="PI48" s="242"/>
      <c r="PJ48" s="242"/>
      <c r="PK48" s="242"/>
      <c r="PL48" s="242"/>
      <c r="PM48" s="242"/>
      <c r="PN48" s="242"/>
      <c r="PO48" s="242"/>
      <c r="PP48" s="229"/>
      <c r="PQ48" s="229"/>
      <c r="PR48" s="229"/>
      <c r="PS48" s="242"/>
      <c r="PT48" s="242"/>
      <c r="PU48" s="242"/>
      <c r="PV48" s="242"/>
      <c r="PW48" s="242"/>
      <c r="PX48" s="242"/>
      <c r="PY48" s="242"/>
      <c r="PZ48" s="242"/>
      <c r="QA48" s="229"/>
      <c r="QB48" s="229"/>
      <c r="QC48" s="229"/>
      <c r="QD48" s="247"/>
      <c r="QE48" s="242"/>
      <c r="QF48" s="242"/>
      <c r="QG48" s="242"/>
      <c r="QH48" s="242"/>
      <c r="QI48" s="242"/>
      <c r="QJ48" s="242"/>
      <c r="QK48" s="242"/>
      <c r="QL48" s="242"/>
      <c r="QM48" s="242"/>
      <c r="QN48" s="242"/>
      <c r="QO48" s="242"/>
      <c r="QP48" s="242"/>
      <c r="QQ48" s="242"/>
      <c r="QR48" s="242"/>
    </row>
    <row r="49" spans="1:460" s="224" customFormat="1">
      <c r="A49" s="217">
        <v>27</v>
      </c>
      <c r="B49" s="218" t="s">
        <v>946</v>
      </c>
      <c r="C49" s="241" t="str">
        <f t="shared" si="4"/>
        <v xml:space="preserve">Lăcătuș </v>
      </c>
      <c r="D49" s="220"/>
      <c r="E49" s="218"/>
      <c r="F49" s="225"/>
      <c r="G49" s="218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36"/>
      <c r="AH49" s="236"/>
      <c r="AI49" s="236"/>
      <c r="AJ49" s="236"/>
      <c r="AK49" s="236"/>
      <c r="AL49" s="236"/>
      <c r="AM49" s="236"/>
      <c r="AN49" s="236"/>
      <c r="AO49" s="236"/>
      <c r="AP49" s="236"/>
      <c r="AQ49" s="236"/>
      <c r="AR49" s="236"/>
      <c r="AS49" s="236"/>
      <c r="AT49" s="236"/>
      <c r="AU49" s="236"/>
      <c r="AV49" s="236"/>
      <c r="AW49" s="236"/>
      <c r="AX49" s="236"/>
      <c r="AY49" s="236"/>
      <c r="AZ49" s="236"/>
      <c r="BA49" s="236"/>
      <c r="BB49" s="236"/>
      <c r="BC49" s="239"/>
      <c r="BD49" s="225"/>
      <c r="BE49" s="225"/>
      <c r="BF49" s="225"/>
      <c r="BG49" s="225"/>
      <c r="BH49" s="225"/>
      <c r="BI49" s="225"/>
      <c r="BJ49" s="235"/>
      <c r="BK49" s="235"/>
      <c r="BL49" s="225"/>
      <c r="BM49" s="225"/>
      <c r="BN49" s="235"/>
      <c r="BO49" s="235"/>
      <c r="BP49" s="235"/>
      <c r="BQ49" s="235"/>
      <c r="BR49" s="235"/>
      <c r="BS49" s="235"/>
      <c r="BT49" s="235"/>
      <c r="BU49" s="235"/>
      <c r="BV49" s="235"/>
      <c r="BW49" s="235"/>
      <c r="BX49" s="236"/>
      <c r="BY49" s="236"/>
      <c r="BZ49" s="236"/>
      <c r="CA49" s="236"/>
      <c r="CB49" s="236"/>
      <c r="CC49" s="236"/>
      <c r="CD49" s="225"/>
      <c r="CE49" s="225"/>
      <c r="CF49" s="225"/>
      <c r="CG49" s="225"/>
      <c r="CH49" s="225"/>
      <c r="CI49" s="225"/>
      <c r="CJ49" s="225"/>
      <c r="CK49" s="225"/>
      <c r="CL49" s="225"/>
      <c r="CM49" s="225"/>
      <c r="CN49" s="225"/>
      <c r="CO49" s="225"/>
      <c r="CP49" s="225"/>
      <c r="CQ49" s="225"/>
      <c r="CR49" s="225"/>
      <c r="CS49" s="225"/>
      <c r="CT49" s="225"/>
      <c r="CU49" s="225"/>
      <c r="CV49" s="225"/>
      <c r="CW49" s="225"/>
      <c r="CX49" s="225"/>
      <c r="CY49" s="225"/>
      <c r="CZ49" s="225"/>
      <c r="DA49" s="225"/>
      <c r="DB49" s="225"/>
      <c r="DC49" s="225"/>
      <c r="DD49" s="225"/>
      <c r="DE49" s="225"/>
      <c r="DF49" s="225"/>
      <c r="DG49" s="225"/>
      <c r="DH49" s="225"/>
      <c r="DI49" s="225"/>
      <c r="DJ49" s="225"/>
      <c r="DK49" s="225"/>
      <c r="DL49" s="225"/>
      <c r="DM49" s="225"/>
      <c r="DN49" s="225"/>
      <c r="DO49" s="225"/>
      <c r="DP49" s="225"/>
      <c r="DQ49" s="225"/>
      <c r="DR49" s="225"/>
      <c r="DS49" s="225"/>
      <c r="DT49" s="225"/>
      <c r="DU49" s="225"/>
      <c r="DV49" s="225"/>
      <c r="DW49" s="225"/>
      <c r="DX49" s="225"/>
      <c r="DY49" s="225"/>
      <c r="DZ49" s="225"/>
      <c r="EA49" s="225"/>
      <c r="EB49" s="225"/>
      <c r="EC49" s="225"/>
      <c r="ED49" s="225"/>
      <c r="EE49" s="225"/>
      <c r="EF49" s="225"/>
      <c r="EG49" s="225"/>
      <c r="EH49" s="225"/>
      <c r="EI49" s="225"/>
      <c r="EJ49" s="225"/>
      <c r="EK49" s="225"/>
      <c r="EL49" s="225"/>
      <c r="EM49" s="225"/>
      <c r="EN49" s="225"/>
      <c r="EO49" s="225"/>
      <c r="EP49" s="225"/>
      <c r="EQ49" s="225"/>
      <c r="ER49" s="225"/>
      <c r="ES49" s="225"/>
      <c r="ET49" s="225"/>
      <c r="EU49" s="225"/>
      <c r="EV49" s="225"/>
      <c r="EW49" s="225"/>
      <c r="EX49" s="225"/>
      <c r="EY49" s="225"/>
      <c r="EZ49" s="225"/>
      <c r="FA49" s="225"/>
      <c r="FB49" s="225"/>
      <c r="FC49" s="225"/>
      <c r="FD49" s="225"/>
      <c r="FE49" s="225"/>
      <c r="FF49" s="225"/>
      <c r="FG49" s="225"/>
      <c r="FH49" s="225"/>
      <c r="FI49" s="225"/>
      <c r="FJ49" s="225"/>
      <c r="FK49" s="225"/>
      <c r="FL49" s="225"/>
      <c r="FM49" s="225"/>
      <c r="FN49" s="225"/>
      <c r="FO49" s="225"/>
      <c r="FP49" s="225"/>
      <c r="FQ49" s="225"/>
      <c r="FR49" s="225"/>
      <c r="FS49" s="225"/>
      <c r="FT49" s="225"/>
      <c r="FU49" s="225"/>
      <c r="FV49" s="225"/>
      <c r="FW49" s="225"/>
      <c r="FX49" s="225"/>
      <c r="FY49" s="225"/>
      <c r="FZ49" s="225"/>
      <c r="GA49" s="225"/>
      <c r="GB49" s="225"/>
      <c r="GC49" s="225"/>
      <c r="GD49" s="225"/>
      <c r="GE49" s="225"/>
      <c r="GF49" s="225"/>
      <c r="GG49" s="225"/>
      <c r="GH49" s="225"/>
      <c r="GI49" s="225"/>
      <c r="GJ49" s="225"/>
      <c r="GK49" s="225"/>
      <c r="GL49" s="225"/>
      <c r="GM49" s="225"/>
      <c r="GN49" s="225"/>
      <c r="GO49" s="225"/>
      <c r="GP49" s="225"/>
      <c r="GQ49" s="225"/>
      <c r="GR49" s="225"/>
      <c r="GS49" s="225"/>
      <c r="GT49" s="225"/>
      <c r="GU49" s="225"/>
      <c r="GV49" s="225"/>
      <c r="GW49" s="225"/>
      <c r="GX49" s="225"/>
      <c r="GY49" s="218"/>
      <c r="GZ49" s="225"/>
      <c r="HA49" s="218"/>
      <c r="HB49" s="225"/>
      <c r="HC49" s="225"/>
      <c r="HD49" s="225"/>
      <c r="HE49" s="225"/>
      <c r="HF49" s="225"/>
      <c r="HG49" s="225"/>
      <c r="HH49" s="225"/>
      <c r="HI49" s="225"/>
      <c r="HJ49" s="225"/>
      <c r="HK49" s="225"/>
      <c r="HL49" s="225"/>
      <c r="HM49" s="225"/>
      <c r="HN49" s="225"/>
      <c r="HO49" s="225"/>
      <c r="HP49" s="225"/>
      <c r="HQ49" s="225"/>
      <c r="HR49" s="225"/>
      <c r="HS49" s="225"/>
      <c r="HT49" s="225"/>
      <c r="HU49" s="225"/>
      <c r="HV49" s="225"/>
      <c r="HW49" s="225"/>
      <c r="HX49" s="225"/>
      <c r="HY49" s="225"/>
      <c r="HZ49" s="225"/>
      <c r="IA49" s="235"/>
      <c r="IB49" s="235"/>
      <c r="IC49" s="235"/>
      <c r="ID49" s="235"/>
      <c r="IE49" s="235"/>
      <c r="IF49" s="235"/>
      <c r="IG49" s="235"/>
      <c r="IH49" s="235"/>
      <c r="II49" s="235"/>
      <c r="IJ49" s="235"/>
      <c r="IK49" s="235"/>
      <c r="IL49" s="236"/>
      <c r="IM49" s="236"/>
      <c r="IN49" s="236"/>
      <c r="IO49" s="236"/>
      <c r="IP49" s="236"/>
      <c r="IQ49" s="236"/>
      <c r="IR49" s="236"/>
      <c r="IS49" s="236"/>
      <c r="IT49" s="236"/>
      <c r="IU49" s="236"/>
      <c r="IV49" s="236"/>
      <c r="IW49" s="239"/>
      <c r="IX49" s="225"/>
      <c r="IY49" s="225"/>
      <c r="IZ49" s="225"/>
      <c r="JA49" s="225"/>
      <c r="JB49" s="225"/>
      <c r="JC49" s="225"/>
      <c r="JD49" s="235"/>
      <c r="JE49" s="235"/>
      <c r="JF49" s="225"/>
      <c r="JG49" s="225"/>
      <c r="JH49" s="235"/>
      <c r="JI49" s="235"/>
      <c r="JJ49" s="235"/>
      <c r="JK49" s="235"/>
      <c r="JL49" s="235"/>
      <c r="JM49" s="235"/>
      <c r="JN49" s="235"/>
      <c r="JO49" s="235"/>
      <c r="JP49" s="235"/>
      <c r="JQ49" s="236"/>
      <c r="JR49" s="236"/>
      <c r="JS49" s="236"/>
      <c r="JT49" s="236"/>
      <c r="JU49" s="236"/>
      <c r="JV49" s="236"/>
      <c r="JW49" s="236"/>
      <c r="JX49" s="225"/>
      <c r="JY49" s="225"/>
      <c r="JZ49" s="225"/>
      <c r="KA49" s="225"/>
      <c r="KB49" s="225"/>
      <c r="KC49" s="225"/>
      <c r="KD49" s="225"/>
      <c r="KE49" s="225"/>
      <c r="KF49" s="225"/>
      <c r="KG49" s="225"/>
      <c r="KH49" s="225"/>
      <c r="KI49" s="225"/>
      <c r="KJ49" s="225"/>
      <c r="KK49" s="225"/>
      <c r="KL49" s="225"/>
      <c r="KM49" s="225"/>
      <c r="KN49" s="225"/>
      <c r="KO49" s="225"/>
      <c r="KP49" s="225"/>
      <c r="KQ49" s="225"/>
      <c r="KR49" s="225"/>
      <c r="KS49" s="225"/>
      <c r="KT49" s="225"/>
      <c r="KU49" s="225"/>
      <c r="KV49" s="225"/>
      <c r="KW49" s="225"/>
      <c r="KX49" s="225"/>
      <c r="KY49" s="225"/>
      <c r="KZ49" s="225"/>
      <c r="LA49" s="225"/>
      <c r="LB49" s="225"/>
      <c r="LC49" s="225"/>
      <c r="LD49" s="225"/>
      <c r="LE49" s="225"/>
      <c r="LF49" s="225"/>
      <c r="LG49" s="225"/>
      <c r="LH49" s="225"/>
      <c r="LI49" s="225"/>
      <c r="LJ49" s="225"/>
      <c r="LK49" s="225"/>
      <c r="LL49" s="225"/>
      <c r="LM49" s="225"/>
      <c r="LN49" s="225"/>
      <c r="LO49" s="225"/>
      <c r="LP49" s="225"/>
      <c r="LQ49" s="225"/>
      <c r="LR49" s="225"/>
      <c r="LS49" s="225"/>
      <c r="LT49" s="225"/>
      <c r="LU49" s="225"/>
      <c r="LV49" s="225"/>
      <c r="LW49" s="225"/>
      <c r="LX49" s="225"/>
      <c r="LY49" s="225"/>
      <c r="LZ49" s="225"/>
      <c r="MA49" s="225"/>
      <c r="MB49" s="225"/>
      <c r="MC49" s="225"/>
      <c r="MD49" s="225"/>
      <c r="ME49" s="225"/>
      <c r="MF49" s="225"/>
      <c r="MG49" s="225"/>
      <c r="MH49" s="225"/>
      <c r="MI49" s="225"/>
      <c r="MJ49" s="225"/>
      <c r="MK49" s="225"/>
      <c r="ML49" s="225"/>
      <c r="MM49" s="225"/>
      <c r="MN49" s="225"/>
      <c r="MO49" s="225"/>
      <c r="MP49" s="225"/>
      <c r="MQ49" s="225"/>
      <c r="MR49" s="225"/>
      <c r="MS49" s="225"/>
      <c r="MT49" s="225"/>
      <c r="MU49" s="225"/>
      <c r="MV49" s="225"/>
      <c r="MW49" s="225"/>
      <c r="MX49" s="225"/>
      <c r="MY49" s="225"/>
      <c r="MZ49" s="225"/>
      <c r="NA49" s="225"/>
      <c r="NB49" s="225"/>
      <c r="NC49" s="225"/>
      <c r="ND49" s="225"/>
      <c r="NE49" s="225"/>
      <c r="NF49" s="225"/>
      <c r="NG49" s="225"/>
      <c r="NH49" s="225"/>
      <c r="NI49" s="225"/>
      <c r="NJ49" s="225"/>
      <c r="NK49" s="225"/>
      <c r="NL49" s="225"/>
      <c r="NM49" s="225"/>
      <c r="NN49" s="225"/>
      <c r="NO49" s="225"/>
      <c r="NP49" s="225"/>
      <c r="NQ49" s="225"/>
      <c r="NR49" s="225"/>
      <c r="NS49" s="225"/>
      <c r="NT49" s="225"/>
      <c r="NU49" s="225"/>
      <c r="NV49" s="225"/>
      <c r="NW49" s="225"/>
      <c r="NX49" s="225"/>
      <c r="NY49" s="225"/>
      <c r="NZ49" s="225"/>
      <c r="OA49" s="225"/>
      <c r="OB49" s="225"/>
      <c r="OC49" s="225"/>
      <c r="OD49" s="225"/>
      <c r="OE49" s="225"/>
      <c r="OF49" s="225"/>
      <c r="OG49" s="225"/>
      <c r="OH49" s="225"/>
      <c r="OI49" s="225"/>
      <c r="OJ49" s="225"/>
      <c r="OK49" s="225"/>
      <c r="OL49" s="225"/>
      <c r="OM49" s="225"/>
      <c r="ON49" s="225"/>
      <c r="OO49" s="220"/>
      <c r="OP49" s="220"/>
      <c r="OQ49" s="220"/>
      <c r="OR49" s="220"/>
      <c r="OS49" s="243">
        <v>0.05</v>
      </c>
      <c r="OT49" s="220">
        <v>0.05</v>
      </c>
      <c r="OU49" s="220">
        <v>8.2000000000000003E-2</v>
      </c>
      <c r="OV49" s="220">
        <v>8.2000000000000003E-2</v>
      </c>
      <c r="OW49" s="220"/>
      <c r="OX49" s="242"/>
      <c r="OY49" s="225"/>
      <c r="OZ49" s="225"/>
      <c r="PA49" s="225"/>
      <c r="PB49" s="242"/>
      <c r="PC49" s="243">
        <v>0.04</v>
      </c>
      <c r="PD49" s="225">
        <v>0.05</v>
      </c>
      <c r="PE49" s="225">
        <v>8.2000000000000003E-2</v>
      </c>
      <c r="PF49" s="225">
        <v>8.2000000000000003E-2</v>
      </c>
      <c r="PG49" s="242"/>
      <c r="PH49" s="242"/>
      <c r="PI49" s="242"/>
      <c r="PJ49" s="242"/>
      <c r="PK49" s="242"/>
      <c r="PL49" s="242"/>
      <c r="PM49" s="242"/>
      <c r="PN49" s="242"/>
      <c r="PO49" s="242"/>
      <c r="PP49" s="229"/>
      <c r="PQ49" s="229"/>
      <c r="PR49" s="229"/>
      <c r="PS49" s="242"/>
      <c r="PT49" s="242"/>
      <c r="PU49" s="242"/>
      <c r="PV49" s="242"/>
      <c r="PW49" s="242"/>
      <c r="PX49" s="242"/>
      <c r="PY49" s="242"/>
      <c r="PZ49" s="242"/>
      <c r="QA49" s="229"/>
      <c r="QB49" s="229"/>
      <c r="QC49" s="229"/>
      <c r="QD49" s="247"/>
      <c r="QE49" s="242"/>
      <c r="QF49" s="242"/>
      <c r="QG49" s="242"/>
      <c r="QH49" s="242"/>
      <c r="QI49" s="242"/>
      <c r="QJ49" s="242"/>
      <c r="QK49" s="242"/>
      <c r="QL49" s="242"/>
      <c r="QM49" s="242"/>
      <c r="QN49" s="242"/>
      <c r="QO49" s="242"/>
      <c r="QP49" s="242"/>
      <c r="QQ49" s="242"/>
      <c r="QR49" s="242"/>
    </row>
    <row r="50" spans="1:460" s="224" customFormat="1" ht="30">
      <c r="A50" s="217">
        <v>28</v>
      </c>
      <c r="B50" s="218" t="s">
        <v>947</v>
      </c>
      <c r="C50" s="241" t="str">
        <f t="shared" si="4"/>
        <v xml:space="preserve">Lăcătuș </v>
      </c>
      <c r="D50" s="220"/>
      <c r="E50" s="218"/>
      <c r="F50" s="225"/>
      <c r="G50" s="218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36"/>
      <c r="AH50" s="236"/>
      <c r="AI50" s="236"/>
      <c r="AJ50" s="236"/>
      <c r="AK50" s="236"/>
      <c r="AL50" s="236"/>
      <c r="AM50" s="236"/>
      <c r="AN50" s="236"/>
      <c r="AO50" s="236"/>
      <c r="AP50" s="236"/>
      <c r="AQ50" s="236"/>
      <c r="AR50" s="236"/>
      <c r="AS50" s="236"/>
      <c r="AT50" s="236"/>
      <c r="AU50" s="236"/>
      <c r="AV50" s="236"/>
      <c r="AW50" s="236"/>
      <c r="AX50" s="236"/>
      <c r="AY50" s="236"/>
      <c r="AZ50" s="236"/>
      <c r="BA50" s="236"/>
      <c r="BB50" s="236"/>
      <c r="BC50" s="239"/>
      <c r="BD50" s="225"/>
      <c r="BE50" s="225"/>
      <c r="BF50" s="225"/>
      <c r="BG50" s="225"/>
      <c r="BH50" s="225"/>
      <c r="BI50" s="225"/>
      <c r="BJ50" s="235"/>
      <c r="BK50" s="235"/>
      <c r="BL50" s="225"/>
      <c r="BM50" s="225"/>
      <c r="BN50" s="235"/>
      <c r="BO50" s="235"/>
      <c r="BP50" s="235"/>
      <c r="BQ50" s="235"/>
      <c r="BR50" s="235"/>
      <c r="BS50" s="235"/>
      <c r="BT50" s="235"/>
      <c r="BU50" s="235"/>
      <c r="BV50" s="235"/>
      <c r="BW50" s="235"/>
      <c r="BX50" s="236"/>
      <c r="BY50" s="236"/>
      <c r="BZ50" s="236"/>
      <c r="CA50" s="236"/>
      <c r="CB50" s="236"/>
      <c r="CC50" s="236"/>
      <c r="CD50" s="225"/>
      <c r="CE50" s="225"/>
      <c r="CF50" s="225"/>
      <c r="CG50" s="225"/>
      <c r="CH50" s="225"/>
      <c r="CI50" s="225"/>
      <c r="CJ50" s="225"/>
      <c r="CK50" s="225"/>
      <c r="CL50" s="225"/>
      <c r="CM50" s="225"/>
      <c r="CN50" s="225"/>
      <c r="CO50" s="225"/>
      <c r="CP50" s="225"/>
      <c r="CQ50" s="225"/>
      <c r="CR50" s="225"/>
      <c r="CS50" s="225"/>
      <c r="CT50" s="225"/>
      <c r="CU50" s="225"/>
      <c r="CV50" s="225"/>
      <c r="CW50" s="225"/>
      <c r="CX50" s="225"/>
      <c r="CY50" s="225"/>
      <c r="CZ50" s="225"/>
      <c r="DA50" s="225"/>
      <c r="DB50" s="225"/>
      <c r="DC50" s="225"/>
      <c r="DD50" s="225"/>
      <c r="DE50" s="225"/>
      <c r="DF50" s="225"/>
      <c r="DG50" s="225"/>
      <c r="DH50" s="225"/>
      <c r="DI50" s="225"/>
      <c r="DJ50" s="225"/>
      <c r="DK50" s="225"/>
      <c r="DL50" s="225"/>
      <c r="DM50" s="225"/>
      <c r="DN50" s="225"/>
      <c r="DO50" s="225"/>
      <c r="DP50" s="225"/>
      <c r="DQ50" s="225"/>
      <c r="DR50" s="225"/>
      <c r="DS50" s="225"/>
      <c r="DT50" s="225"/>
      <c r="DU50" s="225"/>
      <c r="DV50" s="225"/>
      <c r="DW50" s="225"/>
      <c r="DX50" s="225"/>
      <c r="DY50" s="225"/>
      <c r="DZ50" s="225"/>
      <c r="EA50" s="225"/>
      <c r="EB50" s="225"/>
      <c r="EC50" s="225"/>
      <c r="ED50" s="225"/>
      <c r="EE50" s="225"/>
      <c r="EF50" s="225"/>
      <c r="EG50" s="225"/>
      <c r="EH50" s="225"/>
      <c r="EI50" s="225"/>
      <c r="EJ50" s="225"/>
      <c r="EK50" s="225"/>
      <c r="EL50" s="225"/>
      <c r="EM50" s="225"/>
      <c r="EN50" s="225"/>
      <c r="EO50" s="225"/>
      <c r="EP50" s="225"/>
      <c r="EQ50" s="225"/>
      <c r="ER50" s="225"/>
      <c r="ES50" s="225"/>
      <c r="ET50" s="225"/>
      <c r="EU50" s="225"/>
      <c r="EV50" s="225"/>
      <c r="EW50" s="225"/>
      <c r="EX50" s="225"/>
      <c r="EY50" s="225"/>
      <c r="EZ50" s="225"/>
      <c r="FA50" s="225"/>
      <c r="FB50" s="225"/>
      <c r="FC50" s="225"/>
      <c r="FD50" s="225"/>
      <c r="FE50" s="225"/>
      <c r="FF50" s="225"/>
      <c r="FG50" s="225"/>
      <c r="FH50" s="225"/>
      <c r="FI50" s="225"/>
      <c r="FJ50" s="225"/>
      <c r="FK50" s="225"/>
      <c r="FL50" s="225"/>
      <c r="FM50" s="225"/>
      <c r="FN50" s="225"/>
      <c r="FO50" s="225"/>
      <c r="FP50" s="225"/>
      <c r="FQ50" s="225"/>
      <c r="FR50" s="225"/>
      <c r="FS50" s="225"/>
      <c r="FT50" s="225"/>
      <c r="FU50" s="225"/>
      <c r="FV50" s="225"/>
      <c r="FW50" s="225"/>
      <c r="FX50" s="225"/>
      <c r="FY50" s="225"/>
      <c r="FZ50" s="225"/>
      <c r="GA50" s="225"/>
      <c r="GB50" s="225"/>
      <c r="GC50" s="225"/>
      <c r="GD50" s="225"/>
      <c r="GE50" s="225"/>
      <c r="GF50" s="225"/>
      <c r="GG50" s="225"/>
      <c r="GH50" s="225"/>
      <c r="GI50" s="225"/>
      <c r="GJ50" s="225"/>
      <c r="GK50" s="225"/>
      <c r="GL50" s="225"/>
      <c r="GM50" s="225"/>
      <c r="GN50" s="225"/>
      <c r="GO50" s="225"/>
      <c r="GP50" s="225"/>
      <c r="GQ50" s="225"/>
      <c r="GR50" s="225"/>
      <c r="GS50" s="225"/>
      <c r="GT50" s="225"/>
      <c r="GU50" s="225"/>
      <c r="GV50" s="225"/>
      <c r="GW50" s="225"/>
      <c r="GX50" s="225"/>
      <c r="GY50" s="218"/>
      <c r="GZ50" s="225"/>
      <c r="HA50" s="218"/>
      <c r="HB50" s="225"/>
      <c r="HC50" s="225"/>
      <c r="HD50" s="225"/>
      <c r="HE50" s="225"/>
      <c r="HF50" s="225"/>
      <c r="HG50" s="225"/>
      <c r="HH50" s="225"/>
      <c r="HI50" s="225"/>
      <c r="HJ50" s="225"/>
      <c r="HK50" s="225"/>
      <c r="HL50" s="225"/>
      <c r="HM50" s="225"/>
      <c r="HN50" s="225"/>
      <c r="HO50" s="225"/>
      <c r="HP50" s="225"/>
      <c r="HQ50" s="225"/>
      <c r="HR50" s="225"/>
      <c r="HS50" s="225"/>
      <c r="HT50" s="225"/>
      <c r="HU50" s="225"/>
      <c r="HV50" s="225"/>
      <c r="HW50" s="225"/>
      <c r="HX50" s="225"/>
      <c r="HY50" s="225"/>
      <c r="HZ50" s="225"/>
      <c r="IA50" s="235"/>
      <c r="IB50" s="235"/>
      <c r="IC50" s="235"/>
      <c r="ID50" s="235"/>
      <c r="IE50" s="235"/>
      <c r="IF50" s="235"/>
      <c r="IG50" s="235"/>
      <c r="IH50" s="235"/>
      <c r="II50" s="235"/>
      <c r="IJ50" s="235"/>
      <c r="IK50" s="235"/>
      <c r="IL50" s="236"/>
      <c r="IM50" s="236"/>
      <c r="IN50" s="236"/>
      <c r="IO50" s="236"/>
      <c r="IP50" s="236"/>
      <c r="IQ50" s="236"/>
      <c r="IR50" s="236"/>
      <c r="IS50" s="236"/>
      <c r="IT50" s="236"/>
      <c r="IU50" s="236"/>
      <c r="IV50" s="236"/>
      <c r="IW50" s="239"/>
      <c r="IX50" s="225"/>
      <c r="IY50" s="225"/>
      <c r="IZ50" s="225"/>
      <c r="JA50" s="225"/>
      <c r="JB50" s="225"/>
      <c r="JC50" s="225"/>
      <c r="JD50" s="235"/>
      <c r="JE50" s="235"/>
      <c r="JF50" s="225"/>
      <c r="JG50" s="225"/>
      <c r="JH50" s="235"/>
      <c r="JI50" s="235"/>
      <c r="JJ50" s="235"/>
      <c r="JK50" s="235"/>
      <c r="JL50" s="235"/>
      <c r="JM50" s="235"/>
      <c r="JN50" s="235"/>
      <c r="JO50" s="235"/>
      <c r="JP50" s="235"/>
      <c r="JQ50" s="236"/>
      <c r="JR50" s="236"/>
      <c r="JS50" s="236"/>
      <c r="JT50" s="236"/>
      <c r="JU50" s="236"/>
      <c r="JV50" s="236"/>
      <c r="JW50" s="236"/>
      <c r="JX50" s="225"/>
      <c r="JY50" s="225"/>
      <c r="JZ50" s="225"/>
      <c r="KA50" s="225"/>
      <c r="KB50" s="225"/>
      <c r="KC50" s="225"/>
      <c r="KD50" s="225"/>
      <c r="KE50" s="225"/>
      <c r="KF50" s="225"/>
      <c r="KG50" s="225"/>
      <c r="KH50" s="225"/>
      <c r="KI50" s="225"/>
      <c r="KJ50" s="225"/>
      <c r="KK50" s="225"/>
      <c r="KL50" s="225"/>
      <c r="KM50" s="225"/>
      <c r="KN50" s="225"/>
      <c r="KO50" s="225"/>
      <c r="KP50" s="225"/>
      <c r="KQ50" s="225"/>
      <c r="KR50" s="225"/>
      <c r="KS50" s="225"/>
      <c r="KT50" s="225"/>
      <c r="KU50" s="225"/>
      <c r="KV50" s="225"/>
      <c r="KW50" s="225"/>
      <c r="KX50" s="225"/>
      <c r="KY50" s="225"/>
      <c r="KZ50" s="225"/>
      <c r="LA50" s="225"/>
      <c r="LB50" s="225"/>
      <c r="LC50" s="225"/>
      <c r="LD50" s="225"/>
      <c r="LE50" s="225"/>
      <c r="LF50" s="225"/>
      <c r="LG50" s="225"/>
      <c r="LH50" s="225"/>
      <c r="LI50" s="225"/>
      <c r="LJ50" s="225"/>
      <c r="LK50" s="225"/>
      <c r="LL50" s="225"/>
      <c r="LM50" s="225"/>
      <c r="LN50" s="225"/>
      <c r="LO50" s="225"/>
      <c r="LP50" s="225"/>
      <c r="LQ50" s="225"/>
      <c r="LR50" s="225"/>
      <c r="LS50" s="225"/>
      <c r="LT50" s="225"/>
      <c r="LU50" s="225"/>
      <c r="LV50" s="225"/>
      <c r="LW50" s="225"/>
      <c r="LX50" s="225"/>
      <c r="LY50" s="225"/>
      <c r="LZ50" s="225"/>
      <c r="MA50" s="225"/>
      <c r="MB50" s="225"/>
      <c r="MC50" s="225"/>
      <c r="MD50" s="225"/>
      <c r="ME50" s="225"/>
      <c r="MF50" s="225"/>
      <c r="MG50" s="225"/>
      <c r="MH50" s="225"/>
      <c r="MI50" s="225"/>
      <c r="MJ50" s="225"/>
      <c r="MK50" s="225"/>
      <c r="ML50" s="225"/>
      <c r="MM50" s="225"/>
      <c r="MN50" s="225"/>
      <c r="MO50" s="225"/>
      <c r="MP50" s="225"/>
      <c r="MQ50" s="225"/>
      <c r="MR50" s="225"/>
      <c r="MS50" s="225"/>
      <c r="MT50" s="225"/>
      <c r="MU50" s="225"/>
      <c r="MV50" s="225"/>
      <c r="MW50" s="225"/>
      <c r="MX50" s="225"/>
      <c r="MY50" s="225"/>
      <c r="MZ50" s="225"/>
      <c r="NA50" s="225"/>
      <c r="NB50" s="225"/>
      <c r="NC50" s="225"/>
      <c r="ND50" s="225"/>
      <c r="NE50" s="225"/>
      <c r="NF50" s="225"/>
      <c r="NG50" s="225"/>
      <c r="NH50" s="225"/>
      <c r="NI50" s="225"/>
      <c r="NJ50" s="225"/>
      <c r="NK50" s="225"/>
      <c r="NL50" s="225"/>
      <c r="NM50" s="225"/>
      <c r="NN50" s="225"/>
      <c r="NO50" s="225"/>
      <c r="NP50" s="225"/>
      <c r="NQ50" s="225"/>
      <c r="NR50" s="225"/>
      <c r="NS50" s="225"/>
      <c r="NT50" s="225"/>
      <c r="NU50" s="225"/>
      <c r="NV50" s="225"/>
      <c r="NW50" s="225"/>
      <c r="NX50" s="225"/>
      <c r="NY50" s="225"/>
      <c r="NZ50" s="225"/>
      <c r="OA50" s="225"/>
      <c r="OB50" s="225"/>
      <c r="OC50" s="225"/>
      <c r="OD50" s="225"/>
      <c r="OE50" s="225"/>
      <c r="OF50" s="225"/>
      <c r="OG50" s="225"/>
      <c r="OH50" s="225"/>
      <c r="OI50" s="225"/>
      <c r="OJ50" s="225"/>
      <c r="OK50" s="225"/>
      <c r="OL50" s="225"/>
      <c r="OM50" s="225"/>
      <c r="ON50" s="225"/>
      <c r="OO50" s="220"/>
      <c r="OP50" s="220"/>
      <c r="OQ50" s="220"/>
      <c r="OR50" s="220"/>
      <c r="OS50" s="243">
        <v>0.03</v>
      </c>
      <c r="OT50" s="225">
        <v>0.03</v>
      </c>
      <c r="OU50" s="225">
        <v>0.03</v>
      </c>
      <c r="OV50" s="225">
        <v>0.03</v>
      </c>
      <c r="OW50" s="220"/>
      <c r="OX50" s="243">
        <v>0.03</v>
      </c>
      <c r="OY50" s="225">
        <v>0.03</v>
      </c>
      <c r="OZ50" s="225">
        <v>0.03</v>
      </c>
      <c r="PA50" s="225">
        <v>0.03</v>
      </c>
      <c r="PB50" s="242"/>
      <c r="PC50" s="242"/>
      <c r="PD50" s="225"/>
      <c r="PE50" s="225"/>
      <c r="PF50" s="225"/>
      <c r="PG50" s="242"/>
      <c r="PH50" s="243">
        <v>0.01</v>
      </c>
      <c r="PI50" s="243">
        <v>0.01</v>
      </c>
      <c r="PJ50" s="243">
        <v>0.01</v>
      </c>
      <c r="PK50" s="243">
        <v>0.01</v>
      </c>
      <c r="PL50" s="243">
        <v>0.01</v>
      </c>
      <c r="PM50" s="243">
        <v>0.01</v>
      </c>
      <c r="PN50" s="243">
        <v>1.7000000000000001E-2</v>
      </c>
      <c r="PO50" s="243">
        <v>1.7000000000000001E-2</v>
      </c>
      <c r="PP50" s="243">
        <v>3.3000000000000002E-2</v>
      </c>
      <c r="PQ50" s="243">
        <v>3.3000000000000002E-2</v>
      </c>
      <c r="PR50" s="243">
        <v>3.3000000000000002E-2</v>
      </c>
      <c r="PS50" s="243">
        <v>0.01</v>
      </c>
      <c r="PT50" s="243">
        <v>0.01</v>
      </c>
      <c r="PU50" s="243">
        <v>0.01</v>
      </c>
      <c r="PV50" s="243">
        <v>0.01</v>
      </c>
      <c r="PW50" s="243">
        <v>0.01</v>
      </c>
      <c r="PX50" s="243">
        <v>0.01</v>
      </c>
      <c r="PY50" s="243">
        <v>1.7000000000000001E-2</v>
      </c>
      <c r="PZ50" s="243">
        <v>1.7000000000000001E-2</v>
      </c>
      <c r="QA50" s="243">
        <v>3.3000000000000002E-2</v>
      </c>
      <c r="QB50" s="243">
        <v>3.3000000000000002E-2</v>
      </c>
      <c r="QC50" s="243">
        <v>3.3000000000000002E-2</v>
      </c>
      <c r="QD50" s="244">
        <v>0.01</v>
      </c>
      <c r="QE50" s="243">
        <v>0.01</v>
      </c>
      <c r="QF50" s="243">
        <v>0.01</v>
      </c>
      <c r="QG50" s="242"/>
      <c r="QH50" s="242"/>
      <c r="QI50" s="242"/>
      <c r="QJ50" s="242"/>
      <c r="QK50" s="242"/>
      <c r="QL50" s="242"/>
      <c r="QM50" s="242"/>
      <c r="QN50" s="242"/>
      <c r="QO50" s="242"/>
      <c r="QP50" s="242"/>
      <c r="QQ50" s="242"/>
      <c r="QR50" s="242"/>
    </row>
    <row r="51" spans="1:460" s="581" customFormat="1">
      <c r="A51" s="573">
        <v>29</v>
      </c>
      <c r="B51" s="574" t="s">
        <v>948</v>
      </c>
      <c r="C51" s="582" t="str">
        <f t="shared" si="4"/>
        <v xml:space="preserve">Lăcătuș </v>
      </c>
      <c r="D51" s="576"/>
      <c r="E51" s="574"/>
      <c r="F51" s="576"/>
      <c r="G51" s="574"/>
      <c r="H51" s="576"/>
      <c r="I51" s="576"/>
      <c r="J51" s="576"/>
      <c r="K51" s="576"/>
      <c r="L51" s="576"/>
      <c r="M51" s="576"/>
      <c r="N51" s="576"/>
      <c r="O51" s="576"/>
      <c r="P51" s="576"/>
      <c r="Q51" s="576"/>
      <c r="R51" s="576"/>
      <c r="S51" s="576"/>
      <c r="T51" s="576"/>
      <c r="U51" s="576">
        <v>0.64600000000000002</v>
      </c>
      <c r="V51" s="576">
        <v>0.64600000000000002</v>
      </c>
      <c r="W51" s="576">
        <v>0.64600000000000002</v>
      </c>
      <c r="X51" s="576">
        <v>0.64600000000000002</v>
      </c>
      <c r="Y51" s="576">
        <v>0.64600000000000002</v>
      </c>
      <c r="Z51" s="576">
        <v>0.64600000000000002</v>
      </c>
      <c r="AA51" s="576">
        <v>0.64600000000000002</v>
      </c>
      <c r="AB51" s="576">
        <v>0.64600000000000002</v>
      </c>
      <c r="AC51" s="577">
        <v>0.64600000000000002</v>
      </c>
      <c r="AD51" s="577">
        <v>0.64600000000000002</v>
      </c>
      <c r="AE51" s="576">
        <v>0.64600000000000002</v>
      </c>
      <c r="AF51" s="576">
        <v>0.64600000000000002</v>
      </c>
      <c r="AG51" s="577">
        <v>0.64600000000000002</v>
      </c>
      <c r="AH51" s="577">
        <v>0.64600000000000002</v>
      </c>
      <c r="AI51" s="577">
        <v>0.77200000000000002</v>
      </c>
      <c r="AJ51" s="577">
        <v>0.77200000000000002</v>
      </c>
      <c r="AK51" s="576">
        <v>0.81899999999999995</v>
      </c>
      <c r="AL51" s="576">
        <v>0.81899999999999995</v>
      </c>
      <c r="AM51" s="577">
        <v>0.86599999999999999</v>
      </c>
      <c r="AN51" s="577">
        <v>0.86599999999999999</v>
      </c>
      <c r="AO51" s="577">
        <v>0.86599999999999999</v>
      </c>
      <c r="AP51" s="577">
        <v>0.86599999999999999</v>
      </c>
      <c r="AQ51" s="577">
        <v>0.86599999999999999</v>
      </c>
      <c r="AR51" s="577">
        <v>0.86599999999999999</v>
      </c>
      <c r="AS51" s="577">
        <v>0.86599999999999999</v>
      </c>
      <c r="AT51" s="577">
        <v>0.86599999999999999</v>
      </c>
      <c r="AU51" s="577">
        <v>0.86599999999999999</v>
      </c>
      <c r="AV51" s="577">
        <v>0.86599999999999999</v>
      </c>
      <c r="AW51" s="577">
        <v>0.86599999999999999</v>
      </c>
      <c r="AX51" s="577">
        <v>0.86599999999999999</v>
      </c>
      <c r="AY51" s="577">
        <v>0.86599999999999999</v>
      </c>
      <c r="AZ51" s="577">
        <v>0.86599999999999999</v>
      </c>
      <c r="BA51" s="577">
        <v>0.86599999999999999</v>
      </c>
      <c r="BB51" s="577">
        <v>0.86599999999999999</v>
      </c>
      <c r="BC51" s="576">
        <v>0.64600000000000002</v>
      </c>
      <c r="BD51" s="576">
        <v>0.64600000000000002</v>
      </c>
      <c r="BE51" s="576">
        <v>0.64600000000000002</v>
      </c>
      <c r="BF51" s="576">
        <v>0.64600000000000002</v>
      </c>
      <c r="BG51" s="576">
        <v>0.64600000000000002</v>
      </c>
      <c r="BH51" s="576">
        <v>0.64600000000000002</v>
      </c>
      <c r="BI51" s="576">
        <v>0.64600000000000002</v>
      </c>
      <c r="BJ51" s="577">
        <v>0.64600000000000002</v>
      </c>
      <c r="BK51" s="577">
        <v>0.64600000000000002</v>
      </c>
      <c r="BL51" s="576">
        <v>0.64600000000000002</v>
      </c>
      <c r="BM51" s="576">
        <v>0.64600000000000002</v>
      </c>
      <c r="BN51" s="577">
        <v>0.64600000000000002</v>
      </c>
      <c r="BO51" s="577">
        <v>0.64600000000000002</v>
      </c>
      <c r="BP51" s="577">
        <v>0.77200000000000002</v>
      </c>
      <c r="BQ51" s="577">
        <v>0.77200000000000002</v>
      </c>
      <c r="BR51" s="576">
        <v>0.81899999999999995</v>
      </c>
      <c r="BS51" s="576">
        <v>0.81899999999999995</v>
      </c>
      <c r="BT51" s="577">
        <v>0.86599999999999999</v>
      </c>
      <c r="BU51" s="577">
        <v>0.86599999999999999</v>
      </c>
      <c r="BV51" s="577">
        <v>0.86599999999999999</v>
      </c>
      <c r="BW51" s="577">
        <v>0.86599999999999999</v>
      </c>
      <c r="BX51" s="577">
        <v>0.86599999999999999</v>
      </c>
      <c r="BY51" s="577">
        <v>0.86599999999999999</v>
      </c>
      <c r="BZ51" s="577">
        <v>0.86599999999999999</v>
      </c>
      <c r="CA51" s="577">
        <v>0.86599999999999999</v>
      </c>
      <c r="CB51" s="577">
        <v>0.86599999999999999</v>
      </c>
      <c r="CC51" s="577">
        <v>0.86599999999999999</v>
      </c>
      <c r="CD51" s="576">
        <v>0.86599999999999999</v>
      </c>
      <c r="CE51" s="576">
        <v>0.86599999999999999</v>
      </c>
      <c r="CF51" s="576">
        <v>0.86599999999999999</v>
      </c>
      <c r="CG51" s="576">
        <v>0.86599999999999999</v>
      </c>
      <c r="CH51" s="576">
        <v>0.86599999999999999</v>
      </c>
      <c r="CI51" s="576">
        <v>0.86599999999999999</v>
      </c>
      <c r="CJ51" s="576">
        <v>0.64600000000000002</v>
      </c>
      <c r="CK51" s="576">
        <v>0.64600000000000002</v>
      </c>
      <c r="CL51" s="576">
        <v>0.64600000000000002</v>
      </c>
      <c r="CM51" s="576">
        <v>0.64600000000000002</v>
      </c>
      <c r="CN51" s="576">
        <v>0.64600000000000002</v>
      </c>
      <c r="CO51" s="576">
        <v>0.77200000000000002</v>
      </c>
      <c r="CP51" s="576">
        <v>0.81899999999999995</v>
      </c>
      <c r="CQ51" s="576">
        <v>0.86599999999999999</v>
      </c>
      <c r="CR51" s="576">
        <v>0.86599999999999999</v>
      </c>
      <c r="CS51" s="576">
        <v>0.86599999999999999</v>
      </c>
      <c r="CT51" s="576">
        <v>0.86599999999999999</v>
      </c>
      <c r="CU51" s="576">
        <v>0.86599999999999999</v>
      </c>
      <c r="CV51" s="576">
        <v>0.86599999999999999</v>
      </c>
      <c r="CW51" s="576">
        <v>0.86599999999999999</v>
      </c>
      <c r="CX51" s="576">
        <v>0.86599999999999999</v>
      </c>
      <c r="CY51" s="576">
        <v>0.64600000000000002</v>
      </c>
      <c r="CZ51" s="576">
        <v>0.64600000000000002</v>
      </c>
      <c r="DA51" s="576">
        <v>0.64600000000000002</v>
      </c>
      <c r="DB51" s="576">
        <v>0.64600000000000002</v>
      </c>
      <c r="DC51" s="576">
        <v>0.77200000000000002</v>
      </c>
      <c r="DD51" s="576">
        <v>0.81899999999999995</v>
      </c>
      <c r="DE51" s="576">
        <v>0.86599999999999999</v>
      </c>
      <c r="DF51" s="576">
        <v>0.86599999999999999</v>
      </c>
      <c r="DG51" s="576">
        <v>0.86599999999999999</v>
      </c>
      <c r="DH51" s="576">
        <v>0.86599999999999999</v>
      </c>
      <c r="DI51" s="576">
        <v>0.86599999999999999</v>
      </c>
      <c r="DJ51" s="576">
        <v>0.86599999999999999</v>
      </c>
      <c r="DK51" s="576">
        <v>0.86599999999999999</v>
      </c>
      <c r="DL51" s="576">
        <v>0.86599999999999999</v>
      </c>
      <c r="DM51" s="576">
        <v>0.64600000000000002</v>
      </c>
      <c r="DN51" s="576">
        <v>0.64600000000000002</v>
      </c>
      <c r="DO51" s="576">
        <v>0.64600000000000002</v>
      </c>
      <c r="DP51" s="576">
        <v>0.77200000000000002</v>
      </c>
      <c r="DQ51" s="576">
        <v>0.81899999999999995</v>
      </c>
      <c r="DR51" s="576">
        <v>0.86599999999999999</v>
      </c>
      <c r="DS51" s="576">
        <v>0.86599999999999999</v>
      </c>
      <c r="DT51" s="576">
        <v>0.86599999999999999</v>
      </c>
      <c r="DU51" s="576">
        <v>0.86599999999999999</v>
      </c>
      <c r="DV51" s="576">
        <v>0.86599999999999999</v>
      </c>
      <c r="DW51" s="576">
        <v>0.86599999999999999</v>
      </c>
      <c r="DX51" s="576">
        <v>0.86599999999999999</v>
      </c>
      <c r="DY51" s="576">
        <v>0.86599999999999999</v>
      </c>
      <c r="DZ51" s="576">
        <v>0.64600000000000002</v>
      </c>
      <c r="EA51" s="576">
        <v>0.64600000000000002</v>
      </c>
      <c r="EB51" s="576">
        <v>0.77200000000000002</v>
      </c>
      <c r="EC51" s="576">
        <v>0.81899999999999995</v>
      </c>
      <c r="ED51" s="576">
        <v>0.86599999999999999</v>
      </c>
      <c r="EE51" s="576">
        <v>0.86599999999999999</v>
      </c>
      <c r="EF51" s="576">
        <v>0.86599999999999999</v>
      </c>
      <c r="EG51" s="576">
        <v>0.86599999999999999</v>
      </c>
      <c r="EH51" s="576">
        <v>0.86599999999999999</v>
      </c>
      <c r="EI51" s="576">
        <v>0.86599999999999999</v>
      </c>
      <c r="EJ51" s="576">
        <v>0.86599999999999999</v>
      </c>
      <c r="EK51" s="576">
        <v>0.86599999999999999</v>
      </c>
      <c r="EL51" s="576">
        <v>0.64600000000000002</v>
      </c>
      <c r="EM51" s="576">
        <v>0.77200000000000002</v>
      </c>
      <c r="EN51" s="576">
        <v>0.81899999999999995</v>
      </c>
      <c r="EO51" s="576">
        <v>0.86599999999999999</v>
      </c>
      <c r="EP51" s="576">
        <v>0.86599999999999999</v>
      </c>
      <c r="EQ51" s="576">
        <v>0.86599999999999999</v>
      </c>
      <c r="ER51" s="576">
        <v>0.86599999999999999</v>
      </c>
      <c r="ES51" s="576">
        <v>0.86599999999999999</v>
      </c>
      <c r="ET51" s="576">
        <v>0.86599999999999999</v>
      </c>
      <c r="EU51" s="576">
        <v>0.86599999999999999</v>
      </c>
      <c r="EV51" s="576">
        <v>0.86599999999999999</v>
      </c>
      <c r="EW51" s="576">
        <v>0.77200000000000002</v>
      </c>
      <c r="EX51" s="576">
        <v>0.81899999999999995</v>
      </c>
      <c r="EY51" s="576">
        <v>0.86599999999999999</v>
      </c>
      <c r="EZ51" s="576">
        <v>0.86599999999999999</v>
      </c>
      <c r="FA51" s="576">
        <v>0.86599999999999999</v>
      </c>
      <c r="FB51" s="576">
        <v>0.86599999999999999</v>
      </c>
      <c r="FC51" s="576">
        <v>0.86599999999999999</v>
      </c>
      <c r="FD51" s="576">
        <v>0.86599999999999999</v>
      </c>
      <c r="FE51" s="576">
        <v>0.86599999999999999</v>
      </c>
      <c r="FF51" s="576">
        <v>0.86599999999999999</v>
      </c>
      <c r="FG51" s="576">
        <v>0.81899999999999995</v>
      </c>
      <c r="FH51" s="576">
        <v>0.86599999999999999</v>
      </c>
      <c r="FI51" s="576">
        <v>0.86599999999999999</v>
      </c>
      <c r="FJ51" s="576">
        <v>0.86599999999999999</v>
      </c>
      <c r="FK51" s="576">
        <v>0.86599999999999999</v>
      </c>
      <c r="FL51" s="576">
        <v>0.86599999999999999</v>
      </c>
      <c r="FM51" s="576">
        <v>0.86599999999999999</v>
      </c>
      <c r="FN51" s="576">
        <v>0.86599999999999999</v>
      </c>
      <c r="FO51" s="576">
        <v>0.86599999999999999</v>
      </c>
      <c r="FP51" s="576">
        <v>0.86599999999999999</v>
      </c>
      <c r="FQ51" s="576">
        <v>0.86599999999999999</v>
      </c>
      <c r="FR51" s="576">
        <v>0.86599999999999999</v>
      </c>
      <c r="FS51" s="576">
        <v>0.86599999999999999</v>
      </c>
      <c r="FT51" s="576">
        <v>0.86599999999999999</v>
      </c>
      <c r="FU51" s="576">
        <v>0.86599999999999999</v>
      </c>
      <c r="FV51" s="576">
        <v>0.86599999999999999</v>
      </c>
      <c r="FW51" s="576">
        <v>0.86599999999999999</v>
      </c>
      <c r="FX51" s="576">
        <v>0.86599999999999999</v>
      </c>
      <c r="FY51" s="576">
        <v>0.86599999999999999</v>
      </c>
      <c r="FZ51" s="576">
        <v>0.86599999999999999</v>
      </c>
      <c r="GA51" s="576">
        <v>0.86599999999999999</v>
      </c>
      <c r="GB51" s="576">
        <v>0.86599999999999999</v>
      </c>
      <c r="GC51" s="576">
        <v>0.86599999999999999</v>
      </c>
      <c r="GD51" s="576">
        <v>0.86599999999999999</v>
      </c>
      <c r="GE51" s="576">
        <v>0.86599999999999999</v>
      </c>
      <c r="GF51" s="576">
        <v>0.86599999999999999</v>
      </c>
      <c r="GG51" s="576">
        <v>0.86599999999999999</v>
      </c>
      <c r="GH51" s="576">
        <v>0.86599999999999999</v>
      </c>
      <c r="GI51" s="576">
        <v>0.86599999999999999</v>
      </c>
      <c r="GJ51" s="576">
        <v>0.86599999999999999</v>
      </c>
      <c r="GK51" s="576">
        <v>0.86599999999999999</v>
      </c>
      <c r="GL51" s="576">
        <v>0.86599999999999999</v>
      </c>
      <c r="GM51" s="576">
        <v>0.86599999999999999</v>
      </c>
      <c r="GN51" s="576">
        <v>0.86599999999999999</v>
      </c>
      <c r="GO51" s="576">
        <v>0.86599999999999999</v>
      </c>
      <c r="GP51" s="576">
        <v>0.86599999999999999</v>
      </c>
      <c r="GQ51" s="576">
        <v>0.86599999999999999</v>
      </c>
      <c r="GR51" s="576">
        <v>0.86599999999999999</v>
      </c>
      <c r="GS51" s="576">
        <v>0.86599999999999999</v>
      </c>
      <c r="GT51" s="576"/>
      <c r="GU51" s="576"/>
      <c r="GV51" s="576"/>
      <c r="GW51" s="576"/>
      <c r="GX51" s="576"/>
      <c r="GY51" s="574"/>
      <c r="GZ51" s="576"/>
      <c r="HA51" s="574"/>
      <c r="HB51" s="576"/>
      <c r="HC51" s="576"/>
      <c r="HD51" s="576"/>
      <c r="HE51" s="576"/>
      <c r="HF51" s="576"/>
      <c r="HG51" s="576"/>
      <c r="HH51" s="576"/>
      <c r="HI51" s="576"/>
      <c r="HJ51" s="576"/>
      <c r="HK51" s="576"/>
      <c r="HL51" s="576"/>
      <c r="HM51" s="576"/>
      <c r="HN51" s="576"/>
      <c r="HO51" s="576">
        <v>0.64600000000000002</v>
      </c>
      <c r="HP51" s="576">
        <v>0.64600000000000002</v>
      </c>
      <c r="HQ51" s="576">
        <v>0.64600000000000002</v>
      </c>
      <c r="HR51" s="576">
        <v>0.64600000000000002</v>
      </c>
      <c r="HS51" s="576">
        <v>0.64600000000000002</v>
      </c>
      <c r="HT51" s="576">
        <v>0.64600000000000002</v>
      </c>
      <c r="HU51" s="576">
        <v>0.64600000000000002</v>
      </c>
      <c r="HV51" s="576">
        <v>0.64600000000000002</v>
      </c>
      <c r="HW51" s="577">
        <v>0.64600000000000002</v>
      </c>
      <c r="HX51" s="577">
        <v>0.64600000000000002</v>
      </c>
      <c r="HY51" s="576">
        <v>0.64600000000000002</v>
      </c>
      <c r="HZ51" s="576">
        <v>0.64600000000000002</v>
      </c>
      <c r="IA51" s="577">
        <v>0.64600000000000002</v>
      </c>
      <c r="IB51" s="577">
        <v>0.64600000000000002</v>
      </c>
      <c r="IC51" s="577">
        <v>0.77200000000000002</v>
      </c>
      <c r="ID51" s="577">
        <v>0.77200000000000002</v>
      </c>
      <c r="IE51" s="576">
        <v>0.81899999999999995</v>
      </c>
      <c r="IF51" s="576">
        <v>0.81899999999999995</v>
      </c>
      <c r="IG51" s="577">
        <v>0.86599999999999999</v>
      </c>
      <c r="IH51" s="577">
        <v>0.86599999999999999</v>
      </c>
      <c r="II51" s="577">
        <v>0.86599999999999999</v>
      </c>
      <c r="IJ51" s="577">
        <v>0.86599999999999999</v>
      </c>
      <c r="IK51" s="577">
        <v>0.86599999999999999</v>
      </c>
      <c r="IL51" s="577">
        <v>0.86599999999999999</v>
      </c>
      <c r="IM51" s="577">
        <v>0.86599999999999999</v>
      </c>
      <c r="IN51" s="577">
        <v>0.86599999999999999</v>
      </c>
      <c r="IO51" s="577">
        <v>0.86599999999999999</v>
      </c>
      <c r="IP51" s="577">
        <v>0.86599999999999999</v>
      </c>
      <c r="IQ51" s="577">
        <v>0.86599999999999999</v>
      </c>
      <c r="IR51" s="577">
        <v>0.86599999999999999</v>
      </c>
      <c r="IS51" s="577">
        <v>0.86599999999999999</v>
      </c>
      <c r="IT51" s="577">
        <v>0.86599999999999999</v>
      </c>
      <c r="IU51" s="577">
        <v>0.86599999999999999</v>
      </c>
      <c r="IV51" s="577">
        <v>0.86599999999999999</v>
      </c>
      <c r="IW51" s="576">
        <v>0.64600000000000002</v>
      </c>
      <c r="IX51" s="576">
        <v>0.64600000000000002</v>
      </c>
      <c r="IY51" s="576">
        <v>0.64600000000000002</v>
      </c>
      <c r="IZ51" s="576">
        <v>0.64600000000000002</v>
      </c>
      <c r="JA51" s="576">
        <v>0.64600000000000002</v>
      </c>
      <c r="JB51" s="576">
        <v>0.64600000000000002</v>
      </c>
      <c r="JC51" s="576">
        <v>0.64600000000000002</v>
      </c>
      <c r="JD51" s="577">
        <v>0.64600000000000002</v>
      </c>
      <c r="JE51" s="577">
        <v>0.64600000000000002</v>
      </c>
      <c r="JF51" s="576">
        <v>0.64600000000000002</v>
      </c>
      <c r="JG51" s="576">
        <v>0.64600000000000002</v>
      </c>
      <c r="JH51" s="577">
        <v>0.64600000000000002</v>
      </c>
      <c r="JI51" s="577">
        <v>0.64600000000000002</v>
      </c>
      <c r="JJ51" s="577">
        <v>0.77200000000000002</v>
      </c>
      <c r="JK51" s="577">
        <v>0.77200000000000002</v>
      </c>
      <c r="JL51" s="576">
        <v>0.81899999999999995</v>
      </c>
      <c r="JM51" s="576">
        <v>0.81899999999999995</v>
      </c>
      <c r="JN51" s="577">
        <v>0.86599999999999999</v>
      </c>
      <c r="JO51" s="577">
        <v>0.86599999999999999</v>
      </c>
      <c r="JP51" s="577">
        <v>0.86599999999999999</v>
      </c>
      <c r="JQ51" s="577">
        <v>0.86599999999999999</v>
      </c>
      <c r="JR51" s="577">
        <v>0.86599999999999999</v>
      </c>
      <c r="JS51" s="577">
        <v>0.86599999999999999</v>
      </c>
      <c r="JT51" s="577">
        <v>0.86599999999999999</v>
      </c>
      <c r="JU51" s="577">
        <v>0.86599999999999999</v>
      </c>
      <c r="JV51" s="577">
        <v>0.86599999999999999</v>
      </c>
      <c r="JW51" s="577">
        <v>0.86599999999999999</v>
      </c>
      <c r="JX51" s="576">
        <v>0.86599999999999999</v>
      </c>
      <c r="JY51" s="576">
        <v>0.86599999999999999</v>
      </c>
      <c r="JZ51" s="576">
        <v>0.86599999999999999</v>
      </c>
      <c r="KA51" s="576">
        <v>0.86599999999999999</v>
      </c>
      <c r="KB51" s="576">
        <v>0.86599999999999999</v>
      </c>
      <c r="KC51" s="576">
        <v>0.86599999999999999</v>
      </c>
      <c r="KD51" s="576">
        <v>0.64600000000000002</v>
      </c>
      <c r="KE51" s="576">
        <v>0.64600000000000002</v>
      </c>
      <c r="KF51" s="576">
        <v>0.64600000000000002</v>
      </c>
      <c r="KG51" s="576">
        <v>0.64600000000000002</v>
      </c>
      <c r="KH51" s="576">
        <v>0.64600000000000002</v>
      </c>
      <c r="KI51" s="576">
        <v>0.77200000000000002</v>
      </c>
      <c r="KJ51" s="576">
        <v>0.81899999999999995</v>
      </c>
      <c r="KK51" s="576">
        <v>0.86599999999999999</v>
      </c>
      <c r="KL51" s="576">
        <v>0.86599999999999999</v>
      </c>
      <c r="KM51" s="576">
        <v>0.86599999999999999</v>
      </c>
      <c r="KN51" s="576">
        <v>0.86599999999999999</v>
      </c>
      <c r="KO51" s="576">
        <v>0.86599999999999999</v>
      </c>
      <c r="KP51" s="576">
        <v>0.86599999999999999</v>
      </c>
      <c r="KQ51" s="576">
        <v>0.86599999999999999</v>
      </c>
      <c r="KR51" s="576">
        <v>0.86599999999999999</v>
      </c>
      <c r="KS51" s="576">
        <v>0.64600000000000002</v>
      </c>
      <c r="KT51" s="576">
        <v>0.64600000000000002</v>
      </c>
      <c r="KU51" s="576">
        <v>0.64600000000000002</v>
      </c>
      <c r="KV51" s="576">
        <v>0.64600000000000002</v>
      </c>
      <c r="KW51" s="576">
        <v>0.77200000000000002</v>
      </c>
      <c r="KX51" s="576">
        <v>0.81899999999999995</v>
      </c>
      <c r="KY51" s="576">
        <v>0.86599999999999999</v>
      </c>
      <c r="KZ51" s="576">
        <v>0.86599999999999999</v>
      </c>
      <c r="LA51" s="576">
        <v>0.86599999999999999</v>
      </c>
      <c r="LB51" s="576">
        <v>0.86599999999999999</v>
      </c>
      <c r="LC51" s="576">
        <v>0.86599999999999999</v>
      </c>
      <c r="LD51" s="576">
        <v>0.86599999999999999</v>
      </c>
      <c r="LE51" s="576">
        <v>0.86599999999999999</v>
      </c>
      <c r="LF51" s="576">
        <v>0.86599999999999999</v>
      </c>
      <c r="LG51" s="576">
        <v>0.64600000000000002</v>
      </c>
      <c r="LH51" s="576">
        <v>0.64600000000000002</v>
      </c>
      <c r="LI51" s="576">
        <v>0.64600000000000002</v>
      </c>
      <c r="LJ51" s="576">
        <v>0.77200000000000002</v>
      </c>
      <c r="LK51" s="576">
        <v>0.81899999999999995</v>
      </c>
      <c r="LL51" s="576">
        <v>0.86599999999999999</v>
      </c>
      <c r="LM51" s="576">
        <v>0.86599999999999999</v>
      </c>
      <c r="LN51" s="576">
        <v>0.86599999999999999</v>
      </c>
      <c r="LO51" s="576">
        <v>0.86599999999999999</v>
      </c>
      <c r="LP51" s="576">
        <v>0.86599999999999999</v>
      </c>
      <c r="LQ51" s="576">
        <v>0.86599999999999999</v>
      </c>
      <c r="LR51" s="576">
        <v>0.86599999999999999</v>
      </c>
      <c r="LS51" s="576">
        <v>0.86599999999999999</v>
      </c>
      <c r="LT51" s="576">
        <v>0.64600000000000002</v>
      </c>
      <c r="LU51" s="576">
        <v>0.64600000000000002</v>
      </c>
      <c r="LV51" s="576">
        <v>0.77200000000000002</v>
      </c>
      <c r="LW51" s="576">
        <v>0.81899999999999995</v>
      </c>
      <c r="LX51" s="576">
        <v>0.86599999999999999</v>
      </c>
      <c r="LY51" s="576">
        <v>0.86599999999999999</v>
      </c>
      <c r="LZ51" s="576">
        <v>0.86599999999999999</v>
      </c>
      <c r="MA51" s="576">
        <v>0.86599999999999999</v>
      </c>
      <c r="MB51" s="576">
        <v>0.86599999999999999</v>
      </c>
      <c r="MC51" s="576">
        <v>0.86599999999999999</v>
      </c>
      <c r="MD51" s="576">
        <v>0.86599999999999999</v>
      </c>
      <c r="ME51" s="576">
        <v>0.86599999999999999</v>
      </c>
      <c r="MF51" s="576">
        <v>0.64600000000000002</v>
      </c>
      <c r="MG51" s="576">
        <v>0.77200000000000002</v>
      </c>
      <c r="MH51" s="576">
        <v>0.81899999999999995</v>
      </c>
      <c r="MI51" s="576">
        <v>0.86599999999999999</v>
      </c>
      <c r="MJ51" s="576">
        <v>0.86599999999999999</v>
      </c>
      <c r="MK51" s="576">
        <v>0.86599999999999999</v>
      </c>
      <c r="ML51" s="576">
        <v>0.86599999999999999</v>
      </c>
      <c r="MM51" s="576">
        <v>0.86599999999999999</v>
      </c>
      <c r="MN51" s="576">
        <v>0.86599999999999999</v>
      </c>
      <c r="MO51" s="576">
        <v>0.86599999999999999</v>
      </c>
      <c r="MP51" s="576">
        <v>0.86599999999999999</v>
      </c>
      <c r="MQ51" s="576">
        <v>0.77200000000000002</v>
      </c>
      <c r="MR51" s="576">
        <v>0.81899999999999995</v>
      </c>
      <c r="MS51" s="576">
        <v>0.86599999999999999</v>
      </c>
      <c r="MT51" s="576">
        <v>0.86599999999999999</v>
      </c>
      <c r="MU51" s="576">
        <v>0.86599999999999999</v>
      </c>
      <c r="MV51" s="576">
        <v>0.86599999999999999</v>
      </c>
      <c r="MW51" s="576">
        <v>0.86599999999999999</v>
      </c>
      <c r="MX51" s="576">
        <v>0.86599999999999999</v>
      </c>
      <c r="MY51" s="576">
        <v>0.86599999999999999</v>
      </c>
      <c r="MZ51" s="576">
        <v>0.86599999999999999</v>
      </c>
      <c r="NA51" s="576">
        <v>0.81899999999999995</v>
      </c>
      <c r="NB51" s="576">
        <v>0.86599999999999999</v>
      </c>
      <c r="NC51" s="576">
        <v>0.86599999999999999</v>
      </c>
      <c r="ND51" s="576">
        <v>0.86599999999999999</v>
      </c>
      <c r="NE51" s="576">
        <v>0.86599999999999999</v>
      </c>
      <c r="NF51" s="576">
        <v>0.86599999999999999</v>
      </c>
      <c r="NG51" s="576">
        <v>0.86599999999999999</v>
      </c>
      <c r="NH51" s="576">
        <v>0.86599999999999999</v>
      </c>
      <c r="NI51" s="576">
        <v>0.86599999999999999</v>
      </c>
      <c r="NJ51" s="576">
        <v>0.86599999999999999</v>
      </c>
      <c r="NK51" s="576">
        <v>0.86599999999999999</v>
      </c>
      <c r="NL51" s="576">
        <v>0.86599999999999999</v>
      </c>
      <c r="NM51" s="576">
        <v>0.86599999999999999</v>
      </c>
      <c r="NN51" s="576">
        <v>0.86599999999999999</v>
      </c>
      <c r="NO51" s="576">
        <v>0.86599999999999999</v>
      </c>
      <c r="NP51" s="576">
        <v>0.86599999999999999</v>
      </c>
      <c r="NQ51" s="576">
        <v>0.86599999999999999</v>
      </c>
      <c r="NR51" s="576">
        <v>0.86599999999999999</v>
      </c>
      <c r="NS51" s="576">
        <v>0.86599999999999999</v>
      </c>
      <c r="NT51" s="576">
        <v>0.86599999999999999</v>
      </c>
      <c r="NU51" s="576">
        <v>0.86599999999999999</v>
      </c>
      <c r="NV51" s="576">
        <v>0.86599999999999999</v>
      </c>
      <c r="NW51" s="576">
        <v>0.86599999999999999</v>
      </c>
      <c r="NX51" s="576">
        <v>0.86599999999999999</v>
      </c>
      <c r="NY51" s="576">
        <v>0.86599999999999999</v>
      </c>
      <c r="NZ51" s="576">
        <v>0.86599999999999999</v>
      </c>
      <c r="OA51" s="576">
        <v>0.86599999999999999</v>
      </c>
      <c r="OB51" s="576">
        <v>0.86599999999999999</v>
      </c>
      <c r="OC51" s="576">
        <v>0.86599999999999999</v>
      </c>
      <c r="OD51" s="576">
        <v>0.86599999999999999</v>
      </c>
      <c r="OE51" s="576">
        <v>0.86599999999999999</v>
      </c>
      <c r="OF51" s="576">
        <v>0.86599999999999999</v>
      </c>
      <c r="OG51" s="576">
        <v>0.86599999999999999</v>
      </c>
      <c r="OH51" s="576">
        <v>0.86599999999999999</v>
      </c>
      <c r="OI51" s="576">
        <v>0.86599999999999999</v>
      </c>
      <c r="OJ51" s="576">
        <v>0.86599999999999999</v>
      </c>
      <c r="OK51" s="576">
        <v>0.86599999999999999</v>
      </c>
      <c r="OL51" s="576">
        <v>0.86599999999999999</v>
      </c>
      <c r="OM51" s="576">
        <v>0.86599999999999999</v>
      </c>
      <c r="ON51" s="576"/>
      <c r="OO51" s="579"/>
      <c r="OP51" s="579"/>
      <c r="OQ51" s="579"/>
      <c r="OR51" s="579"/>
      <c r="OS51" s="579"/>
      <c r="OT51" s="576"/>
      <c r="OU51" s="576"/>
      <c r="OV51" s="576"/>
      <c r="OW51" s="576"/>
      <c r="OX51" s="579"/>
      <c r="OY51" s="576"/>
      <c r="OZ51" s="576"/>
      <c r="PA51" s="576"/>
      <c r="PB51" s="579"/>
      <c r="PC51" s="579"/>
      <c r="PD51" s="576"/>
      <c r="PE51" s="576"/>
      <c r="PF51" s="576"/>
      <c r="PG51" s="579"/>
      <c r="PH51" s="579"/>
      <c r="PI51" s="579"/>
      <c r="PJ51" s="579"/>
      <c r="PK51" s="579"/>
      <c r="PL51" s="579"/>
      <c r="PM51" s="579"/>
      <c r="PN51" s="579"/>
      <c r="PO51" s="579"/>
      <c r="PP51" s="580"/>
      <c r="PQ51" s="580"/>
      <c r="PR51" s="580"/>
      <c r="PS51" s="579"/>
      <c r="PT51" s="579"/>
      <c r="PU51" s="579"/>
      <c r="PV51" s="579"/>
      <c r="PW51" s="579"/>
      <c r="PX51" s="579"/>
      <c r="PY51" s="579"/>
      <c r="PZ51" s="579"/>
      <c r="QA51" s="580"/>
      <c r="QB51" s="580"/>
      <c r="QC51" s="580"/>
      <c r="QD51" s="579"/>
      <c r="QE51" s="579"/>
      <c r="QF51" s="583" t="s">
        <v>949</v>
      </c>
      <c r="QG51" s="579"/>
      <c r="QH51" s="579"/>
      <c r="QI51" s="579"/>
      <c r="QJ51" s="579"/>
      <c r="QK51" s="579"/>
      <c r="QL51" s="579"/>
      <c r="QM51" s="579"/>
      <c r="QN51" s="579"/>
      <c r="QO51" s="579"/>
      <c r="QP51" s="579"/>
      <c r="QQ51" s="579"/>
      <c r="QR51" s="579"/>
    </row>
    <row r="52" spans="1:460" s="224" customFormat="1">
      <c r="A52" s="217">
        <v>30</v>
      </c>
      <c r="B52" s="218" t="s">
        <v>950</v>
      </c>
      <c r="C52" s="241" t="str">
        <f t="shared" si="4"/>
        <v xml:space="preserve">Lăcătuș </v>
      </c>
      <c r="D52" s="220"/>
      <c r="E52" s="218"/>
      <c r="F52" s="225"/>
      <c r="G52" s="218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36"/>
      <c r="AH52" s="236"/>
      <c r="AI52" s="236"/>
      <c r="AJ52" s="236"/>
      <c r="AK52" s="236"/>
      <c r="AL52" s="236"/>
      <c r="AM52" s="236"/>
      <c r="AN52" s="236"/>
      <c r="AO52" s="236"/>
      <c r="AP52" s="236"/>
      <c r="AQ52" s="236"/>
      <c r="AR52" s="236"/>
      <c r="AS52" s="236"/>
      <c r="AT52" s="236"/>
      <c r="AU52" s="236"/>
      <c r="AV52" s="236"/>
      <c r="AW52" s="236"/>
      <c r="AX52" s="236"/>
      <c r="AY52" s="236"/>
      <c r="AZ52" s="236"/>
      <c r="BA52" s="236"/>
      <c r="BB52" s="236"/>
      <c r="BC52" s="239"/>
      <c r="BD52" s="225"/>
      <c r="BE52" s="225"/>
      <c r="BF52" s="225"/>
      <c r="BG52" s="225"/>
      <c r="BH52" s="225"/>
      <c r="BI52" s="225"/>
      <c r="BJ52" s="235"/>
      <c r="BK52" s="235"/>
      <c r="BL52" s="225"/>
      <c r="BM52" s="225"/>
      <c r="BN52" s="235"/>
      <c r="BO52" s="235"/>
      <c r="BP52" s="235"/>
      <c r="BQ52" s="235"/>
      <c r="BR52" s="235"/>
      <c r="BS52" s="235"/>
      <c r="BT52" s="235"/>
      <c r="BU52" s="235"/>
      <c r="BV52" s="235"/>
      <c r="BW52" s="235"/>
      <c r="BX52" s="236"/>
      <c r="BY52" s="236"/>
      <c r="BZ52" s="236"/>
      <c r="CA52" s="236"/>
      <c r="CB52" s="236"/>
      <c r="CC52" s="236"/>
      <c r="CD52" s="225"/>
      <c r="CE52" s="225"/>
      <c r="CF52" s="225"/>
      <c r="CG52" s="225"/>
      <c r="CH52" s="225"/>
      <c r="CI52" s="225"/>
      <c r="CJ52" s="225"/>
      <c r="CK52" s="225"/>
      <c r="CL52" s="225"/>
      <c r="CM52" s="225"/>
      <c r="CN52" s="225"/>
      <c r="CO52" s="225"/>
      <c r="CP52" s="225"/>
      <c r="CQ52" s="225"/>
      <c r="CR52" s="225"/>
      <c r="CS52" s="225"/>
      <c r="CT52" s="225"/>
      <c r="CU52" s="225"/>
      <c r="CV52" s="225"/>
      <c r="CW52" s="225"/>
      <c r="CX52" s="225"/>
      <c r="CY52" s="225"/>
      <c r="CZ52" s="225"/>
      <c r="DA52" s="225"/>
      <c r="DB52" s="225"/>
      <c r="DC52" s="225"/>
      <c r="DD52" s="225"/>
      <c r="DE52" s="225"/>
      <c r="DF52" s="225"/>
      <c r="DG52" s="225"/>
      <c r="DH52" s="225"/>
      <c r="DI52" s="225"/>
      <c r="DJ52" s="225"/>
      <c r="DK52" s="225"/>
      <c r="DL52" s="225"/>
      <c r="DM52" s="225"/>
      <c r="DN52" s="225"/>
      <c r="DO52" s="225"/>
      <c r="DP52" s="225"/>
      <c r="DQ52" s="225"/>
      <c r="DR52" s="225"/>
      <c r="DS52" s="225"/>
      <c r="DT52" s="225"/>
      <c r="DU52" s="225"/>
      <c r="DV52" s="225"/>
      <c r="DW52" s="225"/>
      <c r="DX52" s="225"/>
      <c r="DY52" s="225"/>
      <c r="DZ52" s="225"/>
      <c r="EA52" s="225"/>
      <c r="EB52" s="225"/>
      <c r="EC52" s="225"/>
      <c r="ED52" s="225"/>
      <c r="EE52" s="225"/>
      <c r="EF52" s="225"/>
      <c r="EG52" s="225"/>
      <c r="EH52" s="225"/>
      <c r="EI52" s="225"/>
      <c r="EJ52" s="225"/>
      <c r="EK52" s="225"/>
      <c r="EL52" s="225"/>
      <c r="EM52" s="225"/>
      <c r="EN52" s="225"/>
      <c r="EO52" s="225"/>
      <c r="EP52" s="225"/>
      <c r="EQ52" s="225"/>
      <c r="ER52" s="225"/>
      <c r="ES52" s="225"/>
      <c r="ET52" s="225"/>
      <c r="EU52" s="225"/>
      <c r="EV52" s="225"/>
      <c r="EW52" s="225"/>
      <c r="EX52" s="225"/>
      <c r="EY52" s="225"/>
      <c r="EZ52" s="225"/>
      <c r="FA52" s="225"/>
      <c r="FB52" s="225"/>
      <c r="FC52" s="225"/>
      <c r="FD52" s="225"/>
      <c r="FE52" s="225"/>
      <c r="FF52" s="225"/>
      <c r="FG52" s="225"/>
      <c r="FH52" s="225"/>
      <c r="FI52" s="225"/>
      <c r="FJ52" s="225"/>
      <c r="FK52" s="225"/>
      <c r="FL52" s="225"/>
      <c r="FM52" s="225"/>
      <c r="FN52" s="225"/>
      <c r="FO52" s="225"/>
      <c r="FP52" s="225"/>
      <c r="FQ52" s="225"/>
      <c r="FR52" s="225"/>
      <c r="FS52" s="225"/>
      <c r="FT52" s="225"/>
      <c r="FU52" s="225"/>
      <c r="FV52" s="225"/>
      <c r="FW52" s="225"/>
      <c r="FX52" s="225"/>
      <c r="FY52" s="225"/>
      <c r="FZ52" s="225"/>
      <c r="GA52" s="225"/>
      <c r="GB52" s="225"/>
      <c r="GC52" s="225"/>
      <c r="GD52" s="225"/>
      <c r="GE52" s="225"/>
      <c r="GF52" s="225"/>
      <c r="GG52" s="225"/>
      <c r="GH52" s="225"/>
      <c r="GI52" s="225"/>
      <c r="GJ52" s="225"/>
      <c r="GK52" s="225"/>
      <c r="GL52" s="225"/>
      <c r="GM52" s="225"/>
      <c r="GN52" s="225"/>
      <c r="GO52" s="225"/>
      <c r="GP52" s="225"/>
      <c r="GQ52" s="225"/>
      <c r="GR52" s="225"/>
      <c r="GS52" s="225"/>
      <c r="GT52" s="225"/>
      <c r="GU52" s="225"/>
      <c r="GV52" s="225"/>
      <c r="GW52" s="225"/>
      <c r="GX52" s="225"/>
      <c r="GY52" s="218"/>
      <c r="GZ52" s="225"/>
      <c r="HA52" s="218"/>
      <c r="HB52" s="225"/>
      <c r="HC52" s="225"/>
      <c r="HD52" s="225"/>
      <c r="HE52" s="225"/>
      <c r="HF52" s="225"/>
      <c r="HG52" s="225"/>
      <c r="HH52" s="225"/>
      <c r="HI52" s="225"/>
      <c r="HJ52" s="225"/>
      <c r="HK52" s="225"/>
      <c r="HL52" s="225"/>
      <c r="HM52" s="225"/>
      <c r="HN52" s="225"/>
      <c r="HO52" s="225"/>
      <c r="HP52" s="225"/>
      <c r="HQ52" s="225"/>
      <c r="HR52" s="225"/>
      <c r="HS52" s="225"/>
      <c r="HT52" s="225"/>
      <c r="HU52" s="225"/>
      <c r="HV52" s="225"/>
      <c r="HW52" s="225"/>
      <c r="HX52" s="225"/>
      <c r="HY52" s="225"/>
      <c r="HZ52" s="225"/>
      <c r="IA52" s="236"/>
      <c r="IB52" s="236"/>
      <c r="IC52" s="236"/>
      <c r="ID52" s="236"/>
      <c r="IE52" s="236"/>
      <c r="IF52" s="236"/>
      <c r="IG52" s="236"/>
      <c r="IH52" s="236"/>
      <c r="II52" s="236"/>
      <c r="IJ52" s="236"/>
      <c r="IK52" s="236"/>
      <c r="IL52" s="236"/>
      <c r="IM52" s="236"/>
      <c r="IN52" s="236"/>
      <c r="IO52" s="236"/>
      <c r="IP52" s="236"/>
      <c r="IQ52" s="236"/>
      <c r="IR52" s="236"/>
      <c r="IS52" s="236"/>
      <c r="IT52" s="236"/>
      <c r="IU52" s="236"/>
      <c r="IV52" s="236"/>
      <c r="IW52" s="239"/>
      <c r="IX52" s="225"/>
      <c r="IY52" s="225"/>
      <c r="IZ52" s="225"/>
      <c r="JA52" s="225"/>
      <c r="JB52" s="225"/>
      <c r="JC52" s="225"/>
      <c r="JD52" s="235"/>
      <c r="JE52" s="235"/>
      <c r="JF52" s="225"/>
      <c r="JG52" s="225"/>
      <c r="JH52" s="235"/>
      <c r="JI52" s="235"/>
      <c r="JJ52" s="235"/>
      <c r="JK52" s="235"/>
      <c r="JL52" s="235"/>
      <c r="JM52" s="235"/>
      <c r="JN52" s="235"/>
      <c r="JO52" s="235"/>
      <c r="JP52" s="235"/>
      <c r="JQ52" s="236"/>
      <c r="JR52" s="236"/>
      <c r="JS52" s="236"/>
      <c r="JT52" s="236"/>
      <c r="JU52" s="236"/>
      <c r="JV52" s="236"/>
      <c r="JW52" s="236"/>
      <c r="JX52" s="225"/>
      <c r="JY52" s="225"/>
      <c r="JZ52" s="225"/>
      <c r="KA52" s="225"/>
      <c r="KB52" s="225"/>
      <c r="KC52" s="225"/>
      <c r="KD52" s="225"/>
      <c r="KE52" s="225"/>
      <c r="KF52" s="225"/>
      <c r="KG52" s="225"/>
      <c r="KH52" s="225"/>
      <c r="KI52" s="225"/>
      <c r="KJ52" s="225"/>
      <c r="KK52" s="225"/>
      <c r="KL52" s="225"/>
      <c r="KM52" s="225"/>
      <c r="KN52" s="225"/>
      <c r="KO52" s="225"/>
      <c r="KP52" s="225"/>
      <c r="KQ52" s="225"/>
      <c r="KR52" s="225"/>
      <c r="KS52" s="225"/>
      <c r="KT52" s="225"/>
      <c r="KU52" s="225"/>
      <c r="KV52" s="225"/>
      <c r="KW52" s="225"/>
      <c r="KX52" s="225"/>
      <c r="KY52" s="225"/>
      <c r="KZ52" s="225"/>
      <c r="LA52" s="225"/>
      <c r="LB52" s="225"/>
      <c r="LC52" s="225"/>
      <c r="LD52" s="225"/>
      <c r="LE52" s="225"/>
      <c r="LF52" s="225"/>
      <c r="LG52" s="225"/>
      <c r="LH52" s="225"/>
      <c r="LI52" s="225"/>
      <c r="LJ52" s="225"/>
      <c r="LK52" s="225"/>
      <c r="LL52" s="225"/>
      <c r="LM52" s="225"/>
      <c r="LN52" s="225"/>
      <c r="LO52" s="225"/>
      <c r="LP52" s="225"/>
      <c r="LQ52" s="225"/>
      <c r="LR52" s="225"/>
      <c r="LS52" s="225"/>
      <c r="LT52" s="225"/>
      <c r="LU52" s="225"/>
      <c r="LV52" s="225"/>
      <c r="LW52" s="225"/>
      <c r="LX52" s="225"/>
      <c r="LY52" s="225"/>
      <c r="LZ52" s="225"/>
      <c r="MA52" s="225"/>
      <c r="MB52" s="225"/>
      <c r="MC52" s="225"/>
      <c r="MD52" s="225"/>
      <c r="ME52" s="225"/>
      <c r="MF52" s="225"/>
      <c r="MG52" s="225"/>
      <c r="MH52" s="225"/>
      <c r="MI52" s="225"/>
      <c r="MJ52" s="225"/>
      <c r="MK52" s="225"/>
      <c r="ML52" s="225"/>
      <c r="MM52" s="225"/>
      <c r="MN52" s="225"/>
      <c r="MO52" s="225"/>
      <c r="MP52" s="225"/>
      <c r="MQ52" s="225"/>
      <c r="MR52" s="225"/>
      <c r="MS52" s="225"/>
      <c r="MT52" s="225"/>
      <c r="MU52" s="225"/>
      <c r="MV52" s="225"/>
      <c r="MW52" s="225"/>
      <c r="MX52" s="225"/>
      <c r="MY52" s="225"/>
      <c r="MZ52" s="225"/>
      <c r="NA52" s="225"/>
      <c r="NB52" s="225"/>
      <c r="NC52" s="225"/>
      <c r="ND52" s="225"/>
      <c r="NE52" s="225"/>
      <c r="NF52" s="225"/>
      <c r="NG52" s="225"/>
      <c r="NH52" s="225"/>
      <c r="NI52" s="225"/>
      <c r="NJ52" s="225"/>
      <c r="NK52" s="225"/>
      <c r="NL52" s="225"/>
      <c r="NM52" s="225"/>
      <c r="NN52" s="225"/>
      <c r="NO52" s="225"/>
      <c r="NP52" s="225"/>
      <c r="NQ52" s="225"/>
      <c r="NR52" s="225"/>
      <c r="NS52" s="225"/>
      <c r="NT52" s="225"/>
      <c r="NU52" s="225"/>
      <c r="NV52" s="225"/>
      <c r="NW52" s="225"/>
      <c r="NX52" s="225"/>
      <c r="NY52" s="225"/>
      <c r="NZ52" s="225"/>
      <c r="OA52" s="225"/>
      <c r="OB52" s="225"/>
      <c r="OC52" s="225"/>
      <c r="OD52" s="225"/>
      <c r="OE52" s="225"/>
      <c r="OF52" s="225"/>
      <c r="OG52" s="225"/>
      <c r="OH52" s="225"/>
      <c r="OI52" s="225"/>
      <c r="OJ52" s="225"/>
      <c r="OK52" s="225"/>
      <c r="OL52" s="225"/>
      <c r="OM52" s="225"/>
      <c r="ON52" s="225"/>
      <c r="OO52" s="220"/>
      <c r="OP52" s="220"/>
      <c r="OQ52" s="220"/>
      <c r="OR52" s="220"/>
      <c r="OS52" s="243">
        <v>0.04</v>
      </c>
      <c r="OT52" s="225">
        <v>0.04</v>
      </c>
      <c r="OU52" s="225">
        <v>7.0000000000000007E-2</v>
      </c>
      <c r="OV52" s="225">
        <v>0.08</v>
      </c>
      <c r="OW52" s="220"/>
      <c r="OX52" s="243">
        <v>0.04</v>
      </c>
      <c r="OY52" s="225">
        <v>0.04</v>
      </c>
      <c r="OZ52" s="225">
        <v>7.0000000000000007E-2</v>
      </c>
      <c r="PA52" s="225">
        <v>0.08</v>
      </c>
      <c r="PB52" s="242"/>
      <c r="PC52" s="242"/>
      <c r="PD52" s="225"/>
      <c r="PE52" s="225"/>
      <c r="PF52" s="225"/>
      <c r="PG52" s="242"/>
      <c r="PH52" s="242"/>
      <c r="PI52" s="242"/>
      <c r="PJ52" s="242"/>
      <c r="PK52" s="242"/>
      <c r="PL52" s="242"/>
      <c r="PM52" s="242"/>
      <c r="PN52" s="242"/>
      <c r="PO52" s="242"/>
      <c r="PP52" s="229"/>
      <c r="PQ52" s="229"/>
      <c r="PR52" s="229"/>
      <c r="PS52" s="242"/>
      <c r="PT52" s="242"/>
      <c r="PU52" s="242"/>
      <c r="PV52" s="242"/>
      <c r="PW52" s="242"/>
      <c r="PX52" s="242"/>
      <c r="PY52" s="242"/>
      <c r="PZ52" s="242"/>
      <c r="QA52" s="229"/>
      <c r="QB52" s="229"/>
      <c r="QC52" s="229"/>
      <c r="QD52" s="247"/>
      <c r="QE52" s="242"/>
      <c r="QF52" s="248" t="s">
        <v>949</v>
      </c>
      <c r="QG52" s="242"/>
      <c r="QH52" s="242"/>
      <c r="QI52" s="242"/>
      <c r="QJ52" s="242"/>
      <c r="QK52" s="242"/>
      <c r="QL52" s="242"/>
      <c r="QM52" s="242"/>
      <c r="QN52" s="242"/>
      <c r="QO52" s="242"/>
      <c r="QP52" s="242"/>
      <c r="QQ52" s="242"/>
      <c r="QR52" s="242"/>
    </row>
    <row r="53" spans="1:460" s="224" customFormat="1">
      <c r="A53" s="217">
        <v>31</v>
      </c>
      <c r="B53" s="218" t="s">
        <v>951</v>
      </c>
      <c r="C53" s="241" t="str">
        <f t="shared" si="4"/>
        <v xml:space="preserve">Lăcătuș </v>
      </c>
      <c r="D53" s="220"/>
      <c r="E53" s="218"/>
      <c r="F53" s="225"/>
      <c r="G53" s="218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5"/>
      <c r="AG53" s="220"/>
      <c r="AH53" s="220"/>
      <c r="AI53" s="220"/>
      <c r="AJ53" s="220"/>
      <c r="AK53" s="220"/>
      <c r="AL53" s="220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220"/>
      <c r="AX53" s="220"/>
      <c r="AY53" s="220"/>
      <c r="AZ53" s="220"/>
      <c r="BA53" s="220"/>
      <c r="BB53" s="220"/>
      <c r="BC53" s="239"/>
      <c r="BD53" s="220"/>
      <c r="BE53" s="220"/>
      <c r="BF53" s="220"/>
      <c r="BG53" s="220"/>
      <c r="BH53" s="220"/>
      <c r="BI53" s="225"/>
      <c r="BJ53" s="225"/>
      <c r="BK53" s="225"/>
      <c r="BL53" s="225"/>
      <c r="BM53" s="225"/>
      <c r="BN53" s="225"/>
      <c r="BO53" s="225"/>
      <c r="BP53" s="225"/>
      <c r="BQ53" s="225"/>
      <c r="BR53" s="225"/>
      <c r="BS53" s="225"/>
      <c r="BT53" s="225"/>
      <c r="BU53" s="225"/>
      <c r="BV53" s="225"/>
      <c r="BW53" s="225"/>
      <c r="BX53" s="220"/>
      <c r="BY53" s="220"/>
      <c r="BZ53" s="220"/>
      <c r="CA53" s="220"/>
      <c r="CB53" s="220"/>
      <c r="CC53" s="220"/>
      <c r="CD53" s="225"/>
      <c r="CE53" s="225"/>
      <c r="CF53" s="225"/>
      <c r="CG53" s="225"/>
      <c r="CH53" s="225"/>
      <c r="CI53" s="225"/>
      <c r="CJ53" s="225"/>
      <c r="CK53" s="225"/>
      <c r="CL53" s="225"/>
      <c r="CM53" s="225"/>
      <c r="CN53" s="225"/>
      <c r="CO53" s="225"/>
      <c r="CP53" s="225"/>
      <c r="CQ53" s="225"/>
      <c r="CR53" s="225"/>
      <c r="CS53" s="225"/>
      <c r="CT53" s="225"/>
      <c r="CU53" s="225"/>
      <c r="CV53" s="225"/>
      <c r="CW53" s="225"/>
      <c r="CX53" s="225"/>
      <c r="CY53" s="225"/>
      <c r="CZ53" s="225"/>
      <c r="DA53" s="225"/>
      <c r="DB53" s="225"/>
      <c r="DC53" s="225"/>
      <c r="DD53" s="225"/>
      <c r="DE53" s="225"/>
      <c r="DF53" s="225"/>
      <c r="DG53" s="225"/>
      <c r="DH53" s="225"/>
      <c r="DI53" s="225"/>
      <c r="DJ53" s="225"/>
      <c r="DK53" s="225"/>
      <c r="DL53" s="225"/>
      <c r="DM53" s="225"/>
      <c r="DN53" s="225"/>
      <c r="DO53" s="225"/>
      <c r="DP53" s="225"/>
      <c r="DQ53" s="225"/>
      <c r="DR53" s="225"/>
      <c r="DS53" s="225"/>
      <c r="DT53" s="225"/>
      <c r="DU53" s="225"/>
      <c r="DV53" s="225"/>
      <c r="DW53" s="225"/>
      <c r="DX53" s="225"/>
      <c r="DY53" s="225"/>
      <c r="DZ53" s="225"/>
      <c r="EA53" s="225"/>
      <c r="EB53" s="225"/>
      <c r="EC53" s="225"/>
      <c r="ED53" s="225"/>
      <c r="EE53" s="225"/>
      <c r="EF53" s="225"/>
      <c r="EG53" s="225"/>
      <c r="EH53" s="225"/>
      <c r="EI53" s="225"/>
      <c r="EJ53" s="225"/>
      <c r="EK53" s="225"/>
      <c r="EL53" s="225"/>
      <c r="EM53" s="225"/>
      <c r="EN53" s="225"/>
      <c r="EO53" s="225"/>
      <c r="EP53" s="225"/>
      <c r="EQ53" s="225"/>
      <c r="ER53" s="225"/>
      <c r="ES53" s="225"/>
      <c r="ET53" s="225"/>
      <c r="EU53" s="225"/>
      <c r="EV53" s="225"/>
      <c r="EW53" s="225"/>
      <c r="EX53" s="225"/>
      <c r="EY53" s="225"/>
      <c r="EZ53" s="225"/>
      <c r="FA53" s="225"/>
      <c r="FB53" s="225"/>
      <c r="FC53" s="225"/>
      <c r="FD53" s="225"/>
      <c r="FE53" s="225"/>
      <c r="FF53" s="225"/>
      <c r="FG53" s="225"/>
      <c r="FH53" s="225"/>
      <c r="FI53" s="225"/>
      <c r="FJ53" s="225"/>
      <c r="FK53" s="225"/>
      <c r="FL53" s="225"/>
      <c r="FM53" s="225"/>
      <c r="FN53" s="225"/>
      <c r="FO53" s="225"/>
      <c r="FP53" s="225"/>
      <c r="FQ53" s="225"/>
      <c r="FR53" s="225"/>
      <c r="FS53" s="225"/>
      <c r="FT53" s="225"/>
      <c r="FU53" s="225"/>
      <c r="FV53" s="225"/>
      <c r="FW53" s="225"/>
      <c r="FX53" s="225"/>
      <c r="FY53" s="225"/>
      <c r="FZ53" s="225"/>
      <c r="GA53" s="225"/>
      <c r="GB53" s="225"/>
      <c r="GC53" s="225"/>
      <c r="GD53" s="225"/>
      <c r="GE53" s="225"/>
      <c r="GF53" s="225"/>
      <c r="GG53" s="225"/>
      <c r="GH53" s="225"/>
      <c r="GI53" s="225"/>
      <c r="GJ53" s="225"/>
      <c r="GK53" s="225"/>
      <c r="GL53" s="225"/>
      <c r="GM53" s="225"/>
      <c r="GN53" s="225"/>
      <c r="GO53" s="225"/>
      <c r="GP53" s="225"/>
      <c r="GQ53" s="225"/>
      <c r="GR53" s="225"/>
      <c r="GS53" s="225"/>
      <c r="GT53" s="225"/>
      <c r="GU53" s="225"/>
      <c r="GV53" s="225"/>
      <c r="GW53" s="225"/>
      <c r="GX53" s="225"/>
      <c r="GY53" s="218"/>
      <c r="GZ53" s="225"/>
      <c r="HA53" s="218"/>
      <c r="HB53" s="225"/>
      <c r="HC53" s="225"/>
      <c r="HD53" s="225"/>
      <c r="HE53" s="225"/>
      <c r="HF53" s="225"/>
      <c r="HG53" s="225"/>
      <c r="HH53" s="225"/>
      <c r="HI53" s="225"/>
      <c r="HJ53" s="225"/>
      <c r="HK53" s="225"/>
      <c r="HL53" s="225"/>
      <c r="HM53" s="225"/>
      <c r="HN53" s="225"/>
      <c r="HO53" s="220"/>
      <c r="HP53" s="220"/>
      <c r="HQ53" s="220"/>
      <c r="HR53" s="220"/>
      <c r="HS53" s="220"/>
      <c r="HT53" s="220"/>
      <c r="HU53" s="220"/>
      <c r="HV53" s="220"/>
      <c r="HW53" s="220"/>
      <c r="HX53" s="220"/>
      <c r="HY53" s="220"/>
      <c r="HZ53" s="225"/>
      <c r="IA53" s="220"/>
      <c r="IB53" s="220"/>
      <c r="IC53" s="220"/>
      <c r="ID53" s="220"/>
      <c r="IE53" s="220"/>
      <c r="IF53" s="220"/>
      <c r="IG53" s="220"/>
      <c r="IH53" s="220"/>
      <c r="II53" s="220"/>
      <c r="IJ53" s="220"/>
      <c r="IK53" s="220"/>
      <c r="IL53" s="220"/>
      <c r="IM53" s="220"/>
      <c r="IN53" s="220"/>
      <c r="IO53" s="220"/>
      <c r="IP53" s="220"/>
      <c r="IQ53" s="220"/>
      <c r="IR53" s="220"/>
      <c r="IS53" s="220"/>
      <c r="IT53" s="220"/>
      <c r="IU53" s="220"/>
      <c r="IV53" s="220"/>
      <c r="IW53" s="239"/>
      <c r="IX53" s="220"/>
      <c r="IY53" s="220"/>
      <c r="IZ53" s="220"/>
      <c r="JA53" s="220"/>
      <c r="JB53" s="220"/>
      <c r="JC53" s="220"/>
      <c r="JD53" s="225"/>
      <c r="JE53" s="225"/>
      <c r="JF53" s="225"/>
      <c r="JG53" s="225"/>
      <c r="JH53" s="225"/>
      <c r="JI53" s="225"/>
      <c r="JJ53" s="225"/>
      <c r="JK53" s="225"/>
      <c r="JL53" s="225"/>
      <c r="JM53" s="225"/>
      <c r="JN53" s="225"/>
      <c r="JO53" s="225"/>
      <c r="JP53" s="225"/>
      <c r="JQ53" s="220"/>
      <c r="JR53" s="220"/>
      <c r="JS53" s="220"/>
      <c r="JT53" s="220"/>
      <c r="JU53" s="220"/>
      <c r="JV53" s="220"/>
      <c r="JW53" s="220"/>
      <c r="JX53" s="225"/>
      <c r="JY53" s="225"/>
      <c r="JZ53" s="225"/>
      <c r="KA53" s="225"/>
      <c r="KB53" s="225"/>
      <c r="KC53" s="225"/>
      <c r="KD53" s="225"/>
      <c r="KE53" s="225"/>
      <c r="KF53" s="225"/>
      <c r="KG53" s="225"/>
      <c r="KH53" s="225"/>
      <c r="KI53" s="225"/>
      <c r="KJ53" s="225"/>
      <c r="KK53" s="225"/>
      <c r="KL53" s="225"/>
      <c r="KM53" s="225"/>
      <c r="KN53" s="225"/>
      <c r="KO53" s="225"/>
      <c r="KP53" s="225"/>
      <c r="KQ53" s="225"/>
      <c r="KR53" s="225"/>
      <c r="KS53" s="225"/>
      <c r="KT53" s="225"/>
      <c r="KU53" s="225"/>
      <c r="KV53" s="225"/>
      <c r="KW53" s="225"/>
      <c r="KX53" s="225"/>
      <c r="KY53" s="225"/>
      <c r="KZ53" s="225"/>
      <c r="LA53" s="225"/>
      <c r="LB53" s="225"/>
      <c r="LC53" s="225"/>
      <c r="LD53" s="225"/>
      <c r="LE53" s="225"/>
      <c r="LF53" s="225"/>
      <c r="LG53" s="225"/>
      <c r="LH53" s="225"/>
      <c r="LI53" s="225"/>
      <c r="LJ53" s="225"/>
      <c r="LK53" s="225"/>
      <c r="LL53" s="225"/>
      <c r="LM53" s="225"/>
      <c r="LN53" s="225"/>
      <c r="LO53" s="225"/>
      <c r="LP53" s="225"/>
      <c r="LQ53" s="225"/>
      <c r="LR53" s="225"/>
      <c r="LS53" s="225"/>
      <c r="LT53" s="225"/>
      <c r="LU53" s="225"/>
      <c r="LV53" s="225"/>
      <c r="LW53" s="225"/>
      <c r="LX53" s="225"/>
      <c r="LY53" s="225"/>
      <c r="LZ53" s="225"/>
      <c r="MA53" s="225"/>
      <c r="MB53" s="225"/>
      <c r="MC53" s="225"/>
      <c r="MD53" s="225"/>
      <c r="ME53" s="225"/>
      <c r="MF53" s="225"/>
      <c r="MG53" s="225"/>
      <c r="MH53" s="225"/>
      <c r="MI53" s="225"/>
      <c r="MJ53" s="225"/>
      <c r="MK53" s="225"/>
      <c r="ML53" s="225"/>
      <c r="MM53" s="225"/>
      <c r="MN53" s="225"/>
      <c r="MO53" s="225"/>
      <c r="MP53" s="225"/>
      <c r="MQ53" s="225"/>
      <c r="MR53" s="225"/>
      <c r="MS53" s="225"/>
      <c r="MT53" s="225"/>
      <c r="MU53" s="225"/>
      <c r="MV53" s="225"/>
      <c r="MW53" s="225"/>
      <c r="MX53" s="225"/>
      <c r="MY53" s="225"/>
      <c r="MZ53" s="225"/>
      <c r="NA53" s="225"/>
      <c r="NB53" s="225"/>
      <c r="NC53" s="225"/>
      <c r="ND53" s="225"/>
      <c r="NE53" s="225"/>
      <c r="NF53" s="225"/>
      <c r="NG53" s="225"/>
      <c r="NH53" s="225"/>
      <c r="NI53" s="225"/>
      <c r="NJ53" s="225"/>
      <c r="NK53" s="225"/>
      <c r="NL53" s="225"/>
      <c r="NM53" s="225"/>
      <c r="NN53" s="225"/>
      <c r="NO53" s="225"/>
      <c r="NP53" s="225"/>
      <c r="NQ53" s="225"/>
      <c r="NR53" s="225"/>
      <c r="NS53" s="225"/>
      <c r="NT53" s="225"/>
      <c r="NU53" s="225"/>
      <c r="NV53" s="225"/>
      <c r="NW53" s="225"/>
      <c r="NX53" s="225"/>
      <c r="NY53" s="225"/>
      <c r="NZ53" s="225"/>
      <c r="OA53" s="225"/>
      <c r="OB53" s="225"/>
      <c r="OC53" s="225"/>
      <c r="OD53" s="225"/>
      <c r="OE53" s="225"/>
      <c r="OF53" s="225"/>
      <c r="OG53" s="225"/>
      <c r="OH53" s="225"/>
      <c r="OI53" s="225"/>
      <c r="OJ53" s="225"/>
      <c r="OK53" s="225"/>
      <c r="OL53" s="225"/>
      <c r="OM53" s="225"/>
      <c r="ON53" s="225"/>
      <c r="OO53" s="220"/>
      <c r="OP53" s="220"/>
      <c r="OQ53" s="220"/>
      <c r="OR53" s="220"/>
      <c r="OS53" s="243"/>
      <c r="OT53" s="225"/>
      <c r="OU53" s="225"/>
      <c r="OV53" s="225"/>
      <c r="OW53" s="220"/>
      <c r="OX53" s="243"/>
      <c r="OY53" s="225"/>
      <c r="OZ53" s="225"/>
      <c r="PA53" s="225"/>
      <c r="PB53" s="243"/>
      <c r="PC53" s="242"/>
      <c r="PD53" s="225"/>
      <c r="PE53" s="225"/>
      <c r="PF53" s="225"/>
      <c r="PG53" s="242"/>
      <c r="PH53" s="242"/>
      <c r="PI53" s="242"/>
      <c r="PJ53" s="242"/>
      <c r="PK53" s="242"/>
      <c r="PL53" s="242"/>
      <c r="PM53" s="242"/>
      <c r="PN53" s="242"/>
      <c r="PO53" s="242"/>
      <c r="PP53" s="229"/>
      <c r="PQ53" s="229"/>
      <c r="PR53" s="229"/>
      <c r="PS53" s="242"/>
      <c r="PT53" s="242"/>
      <c r="PU53" s="242"/>
      <c r="PV53" s="242"/>
      <c r="PW53" s="242"/>
      <c r="PX53" s="242"/>
      <c r="PY53" s="242"/>
      <c r="PZ53" s="242"/>
      <c r="QA53" s="229"/>
      <c r="QB53" s="229"/>
      <c r="QC53" s="229"/>
      <c r="QD53" s="244">
        <v>0.05</v>
      </c>
      <c r="QE53" s="243">
        <v>0.05</v>
      </c>
      <c r="QF53" s="248" t="s">
        <v>949</v>
      </c>
      <c r="QG53" s="242"/>
      <c r="QH53" s="242"/>
      <c r="QI53" s="242"/>
      <c r="QJ53" s="242"/>
      <c r="QK53" s="242"/>
      <c r="QL53" s="242"/>
      <c r="QM53" s="242"/>
      <c r="QN53" s="242"/>
      <c r="QO53" s="242"/>
      <c r="QP53" s="242"/>
      <c r="QQ53" s="242"/>
      <c r="QR53" s="242"/>
    </row>
    <row r="54" spans="1:460" s="224" customFormat="1">
      <c r="A54" s="217">
        <v>32</v>
      </c>
      <c r="B54" s="218" t="s">
        <v>952</v>
      </c>
      <c r="C54" s="241" t="str">
        <f t="shared" si="4"/>
        <v xml:space="preserve">Lăcătuș </v>
      </c>
      <c r="D54" s="220"/>
      <c r="E54" s="218"/>
      <c r="F54" s="225"/>
      <c r="G54" s="218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36"/>
      <c r="AH54" s="236"/>
      <c r="AI54" s="236"/>
      <c r="AJ54" s="236"/>
      <c r="AK54" s="236"/>
      <c r="AL54" s="236"/>
      <c r="AM54" s="236"/>
      <c r="AN54" s="236"/>
      <c r="AO54" s="236"/>
      <c r="AP54" s="236"/>
      <c r="AQ54" s="236"/>
      <c r="AR54" s="236"/>
      <c r="AS54" s="236"/>
      <c r="AT54" s="236"/>
      <c r="AU54" s="236"/>
      <c r="AV54" s="236"/>
      <c r="AW54" s="236"/>
      <c r="AX54" s="236"/>
      <c r="AY54" s="236"/>
      <c r="AZ54" s="236"/>
      <c r="BA54" s="236"/>
      <c r="BB54" s="236"/>
      <c r="BC54" s="239"/>
      <c r="BD54" s="225"/>
      <c r="BE54" s="225"/>
      <c r="BF54" s="225"/>
      <c r="BG54" s="225"/>
      <c r="BH54" s="225"/>
      <c r="BI54" s="225"/>
      <c r="BJ54" s="235"/>
      <c r="BK54" s="235"/>
      <c r="BL54" s="225"/>
      <c r="BM54" s="225"/>
      <c r="BN54" s="235"/>
      <c r="BO54" s="235"/>
      <c r="BP54" s="235"/>
      <c r="BQ54" s="235"/>
      <c r="BR54" s="235"/>
      <c r="BS54" s="235"/>
      <c r="BT54" s="235"/>
      <c r="BU54" s="235"/>
      <c r="BV54" s="235"/>
      <c r="BW54" s="235"/>
      <c r="BX54" s="236"/>
      <c r="BY54" s="236"/>
      <c r="BZ54" s="236"/>
      <c r="CA54" s="236"/>
      <c r="CB54" s="236"/>
      <c r="CC54" s="236"/>
      <c r="CD54" s="225"/>
      <c r="CE54" s="225"/>
      <c r="CF54" s="225"/>
      <c r="CG54" s="225"/>
      <c r="CH54" s="225"/>
      <c r="CI54" s="225"/>
      <c r="CJ54" s="225"/>
      <c r="CK54" s="225"/>
      <c r="CL54" s="225"/>
      <c r="CM54" s="225"/>
      <c r="CN54" s="225"/>
      <c r="CO54" s="225"/>
      <c r="CP54" s="225"/>
      <c r="CQ54" s="225"/>
      <c r="CR54" s="225"/>
      <c r="CS54" s="225"/>
      <c r="CT54" s="225"/>
      <c r="CU54" s="225"/>
      <c r="CV54" s="225"/>
      <c r="CW54" s="225"/>
      <c r="CX54" s="225"/>
      <c r="CY54" s="225"/>
      <c r="CZ54" s="225"/>
      <c r="DA54" s="225"/>
      <c r="DB54" s="225"/>
      <c r="DC54" s="225"/>
      <c r="DD54" s="225"/>
      <c r="DE54" s="225"/>
      <c r="DF54" s="225"/>
      <c r="DG54" s="225"/>
      <c r="DH54" s="225"/>
      <c r="DI54" s="225"/>
      <c r="DJ54" s="225"/>
      <c r="DK54" s="225"/>
      <c r="DL54" s="225"/>
      <c r="DM54" s="225"/>
      <c r="DN54" s="225"/>
      <c r="DO54" s="225"/>
      <c r="DP54" s="225"/>
      <c r="DQ54" s="225"/>
      <c r="DR54" s="225"/>
      <c r="DS54" s="225"/>
      <c r="DT54" s="225"/>
      <c r="DU54" s="225"/>
      <c r="DV54" s="225"/>
      <c r="DW54" s="225"/>
      <c r="DX54" s="225"/>
      <c r="DY54" s="225"/>
      <c r="DZ54" s="225"/>
      <c r="EA54" s="225"/>
      <c r="EB54" s="225"/>
      <c r="EC54" s="225"/>
      <c r="ED54" s="225"/>
      <c r="EE54" s="225"/>
      <c r="EF54" s="225"/>
      <c r="EG54" s="225"/>
      <c r="EH54" s="225"/>
      <c r="EI54" s="225"/>
      <c r="EJ54" s="225"/>
      <c r="EK54" s="225"/>
      <c r="EL54" s="225"/>
      <c r="EM54" s="225"/>
      <c r="EN54" s="225"/>
      <c r="EO54" s="225"/>
      <c r="EP54" s="225"/>
      <c r="EQ54" s="225"/>
      <c r="ER54" s="225"/>
      <c r="ES54" s="225"/>
      <c r="ET54" s="225"/>
      <c r="EU54" s="225"/>
      <c r="EV54" s="225"/>
      <c r="EW54" s="225"/>
      <c r="EX54" s="225"/>
      <c r="EY54" s="225"/>
      <c r="EZ54" s="225"/>
      <c r="FA54" s="225"/>
      <c r="FB54" s="225"/>
      <c r="FC54" s="225"/>
      <c r="FD54" s="225"/>
      <c r="FE54" s="225"/>
      <c r="FF54" s="225"/>
      <c r="FG54" s="225"/>
      <c r="FH54" s="225"/>
      <c r="FI54" s="225"/>
      <c r="FJ54" s="225"/>
      <c r="FK54" s="225"/>
      <c r="FL54" s="225"/>
      <c r="FM54" s="225"/>
      <c r="FN54" s="225"/>
      <c r="FO54" s="225"/>
      <c r="FP54" s="225"/>
      <c r="FQ54" s="225"/>
      <c r="FR54" s="225"/>
      <c r="FS54" s="225"/>
      <c r="FT54" s="225"/>
      <c r="FU54" s="225"/>
      <c r="FV54" s="225"/>
      <c r="FW54" s="225"/>
      <c r="FX54" s="225"/>
      <c r="FY54" s="225"/>
      <c r="FZ54" s="225"/>
      <c r="GA54" s="225"/>
      <c r="GB54" s="225"/>
      <c r="GC54" s="225"/>
      <c r="GD54" s="225"/>
      <c r="GE54" s="225"/>
      <c r="GF54" s="225"/>
      <c r="GG54" s="225"/>
      <c r="GH54" s="225"/>
      <c r="GI54" s="225"/>
      <c r="GJ54" s="225"/>
      <c r="GK54" s="225"/>
      <c r="GL54" s="225"/>
      <c r="GM54" s="225"/>
      <c r="GN54" s="225"/>
      <c r="GO54" s="225"/>
      <c r="GP54" s="225"/>
      <c r="GQ54" s="225"/>
      <c r="GR54" s="225"/>
      <c r="GS54" s="225"/>
      <c r="GT54" s="225"/>
      <c r="GU54" s="225"/>
      <c r="GV54" s="225"/>
      <c r="GW54" s="225"/>
      <c r="GX54" s="225"/>
      <c r="GY54" s="218"/>
      <c r="GZ54" s="225"/>
      <c r="HA54" s="218"/>
      <c r="HB54" s="225"/>
      <c r="HC54" s="225"/>
      <c r="HD54" s="225"/>
      <c r="HE54" s="225"/>
      <c r="HF54" s="225"/>
      <c r="HG54" s="225"/>
      <c r="HH54" s="225"/>
      <c r="HI54" s="225"/>
      <c r="HJ54" s="225"/>
      <c r="HK54" s="225"/>
      <c r="HL54" s="225"/>
      <c r="HM54" s="225"/>
      <c r="HN54" s="225"/>
      <c r="HO54" s="225"/>
      <c r="HP54" s="225"/>
      <c r="HQ54" s="225"/>
      <c r="HR54" s="225"/>
      <c r="HS54" s="225"/>
      <c r="HT54" s="225"/>
      <c r="HU54" s="225"/>
      <c r="HV54" s="225"/>
      <c r="HW54" s="225"/>
      <c r="HX54" s="225"/>
      <c r="HY54" s="225"/>
      <c r="HZ54" s="225"/>
      <c r="IA54" s="236"/>
      <c r="IB54" s="236"/>
      <c r="IC54" s="236"/>
      <c r="ID54" s="236"/>
      <c r="IE54" s="236"/>
      <c r="IF54" s="236"/>
      <c r="IG54" s="236"/>
      <c r="IH54" s="236"/>
      <c r="II54" s="236"/>
      <c r="IJ54" s="236"/>
      <c r="IK54" s="236"/>
      <c r="IL54" s="236"/>
      <c r="IM54" s="236"/>
      <c r="IN54" s="236"/>
      <c r="IO54" s="236"/>
      <c r="IP54" s="236"/>
      <c r="IQ54" s="236"/>
      <c r="IR54" s="236"/>
      <c r="IS54" s="236"/>
      <c r="IT54" s="236"/>
      <c r="IU54" s="236"/>
      <c r="IV54" s="236"/>
      <c r="IW54" s="239"/>
      <c r="IX54" s="225"/>
      <c r="IY54" s="225"/>
      <c r="IZ54" s="225"/>
      <c r="JA54" s="225"/>
      <c r="JB54" s="225"/>
      <c r="JC54" s="225"/>
      <c r="JD54" s="235"/>
      <c r="JE54" s="235"/>
      <c r="JF54" s="225"/>
      <c r="JG54" s="225"/>
      <c r="JH54" s="235"/>
      <c r="JI54" s="235"/>
      <c r="JJ54" s="235"/>
      <c r="JK54" s="235"/>
      <c r="JL54" s="235"/>
      <c r="JM54" s="235"/>
      <c r="JN54" s="235"/>
      <c r="JO54" s="235"/>
      <c r="JP54" s="235"/>
      <c r="JQ54" s="236"/>
      <c r="JR54" s="236"/>
      <c r="JS54" s="236"/>
      <c r="JT54" s="236"/>
      <c r="JU54" s="236"/>
      <c r="JV54" s="236"/>
      <c r="JW54" s="236"/>
      <c r="JX54" s="225"/>
      <c r="JY54" s="225"/>
      <c r="JZ54" s="225"/>
      <c r="KA54" s="225"/>
      <c r="KB54" s="225"/>
      <c r="KC54" s="225"/>
      <c r="KD54" s="225"/>
      <c r="KE54" s="225"/>
      <c r="KF54" s="225"/>
      <c r="KG54" s="225"/>
      <c r="KH54" s="225"/>
      <c r="KI54" s="225"/>
      <c r="KJ54" s="225"/>
      <c r="KK54" s="225"/>
      <c r="KL54" s="225"/>
      <c r="KM54" s="225"/>
      <c r="KN54" s="225"/>
      <c r="KO54" s="225"/>
      <c r="KP54" s="225"/>
      <c r="KQ54" s="225"/>
      <c r="KR54" s="225"/>
      <c r="KS54" s="225"/>
      <c r="KT54" s="225"/>
      <c r="KU54" s="225"/>
      <c r="KV54" s="225"/>
      <c r="KW54" s="225"/>
      <c r="KX54" s="225"/>
      <c r="KY54" s="225"/>
      <c r="KZ54" s="225"/>
      <c r="LA54" s="225"/>
      <c r="LB54" s="225"/>
      <c r="LC54" s="225"/>
      <c r="LD54" s="225"/>
      <c r="LE54" s="225"/>
      <c r="LF54" s="225"/>
      <c r="LG54" s="225"/>
      <c r="LH54" s="225"/>
      <c r="LI54" s="225"/>
      <c r="LJ54" s="225"/>
      <c r="LK54" s="225"/>
      <c r="LL54" s="225"/>
      <c r="LM54" s="225"/>
      <c r="LN54" s="225"/>
      <c r="LO54" s="225"/>
      <c r="LP54" s="225"/>
      <c r="LQ54" s="225"/>
      <c r="LR54" s="225"/>
      <c r="LS54" s="225"/>
      <c r="LT54" s="225"/>
      <c r="LU54" s="225"/>
      <c r="LV54" s="225"/>
      <c r="LW54" s="225"/>
      <c r="LX54" s="225"/>
      <c r="LY54" s="225"/>
      <c r="LZ54" s="225"/>
      <c r="MA54" s="225"/>
      <c r="MB54" s="225"/>
      <c r="MC54" s="225"/>
      <c r="MD54" s="225"/>
      <c r="ME54" s="225"/>
      <c r="MF54" s="225"/>
      <c r="MG54" s="225"/>
      <c r="MH54" s="225"/>
      <c r="MI54" s="225"/>
      <c r="MJ54" s="225"/>
      <c r="MK54" s="225"/>
      <c r="ML54" s="225"/>
      <c r="MM54" s="225"/>
      <c r="MN54" s="225"/>
      <c r="MO54" s="225"/>
      <c r="MP54" s="225"/>
      <c r="MQ54" s="225"/>
      <c r="MR54" s="225"/>
      <c r="MS54" s="225"/>
      <c r="MT54" s="225"/>
      <c r="MU54" s="225"/>
      <c r="MV54" s="225"/>
      <c r="MW54" s="225"/>
      <c r="MX54" s="225"/>
      <c r="MY54" s="225"/>
      <c r="MZ54" s="225"/>
      <c r="NA54" s="225"/>
      <c r="NB54" s="225"/>
      <c r="NC54" s="225"/>
      <c r="ND54" s="225"/>
      <c r="NE54" s="225"/>
      <c r="NF54" s="225"/>
      <c r="NG54" s="225"/>
      <c r="NH54" s="225"/>
      <c r="NI54" s="225"/>
      <c r="NJ54" s="225"/>
      <c r="NK54" s="225"/>
      <c r="NL54" s="225"/>
      <c r="NM54" s="225"/>
      <c r="NN54" s="225"/>
      <c r="NO54" s="225"/>
      <c r="NP54" s="225"/>
      <c r="NQ54" s="225"/>
      <c r="NR54" s="225"/>
      <c r="NS54" s="225"/>
      <c r="NT54" s="225"/>
      <c r="NU54" s="225"/>
      <c r="NV54" s="225"/>
      <c r="NW54" s="225"/>
      <c r="NX54" s="225"/>
      <c r="NY54" s="225"/>
      <c r="NZ54" s="225"/>
      <c r="OA54" s="225"/>
      <c r="OB54" s="225"/>
      <c r="OC54" s="225"/>
      <c r="OD54" s="225"/>
      <c r="OE54" s="225"/>
      <c r="OF54" s="225"/>
      <c r="OG54" s="225"/>
      <c r="OH54" s="225"/>
      <c r="OI54" s="225"/>
      <c r="OJ54" s="225"/>
      <c r="OK54" s="225"/>
      <c r="OL54" s="225"/>
      <c r="OM54" s="225"/>
      <c r="ON54" s="225"/>
      <c r="OO54" s="220"/>
      <c r="OP54" s="220"/>
      <c r="OQ54" s="220"/>
      <c r="OR54" s="220"/>
      <c r="OS54" s="243"/>
      <c r="OT54" s="225"/>
      <c r="OU54" s="225"/>
      <c r="OV54" s="225"/>
      <c r="OW54" s="220"/>
      <c r="OX54" s="243"/>
      <c r="OY54" s="225"/>
      <c r="OZ54" s="225"/>
      <c r="PA54" s="225"/>
      <c r="PB54" s="243"/>
      <c r="PC54" s="242"/>
      <c r="PD54" s="225"/>
      <c r="PE54" s="225"/>
      <c r="PF54" s="225"/>
      <c r="PG54" s="242"/>
      <c r="PH54" s="242"/>
      <c r="PI54" s="242"/>
      <c r="PJ54" s="242"/>
      <c r="PK54" s="242"/>
      <c r="PL54" s="242"/>
      <c r="PM54" s="242"/>
      <c r="PN54" s="242"/>
      <c r="PO54" s="242"/>
      <c r="PP54" s="229"/>
      <c r="PQ54" s="229"/>
      <c r="PR54" s="229"/>
      <c r="PS54" s="242"/>
      <c r="PT54" s="242"/>
      <c r="PU54" s="242"/>
      <c r="PV54" s="242"/>
      <c r="PW54" s="242"/>
      <c r="PX54" s="242"/>
      <c r="PY54" s="242"/>
      <c r="PZ54" s="242"/>
      <c r="QA54" s="229"/>
      <c r="QB54" s="229"/>
      <c r="QC54" s="229"/>
      <c r="QD54" s="244">
        <v>0.03</v>
      </c>
      <c r="QE54" s="243">
        <v>0.03</v>
      </c>
      <c r="QF54" s="242"/>
      <c r="QG54" s="242"/>
      <c r="QH54" s="242"/>
      <c r="QI54" s="242"/>
      <c r="QJ54" s="242"/>
      <c r="QK54" s="242"/>
      <c r="QL54" s="242"/>
      <c r="QM54" s="242"/>
      <c r="QN54" s="242"/>
      <c r="QO54" s="242"/>
      <c r="QP54" s="242"/>
      <c r="QQ54" s="242"/>
      <c r="QR54" s="242"/>
    </row>
    <row r="55" spans="1:460" s="224" customFormat="1">
      <c r="A55" s="217">
        <v>33</v>
      </c>
      <c r="B55" s="218" t="s">
        <v>953</v>
      </c>
      <c r="C55" s="245" t="str">
        <f>B12</f>
        <v>Controlor ( inginer, maistru)</v>
      </c>
      <c r="D55" s="220"/>
      <c r="E55" s="218"/>
      <c r="F55" s="225"/>
      <c r="G55" s="218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239"/>
      <c r="BD55" s="225"/>
      <c r="BE55" s="225"/>
      <c r="BF55" s="225"/>
      <c r="BG55" s="225"/>
      <c r="BH55" s="225"/>
      <c r="BI55" s="225"/>
      <c r="BJ55" s="235"/>
      <c r="BK55" s="235"/>
      <c r="BL55" s="225"/>
      <c r="BM55" s="225"/>
      <c r="BN55" s="235"/>
      <c r="BO55" s="235"/>
      <c r="BP55" s="235"/>
      <c r="BQ55" s="235"/>
      <c r="BR55" s="235"/>
      <c r="BS55" s="235"/>
      <c r="BT55" s="235"/>
      <c r="BU55" s="235"/>
      <c r="BV55" s="235"/>
      <c r="BW55" s="235"/>
      <c r="BX55" s="236"/>
      <c r="BY55" s="236"/>
      <c r="BZ55" s="236"/>
      <c r="CA55" s="236"/>
      <c r="CB55" s="236"/>
      <c r="CC55" s="236"/>
      <c r="CD55" s="225"/>
      <c r="CE55" s="225"/>
      <c r="CF55" s="225"/>
      <c r="CG55" s="225"/>
      <c r="CH55" s="225"/>
      <c r="CI55" s="225"/>
      <c r="CJ55" s="225"/>
      <c r="CK55" s="225"/>
      <c r="CL55" s="225"/>
      <c r="CM55" s="225"/>
      <c r="CN55" s="225"/>
      <c r="CO55" s="225"/>
      <c r="CP55" s="225"/>
      <c r="CQ55" s="225"/>
      <c r="CR55" s="225"/>
      <c r="CS55" s="225"/>
      <c r="CT55" s="225"/>
      <c r="CU55" s="225"/>
      <c r="CV55" s="225"/>
      <c r="CW55" s="225"/>
      <c r="CX55" s="225"/>
      <c r="CY55" s="225"/>
      <c r="CZ55" s="225"/>
      <c r="DA55" s="225"/>
      <c r="DB55" s="225"/>
      <c r="DC55" s="225"/>
      <c r="DD55" s="225"/>
      <c r="DE55" s="225"/>
      <c r="DF55" s="225"/>
      <c r="DG55" s="225"/>
      <c r="DH55" s="225"/>
      <c r="DI55" s="225"/>
      <c r="DJ55" s="225"/>
      <c r="DK55" s="225"/>
      <c r="DL55" s="225"/>
      <c r="DM55" s="225"/>
      <c r="DN55" s="225"/>
      <c r="DO55" s="225"/>
      <c r="DP55" s="225"/>
      <c r="DQ55" s="225"/>
      <c r="DR55" s="225"/>
      <c r="DS55" s="225"/>
      <c r="DT55" s="225"/>
      <c r="DU55" s="225"/>
      <c r="DV55" s="225"/>
      <c r="DW55" s="225"/>
      <c r="DX55" s="225"/>
      <c r="DY55" s="225"/>
      <c r="DZ55" s="225"/>
      <c r="EA55" s="225"/>
      <c r="EB55" s="225"/>
      <c r="EC55" s="225"/>
      <c r="ED55" s="225"/>
      <c r="EE55" s="225"/>
      <c r="EF55" s="225"/>
      <c r="EG55" s="225"/>
      <c r="EH55" s="225"/>
      <c r="EI55" s="225"/>
      <c r="EJ55" s="225"/>
      <c r="EK55" s="225"/>
      <c r="EL55" s="225"/>
      <c r="EM55" s="225"/>
      <c r="EN55" s="225"/>
      <c r="EO55" s="225"/>
      <c r="EP55" s="225"/>
      <c r="EQ55" s="225"/>
      <c r="ER55" s="225"/>
      <c r="ES55" s="225"/>
      <c r="ET55" s="225"/>
      <c r="EU55" s="225"/>
      <c r="EV55" s="225"/>
      <c r="EW55" s="225"/>
      <c r="EX55" s="225"/>
      <c r="EY55" s="225"/>
      <c r="EZ55" s="225"/>
      <c r="FA55" s="225"/>
      <c r="FB55" s="225"/>
      <c r="FC55" s="225"/>
      <c r="FD55" s="225"/>
      <c r="FE55" s="225"/>
      <c r="FF55" s="225"/>
      <c r="FG55" s="225"/>
      <c r="FH55" s="225"/>
      <c r="FI55" s="225"/>
      <c r="FJ55" s="225"/>
      <c r="FK55" s="225"/>
      <c r="FL55" s="225"/>
      <c r="FM55" s="225"/>
      <c r="FN55" s="225"/>
      <c r="FO55" s="225"/>
      <c r="FP55" s="225"/>
      <c r="FQ55" s="225"/>
      <c r="FR55" s="225"/>
      <c r="FS55" s="225"/>
      <c r="FT55" s="225"/>
      <c r="FU55" s="225"/>
      <c r="FV55" s="225"/>
      <c r="FW55" s="225"/>
      <c r="FX55" s="225"/>
      <c r="FY55" s="225"/>
      <c r="FZ55" s="225"/>
      <c r="GA55" s="225"/>
      <c r="GB55" s="225"/>
      <c r="GC55" s="225"/>
      <c r="GD55" s="225"/>
      <c r="GE55" s="225"/>
      <c r="GF55" s="225"/>
      <c r="GG55" s="225"/>
      <c r="GH55" s="225"/>
      <c r="GI55" s="225"/>
      <c r="GJ55" s="225"/>
      <c r="GK55" s="225"/>
      <c r="GL55" s="225"/>
      <c r="GM55" s="225"/>
      <c r="GN55" s="225"/>
      <c r="GO55" s="225"/>
      <c r="GP55" s="225"/>
      <c r="GQ55" s="225"/>
      <c r="GR55" s="225"/>
      <c r="GS55" s="225"/>
      <c r="GT55" s="225"/>
      <c r="GU55" s="225"/>
      <c r="GV55" s="225"/>
      <c r="GW55" s="225"/>
      <c r="GX55" s="225"/>
      <c r="GY55" s="218"/>
      <c r="GZ55" s="225"/>
      <c r="HA55" s="218"/>
      <c r="HB55" s="225"/>
      <c r="HC55" s="225"/>
      <c r="HD55" s="225"/>
      <c r="HE55" s="225"/>
      <c r="HF55" s="225"/>
      <c r="HG55" s="225"/>
      <c r="HH55" s="225"/>
      <c r="HI55" s="225"/>
      <c r="HJ55" s="225"/>
      <c r="HK55" s="225"/>
      <c r="HL55" s="225"/>
      <c r="HM55" s="225"/>
      <c r="HN55" s="225"/>
      <c r="HO55" s="225"/>
      <c r="HP55" s="225"/>
      <c r="HQ55" s="225"/>
      <c r="HR55" s="225"/>
      <c r="HS55" s="225"/>
      <c r="HT55" s="225"/>
      <c r="HU55" s="225"/>
      <c r="HV55" s="225"/>
      <c r="HW55" s="225"/>
      <c r="HX55" s="225"/>
      <c r="HY55" s="225"/>
      <c r="HZ55" s="225"/>
      <c r="IA55" s="236"/>
      <c r="IB55" s="236"/>
      <c r="IC55" s="236"/>
      <c r="ID55" s="236"/>
      <c r="IE55" s="236"/>
      <c r="IF55" s="236"/>
      <c r="IG55" s="236"/>
      <c r="IH55" s="236"/>
      <c r="II55" s="236"/>
      <c r="IJ55" s="236"/>
      <c r="IK55" s="236"/>
      <c r="IL55" s="236"/>
      <c r="IM55" s="236"/>
      <c r="IN55" s="236"/>
      <c r="IO55" s="236"/>
      <c r="IP55" s="236"/>
      <c r="IQ55" s="236"/>
      <c r="IR55" s="236"/>
      <c r="IS55" s="236"/>
      <c r="IT55" s="236"/>
      <c r="IU55" s="236"/>
      <c r="IV55" s="236"/>
      <c r="IW55" s="239"/>
      <c r="IX55" s="225"/>
      <c r="IY55" s="225"/>
      <c r="IZ55" s="225"/>
      <c r="JA55" s="225"/>
      <c r="JB55" s="225"/>
      <c r="JC55" s="225"/>
      <c r="JD55" s="235"/>
      <c r="JE55" s="235"/>
      <c r="JF55" s="225"/>
      <c r="JG55" s="225"/>
      <c r="JH55" s="235"/>
      <c r="JI55" s="235"/>
      <c r="JJ55" s="235"/>
      <c r="JK55" s="235"/>
      <c r="JL55" s="235"/>
      <c r="JM55" s="235"/>
      <c r="JN55" s="235"/>
      <c r="JO55" s="235"/>
      <c r="JP55" s="235"/>
      <c r="JQ55" s="236"/>
      <c r="JR55" s="236"/>
      <c r="JS55" s="236"/>
      <c r="JT55" s="236"/>
      <c r="JU55" s="236"/>
      <c r="JV55" s="236"/>
      <c r="JW55" s="236"/>
      <c r="JX55" s="225"/>
      <c r="JY55" s="225"/>
      <c r="JZ55" s="225"/>
      <c r="KA55" s="225"/>
      <c r="KB55" s="225"/>
      <c r="KC55" s="225"/>
      <c r="KD55" s="225"/>
      <c r="KE55" s="225"/>
      <c r="KF55" s="225"/>
      <c r="KG55" s="225"/>
      <c r="KH55" s="225"/>
      <c r="KI55" s="225"/>
      <c r="KJ55" s="225"/>
      <c r="KK55" s="225"/>
      <c r="KL55" s="225"/>
      <c r="KM55" s="225"/>
      <c r="KN55" s="225"/>
      <c r="KO55" s="225"/>
      <c r="KP55" s="225"/>
      <c r="KQ55" s="225"/>
      <c r="KR55" s="225"/>
      <c r="KS55" s="225"/>
      <c r="KT55" s="225"/>
      <c r="KU55" s="225"/>
      <c r="KV55" s="225"/>
      <c r="KW55" s="225"/>
      <c r="KX55" s="225"/>
      <c r="KY55" s="225"/>
      <c r="KZ55" s="225"/>
      <c r="LA55" s="225"/>
      <c r="LB55" s="225"/>
      <c r="LC55" s="225"/>
      <c r="LD55" s="225"/>
      <c r="LE55" s="225"/>
      <c r="LF55" s="225"/>
      <c r="LG55" s="225"/>
      <c r="LH55" s="225"/>
      <c r="LI55" s="225"/>
      <c r="LJ55" s="225"/>
      <c r="LK55" s="225"/>
      <c r="LL55" s="225"/>
      <c r="LM55" s="225"/>
      <c r="LN55" s="225"/>
      <c r="LO55" s="225"/>
      <c r="LP55" s="225"/>
      <c r="LQ55" s="225"/>
      <c r="LR55" s="225"/>
      <c r="LS55" s="225"/>
      <c r="LT55" s="225"/>
      <c r="LU55" s="225"/>
      <c r="LV55" s="225"/>
      <c r="LW55" s="225"/>
      <c r="LX55" s="225"/>
      <c r="LY55" s="225"/>
      <c r="LZ55" s="225"/>
      <c r="MA55" s="225"/>
      <c r="MB55" s="225"/>
      <c r="MC55" s="225"/>
      <c r="MD55" s="225"/>
      <c r="ME55" s="225"/>
      <c r="MF55" s="225"/>
      <c r="MG55" s="225"/>
      <c r="MH55" s="225"/>
      <c r="MI55" s="225"/>
      <c r="MJ55" s="225"/>
      <c r="MK55" s="225"/>
      <c r="ML55" s="225"/>
      <c r="MM55" s="225"/>
      <c r="MN55" s="225"/>
      <c r="MO55" s="225"/>
      <c r="MP55" s="225"/>
      <c r="MQ55" s="225"/>
      <c r="MR55" s="225"/>
      <c r="MS55" s="225"/>
      <c r="MT55" s="225"/>
      <c r="MU55" s="225"/>
      <c r="MV55" s="225"/>
      <c r="MW55" s="225"/>
      <c r="MX55" s="225"/>
      <c r="MY55" s="225"/>
      <c r="MZ55" s="225"/>
      <c r="NA55" s="225"/>
      <c r="NB55" s="225"/>
      <c r="NC55" s="225"/>
      <c r="ND55" s="225"/>
      <c r="NE55" s="225"/>
      <c r="NF55" s="225"/>
      <c r="NG55" s="225"/>
      <c r="NH55" s="225"/>
      <c r="NI55" s="225"/>
      <c r="NJ55" s="225"/>
      <c r="NK55" s="225"/>
      <c r="NL55" s="225"/>
      <c r="NM55" s="225"/>
      <c r="NN55" s="225"/>
      <c r="NO55" s="225"/>
      <c r="NP55" s="225"/>
      <c r="NQ55" s="225"/>
      <c r="NR55" s="225"/>
      <c r="NS55" s="225"/>
      <c r="NT55" s="225"/>
      <c r="NU55" s="225"/>
      <c r="NV55" s="225"/>
      <c r="NW55" s="225"/>
      <c r="NX55" s="225"/>
      <c r="NY55" s="225"/>
      <c r="NZ55" s="225"/>
      <c r="OA55" s="225"/>
      <c r="OB55" s="225"/>
      <c r="OC55" s="225"/>
      <c r="OD55" s="225"/>
      <c r="OE55" s="225"/>
      <c r="OF55" s="225"/>
      <c r="OG55" s="225"/>
      <c r="OH55" s="225"/>
      <c r="OI55" s="225"/>
      <c r="OJ55" s="225"/>
      <c r="OK55" s="225"/>
      <c r="OL55" s="225"/>
      <c r="OM55" s="225"/>
      <c r="ON55" s="225"/>
      <c r="OO55" s="220"/>
      <c r="OP55" s="220"/>
      <c r="OQ55" s="220"/>
      <c r="OR55" s="220"/>
      <c r="OS55" s="243">
        <v>1.7000000000000001E-2</v>
      </c>
      <c r="OT55" s="225">
        <v>0.02</v>
      </c>
      <c r="OU55" s="225">
        <v>2.5000000000000001E-2</v>
      </c>
      <c r="OV55" s="225">
        <v>2.5000000000000001E-2</v>
      </c>
      <c r="OW55" s="225">
        <v>2.5000000000000001E-2</v>
      </c>
      <c r="OX55" s="243">
        <v>1.7000000000000001E-2</v>
      </c>
      <c r="OY55" s="225">
        <v>0.02</v>
      </c>
      <c r="OZ55" s="225">
        <v>2.5000000000000001E-2</v>
      </c>
      <c r="PA55" s="225">
        <v>2.5000000000000001E-2</v>
      </c>
      <c r="PB55" s="243">
        <v>2.5000000000000001E-2</v>
      </c>
      <c r="PC55" s="242"/>
      <c r="PD55" s="225"/>
      <c r="PE55" s="225"/>
      <c r="PF55" s="225"/>
      <c r="PG55" s="242"/>
      <c r="PH55" s="242"/>
      <c r="PI55" s="242"/>
      <c r="PJ55" s="242"/>
      <c r="PK55" s="242"/>
      <c r="PL55" s="242"/>
      <c r="PM55" s="242"/>
      <c r="PN55" s="242"/>
      <c r="PO55" s="242"/>
      <c r="PP55" s="229"/>
      <c r="PQ55" s="229"/>
      <c r="PR55" s="229"/>
      <c r="PS55" s="242"/>
      <c r="PT55" s="242"/>
      <c r="PU55" s="242"/>
      <c r="PV55" s="242"/>
      <c r="PW55" s="242"/>
      <c r="PX55" s="242"/>
      <c r="PY55" s="242"/>
      <c r="PZ55" s="242"/>
      <c r="QA55" s="229"/>
      <c r="QB55" s="229"/>
      <c r="QC55" s="229"/>
      <c r="QD55" s="247"/>
      <c r="QE55" s="242"/>
      <c r="QF55" s="242"/>
      <c r="QG55" s="242"/>
      <c r="QH55" s="242"/>
      <c r="QI55" s="242"/>
      <c r="QJ55" s="242"/>
      <c r="QK55" s="242"/>
      <c r="QL55" s="242"/>
      <c r="QM55" s="242"/>
      <c r="QN55" s="242"/>
      <c r="QO55" s="242"/>
      <c r="QP55" s="242"/>
      <c r="QQ55" s="242"/>
      <c r="QR55" s="242"/>
    </row>
    <row r="56" spans="1:460" s="224" customFormat="1">
      <c r="A56" s="217">
        <v>36</v>
      </c>
      <c r="B56" s="218" t="s">
        <v>954</v>
      </c>
      <c r="C56" s="245" t="str">
        <f>B11</f>
        <v xml:space="preserve">Funcţionari administrativi </v>
      </c>
      <c r="D56" s="220"/>
      <c r="E56" s="218"/>
      <c r="F56" s="225"/>
      <c r="G56" s="218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  <c r="AF56" s="225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9"/>
      <c r="BD56" s="225"/>
      <c r="BE56" s="225"/>
      <c r="BF56" s="225"/>
      <c r="BG56" s="225"/>
      <c r="BH56" s="225"/>
      <c r="BI56" s="225"/>
      <c r="BJ56" s="235"/>
      <c r="BK56" s="235"/>
      <c r="BL56" s="225"/>
      <c r="BM56" s="225"/>
      <c r="BN56" s="235"/>
      <c r="BO56" s="235"/>
      <c r="BP56" s="235"/>
      <c r="BQ56" s="235"/>
      <c r="BR56" s="235"/>
      <c r="BS56" s="235"/>
      <c r="BT56" s="235"/>
      <c r="BU56" s="235"/>
      <c r="BV56" s="235"/>
      <c r="BW56" s="235"/>
      <c r="BX56" s="236"/>
      <c r="BY56" s="236"/>
      <c r="BZ56" s="236"/>
      <c r="CA56" s="236"/>
      <c r="CB56" s="236"/>
      <c r="CC56" s="236"/>
      <c r="CD56" s="225"/>
      <c r="CE56" s="225"/>
      <c r="CF56" s="225"/>
      <c r="CG56" s="225"/>
      <c r="CH56" s="225"/>
      <c r="CI56" s="225"/>
      <c r="CJ56" s="225"/>
      <c r="CK56" s="225"/>
      <c r="CL56" s="225"/>
      <c r="CM56" s="225"/>
      <c r="CN56" s="225"/>
      <c r="CO56" s="225"/>
      <c r="CP56" s="225"/>
      <c r="CQ56" s="225"/>
      <c r="CR56" s="225"/>
      <c r="CS56" s="225"/>
      <c r="CT56" s="225"/>
      <c r="CU56" s="225"/>
      <c r="CV56" s="225"/>
      <c r="CW56" s="225"/>
      <c r="CX56" s="225"/>
      <c r="CY56" s="225"/>
      <c r="CZ56" s="225"/>
      <c r="DA56" s="225"/>
      <c r="DB56" s="225"/>
      <c r="DC56" s="225"/>
      <c r="DD56" s="225"/>
      <c r="DE56" s="225"/>
      <c r="DF56" s="225"/>
      <c r="DG56" s="225"/>
      <c r="DH56" s="225"/>
      <c r="DI56" s="225"/>
      <c r="DJ56" s="225"/>
      <c r="DK56" s="225"/>
      <c r="DL56" s="225"/>
      <c r="DM56" s="225"/>
      <c r="DN56" s="225"/>
      <c r="DO56" s="225"/>
      <c r="DP56" s="225"/>
      <c r="DQ56" s="225"/>
      <c r="DR56" s="225"/>
      <c r="DS56" s="225"/>
      <c r="DT56" s="225"/>
      <c r="DU56" s="225"/>
      <c r="DV56" s="225"/>
      <c r="DW56" s="225"/>
      <c r="DX56" s="225"/>
      <c r="DY56" s="225"/>
      <c r="DZ56" s="225"/>
      <c r="EA56" s="225"/>
      <c r="EB56" s="225"/>
      <c r="EC56" s="225"/>
      <c r="ED56" s="225"/>
      <c r="EE56" s="225"/>
      <c r="EF56" s="225"/>
      <c r="EG56" s="225"/>
      <c r="EH56" s="225"/>
      <c r="EI56" s="225"/>
      <c r="EJ56" s="225"/>
      <c r="EK56" s="225"/>
      <c r="EL56" s="225"/>
      <c r="EM56" s="225"/>
      <c r="EN56" s="225"/>
      <c r="EO56" s="225"/>
      <c r="EP56" s="225"/>
      <c r="EQ56" s="225"/>
      <c r="ER56" s="225"/>
      <c r="ES56" s="225"/>
      <c r="ET56" s="225"/>
      <c r="EU56" s="225"/>
      <c r="EV56" s="225"/>
      <c r="EW56" s="225"/>
      <c r="EX56" s="225"/>
      <c r="EY56" s="225"/>
      <c r="EZ56" s="225"/>
      <c r="FA56" s="225"/>
      <c r="FB56" s="225"/>
      <c r="FC56" s="225"/>
      <c r="FD56" s="225"/>
      <c r="FE56" s="225"/>
      <c r="FF56" s="225"/>
      <c r="FG56" s="225"/>
      <c r="FH56" s="225"/>
      <c r="FI56" s="225"/>
      <c r="FJ56" s="225"/>
      <c r="FK56" s="225"/>
      <c r="FL56" s="225"/>
      <c r="FM56" s="225"/>
      <c r="FN56" s="225"/>
      <c r="FO56" s="225"/>
      <c r="FP56" s="225"/>
      <c r="FQ56" s="225"/>
      <c r="FR56" s="225"/>
      <c r="FS56" s="225"/>
      <c r="FT56" s="225"/>
      <c r="FU56" s="225"/>
      <c r="FV56" s="225"/>
      <c r="FW56" s="225"/>
      <c r="FX56" s="225"/>
      <c r="FY56" s="225"/>
      <c r="FZ56" s="225"/>
      <c r="GA56" s="225"/>
      <c r="GB56" s="225"/>
      <c r="GC56" s="225"/>
      <c r="GD56" s="225"/>
      <c r="GE56" s="225"/>
      <c r="GF56" s="225"/>
      <c r="GG56" s="225"/>
      <c r="GH56" s="225"/>
      <c r="GI56" s="225"/>
      <c r="GJ56" s="225"/>
      <c r="GK56" s="225"/>
      <c r="GL56" s="225"/>
      <c r="GM56" s="225"/>
      <c r="GN56" s="225"/>
      <c r="GO56" s="225"/>
      <c r="GP56" s="225"/>
      <c r="GQ56" s="225"/>
      <c r="GR56" s="225"/>
      <c r="GS56" s="225"/>
      <c r="GT56" s="225"/>
      <c r="GU56" s="225"/>
      <c r="GV56" s="225"/>
      <c r="GW56" s="225"/>
      <c r="GX56" s="225"/>
      <c r="GY56" s="218"/>
      <c r="GZ56" s="225"/>
      <c r="HA56" s="218"/>
      <c r="HB56" s="225"/>
      <c r="HC56" s="225"/>
      <c r="HD56" s="225"/>
      <c r="HE56" s="225"/>
      <c r="HF56" s="225"/>
      <c r="HG56" s="225"/>
      <c r="HH56" s="225"/>
      <c r="HI56" s="225"/>
      <c r="HJ56" s="225"/>
      <c r="HK56" s="225"/>
      <c r="HL56" s="225"/>
      <c r="HM56" s="225"/>
      <c r="HN56" s="225"/>
      <c r="HO56" s="225"/>
      <c r="HP56" s="225"/>
      <c r="HQ56" s="225"/>
      <c r="HR56" s="225"/>
      <c r="HS56" s="225"/>
      <c r="HT56" s="225"/>
      <c r="HU56" s="225"/>
      <c r="HV56" s="225"/>
      <c r="HW56" s="225"/>
      <c r="HX56" s="225"/>
      <c r="HY56" s="225"/>
      <c r="HZ56" s="225"/>
      <c r="IA56" s="236"/>
      <c r="IB56" s="236"/>
      <c r="IC56" s="236"/>
      <c r="ID56" s="236"/>
      <c r="IE56" s="236"/>
      <c r="IF56" s="236"/>
      <c r="IG56" s="236"/>
      <c r="IH56" s="236"/>
      <c r="II56" s="236"/>
      <c r="IJ56" s="236"/>
      <c r="IK56" s="236"/>
      <c r="IL56" s="236"/>
      <c r="IM56" s="236"/>
      <c r="IN56" s="236"/>
      <c r="IO56" s="236"/>
      <c r="IP56" s="236"/>
      <c r="IQ56" s="236"/>
      <c r="IR56" s="236"/>
      <c r="IS56" s="236"/>
      <c r="IT56" s="236"/>
      <c r="IU56" s="236"/>
      <c r="IV56" s="236"/>
      <c r="IW56" s="239"/>
      <c r="IX56" s="225"/>
      <c r="IY56" s="225"/>
      <c r="IZ56" s="225"/>
      <c r="JA56" s="225"/>
      <c r="JB56" s="225"/>
      <c r="JC56" s="225"/>
      <c r="JD56" s="235"/>
      <c r="JE56" s="235"/>
      <c r="JF56" s="225"/>
      <c r="JG56" s="225"/>
      <c r="JH56" s="235"/>
      <c r="JI56" s="235"/>
      <c r="JJ56" s="235"/>
      <c r="JK56" s="235"/>
      <c r="JL56" s="235"/>
      <c r="JM56" s="235"/>
      <c r="JN56" s="235"/>
      <c r="JO56" s="235"/>
      <c r="JP56" s="235"/>
      <c r="JQ56" s="236"/>
      <c r="JR56" s="236"/>
      <c r="JS56" s="236"/>
      <c r="JT56" s="236"/>
      <c r="JU56" s="236"/>
      <c r="JV56" s="236"/>
      <c r="JW56" s="236"/>
      <c r="JX56" s="225"/>
      <c r="JY56" s="225"/>
      <c r="JZ56" s="225"/>
      <c r="KA56" s="225"/>
      <c r="KB56" s="225"/>
      <c r="KC56" s="225"/>
      <c r="KD56" s="225"/>
      <c r="KE56" s="225"/>
      <c r="KF56" s="225"/>
      <c r="KG56" s="225"/>
      <c r="KH56" s="225"/>
      <c r="KI56" s="225"/>
      <c r="KJ56" s="225"/>
      <c r="KK56" s="225"/>
      <c r="KL56" s="225"/>
      <c r="KM56" s="225"/>
      <c r="KN56" s="225"/>
      <c r="KO56" s="225"/>
      <c r="KP56" s="225"/>
      <c r="KQ56" s="225"/>
      <c r="KR56" s="225"/>
      <c r="KS56" s="225"/>
      <c r="KT56" s="225"/>
      <c r="KU56" s="225"/>
      <c r="KV56" s="225"/>
      <c r="KW56" s="225"/>
      <c r="KX56" s="225"/>
      <c r="KY56" s="225"/>
      <c r="KZ56" s="225"/>
      <c r="LA56" s="225"/>
      <c r="LB56" s="225"/>
      <c r="LC56" s="225"/>
      <c r="LD56" s="225"/>
      <c r="LE56" s="225"/>
      <c r="LF56" s="225"/>
      <c r="LG56" s="225"/>
      <c r="LH56" s="225"/>
      <c r="LI56" s="225"/>
      <c r="LJ56" s="225"/>
      <c r="LK56" s="225"/>
      <c r="LL56" s="225"/>
      <c r="LM56" s="225"/>
      <c r="LN56" s="225"/>
      <c r="LO56" s="225"/>
      <c r="LP56" s="225"/>
      <c r="LQ56" s="225"/>
      <c r="LR56" s="225"/>
      <c r="LS56" s="225"/>
      <c r="LT56" s="225"/>
      <c r="LU56" s="225"/>
      <c r="LV56" s="225"/>
      <c r="LW56" s="225"/>
      <c r="LX56" s="225"/>
      <c r="LY56" s="225"/>
      <c r="LZ56" s="225"/>
      <c r="MA56" s="225"/>
      <c r="MB56" s="225"/>
      <c r="MC56" s="225"/>
      <c r="MD56" s="225"/>
      <c r="ME56" s="225"/>
      <c r="MF56" s="225"/>
      <c r="MG56" s="225"/>
      <c r="MH56" s="225"/>
      <c r="MI56" s="225"/>
      <c r="MJ56" s="225"/>
      <c r="MK56" s="225"/>
      <c r="ML56" s="225"/>
      <c r="MM56" s="225"/>
      <c r="MN56" s="225"/>
      <c r="MO56" s="225"/>
      <c r="MP56" s="225"/>
      <c r="MQ56" s="225"/>
      <c r="MR56" s="225"/>
      <c r="MS56" s="225"/>
      <c r="MT56" s="225"/>
      <c r="MU56" s="225"/>
      <c r="MV56" s="225"/>
      <c r="MW56" s="225"/>
      <c r="MX56" s="225"/>
      <c r="MY56" s="225"/>
      <c r="MZ56" s="225"/>
      <c r="NA56" s="225"/>
      <c r="NB56" s="225"/>
      <c r="NC56" s="225"/>
      <c r="ND56" s="225"/>
      <c r="NE56" s="225"/>
      <c r="NF56" s="225"/>
      <c r="NG56" s="225"/>
      <c r="NH56" s="225"/>
      <c r="NI56" s="225"/>
      <c r="NJ56" s="225"/>
      <c r="NK56" s="225"/>
      <c r="NL56" s="225"/>
      <c r="NM56" s="225"/>
      <c r="NN56" s="225"/>
      <c r="NO56" s="225"/>
      <c r="NP56" s="225"/>
      <c r="NQ56" s="225"/>
      <c r="NR56" s="225"/>
      <c r="NS56" s="225"/>
      <c r="NT56" s="225"/>
      <c r="NU56" s="225"/>
      <c r="NV56" s="225"/>
      <c r="NW56" s="225"/>
      <c r="NX56" s="225"/>
      <c r="NY56" s="225"/>
      <c r="NZ56" s="225"/>
      <c r="OA56" s="225"/>
      <c r="OB56" s="225"/>
      <c r="OC56" s="225"/>
      <c r="OD56" s="225"/>
      <c r="OE56" s="225"/>
      <c r="OF56" s="225"/>
      <c r="OG56" s="225"/>
      <c r="OH56" s="225"/>
      <c r="OI56" s="225"/>
      <c r="OJ56" s="225"/>
      <c r="OK56" s="225"/>
      <c r="OL56" s="225"/>
      <c r="OM56" s="225"/>
      <c r="ON56" s="225"/>
      <c r="OO56" s="220"/>
      <c r="OP56" s="220"/>
      <c r="OQ56" s="220"/>
      <c r="OR56" s="220"/>
      <c r="OS56" s="243"/>
      <c r="OT56" s="220"/>
      <c r="OU56" s="220"/>
      <c r="OV56" s="220"/>
      <c r="OW56" s="220"/>
      <c r="OX56" s="243"/>
      <c r="OY56" s="225"/>
      <c r="OZ56" s="225"/>
      <c r="PA56" s="225"/>
      <c r="PB56" s="243"/>
      <c r="PC56" s="242"/>
      <c r="PD56" s="225"/>
      <c r="PE56" s="225"/>
      <c r="PF56" s="225"/>
      <c r="PG56" s="242"/>
      <c r="PH56" s="242"/>
      <c r="PI56" s="242"/>
      <c r="PJ56" s="242"/>
      <c r="PK56" s="242"/>
      <c r="PL56" s="242"/>
      <c r="PM56" s="242"/>
      <c r="PN56" s="242"/>
      <c r="PO56" s="242"/>
      <c r="PP56" s="229"/>
      <c r="PQ56" s="229"/>
      <c r="PR56" s="229"/>
      <c r="PS56" s="242"/>
      <c r="PT56" s="242"/>
      <c r="PU56" s="242"/>
      <c r="PV56" s="242"/>
      <c r="PW56" s="242"/>
      <c r="PX56" s="242"/>
      <c r="PY56" s="242"/>
      <c r="PZ56" s="242"/>
      <c r="QA56" s="229"/>
      <c r="QB56" s="229"/>
      <c r="QC56" s="229"/>
      <c r="QD56" s="243"/>
      <c r="QE56" s="243"/>
      <c r="QF56" s="242"/>
      <c r="QG56" s="242"/>
      <c r="QH56" s="242"/>
      <c r="QI56" s="242"/>
      <c r="QJ56" s="242"/>
      <c r="QK56" s="242"/>
      <c r="QL56" s="242"/>
      <c r="QM56" s="242"/>
      <c r="QN56" s="242"/>
      <c r="QO56" s="242"/>
      <c r="QP56" s="242"/>
      <c r="QQ56" s="242"/>
      <c r="QR56" s="243">
        <v>0.17</v>
      </c>
    </row>
    <row r="57" spans="1:460" s="224" customFormat="1">
      <c r="A57" s="217">
        <v>37</v>
      </c>
      <c r="B57" s="218" t="s">
        <v>955</v>
      </c>
      <c r="C57" s="241" t="str">
        <f t="shared" ref="C57:C65" si="6">$B$4</f>
        <v xml:space="preserve">Lăcătuș </v>
      </c>
      <c r="D57" s="220"/>
      <c r="E57" s="220">
        <v>0.15</v>
      </c>
      <c r="F57" s="220">
        <v>0.15</v>
      </c>
      <c r="G57" s="220">
        <v>0.15</v>
      </c>
      <c r="H57" s="220">
        <v>0.15</v>
      </c>
      <c r="I57" s="220">
        <v>0.15</v>
      </c>
      <c r="J57" s="220">
        <v>0.15</v>
      </c>
      <c r="K57" s="220">
        <v>0.15</v>
      </c>
      <c r="L57" s="220">
        <v>0.15</v>
      </c>
      <c r="M57" s="220">
        <v>0.15</v>
      </c>
      <c r="N57" s="220">
        <v>0.15</v>
      </c>
      <c r="O57" s="220">
        <v>0.15</v>
      </c>
      <c r="P57" s="220">
        <v>0.15</v>
      </c>
      <c r="Q57" s="220">
        <v>0.15</v>
      </c>
      <c r="R57" s="220">
        <v>0.15</v>
      </c>
      <c r="S57" s="220">
        <v>0.15</v>
      </c>
      <c r="T57" s="220">
        <v>0.15</v>
      </c>
      <c r="U57" s="220">
        <v>0.15</v>
      </c>
      <c r="V57" s="220">
        <v>0.15</v>
      </c>
      <c r="W57" s="220">
        <v>0.15</v>
      </c>
      <c r="X57" s="220">
        <v>0.15</v>
      </c>
      <c r="Y57" s="220">
        <v>0.15</v>
      </c>
      <c r="Z57" s="220">
        <v>0.15</v>
      </c>
      <c r="AA57" s="220">
        <v>0.15</v>
      </c>
      <c r="AB57" s="220">
        <v>0.15</v>
      </c>
      <c r="AC57" s="220">
        <v>0.15</v>
      </c>
      <c r="AD57" s="220">
        <v>0.15</v>
      </c>
      <c r="AE57" s="220">
        <v>0.15</v>
      </c>
      <c r="AF57" s="220">
        <v>0.15</v>
      </c>
      <c r="AG57" s="220">
        <v>0.15</v>
      </c>
      <c r="AH57" s="220">
        <v>0.15</v>
      </c>
      <c r="AI57" s="220">
        <v>0.15</v>
      </c>
      <c r="AJ57" s="220">
        <v>0.15</v>
      </c>
      <c r="AK57" s="220">
        <v>0.15</v>
      </c>
      <c r="AL57" s="220">
        <v>0.15</v>
      </c>
      <c r="AM57" s="220">
        <v>0.15</v>
      </c>
      <c r="AN57" s="220">
        <v>0.15</v>
      </c>
      <c r="AO57" s="220">
        <v>0.15</v>
      </c>
      <c r="AP57" s="220">
        <v>0.15</v>
      </c>
      <c r="AQ57" s="220">
        <v>0.15</v>
      </c>
      <c r="AR57" s="220">
        <v>0.15</v>
      </c>
      <c r="AS57" s="220">
        <v>0.15</v>
      </c>
      <c r="AT57" s="220">
        <v>0.15</v>
      </c>
      <c r="AU57" s="220">
        <v>0.15</v>
      </c>
      <c r="AV57" s="220">
        <v>0.15</v>
      </c>
      <c r="AW57" s="220">
        <v>0.15</v>
      </c>
      <c r="AX57" s="220">
        <v>0.15</v>
      </c>
      <c r="AY57" s="220">
        <v>0.15</v>
      </c>
      <c r="AZ57" s="220">
        <v>0.15</v>
      </c>
      <c r="BA57" s="220">
        <v>0.15</v>
      </c>
      <c r="BB57" s="220">
        <v>0.15</v>
      </c>
      <c r="BC57" s="239">
        <v>0.15</v>
      </c>
      <c r="BD57" s="220">
        <v>0.15</v>
      </c>
      <c r="BE57" s="220">
        <v>0.15</v>
      </c>
      <c r="BF57" s="220">
        <v>0.15</v>
      </c>
      <c r="BG57" s="220">
        <v>0.15</v>
      </c>
      <c r="BH57" s="220">
        <v>0.15</v>
      </c>
      <c r="BI57" s="225">
        <v>0.15</v>
      </c>
      <c r="BJ57" s="225">
        <v>0.15</v>
      </c>
      <c r="BK57" s="225">
        <v>0.15</v>
      </c>
      <c r="BL57" s="225">
        <v>0.15</v>
      </c>
      <c r="BM57" s="225">
        <v>0.15</v>
      </c>
      <c r="BN57" s="225">
        <v>0.15</v>
      </c>
      <c r="BO57" s="225">
        <v>0.15</v>
      </c>
      <c r="BP57" s="225">
        <v>0.15</v>
      </c>
      <c r="BQ57" s="225">
        <v>0.15</v>
      </c>
      <c r="BR57" s="225">
        <v>0.15</v>
      </c>
      <c r="BS57" s="225">
        <v>0.15</v>
      </c>
      <c r="BT57" s="225">
        <v>0.15</v>
      </c>
      <c r="BU57" s="225">
        <v>0.15</v>
      </c>
      <c r="BV57" s="225">
        <v>0.15</v>
      </c>
      <c r="BW57" s="225">
        <v>0.15</v>
      </c>
      <c r="BX57" s="220">
        <v>0.15</v>
      </c>
      <c r="BY57" s="220">
        <v>0.15</v>
      </c>
      <c r="BZ57" s="220">
        <v>0.15</v>
      </c>
      <c r="CA57" s="220">
        <v>0.15</v>
      </c>
      <c r="CB57" s="220">
        <v>0.15</v>
      </c>
      <c r="CC57" s="220">
        <v>0.15</v>
      </c>
      <c r="CD57" s="220">
        <v>0.15</v>
      </c>
      <c r="CE57" s="220">
        <v>0.15</v>
      </c>
      <c r="CF57" s="220">
        <v>0.15</v>
      </c>
      <c r="CG57" s="220">
        <v>0.15</v>
      </c>
      <c r="CH57" s="220">
        <v>0.15</v>
      </c>
      <c r="CI57" s="220">
        <v>0.15</v>
      </c>
      <c r="CJ57" s="220">
        <v>0.15</v>
      </c>
      <c r="CK57" s="220">
        <v>0.15</v>
      </c>
      <c r="CL57" s="220">
        <v>0.15</v>
      </c>
      <c r="CM57" s="220">
        <v>0.15</v>
      </c>
      <c r="CN57" s="220">
        <v>0.15</v>
      </c>
      <c r="CO57" s="220">
        <v>0.15</v>
      </c>
      <c r="CP57" s="220">
        <v>0.15</v>
      </c>
      <c r="CQ57" s="220">
        <v>0.15</v>
      </c>
      <c r="CR57" s="220">
        <v>0.15</v>
      </c>
      <c r="CS57" s="220">
        <v>0.15</v>
      </c>
      <c r="CT57" s="220">
        <v>0.15</v>
      </c>
      <c r="CU57" s="220">
        <v>0.15</v>
      </c>
      <c r="CV57" s="220">
        <v>0.15</v>
      </c>
      <c r="CW57" s="220">
        <v>0.15</v>
      </c>
      <c r="CX57" s="220">
        <v>0.15</v>
      </c>
      <c r="CY57" s="220">
        <v>0.15</v>
      </c>
      <c r="CZ57" s="220">
        <v>0.15</v>
      </c>
      <c r="DA57" s="220">
        <v>0.15</v>
      </c>
      <c r="DB57" s="220">
        <v>0.15</v>
      </c>
      <c r="DC57" s="220">
        <v>0.15</v>
      </c>
      <c r="DD57" s="220">
        <v>0.15</v>
      </c>
      <c r="DE57" s="220">
        <v>0.15</v>
      </c>
      <c r="DF57" s="220">
        <v>0.15</v>
      </c>
      <c r="DG57" s="220">
        <v>0.15</v>
      </c>
      <c r="DH57" s="220">
        <v>0.15</v>
      </c>
      <c r="DI57" s="220">
        <v>0.15</v>
      </c>
      <c r="DJ57" s="220">
        <v>0.15</v>
      </c>
      <c r="DK57" s="220">
        <v>0.15</v>
      </c>
      <c r="DL57" s="220">
        <v>0.15</v>
      </c>
      <c r="DM57" s="220">
        <v>0.15</v>
      </c>
      <c r="DN57" s="220">
        <v>0.15</v>
      </c>
      <c r="DO57" s="220">
        <v>0.15</v>
      </c>
      <c r="DP57" s="220">
        <v>0.15</v>
      </c>
      <c r="DQ57" s="220">
        <v>0.15</v>
      </c>
      <c r="DR57" s="220">
        <v>0.15</v>
      </c>
      <c r="DS57" s="220">
        <v>0.15</v>
      </c>
      <c r="DT57" s="220">
        <v>0.15</v>
      </c>
      <c r="DU57" s="220">
        <v>0.15</v>
      </c>
      <c r="DV57" s="220">
        <v>0.15</v>
      </c>
      <c r="DW57" s="220">
        <v>0.15</v>
      </c>
      <c r="DX57" s="220">
        <v>0.15</v>
      </c>
      <c r="DY57" s="220">
        <v>0.15</v>
      </c>
      <c r="DZ57" s="220">
        <v>0.15</v>
      </c>
      <c r="EA57" s="220">
        <v>0.15</v>
      </c>
      <c r="EB57" s="220">
        <v>0.15</v>
      </c>
      <c r="EC57" s="220">
        <v>0.15</v>
      </c>
      <c r="ED57" s="220">
        <v>0.15</v>
      </c>
      <c r="EE57" s="220">
        <v>0.15</v>
      </c>
      <c r="EF57" s="220">
        <v>0.15</v>
      </c>
      <c r="EG57" s="220">
        <v>0.15</v>
      </c>
      <c r="EH57" s="220">
        <v>0.15</v>
      </c>
      <c r="EI57" s="220">
        <v>0.15</v>
      </c>
      <c r="EJ57" s="220">
        <v>0.15</v>
      </c>
      <c r="EK57" s="220">
        <v>0.15</v>
      </c>
      <c r="EL57" s="220">
        <v>0.15</v>
      </c>
      <c r="EM57" s="220">
        <v>0.15</v>
      </c>
      <c r="EN57" s="220">
        <v>0.15</v>
      </c>
      <c r="EO57" s="220">
        <v>0.15</v>
      </c>
      <c r="EP57" s="220">
        <v>0.15</v>
      </c>
      <c r="EQ57" s="220">
        <v>0.15</v>
      </c>
      <c r="ER57" s="220">
        <v>0.15</v>
      </c>
      <c r="ES57" s="220">
        <v>0.15</v>
      </c>
      <c r="ET57" s="220">
        <v>0.15</v>
      </c>
      <c r="EU57" s="220">
        <v>0.15</v>
      </c>
      <c r="EV57" s="220">
        <v>0.15</v>
      </c>
      <c r="EW57" s="220">
        <v>0.15</v>
      </c>
      <c r="EX57" s="220">
        <v>0.15</v>
      </c>
      <c r="EY57" s="220">
        <v>0.15</v>
      </c>
      <c r="EZ57" s="220">
        <v>0.15</v>
      </c>
      <c r="FA57" s="220">
        <v>0.15</v>
      </c>
      <c r="FB57" s="220">
        <v>0.15</v>
      </c>
      <c r="FC57" s="220">
        <v>0.15</v>
      </c>
      <c r="FD57" s="220">
        <v>0.15</v>
      </c>
      <c r="FE57" s="220">
        <v>0.15</v>
      </c>
      <c r="FF57" s="220">
        <v>0.15</v>
      </c>
      <c r="FG57" s="220">
        <v>0.15</v>
      </c>
      <c r="FH57" s="220">
        <v>0.15</v>
      </c>
      <c r="FI57" s="220">
        <v>0.15</v>
      </c>
      <c r="FJ57" s="220">
        <v>0.15</v>
      </c>
      <c r="FK57" s="220">
        <v>0.15</v>
      </c>
      <c r="FL57" s="220">
        <v>0.15</v>
      </c>
      <c r="FM57" s="220">
        <v>0.15</v>
      </c>
      <c r="FN57" s="220">
        <v>0.15</v>
      </c>
      <c r="FO57" s="220">
        <v>0.15</v>
      </c>
      <c r="FP57" s="220">
        <v>0.15</v>
      </c>
      <c r="FQ57" s="220">
        <v>0.15</v>
      </c>
      <c r="FR57" s="220">
        <v>0.15</v>
      </c>
      <c r="FS57" s="220">
        <v>0.15</v>
      </c>
      <c r="FT57" s="220">
        <v>0.15</v>
      </c>
      <c r="FU57" s="220">
        <v>0.15</v>
      </c>
      <c r="FV57" s="220">
        <v>0.15</v>
      </c>
      <c r="FW57" s="220">
        <v>0.15</v>
      </c>
      <c r="FX57" s="220">
        <v>0.15</v>
      </c>
      <c r="FY57" s="220">
        <v>0.15</v>
      </c>
      <c r="FZ57" s="220">
        <v>0.15</v>
      </c>
      <c r="GA57" s="220">
        <v>0.15</v>
      </c>
      <c r="GB57" s="220">
        <v>0.15</v>
      </c>
      <c r="GC57" s="220">
        <v>0.15</v>
      </c>
      <c r="GD57" s="220">
        <v>0.15</v>
      </c>
      <c r="GE57" s="220">
        <v>0.15</v>
      </c>
      <c r="GF57" s="220">
        <v>0.15</v>
      </c>
      <c r="GG57" s="220">
        <v>0.15</v>
      </c>
      <c r="GH57" s="220">
        <v>0.15</v>
      </c>
      <c r="GI57" s="220">
        <v>0.15</v>
      </c>
      <c r="GJ57" s="220">
        <v>0.15</v>
      </c>
      <c r="GK57" s="220">
        <v>0.15</v>
      </c>
      <c r="GL57" s="220">
        <v>0.15</v>
      </c>
      <c r="GM57" s="220">
        <v>0.15</v>
      </c>
      <c r="GN57" s="220">
        <v>0.15</v>
      </c>
      <c r="GO57" s="220">
        <v>0.15</v>
      </c>
      <c r="GP57" s="220">
        <v>0.15</v>
      </c>
      <c r="GQ57" s="220">
        <v>0.15</v>
      </c>
      <c r="GR57" s="220">
        <v>0.15</v>
      </c>
      <c r="GS57" s="220">
        <v>0.15</v>
      </c>
      <c r="GT57" s="225">
        <v>0.15</v>
      </c>
      <c r="GU57" s="225">
        <v>0.15</v>
      </c>
      <c r="GV57" s="225">
        <v>0.15</v>
      </c>
      <c r="GW57" s="225">
        <v>0.15</v>
      </c>
      <c r="GX57" s="225">
        <v>0.15</v>
      </c>
      <c r="GY57" s="220">
        <v>0.15</v>
      </c>
      <c r="GZ57" s="220">
        <v>0.15</v>
      </c>
      <c r="HA57" s="220">
        <v>0.15</v>
      </c>
      <c r="HB57" s="220">
        <v>0.15</v>
      </c>
      <c r="HC57" s="220">
        <v>0.15</v>
      </c>
      <c r="HD57" s="220">
        <v>0.15</v>
      </c>
      <c r="HE57" s="220">
        <v>0.15</v>
      </c>
      <c r="HF57" s="220">
        <v>0.15</v>
      </c>
      <c r="HG57" s="220">
        <v>0.15</v>
      </c>
      <c r="HH57" s="220">
        <v>0.15</v>
      </c>
      <c r="HI57" s="220">
        <v>0.15</v>
      </c>
      <c r="HJ57" s="220">
        <v>0.15</v>
      </c>
      <c r="HK57" s="220">
        <v>0.15</v>
      </c>
      <c r="HL57" s="220">
        <v>0.15</v>
      </c>
      <c r="HM57" s="220">
        <v>0.15</v>
      </c>
      <c r="HN57" s="220">
        <v>0.15</v>
      </c>
      <c r="HO57" s="220">
        <v>0.15</v>
      </c>
      <c r="HP57" s="220">
        <v>0.15</v>
      </c>
      <c r="HQ57" s="220">
        <v>0.15</v>
      </c>
      <c r="HR57" s="220">
        <v>0.15</v>
      </c>
      <c r="HS57" s="220">
        <v>0.15</v>
      </c>
      <c r="HT57" s="220">
        <v>0.15</v>
      </c>
      <c r="HU57" s="220">
        <v>0.15</v>
      </c>
      <c r="HV57" s="220">
        <v>0.15</v>
      </c>
      <c r="HW57" s="220">
        <v>0.15</v>
      </c>
      <c r="HX57" s="220">
        <v>0.15</v>
      </c>
      <c r="HY57" s="220">
        <v>0.15</v>
      </c>
      <c r="HZ57" s="220">
        <v>0.15</v>
      </c>
      <c r="IA57" s="220">
        <v>0.15</v>
      </c>
      <c r="IB57" s="220">
        <v>0.15</v>
      </c>
      <c r="IC57" s="220">
        <v>0.15</v>
      </c>
      <c r="ID57" s="220">
        <v>0.15</v>
      </c>
      <c r="IE57" s="220">
        <v>0.15</v>
      </c>
      <c r="IF57" s="220">
        <v>0.15</v>
      </c>
      <c r="IG57" s="220">
        <v>0.15</v>
      </c>
      <c r="IH57" s="220">
        <v>0.15</v>
      </c>
      <c r="II57" s="220">
        <v>0.15</v>
      </c>
      <c r="IJ57" s="220">
        <v>0.15</v>
      </c>
      <c r="IK57" s="220">
        <v>0.15</v>
      </c>
      <c r="IL57" s="220">
        <v>0.15</v>
      </c>
      <c r="IM57" s="220">
        <v>0.15</v>
      </c>
      <c r="IN57" s="220">
        <v>0.15</v>
      </c>
      <c r="IO57" s="220">
        <v>0.15</v>
      </c>
      <c r="IP57" s="220">
        <v>0.15</v>
      </c>
      <c r="IQ57" s="220">
        <v>0.15</v>
      </c>
      <c r="IR57" s="220">
        <v>0.15</v>
      </c>
      <c r="IS57" s="220">
        <v>0.15</v>
      </c>
      <c r="IT57" s="220">
        <v>0.15</v>
      </c>
      <c r="IU57" s="220">
        <v>0.15</v>
      </c>
      <c r="IV57" s="220">
        <v>0.15</v>
      </c>
      <c r="IW57" s="239">
        <v>0.15</v>
      </c>
      <c r="IX57" s="220">
        <v>0.15</v>
      </c>
      <c r="IY57" s="220">
        <v>0.15</v>
      </c>
      <c r="IZ57" s="220">
        <v>0.15</v>
      </c>
      <c r="JA57" s="220">
        <v>0.15</v>
      </c>
      <c r="JB57" s="220">
        <v>0.15</v>
      </c>
      <c r="JC57" s="220">
        <v>0.15</v>
      </c>
      <c r="JD57" s="225">
        <v>0.15</v>
      </c>
      <c r="JE57" s="225">
        <v>0.15</v>
      </c>
      <c r="JF57" s="225">
        <v>0.15</v>
      </c>
      <c r="JG57" s="225">
        <v>0.15</v>
      </c>
      <c r="JH57" s="225">
        <v>0.15</v>
      </c>
      <c r="JI57" s="225">
        <v>0.15</v>
      </c>
      <c r="JJ57" s="225">
        <v>0.15</v>
      </c>
      <c r="JK57" s="225">
        <v>0.15</v>
      </c>
      <c r="JL57" s="225">
        <v>0.15</v>
      </c>
      <c r="JM57" s="225">
        <v>0.15</v>
      </c>
      <c r="JN57" s="225">
        <v>0.15</v>
      </c>
      <c r="JO57" s="225">
        <v>0.15</v>
      </c>
      <c r="JP57" s="225">
        <v>0.15</v>
      </c>
      <c r="JQ57" s="220">
        <v>0.15</v>
      </c>
      <c r="JR57" s="220">
        <v>0.15</v>
      </c>
      <c r="JS57" s="220">
        <v>0.15</v>
      </c>
      <c r="JT57" s="220">
        <v>0.15</v>
      </c>
      <c r="JU57" s="220">
        <v>0.15</v>
      </c>
      <c r="JV57" s="220">
        <v>0.15</v>
      </c>
      <c r="JW57" s="220">
        <v>0.15</v>
      </c>
      <c r="JX57" s="220">
        <v>0.15</v>
      </c>
      <c r="JY57" s="220">
        <v>0.15</v>
      </c>
      <c r="JZ57" s="220">
        <v>0.15</v>
      </c>
      <c r="KA57" s="220">
        <v>0.15</v>
      </c>
      <c r="KB57" s="220">
        <v>0.15</v>
      </c>
      <c r="KC57" s="220">
        <v>0.15</v>
      </c>
      <c r="KD57" s="220">
        <v>0.15</v>
      </c>
      <c r="KE57" s="220">
        <v>0.15</v>
      </c>
      <c r="KF57" s="220">
        <v>0.15</v>
      </c>
      <c r="KG57" s="220">
        <v>0.15</v>
      </c>
      <c r="KH57" s="220">
        <v>0.15</v>
      </c>
      <c r="KI57" s="220">
        <v>0.15</v>
      </c>
      <c r="KJ57" s="220">
        <v>0.15</v>
      </c>
      <c r="KK57" s="220">
        <v>0.15</v>
      </c>
      <c r="KL57" s="220">
        <v>0.15</v>
      </c>
      <c r="KM57" s="220">
        <v>0.15</v>
      </c>
      <c r="KN57" s="220">
        <v>0.15</v>
      </c>
      <c r="KO57" s="220">
        <v>0.15</v>
      </c>
      <c r="KP57" s="220">
        <v>0.15</v>
      </c>
      <c r="KQ57" s="220">
        <v>0.15</v>
      </c>
      <c r="KR57" s="220">
        <v>0.15</v>
      </c>
      <c r="KS57" s="220">
        <v>0.15</v>
      </c>
      <c r="KT57" s="220">
        <v>0.15</v>
      </c>
      <c r="KU57" s="220">
        <v>0.15</v>
      </c>
      <c r="KV57" s="220">
        <v>0.15</v>
      </c>
      <c r="KW57" s="220">
        <v>0.15</v>
      </c>
      <c r="KX57" s="220">
        <v>0.15</v>
      </c>
      <c r="KY57" s="220">
        <v>0.15</v>
      </c>
      <c r="KZ57" s="220">
        <v>0.15</v>
      </c>
      <c r="LA57" s="220">
        <v>0.15</v>
      </c>
      <c r="LB57" s="220">
        <v>0.15</v>
      </c>
      <c r="LC57" s="220">
        <v>0.15</v>
      </c>
      <c r="LD57" s="220">
        <v>0.15</v>
      </c>
      <c r="LE57" s="220">
        <v>0.15</v>
      </c>
      <c r="LF57" s="220">
        <v>0.15</v>
      </c>
      <c r="LG57" s="220">
        <v>0.15</v>
      </c>
      <c r="LH57" s="220">
        <v>0.15</v>
      </c>
      <c r="LI57" s="220">
        <v>0.15</v>
      </c>
      <c r="LJ57" s="220">
        <v>0.15</v>
      </c>
      <c r="LK57" s="220">
        <v>0.15</v>
      </c>
      <c r="LL57" s="220">
        <v>0.15</v>
      </c>
      <c r="LM57" s="220">
        <v>0.15</v>
      </c>
      <c r="LN57" s="220">
        <v>0.15</v>
      </c>
      <c r="LO57" s="220">
        <v>0.15</v>
      </c>
      <c r="LP57" s="220">
        <v>0.15</v>
      </c>
      <c r="LQ57" s="220">
        <v>0.15</v>
      </c>
      <c r="LR57" s="220">
        <v>0.15</v>
      </c>
      <c r="LS57" s="220">
        <v>0.15</v>
      </c>
      <c r="LT57" s="220">
        <v>0.15</v>
      </c>
      <c r="LU57" s="220">
        <v>0.15</v>
      </c>
      <c r="LV57" s="220">
        <v>0.15</v>
      </c>
      <c r="LW57" s="220">
        <v>0.15</v>
      </c>
      <c r="LX57" s="220">
        <v>0.15</v>
      </c>
      <c r="LY57" s="220">
        <v>0.15</v>
      </c>
      <c r="LZ57" s="220">
        <v>0.15</v>
      </c>
      <c r="MA57" s="220">
        <v>0.15</v>
      </c>
      <c r="MB57" s="220">
        <v>0.15</v>
      </c>
      <c r="MC57" s="220">
        <v>0.15</v>
      </c>
      <c r="MD57" s="220">
        <v>0.15</v>
      </c>
      <c r="ME57" s="220">
        <v>0.15</v>
      </c>
      <c r="MF57" s="220">
        <v>0.15</v>
      </c>
      <c r="MG57" s="220">
        <v>0.15</v>
      </c>
      <c r="MH57" s="220">
        <v>0.15</v>
      </c>
      <c r="MI57" s="220">
        <v>0.15</v>
      </c>
      <c r="MJ57" s="220">
        <v>0.15</v>
      </c>
      <c r="MK57" s="220">
        <v>0.15</v>
      </c>
      <c r="ML57" s="220">
        <v>0.15</v>
      </c>
      <c r="MM57" s="220">
        <v>0.15</v>
      </c>
      <c r="MN57" s="220">
        <v>0.15</v>
      </c>
      <c r="MO57" s="220">
        <v>0.15</v>
      </c>
      <c r="MP57" s="220">
        <v>0.15</v>
      </c>
      <c r="MQ57" s="220">
        <v>0.15</v>
      </c>
      <c r="MR57" s="220">
        <v>0.15</v>
      </c>
      <c r="MS57" s="220">
        <v>0.15</v>
      </c>
      <c r="MT57" s="220">
        <v>0.15</v>
      </c>
      <c r="MU57" s="220">
        <v>0.15</v>
      </c>
      <c r="MV57" s="220">
        <v>0.15</v>
      </c>
      <c r="MW57" s="220">
        <v>0.15</v>
      </c>
      <c r="MX57" s="220">
        <v>0.15</v>
      </c>
      <c r="MY57" s="220">
        <v>0.15</v>
      </c>
      <c r="MZ57" s="220">
        <v>0.15</v>
      </c>
      <c r="NA57" s="220">
        <v>0.15</v>
      </c>
      <c r="NB57" s="220">
        <v>0.15</v>
      </c>
      <c r="NC57" s="220">
        <v>0.15</v>
      </c>
      <c r="ND57" s="220">
        <v>0.15</v>
      </c>
      <c r="NE57" s="220">
        <v>0.15</v>
      </c>
      <c r="NF57" s="220">
        <v>0.15</v>
      </c>
      <c r="NG57" s="220">
        <v>0.15</v>
      </c>
      <c r="NH57" s="220">
        <v>0.15</v>
      </c>
      <c r="NI57" s="220">
        <v>0.15</v>
      </c>
      <c r="NJ57" s="220">
        <v>0.15</v>
      </c>
      <c r="NK57" s="220">
        <v>0.15</v>
      </c>
      <c r="NL57" s="220">
        <v>0.15</v>
      </c>
      <c r="NM57" s="220">
        <v>0.15</v>
      </c>
      <c r="NN57" s="220">
        <v>0.15</v>
      </c>
      <c r="NO57" s="220">
        <v>0.15</v>
      </c>
      <c r="NP57" s="220">
        <v>0.15</v>
      </c>
      <c r="NQ57" s="220">
        <v>0.15</v>
      </c>
      <c r="NR57" s="220">
        <v>0.15</v>
      </c>
      <c r="NS57" s="220">
        <v>0.15</v>
      </c>
      <c r="NT57" s="220">
        <v>0.15</v>
      </c>
      <c r="NU57" s="220">
        <v>0.15</v>
      </c>
      <c r="NV57" s="220">
        <v>0.15</v>
      </c>
      <c r="NW57" s="220">
        <v>0.15</v>
      </c>
      <c r="NX57" s="220">
        <v>0.15</v>
      </c>
      <c r="NY57" s="220">
        <v>0.15</v>
      </c>
      <c r="NZ57" s="220">
        <v>0.15</v>
      </c>
      <c r="OA57" s="220">
        <v>0.15</v>
      </c>
      <c r="OB57" s="220">
        <v>0.15</v>
      </c>
      <c r="OC57" s="220">
        <v>0.15</v>
      </c>
      <c r="OD57" s="220">
        <v>0.15</v>
      </c>
      <c r="OE57" s="220">
        <v>0.15</v>
      </c>
      <c r="OF57" s="220">
        <v>0.15</v>
      </c>
      <c r="OG57" s="220">
        <v>0.15</v>
      </c>
      <c r="OH57" s="220">
        <v>0.15</v>
      </c>
      <c r="OI57" s="220">
        <v>0.15</v>
      </c>
      <c r="OJ57" s="220">
        <v>0.15</v>
      </c>
      <c r="OK57" s="220">
        <v>0.15</v>
      </c>
      <c r="OL57" s="220">
        <v>0.15</v>
      </c>
      <c r="OM57" s="220">
        <v>0.15</v>
      </c>
      <c r="ON57" s="218">
        <v>0.15</v>
      </c>
      <c r="OO57" s="218">
        <v>0.15</v>
      </c>
      <c r="OP57" s="218">
        <v>0.15</v>
      </c>
      <c r="OQ57" s="218">
        <v>0.15</v>
      </c>
      <c r="OR57" s="218">
        <v>0.15</v>
      </c>
      <c r="OS57" s="242"/>
      <c r="OT57" s="236"/>
      <c r="OU57" s="236"/>
      <c r="OV57" s="236"/>
      <c r="OW57" s="236"/>
      <c r="OX57" s="242"/>
      <c r="OY57" s="235"/>
      <c r="OZ57" s="236"/>
      <c r="PA57" s="236"/>
      <c r="PB57" s="242"/>
      <c r="PC57" s="242"/>
      <c r="PD57" s="236"/>
      <c r="PE57" s="236"/>
      <c r="PF57" s="236"/>
      <c r="PG57" s="242"/>
      <c r="PH57" s="242"/>
      <c r="PI57" s="242"/>
      <c r="PJ57" s="242"/>
      <c r="PK57" s="242"/>
      <c r="PL57" s="242"/>
      <c r="PM57" s="242"/>
      <c r="PN57" s="242"/>
      <c r="PO57" s="242"/>
      <c r="PP57" s="236"/>
      <c r="PQ57" s="236"/>
      <c r="PR57" s="236"/>
      <c r="PS57" s="242"/>
      <c r="PT57" s="242"/>
      <c r="PU57" s="242"/>
      <c r="PV57" s="242"/>
      <c r="PW57" s="242"/>
      <c r="PX57" s="242"/>
      <c r="PY57" s="242"/>
      <c r="PZ57" s="242"/>
      <c r="QA57" s="236"/>
      <c r="QB57" s="220"/>
      <c r="QC57" s="220"/>
      <c r="QD57" s="247"/>
      <c r="QE57" s="242"/>
      <c r="QF57" s="242"/>
      <c r="QG57" s="242"/>
      <c r="QH57" s="242"/>
      <c r="QI57" s="242"/>
      <c r="QJ57" s="242"/>
      <c r="QK57" s="242"/>
      <c r="QL57" s="242"/>
      <c r="QM57" s="242"/>
      <c r="QN57" s="242"/>
      <c r="QO57" s="242"/>
      <c r="QP57" s="242"/>
      <c r="QQ57" s="242"/>
      <c r="QR57" s="242"/>
    </row>
    <row r="58" spans="1:460" s="224" customFormat="1" ht="30">
      <c r="A58" s="217">
        <v>38</v>
      </c>
      <c r="B58" s="218" t="s">
        <v>956</v>
      </c>
      <c r="C58" s="241" t="str">
        <f t="shared" si="6"/>
        <v xml:space="preserve">Lăcătuș </v>
      </c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0"/>
      <c r="AG58" s="236"/>
      <c r="AH58" s="236"/>
      <c r="AI58" s="236"/>
      <c r="AJ58" s="236"/>
      <c r="AK58" s="236"/>
      <c r="AL58" s="236"/>
      <c r="AM58" s="236"/>
      <c r="AN58" s="236"/>
      <c r="AO58" s="236"/>
      <c r="AP58" s="236"/>
      <c r="AQ58" s="236"/>
      <c r="AR58" s="236"/>
      <c r="AS58" s="236"/>
      <c r="AT58" s="236"/>
      <c r="AU58" s="236"/>
      <c r="AV58" s="236"/>
      <c r="AW58" s="236"/>
      <c r="AX58" s="236"/>
      <c r="AY58" s="236"/>
      <c r="AZ58" s="236"/>
      <c r="BA58" s="236"/>
      <c r="BB58" s="236"/>
      <c r="BC58" s="239"/>
      <c r="BD58" s="225"/>
      <c r="BE58" s="225"/>
      <c r="BF58" s="225"/>
      <c r="BG58" s="225"/>
      <c r="BH58" s="225"/>
      <c r="BI58" s="225"/>
      <c r="BJ58" s="235"/>
      <c r="BK58" s="235"/>
      <c r="BL58" s="225"/>
      <c r="BM58" s="225"/>
      <c r="BN58" s="235"/>
      <c r="BO58" s="235"/>
      <c r="BP58" s="235"/>
      <c r="BQ58" s="235"/>
      <c r="BR58" s="235"/>
      <c r="BS58" s="235"/>
      <c r="BT58" s="235"/>
      <c r="BU58" s="235"/>
      <c r="BV58" s="235"/>
      <c r="BW58" s="235"/>
      <c r="BX58" s="236"/>
      <c r="BY58" s="236"/>
      <c r="BZ58" s="236"/>
      <c r="CA58" s="236"/>
      <c r="CB58" s="236"/>
      <c r="CC58" s="236"/>
      <c r="CD58" s="220"/>
      <c r="CE58" s="220"/>
      <c r="CF58" s="220"/>
      <c r="CG58" s="220"/>
      <c r="CH58" s="220"/>
      <c r="CI58" s="220"/>
      <c r="CJ58" s="220"/>
      <c r="CK58" s="220"/>
      <c r="CL58" s="220"/>
      <c r="CM58" s="220"/>
      <c r="CN58" s="220"/>
      <c r="CO58" s="220"/>
      <c r="CP58" s="220"/>
      <c r="CQ58" s="220"/>
      <c r="CR58" s="220"/>
      <c r="CS58" s="220"/>
      <c r="CT58" s="220"/>
      <c r="CU58" s="220"/>
      <c r="CV58" s="220"/>
      <c r="CW58" s="220"/>
      <c r="CX58" s="220"/>
      <c r="CY58" s="220"/>
      <c r="CZ58" s="220"/>
      <c r="DA58" s="220"/>
      <c r="DB58" s="220"/>
      <c r="DC58" s="220"/>
      <c r="DD58" s="220"/>
      <c r="DE58" s="220"/>
      <c r="DF58" s="220"/>
      <c r="DG58" s="220"/>
      <c r="DH58" s="220"/>
      <c r="DI58" s="220"/>
      <c r="DJ58" s="220"/>
      <c r="DK58" s="220"/>
      <c r="DL58" s="220"/>
      <c r="DM58" s="220"/>
      <c r="DN58" s="220"/>
      <c r="DO58" s="220"/>
      <c r="DP58" s="220"/>
      <c r="DQ58" s="220"/>
      <c r="DR58" s="220"/>
      <c r="DS58" s="220"/>
      <c r="DT58" s="220"/>
      <c r="DU58" s="220"/>
      <c r="DV58" s="220"/>
      <c r="DW58" s="220"/>
      <c r="DX58" s="220"/>
      <c r="DY58" s="220"/>
      <c r="DZ58" s="220"/>
      <c r="EA58" s="220"/>
      <c r="EB58" s="220"/>
      <c r="EC58" s="220"/>
      <c r="ED58" s="220"/>
      <c r="EE58" s="220"/>
      <c r="EF58" s="220"/>
      <c r="EG58" s="220"/>
      <c r="EH58" s="220"/>
      <c r="EI58" s="220"/>
      <c r="EJ58" s="220"/>
      <c r="EK58" s="220"/>
      <c r="EL58" s="220"/>
      <c r="EM58" s="220"/>
      <c r="EN58" s="220"/>
      <c r="EO58" s="220"/>
      <c r="EP58" s="220"/>
      <c r="EQ58" s="220"/>
      <c r="ER58" s="220"/>
      <c r="ES58" s="220"/>
      <c r="ET58" s="220"/>
      <c r="EU58" s="220"/>
      <c r="EV58" s="220"/>
      <c r="EW58" s="220"/>
      <c r="EX58" s="220"/>
      <c r="EY58" s="220"/>
      <c r="EZ58" s="220"/>
      <c r="FA58" s="220"/>
      <c r="FB58" s="220"/>
      <c r="FC58" s="220"/>
      <c r="FD58" s="220"/>
      <c r="FE58" s="220"/>
      <c r="FF58" s="220"/>
      <c r="FG58" s="220"/>
      <c r="FH58" s="220"/>
      <c r="FI58" s="220"/>
      <c r="FJ58" s="220"/>
      <c r="FK58" s="220"/>
      <c r="FL58" s="220"/>
      <c r="FM58" s="220"/>
      <c r="FN58" s="220"/>
      <c r="FO58" s="220"/>
      <c r="FP58" s="220"/>
      <c r="FQ58" s="220"/>
      <c r="FR58" s="220"/>
      <c r="FS58" s="220"/>
      <c r="FT58" s="220"/>
      <c r="FU58" s="220"/>
      <c r="FV58" s="220"/>
      <c r="FW58" s="220"/>
      <c r="FX58" s="220"/>
      <c r="FY58" s="220"/>
      <c r="FZ58" s="220"/>
      <c r="GA58" s="220"/>
      <c r="GB58" s="220"/>
      <c r="GC58" s="220"/>
      <c r="GD58" s="220"/>
      <c r="GE58" s="220"/>
      <c r="GF58" s="220"/>
      <c r="GG58" s="220"/>
      <c r="GH58" s="220"/>
      <c r="GI58" s="220"/>
      <c r="GJ58" s="220"/>
      <c r="GK58" s="220"/>
      <c r="GL58" s="220"/>
      <c r="GM58" s="220"/>
      <c r="GN58" s="220"/>
      <c r="GO58" s="220"/>
      <c r="GP58" s="220"/>
      <c r="GQ58" s="220"/>
      <c r="GR58" s="220"/>
      <c r="GS58" s="220"/>
      <c r="GT58" s="225">
        <v>1.25</v>
      </c>
      <c r="GU58" s="225">
        <v>1.25</v>
      </c>
      <c r="GV58" s="225">
        <v>1.25</v>
      </c>
      <c r="GW58" s="225">
        <v>1.25</v>
      </c>
      <c r="GX58" s="225">
        <v>1.25</v>
      </c>
      <c r="GY58" s="220"/>
      <c r="GZ58" s="220"/>
      <c r="HA58" s="220"/>
      <c r="HB58" s="220"/>
      <c r="HC58" s="220"/>
      <c r="HD58" s="220"/>
      <c r="HE58" s="220"/>
      <c r="HF58" s="220"/>
      <c r="HG58" s="220"/>
      <c r="HH58" s="220"/>
      <c r="HI58" s="220"/>
      <c r="HJ58" s="220"/>
      <c r="HK58" s="220"/>
      <c r="HL58" s="220"/>
      <c r="HM58" s="220"/>
      <c r="HN58" s="220"/>
      <c r="HO58" s="225"/>
      <c r="HP58" s="225"/>
      <c r="HQ58" s="225"/>
      <c r="HR58" s="225"/>
      <c r="HS58" s="225"/>
      <c r="HT58" s="225"/>
      <c r="HU58" s="225"/>
      <c r="HV58" s="225"/>
      <c r="HW58" s="225"/>
      <c r="HX58" s="225"/>
      <c r="HY58" s="225"/>
      <c r="HZ58" s="220"/>
      <c r="IA58" s="236"/>
      <c r="IB58" s="236"/>
      <c r="IC58" s="236"/>
      <c r="ID58" s="236"/>
      <c r="IE58" s="236"/>
      <c r="IF58" s="236"/>
      <c r="IG58" s="236"/>
      <c r="IH58" s="236"/>
      <c r="II58" s="236"/>
      <c r="IJ58" s="236"/>
      <c r="IK58" s="236"/>
      <c r="IL58" s="236"/>
      <c r="IM58" s="236"/>
      <c r="IN58" s="236"/>
      <c r="IO58" s="236"/>
      <c r="IP58" s="236"/>
      <c r="IQ58" s="236"/>
      <c r="IR58" s="236"/>
      <c r="IS58" s="236"/>
      <c r="IT58" s="236"/>
      <c r="IU58" s="236"/>
      <c r="IV58" s="236"/>
      <c r="IW58" s="239"/>
      <c r="IX58" s="225"/>
      <c r="IY58" s="225"/>
      <c r="IZ58" s="225"/>
      <c r="JA58" s="225"/>
      <c r="JB58" s="225"/>
      <c r="JC58" s="225"/>
      <c r="JD58" s="235"/>
      <c r="JE58" s="235"/>
      <c r="JF58" s="225"/>
      <c r="JG58" s="225"/>
      <c r="JH58" s="235"/>
      <c r="JI58" s="235"/>
      <c r="JJ58" s="235"/>
      <c r="JK58" s="235"/>
      <c r="JL58" s="235"/>
      <c r="JM58" s="235"/>
      <c r="JN58" s="235"/>
      <c r="JO58" s="235"/>
      <c r="JP58" s="235"/>
      <c r="JQ58" s="236"/>
      <c r="JR58" s="236"/>
      <c r="JS58" s="236"/>
      <c r="JT58" s="236"/>
      <c r="JU58" s="236"/>
      <c r="JV58" s="236"/>
      <c r="JW58" s="236"/>
      <c r="JX58" s="220"/>
      <c r="JY58" s="220"/>
      <c r="JZ58" s="220"/>
      <c r="KA58" s="220"/>
      <c r="KB58" s="220"/>
      <c r="KC58" s="220"/>
      <c r="KD58" s="220"/>
      <c r="KE58" s="220"/>
      <c r="KF58" s="220"/>
      <c r="KG58" s="220"/>
      <c r="KH58" s="220"/>
      <c r="KI58" s="220"/>
      <c r="KJ58" s="220"/>
      <c r="KK58" s="220"/>
      <c r="KL58" s="220"/>
      <c r="KM58" s="220"/>
      <c r="KN58" s="220"/>
      <c r="KO58" s="220"/>
      <c r="KP58" s="220"/>
      <c r="KQ58" s="220"/>
      <c r="KR58" s="220"/>
      <c r="KS58" s="220"/>
      <c r="KT58" s="220"/>
      <c r="KU58" s="220"/>
      <c r="KV58" s="220"/>
      <c r="KW58" s="220"/>
      <c r="KX58" s="220"/>
      <c r="KY58" s="220"/>
      <c r="KZ58" s="220"/>
      <c r="LA58" s="220"/>
      <c r="LB58" s="220"/>
      <c r="LC58" s="220"/>
      <c r="LD58" s="220"/>
      <c r="LE58" s="220"/>
      <c r="LF58" s="220"/>
      <c r="LG58" s="220"/>
      <c r="LH58" s="220"/>
      <c r="LI58" s="220"/>
      <c r="LJ58" s="220"/>
      <c r="LK58" s="220"/>
      <c r="LL58" s="220"/>
      <c r="LM58" s="220"/>
      <c r="LN58" s="220"/>
      <c r="LO58" s="220"/>
      <c r="LP58" s="220"/>
      <c r="LQ58" s="220"/>
      <c r="LR58" s="220"/>
      <c r="LS58" s="220"/>
      <c r="LT58" s="220"/>
      <c r="LU58" s="220"/>
      <c r="LV58" s="220"/>
      <c r="LW58" s="220"/>
      <c r="LX58" s="220"/>
      <c r="LY58" s="220"/>
      <c r="LZ58" s="220"/>
      <c r="MA58" s="220"/>
      <c r="MB58" s="220"/>
      <c r="MC58" s="220"/>
      <c r="MD58" s="220"/>
      <c r="ME58" s="220"/>
      <c r="MF58" s="220"/>
      <c r="MG58" s="220"/>
      <c r="MH58" s="220"/>
      <c r="MI58" s="220"/>
      <c r="MJ58" s="220"/>
      <c r="MK58" s="220"/>
      <c r="ML58" s="220"/>
      <c r="MM58" s="220"/>
      <c r="MN58" s="220"/>
      <c r="MO58" s="220"/>
      <c r="MP58" s="220"/>
      <c r="MQ58" s="220"/>
      <c r="MR58" s="220"/>
      <c r="MS58" s="220"/>
      <c r="MT58" s="220"/>
      <c r="MU58" s="220"/>
      <c r="MV58" s="220"/>
      <c r="MW58" s="220"/>
      <c r="MX58" s="220"/>
      <c r="MY58" s="220"/>
      <c r="MZ58" s="220"/>
      <c r="NA58" s="220"/>
      <c r="NB58" s="220"/>
      <c r="NC58" s="220"/>
      <c r="ND58" s="220"/>
      <c r="NE58" s="220"/>
      <c r="NF58" s="220"/>
      <c r="NG58" s="220"/>
      <c r="NH58" s="220"/>
      <c r="NI58" s="220"/>
      <c r="NJ58" s="220"/>
      <c r="NK58" s="220"/>
      <c r="NL58" s="220"/>
      <c r="NM58" s="220"/>
      <c r="NN58" s="220"/>
      <c r="NO58" s="220"/>
      <c r="NP58" s="220"/>
      <c r="NQ58" s="220"/>
      <c r="NR58" s="220"/>
      <c r="NS58" s="220"/>
      <c r="NT58" s="220"/>
      <c r="NU58" s="220"/>
      <c r="NV58" s="220"/>
      <c r="NW58" s="220"/>
      <c r="NX58" s="220"/>
      <c r="NY58" s="220"/>
      <c r="NZ58" s="220"/>
      <c r="OA58" s="220"/>
      <c r="OB58" s="220"/>
      <c r="OC58" s="220"/>
      <c r="OD58" s="220"/>
      <c r="OE58" s="220"/>
      <c r="OF58" s="220"/>
      <c r="OG58" s="220"/>
      <c r="OH58" s="220"/>
      <c r="OI58" s="220"/>
      <c r="OJ58" s="220"/>
      <c r="OK58" s="220"/>
      <c r="OL58" s="220"/>
      <c r="OM58" s="220"/>
      <c r="ON58" s="220">
        <v>0.15</v>
      </c>
      <c r="OO58" s="220">
        <v>0.15</v>
      </c>
      <c r="OP58" s="220">
        <v>0.15</v>
      </c>
      <c r="OQ58" s="220">
        <v>0.15</v>
      </c>
      <c r="OR58" s="220">
        <v>0.15</v>
      </c>
      <c r="OS58" s="242"/>
      <c r="OT58" s="236"/>
      <c r="OU58" s="236"/>
      <c r="OV58" s="236"/>
      <c r="OW58" s="236"/>
      <c r="OX58" s="242"/>
      <c r="OY58" s="235"/>
      <c r="OZ58" s="236"/>
      <c r="PA58" s="236"/>
      <c r="PB58" s="242"/>
      <c r="PC58" s="242"/>
      <c r="PD58" s="236"/>
      <c r="PE58" s="236"/>
      <c r="PF58" s="236"/>
      <c r="PG58" s="242"/>
      <c r="PH58" s="242"/>
      <c r="PI58" s="242"/>
      <c r="PJ58" s="242"/>
      <c r="PK58" s="242"/>
      <c r="PL58" s="242"/>
      <c r="PM58" s="242"/>
      <c r="PN58" s="242"/>
      <c r="PO58" s="242"/>
      <c r="PP58" s="236"/>
      <c r="PQ58" s="236"/>
      <c r="PR58" s="236"/>
      <c r="PS58" s="242"/>
      <c r="PT58" s="242"/>
      <c r="PU58" s="242"/>
      <c r="PV58" s="242"/>
      <c r="PW58" s="242"/>
      <c r="PX58" s="242"/>
      <c r="PY58" s="242"/>
      <c r="PZ58" s="242"/>
      <c r="QA58" s="236"/>
      <c r="QB58" s="220"/>
      <c r="QC58" s="220"/>
      <c r="QD58" s="247"/>
      <c r="QE58" s="242"/>
      <c r="QF58" s="242"/>
      <c r="QG58" s="242"/>
      <c r="QH58" s="242"/>
      <c r="QI58" s="242"/>
      <c r="QJ58" s="242"/>
      <c r="QK58" s="242"/>
      <c r="QL58" s="242"/>
      <c r="QM58" s="242"/>
      <c r="QN58" s="242"/>
      <c r="QO58" s="242"/>
      <c r="QP58" s="242"/>
      <c r="QQ58" s="242"/>
      <c r="QR58" s="242"/>
    </row>
    <row r="59" spans="1:460" s="224" customFormat="1" ht="30">
      <c r="A59" s="217">
        <v>39</v>
      </c>
      <c r="B59" s="218" t="s">
        <v>957</v>
      </c>
      <c r="C59" s="241" t="str">
        <f t="shared" si="6"/>
        <v xml:space="preserve">Lăcătuș </v>
      </c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0"/>
      <c r="AG59" s="236"/>
      <c r="AH59" s="236"/>
      <c r="AI59" s="236"/>
      <c r="AJ59" s="236"/>
      <c r="AK59" s="236"/>
      <c r="AL59" s="236"/>
      <c r="AM59" s="236"/>
      <c r="AN59" s="236"/>
      <c r="AO59" s="236"/>
      <c r="AP59" s="236"/>
      <c r="AQ59" s="236"/>
      <c r="AR59" s="236"/>
      <c r="AS59" s="236"/>
      <c r="AT59" s="236"/>
      <c r="AU59" s="236"/>
      <c r="AV59" s="236"/>
      <c r="AW59" s="236"/>
      <c r="AX59" s="236"/>
      <c r="AY59" s="236"/>
      <c r="AZ59" s="236"/>
      <c r="BA59" s="236"/>
      <c r="BB59" s="236"/>
      <c r="BC59" s="239"/>
      <c r="BD59" s="225"/>
      <c r="BE59" s="225"/>
      <c r="BF59" s="225"/>
      <c r="BG59" s="225"/>
      <c r="BH59" s="225"/>
      <c r="BI59" s="225"/>
      <c r="BJ59" s="235"/>
      <c r="BK59" s="235"/>
      <c r="BL59" s="225"/>
      <c r="BM59" s="225"/>
      <c r="BN59" s="235"/>
      <c r="BO59" s="235"/>
      <c r="BP59" s="235"/>
      <c r="BQ59" s="235"/>
      <c r="BR59" s="235"/>
      <c r="BS59" s="235"/>
      <c r="BT59" s="235"/>
      <c r="BU59" s="235"/>
      <c r="BV59" s="235"/>
      <c r="BW59" s="235"/>
      <c r="BX59" s="236"/>
      <c r="BY59" s="236"/>
      <c r="BZ59" s="236"/>
      <c r="CA59" s="236"/>
      <c r="CB59" s="236"/>
      <c r="CC59" s="236"/>
      <c r="CD59" s="220"/>
      <c r="CE59" s="220"/>
      <c r="CF59" s="220"/>
      <c r="CG59" s="220"/>
      <c r="CH59" s="220"/>
      <c r="CI59" s="220"/>
      <c r="CJ59" s="220"/>
      <c r="CK59" s="220"/>
      <c r="CL59" s="220"/>
      <c r="CM59" s="220"/>
      <c r="CN59" s="220"/>
      <c r="CO59" s="220"/>
      <c r="CP59" s="220"/>
      <c r="CQ59" s="220"/>
      <c r="CR59" s="220"/>
      <c r="CS59" s="220"/>
      <c r="CT59" s="220"/>
      <c r="CU59" s="220"/>
      <c r="CV59" s="220"/>
      <c r="CW59" s="220"/>
      <c r="CX59" s="220"/>
      <c r="CY59" s="220"/>
      <c r="CZ59" s="220"/>
      <c r="DA59" s="220"/>
      <c r="DB59" s="220"/>
      <c r="DC59" s="220"/>
      <c r="DD59" s="220"/>
      <c r="DE59" s="220"/>
      <c r="DF59" s="220"/>
      <c r="DG59" s="220"/>
      <c r="DH59" s="220"/>
      <c r="DI59" s="220"/>
      <c r="DJ59" s="220"/>
      <c r="DK59" s="220"/>
      <c r="DL59" s="220"/>
      <c r="DM59" s="220"/>
      <c r="DN59" s="220"/>
      <c r="DO59" s="220"/>
      <c r="DP59" s="220"/>
      <c r="DQ59" s="220"/>
      <c r="DR59" s="220"/>
      <c r="DS59" s="220"/>
      <c r="DT59" s="220"/>
      <c r="DU59" s="220"/>
      <c r="DV59" s="220"/>
      <c r="DW59" s="220"/>
      <c r="DX59" s="220"/>
      <c r="DY59" s="220"/>
      <c r="DZ59" s="220"/>
      <c r="EA59" s="220"/>
      <c r="EB59" s="220"/>
      <c r="EC59" s="220"/>
      <c r="ED59" s="220"/>
      <c r="EE59" s="220"/>
      <c r="EF59" s="220"/>
      <c r="EG59" s="220"/>
      <c r="EH59" s="220"/>
      <c r="EI59" s="220"/>
      <c r="EJ59" s="220"/>
      <c r="EK59" s="220"/>
      <c r="EL59" s="220"/>
      <c r="EM59" s="220"/>
      <c r="EN59" s="220"/>
      <c r="EO59" s="220"/>
      <c r="EP59" s="220"/>
      <c r="EQ59" s="220"/>
      <c r="ER59" s="220"/>
      <c r="ES59" s="220"/>
      <c r="ET59" s="220"/>
      <c r="EU59" s="220"/>
      <c r="EV59" s="220"/>
      <c r="EW59" s="220"/>
      <c r="EX59" s="220"/>
      <c r="EY59" s="220"/>
      <c r="EZ59" s="220"/>
      <c r="FA59" s="220"/>
      <c r="FB59" s="220"/>
      <c r="FC59" s="220"/>
      <c r="FD59" s="220"/>
      <c r="FE59" s="220"/>
      <c r="FF59" s="220"/>
      <c r="FG59" s="220"/>
      <c r="FH59" s="220"/>
      <c r="FI59" s="220"/>
      <c r="FJ59" s="220"/>
      <c r="FK59" s="220"/>
      <c r="FL59" s="220"/>
      <c r="FM59" s="220"/>
      <c r="FN59" s="220"/>
      <c r="FO59" s="220"/>
      <c r="FP59" s="220"/>
      <c r="FQ59" s="220"/>
      <c r="FR59" s="220"/>
      <c r="FS59" s="220"/>
      <c r="FT59" s="220"/>
      <c r="FU59" s="220"/>
      <c r="FV59" s="220"/>
      <c r="FW59" s="220"/>
      <c r="FX59" s="220"/>
      <c r="FY59" s="220"/>
      <c r="FZ59" s="220"/>
      <c r="GA59" s="220"/>
      <c r="GB59" s="220"/>
      <c r="GC59" s="220"/>
      <c r="GD59" s="220"/>
      <c r="GE59" s="220"/>
      <c r="GF59" s="220"/>
      <c r="GG59" s="220"/>
      <c r="GH59" s="220"/>
      <c r="GI59" s="220"/>
      <c r="GJ59" s="220"/>
      <c r="GK59" s="220"/>
      <c r="GL59" s="220"/>
      <c r="GM59" s="220"/>
      <c r="GN59" s="220"/>
      <c r="GO59" s="220"/>
      <c r="GP59" s="220"/>
      <c r="GQ59" s="220"/>
      <c r="GR59" s="220"/>
      <c r="GS59" s="220"/>
      <c r="GT59" s="225">
        <v>0.1</v>
      </c>
      <c r="GU59" s="225">
        <v>0.1</v>
      </c>
      <c r="GV59" s="225">
        <v>0.1</v>
      </c>
      <c r="GW59" s="225">
        <v>0.1</v>
      </c>
      <c r="GX59" s="225">
        <v>0.1</v>
      </c>
      <c r="GY59" s="220"/>
      <c r="GZ59" s="220"/>
      <c r="HA59" s="220"/>
      <c r="HB59" s="220"/>
      <c r="HC59" s="220"/>
      <c r="HD59" s="220"/>
      <c r="HE59" s="220"/>
      <c r="HF59" s="220"/>
      <c r="HG59" s="220"/>
      <c r="HH59" s="220"/>
      <c r="HI59" s="220"/>
      <c r="HJ59" s="220"/>
      <c r="HK59" s="220"/>
      <c r="HL59" s="220"/>
      <c r="HM59" s="220"/>
      <c r="HN59" s="220"/>
      <c r="HO59" s="225"/>
      <c r="HP59" s="225"/>
      <c r="HQ59" s="225"/>
      <c r="HR59" s="225"/>
      <c r="HS59" s="225"/>
      <c r="HT59" s="225"/>
      <c r="HU59" s="225"/>
      <c r="HV59" s="225"/>
      <c r="HW59" s="225"/>
      <c r="HX59" s="225"/>
      <c r="HY59" s="225"/>
      <c r="HZ59" s="220"/>
      <c r="IA59" s="236"/>
      <c r="IB59" s="236"/>
      <c r="IC59" s="236"/>
      <c r="ID59" s="236"/>
      <c r="IE59" s="236"/>
      <c r="IF59" s="236"/>
      <c r="IG59" s="236"/>
      <c r="IH59" s="236"/>
      <c r="II59" s="236"/>
      <c r="IJ59" s="236"/>
      <c r="IK59" s="236"/>
      <c r="IL59" s="236"/>
      <c r="IM59" s="236"/>
      <c r="IN59" s="236"/>
      <c r="IO59" s="236"/>
      <c r="IP59" s="236"/>
      <c r="IQ59" s="236"/>
      <c r="IR59" s="236"/>
      <c r="IS59" s="236"/>
      <c r="IT59" s="236"/>
      <c r="IU59" s="236"/>
      <c r="IV59" s="236"/>
      <c r="IW59" s="239"/>
      <c r="IX59" s="225"/>
      <c r="IY59" s="225"/>
      <c r="IZ59" s="225"/>
      <c r="JA59" s="225"/>
      <c r="JB59" s="225"/>
      <c r="JC59" s="225"/>
      <c r="JD59" s="235"/>
      <c r="JE59" s="235"/>
      <c r="JF59" s="225"/>
      <c r="JG59" s="225"/>
      <c r="JH59" s="235"/>
      <c r="JI59" s="235"/>
      <c r="JJ59" s="235"/>
      <c r="JK59" s="235"/>
      <c r="JL59" s="235"/>
      <c r="JM59" s="235"/>
      <c r="JN59" s="235"/>
      <c r="JO59" s="235"/>
      <c r="JP59" s="235"/>
      <c r="JQ59" s="236"/>
      <c r="JR59" s="236"/>
      <c r="JS59" s="236"/>
      <c r="JT59" s="236"/>
      <c r="JU59" s="236"/>
      <c r="JV59" s="236"/>
      <c r="JW59" s="236"/>
      <c r="JX59" s="220"/>
      <c r="JY59" s="220"/>
      <c r="JZ59" s="220"/>
      <c r="KA59" s="220"/>
      <c r="KB59" s="220"/>
      <c r="KC59" s="220"/>
      <c r="KD59" s="220"/>
      <c r="KE59" s="220"/>
      <c r="KF59" s="220"/>
      <c r="KG59" s="220"/>
      <c r="KH59" s="220"/>
      <c r="KI59" s="220"/>
      <c r="KJ59" s="220"/>
      <c r="KK59" s="220"/>
      <c r="KL59" s="220"/>
      <c r="KM59" s="220"/>
      <c r="KN59" s="220"/>
      <c r="KO59" s="220"/>
      <c r="KP59" s="220"/>
      <c r="KQ59" s="220"/>
      <c r="KR59" s="220"/>
      <c r="KS59" s="220"/>
      <c r="KT59" s="220"/>
      <c r="KU59" s="220"/>
      <c r="KV59" s="220"/>
      <c r="KW59" s="220"/>
      <c r="KX59" s="220"/>
      <c r="KY59" s="220"/>
      <c r="KZ59" s="220"/>
      <c r="LA59" s="220"/>
      <c r="LB59" s="220"/>
      <c r="LC59" s="220"/>
      <c r="LD59" s="220"/>
      <c r="LE59" s="220"/>
      <c r="LF59" s="220"/>
      <c r="LG59" s="220"/>
      <c r="LH59" s="220"/>
      <c r="LI59" s="220"/>
      <c r="LJ59" s="220"/>
      <c r="LK59" s="220"/>
      <c r="LL59" s="220"/>
      <c r="LM59" s="220"/>
      <c r="LN59" s="220"/>
      <c r="LO59" s="220"/>
      <c r="LP59" s="220"/>
      <c r="LQ59" s="220"/>
      <c r="LR59" s="220"/>
      <c r="LS59" s="220"/>
      <c r="LT59" s="220"/>
      <c r="LU59" s="220"/>
      <c r="LV59" s="220"/>
      <c r="LW59" s="220"/>
      <c r="LX59" s="220"/>
      <c r="LY59" s="220"/>
      <c r="LZ59" s="220"/>
      <c r="MA59" s="220"/>
      <c r="MB59" s="220"/>
      <c r="MC59" s="220"/>
      <c r="MD59" s="220"/>
      <c r="ME59" s="220"/>
      <c r="MF59" s="220"/>
      <c r="MG59" s="220"/>
      <c r="MH59" s="220"/>
      <c r="MI59" s="220"/>
      <c r="MJ59" s="220"/>
      <c r="MK59" s="220"/>
      <c r="ML59" s="220"/>
      <c r="MM59" s="220"/>
      <c r="MN59" s="220"/>
      <c r="MO59" s="220"/>
      <c r="MP59" s="220"/>
      <c r="MQ59" s="220"/>
      <c r="MR59" s="220"/>
      <c r="MS59" s="220"/>
      <c r="MT59" s="220"/>
      <c r="MU59" s="220"/>
      <c r="MV59" s="220"/>
      <c r="MW59" s="220"/>
      <c r="MX59" s="220"/>
      <c r="MY59" s="220"/>
      <c r="MZ59" s="220"/>
      <c r="NA59" s="220"/>
      <c r="NB59" s="220"/>
      <c r="NC59" s="220"/>
      <c r="ND59" s="220"/>
      <c r="NE59" s="220"/>
      <c r="NF59" s="220"/>
      <c r="NG59" s="220"/>
      <c r="NH59" s="220"/>
      <c r="NI59" s="220"/>
      <c r="NJ59" s="220"/>
      <c r="NK59" s="220"/>
      <c r="NL59" s="220"/>
      <c r="NM59" s="220"/>
      <c r="NN59" s="220"/>
      <c r="NO59" s="220"/>
      <c r="NP59" s="220"/>
      <c r="NQ59" s="220"/>
      <c r="NR59" s="220"/>
      <c r="NS59" s="220"/>
      <c r="NT59" s="220"/>
      <c r="NU59" s="220"/>
      <c r="NV59" s="220"/>
      <c r="NW59" s="220"/>
      <c r="NX59" s="220"/>
      <c r="NY59" s="220"/>
      <c r="NZ59" s="220"/>
      <c r="OA59" s="220"/>
      <c r="OB59" s="220"/>
      <c r="OC59" s="220"/>
      <c r="OD59" s="220"/>
      <c r="OE59" s="220"/>
      <c r="OF59" s="220"/>
      <c r="OG59" s="220"/>
      <c r="OH59" s="220"/>
      <c r="OI59" s="220"/>
      <c r="OJ59" s="220"/>
      <c r="OK59" s="220"/>
      <c r="OL59" s="220"/>
      <c r="OM59" s="220"/>
      <c r="ON59" s="220">
        <v>0.1</v>
      </c>
      <c r="OO59" s="220">
        <v>0.1</v>
      </c>
      <c r="OP59" s="220">
        <v>0.1</v>
      </c>
      <c r="OQ59" s="220">
        <v>0.1</v>
      </c>
      <c r="OR59" s="220">
        <v>0.1</v>
      </c>
      <c r="OS59" s="242"/>
      <c r="OT59" s="236"/>
      <c r="OU59" s="236"/>
      <c r="OV59" s="236"/>
      <c r="OW59" s="236"/>
      <c r="OX59" s="242"/>
      <c r="OY59" s="235"/>
      <c r="OZ59" s="236"/>
      <c r="PA59" s="236"/>
      <c r="PB59" s="242"/>
      <c r="PC59" s="242"/>
      <c r="PD59" s="236"/>
      <c r="PE59" s="236"/>
      <c r="PF59" s="236"/>
      <c r="PG59" s="242"/>
      <c r="PH59" s="242"/>
      <c r="PI59" s="242"/>
      <c r="PJ59" s="242"/>
      <c r="PK59" s="242"/>
      <c r="PL59" s="242"/>
      <c r="PM59" s="242"/>
      <c r="PN59" s="242"/>
      <c r="PO59" s="242"/>
      <c r="PP59" s="236"/>
      <c r="PQ59" s="236"/>
      <c r="PR59" s="236"/>
      <c r="PS59" s="242"/>
      <c r="PT59" s="242"/>
      <c r="PU59" s="242"/>
      <c r="PV59" s="242"/>
      <c r="PW59" s="242"/>
      <c r="PX59" s="242"/>
      <c r="PY59" s="242"/>
      <c r="PZ59" s="242"/>
      <c r="QA59" s="236"/>
      <c r="QB59" s="220"/>
      <c r="QC59" s="220"/>
      <c r="QD59" s="247"/>
      <c r="QE59" s="242"/>
      <c r="QF59" s="242"/>
      <c r="QG59" s="242"/>
      <c r="QH59" s="242"/>
      <c r="QI59" s="242"/>
      <c r="QJ59" s="242"/>
      <c r="QK59" s="242"/>
      <c r="QL59" s="242"/>
      <c r="QM59" s="242"/>
      <c r="QN59" s="242"/>
      <c r="QO59" s="242"/>
      <c r="QP59" s="242"/>
      <c r="QQ59" s="242"/>
      <c r="QR59" s="242"/>
    </row>
    <row r="60" spans="1:460" s="224" customFormat="1">
      <c r="A60" s="217">
        <v>40</v>
      </c>
      <c r="B60" s="218" t="s">
        <v>958</v>
      </c>
      <c r="C60" s="241" t="str">
        <f t="shared" si="6"/>
        <v xml:space="preserve">Lăcătuș </v>
      </c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0"/>
      <c r="AF60" s="220"/>
      <c r="AG60" s="236"/>
      <c r="AH60" s="236"/>
      <c r="AI60" s="236"/>
      <c r="AJ60" s="236"/>
      <c r="AK60" s="236"/>
      <c r="AL60" s="236"/>
      <c r="AM60" s="236"/>
      <c r="AN60" s="236"/>
      <c r="AO60" s="236"/>
      <c r="AP60" s="236"/>
      <c r="AQ60" s="236"/>
      <c r="AR60" s="236"/>
      <c r="AS60" s="236"/>
      <c r="AT60" s="236"/>
      <c r="AU60" s="236"/>
      <c r="AV60" s="236"/>
      <c r="AW60" s="236"/>
      <c r="AX60" s="236"/>
      <c r="AY60" s="236"/>
      <c r="AZ60" s="236"/>
      <c r="BA60" s="236"/>
      <c r="BB60" s="236"/>
      <c r="BC60" s="239"/>
      <c r="BD60" s="225"/>
      <c r="BE60" s="225"/>
      <c r="BF60" s="225"/>
      <c r="BG60" s="225"/>
      <c r="BH60" s="225"/>
      <c r="BI60" s="225"/>
      <c r="BJ60" s="235"/>
      <c r="BK60" s="235"/>
      <c r="BL60" s="225"/>
      <c r="BM60" s="225"/>
      <c r="BN60" s="235"/>
      <c r="BO60" s="235"/>
      <c r="BP60" s="235"/>
      <c r="BQ60" s="235"/>
      <c r="BR60" s="235"/>
      <c r="BS60" s="235"/>
      <c r="BT60" s="235"/>
      <c r="BU60" s="235"/>
      <c r="BV60" s="235"/>
      <c r="BW60" s="235"/>
      <c r="BX60" s="236"/>
      <c r="BY60" s="236"/>
      <c r="BZ60" s="236"/>
      <c r="CA60" s="236"/>
      <c r="CB60" s="236"/>
      <c r="CC60" s="236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20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0"/>
      <c r="FY60" s="220"/>
      <c r="FZ60" s="220"/>
      <c r="GA60" s="220"/>
      <c r="GB60" s="220"/>
      <c r="GC60" s="220"/>
      <c r="GD60" s="220"/>
      <c r="GE60" s="220"/>
      <c r="GF60" s="220"/>
      <c r="GG60" s="220"/>
      <c r="GH60" s="220"/>
      <c r="GI60" s="220"/>
      <c r="GJ60" s="220"/>
      <c r="GK60" s="220"/>
      <c r="GL60" s="220"/>
      <c r="GM60" s="220"/>
      <c r="GN60" s="220"/>
      <c r="GO60" s="220"/>
      <c r="GP60" s="220"/>
      <c r="GQ60" s="220"/>
      <c r="GR60" s="220"/>
      <c r="GS60" s="220"/>
      <c r="GT60" s="225"/>
      <c r="GU60" s="225"/>
      <c r="GV60" s="225"/>
      <c r="GW60" s="225"/>
      <c r="GX60" s="225"/>
      <c r="GY60" s="220"/>
      <c r="GZ60" s="220"/>
      <c r="HA60" s="220"/>
      <c r="HB60" s="220"/>
      <c r="HC60" s="220"/>
      <c r="HD60" s="220"/>
      <c r="HE60" s="220"/>
      <c r="HF60" s="220"/>
      <c r="HG60" s="220"/>
      <c r="HH60" s="220"/>
      <c r="HI60" s="220"/>
      <c r="HJ60" s="220"/>
      <c r="HK60" s="220"/>
      <c r="HL60" s="220"/>
      <c r="HM60" s="220"/>
      <c r="HN60" s="220"/>
      <c r="HO60" s="225"/>
      <c r="HP60" s="225"/>
      <c r="HQ60" s="225"/>
      <c r="HR60" s="225"/>
      <c r="HS60" s="225"/>
      <c r="HT60" s="225"/>
      <c r="HU60" s="225"/>
      <c r="HV60" s="225"/>
      <c r="HW60" s="225"/>
      <c r="HX60" s="225"/>
      <c r="HY60" s="220"/>
      <c r="HZ60" s="220"/>
      <c r="IA60" s="236"/>
      <c r="IB60" s="236"/>
      <c r="IC60" s="236"/>
      <c r="ID60" s="236"/>
      <c r="IE60" s="236"/>
      <c r="IF60" s="236"/>
      <c r="IG60" s="236"/>
      <c r="IH60" s="236"/>
      <c r="II60" s="236"/>
      <c r="IJ60" s="236"/>
      <c r="IK60" s="236"/>
      <c r="IL60" s="236"/>
      <c r="IM60" s="236"/>
      <c r="IN60" s="236"/>
      <c r="IO60" s="236"/>
      <c r="IP60" s="236"/>
      <c r="IQ60" s="236"/>
      <c r="IR60" s="236"/>
      <c r="IS60" s="236"/>
      <c r="IT60" s="236"/>
      <c r="IU60" s="236"/>
      <c r="IV60" s="236"/>
      <c r="IW60" s="239"/>
      <c r="IX60" s="225"/>
      <c r="IY60" s="225"/>
      <c r="IZ60" s="225"/>
      <c r="JA60" s="225"/>
      <c r="JB60" s="225"/>
      <c r="JC60" s="225"/>
      <c r="JD60" s="235"/>
      <c r="JE60" s="235"/>
      <c r="JF60" s="225"/>
      <c r="JG60" s="225"/>
      <c r="JH60" s="235"/>
      <c r="JI60" s="235"/>
      <c r="JJ60" s="235"/>
      <c r="JK60" s="235"/>
      <c r="JL60" s="235"/>
      <c r="JM60" s="235"/>
      <c r="JN60" s="235"/>
      <c r="JO60" s="235"/>
      <c r="JP60" s="235"/>
      <c r="JQ60" s="236"/>
      <c r="JR60" s="236"/>
      <c r="JS60" s="236"/>
      <c r="JT60" s="236"/>
      <c r="JU60" s="236"/>
      <c r="JV60" s="236"/>
      <c r="JW60" s="236"/>
      <c r="JX60" s="220"/>
      <c r="JY60" s="220"/>
      <c r="JZ60" s="220"/>
      <c r="KA60" s="220"/>
      <c r="KB60" s="220"/>
      <c r="KC60" s="220"/>
      <c r="KD60" s="220"/>
      <c r="KE60" s="220"/>
      <c r="KF60" s="220"/>
      <c r="KG60" s="220"/>
      <c r="KH60" s="220"/>
      <c r="KI60" s="220"/>
      <c r="KJ60" s="220"/>
      <c r="KK60" s="220"/>
      <c r="KL60" s="220"/>
      <c r="KM60" s="220"/>
      <c r="KN60" s="220"/>
      <c r="KO60" s="220"/>
      <c r="KP60" s="220"/>
      <c r="KQ60" s="220"/>
      <c r="KR60" s="220"/>
      <c r="KS60" s="220"/>
      <c r="KT60" s="220"/>
      <c r="KU60" s="220"/>
      <c r="KV60" s="220"/>
      <c r="KW60" s="220"/>
      <c r="KX60" s="220"/>
      <c r="KY60" s="220"/>
      <c r="KZ60" s="220"/>
      <c r="LA60" s="220"/>
      <c r="LB60" s="220"/>
      <c r="LC60" s="220"/>
      <c r="LD60" s="220"/>
      <c r="LE60" s="220"/>
      <c r="LF60" s="220"/>
      <c r="LG60" s="220"/>
      <c r="LH60" s="220"/>
      <c r="LI60" s="220"/>
      <c r="LJ60" s="220"/>
      <c r="LK60" s="220"/>
      <c r="LL60" s="220"/>
      <c r="LM60" s="220"/>
      <c r="LN60" s="220"/>
      <c r="LO60" s="220"/>
      <c r="LP60" s="220"/>
      <c r="LQ60" s="220"/>
      <c r="LR60" s="220"/>
      <c r="LS60" s="220"/>
      <c r="LT60" s="220"/>
      <c r="LU60" s="220"/>
      <c r="LV60" s="220"/>
      <c r="LW60" s="220"/>
      <c r="LX60" s="220"/>
      <c r="LY60" s="220"/>
      <c r="LZ60" s="220"/>
      <c r="MA60" s="220"/>
      <c r="MB60" s="220"/>
      <c r="MC60" s="220"/>
      <c r="MD60" s="220"/>
      <c r="ME60" s="220"/>
      <c r="MF60" s="220"/>
      <c r="MG60" s="220"/>
      <c r="MH60" s="220"/>
      <c r="MI60" s="220"/>
      <c r="MJ60" s="220"/>
      <c r="MK60" s="220"/>
      <c r="ML60" s="220"/>
      <c r="MM60" s="220"/>
      <c r="MN60" s="220"/>
      <c r="MO60" s="220"/>
      <c r="MP60" s="220"/>
      <c r="MQ60" s="220"/>
      <c r="MR60" s="220"/>
      <c r="MS60" s="220"/>
      <c r="MT60" s="220"/>
      <c r="MU60" s="220"/>
      <c r="MV60" s="220"/>
      <c r="MW60" s="220"/>
      <c r="MX60" s="220"/>
      <c r="MY60" s="220"/>
      <c r="MZ60" s="220"/>
      <c r="NA60" s="220"/>
      <c r="NB60" s="220"/>
      <c r="NC60" s="220"/>
      <c r="ND60" s="220"/>
      <c r="NE60" s="220"/>
      <c r="NF60" s="220"/>
      <c r="NG60" s="220"/>
      <c r="NH60" s="220"/>
      <c r="NI60" s="220"/>
      <c r="NJ60" s="220"/>
      <c r="NK60" s="220"/>
      <c r="NL60" s="220"/>
      <c r="NM60" s="220"/>
      <c r="NN60" s="220"/>
      <c r="NO60" s="220"/>
      <c r="NP60" s="220"/>
      <c r="NQ60" s="220"/>
      <c r="NR60" s="220"/>
      <c r="NS60" s="220"/>
      <c r="NT60" s="220"/>
      <c r="NU60" s="220"/>
      <c r="NV60" s="220"/>
      <c r="NW60" s="220"/>
      <c r="NX60" s="220"/>
      <c r="NY60" s="220"/>
      <c r="NZ60" s="220"/>
      <c r="OA60" s="220"/>
      <c r="OB60" s="220"/>
      <c r="OC60" s="220"/>
      <c r="OD60" s="220"/>
      <c r="OE60" s="220"/>
      <c r="OF60" s="220"/>
      <c r="OG60" s="220"/>
      <c r="OH60" s="220"/>
      <c r="OI60" s="220"/>
      <c r="OJ60" s="220"/>
      <c r="OK60" s="220"/>
      <c r="OL60" s="220"/>
      <c r="OM60" s="220"/>
      <c r="ON60" s="236"/>
      <c r="OO60" s="220"/>
      <c r="OP60" s="220"/>
      <c r="OQ60" s="220"/>
      <c r="OR60" s="220"/>
      <c r="OS60" s="243"/>
      <c r="OT60" s="236"/>
      <c r="OU60" s="236"/>
      <c r="OV60" s="236"/>
      <c r="OW60" s="243">
        <v>0.15</v>
      </c>
      <c r="OX60" s="242"/>
      <c r="OY60" s="235"/>
      <c r="OZ60" s="236"/>
      <c r="PA60" s="236"/>
      <c r="PB60" s="242"/>
      <c r="PC60" s="242"/>
      <c r="PD60" s="236"/>
      <c r="PE60" s="236"/>
      <c r="PF60" s="236"/>
      <c r="PG60" s="243">
        <v>0.15</v>
      </c>
      <c r="PH60" s="242"/>
      <c r="PI60" s="242"/>
      <c r="PJ60" s="242"/>
      <c r="PK60" s="242"/>
      <c r="PL60" s="242"/>
      <c r="PM60" s="242"/>
      <c r="PN60" s="242"/>
      <c r="PO60" s="242"/>
      <c r="PP60" s="236"/>
      <c r="PQ60" s="236"/>
      <c r="PR60" s="236"/>
      <c r="PS60" s="242"/>
      <c r="PT60" s="242"/>
      <c r="PU60" s="242"/>
      <c r="PV60" s="242"/>
      <c r="PW60" s="242"/>
      <c r="PX60" s="242"/>
      <c r="PY60" s="242"/>
      <c r="PZ60" s="242"/>
      <c r="QA60" s="236"/>
      <c r="QB60" s="220"/>
      <c r="QC60" s="220"/>
      <c r="QD60" s="247"/>
      <c r="QE60" s="242"/>
      <c r="QF60" s="242"/>
      <c r="QG60" s="242"/>
      <c r="QH60" s="242"/>
      <c r="QI60" s="242"/>
      <c r="QJ60" s="242"/>
      <c r="QK60" s="242"/>
      <c r="QL60" s="242"/>
      <c r="QM60" s="242"/>
      <c r="QN60" s="242"/>
      <c r="QO60" s="242"/>
      <c r="QP60" s="242"/>
      <c r="QQ60" s="242"/>
      <c r="QR60" s="242"/>
    </row>
    <row r="61" spans="1:460" s="224" customFormat="1" ht="45">
      <c r="A61" s="217"/>
      <c r="B61" s="218" t="s">
        <v>959</v>
      </c>
      <c r="C61" s="241" t="str">
        <f t="shared" si="6"/>
        <v xml:space="preserve">Lăcătuș </v>
      </c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>
        <v>0.2</v>
      </c>
      <c r="P61" s="220">
        <v>0.2</v>
      </c>
      <c r="Q61" s="220">
        <v>0.2</v>
      </c>
      <c r="R61" s="220">
        <v>0.2</v>
      </c>
      <c r="S61" s="220">
        <v>0.2</v>
      </c>
      <c r="T61" s="220">
        <v>0.2</v>
      </c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0"/>
      <c r="AF61" s="220"/>
      <c r="AG61" s="236"/>
      <c r="AH61" s="236"/>
      <c r="AI61" s="236"/>
      <c r="AJ61" s="236"/>
      <c r="AK61" s="236"/>
      <c r="AL61" s="236"/>
      <c r="AM61" s="236"/>
      <c r="AN61" s="236"/>
      <c r="AO61" s="236"/>
      <c r="AP61" s="236"/>
      <c r="AQ61" s="236"/>
      <c r="AR61" s="236"/>
      <c r="AS61" s="236"/>
      <c r="AT61" s="236"/>
      <c r="AU61" s="236"/>
      <c r="AV61" s="236"/>
      <c r="AW61" s="236"/>
      <c r="AX61" s="236"/>
      <c r="AY61" s="236"/>
      <c r="AZ61" s="236"/>
      <c r="BA61" s="236"/>
      <c r="BB61" s="236"/>
      <c r="BC61" s="239"/>
      <c r="BD61" s="225"/>
      <c r="BE61" s="225"/>
      <c r="BF61" s="225"/>
      <c r="BG61" s="225"/>
      <c r="BH61" s="225"/>
      <c r="BI61" s="225"/>
      <c r="BJ61" s="235"/>
      <c r="BK61" s="235"/>
      <c r="BL61" s="225"/>
      <c r="BM61" s="225"/>
      <c r="BN61" s="235"/>
      <c r="BO61" s="235"/>
      <c r="BP61" s="235"/>
      <c r="BQ61" s="235"/>
      <c r="BR61" s="235"/>
      <c r="BS61" s="235"/>
      <c r="BT61" s="235"/>
      <c r="BU61" s="235"/>
      <c r="BV61" s="235"/>
      <c r="BW61" s="235"/>
      <c r="BX61" s="236"/>
      <c r="BY61" s="236"/>
      <c r="BZ61" s="236"/>
      <c r="CA61" s="236"/>
      <c r="CB61" s="236"/>
      <c r="CC61" s="236"/>
      <c r="CD61" s="220"/>
      <c r="CE61" s="220"/>
      <c r="CF61" s="220"/>
      <c r="CG61" s="220"/>
      <c r="CH61" s="220"/>
      <c r="CI61" s="220"/>
      <c r="CJ61" s="220"/>
      <c r="CK61" s="220"/>
      <c r="CL61" s="220"/>
      <c r="CM61" s="220"/>
      <c r="CN61" s="220"/>
      <c r="CO61" s="220"/>
      <c r="CP61" s="220"/>
      <c r="CQ61" s="220"/>
      <c r="CR61" s="220"/>
      <c r="CS61" s="220"/>
      <c r="CT61" s="220"/>
      <c r="CU61" s="220"/>
      <c r="CV61" s="220"/>
      <c r="CW61" s="220"/>
      <c r="CX61" s="220"/>
      <c r="CY61" s="220"/>
      <c r="CZ61" s="220"/>
      <c r="DA61" s="220"/>
      <c r="DB61" s="220"/>
      <c r="DC61" s="220"/>
      <c r="DD61" s="220"/>
      <c r="DE61" s="220"/>
      <c r="DF61" s="220"/>
      <c r="DG61" s="220"/>
      <c r="DH61" s="220"/>
      <c r="DI61" s="220"/>
      <c r="DJ61" s="220"/>
      <c r="DK61" s="220"/>
      <c r="DL61" s="220"/>
      <c r="DM61" s="220"/>
      <c r="DN61" s="220"/>
      <c r="DO61" s="220"/>
      <c r="DP61" s="220"/>
      <c r="DQ61" s="220"/>
      <c r="DR61" s="220"/>
      <c r="DS61" s="220"/>
      <c r="DT61" s="220"/>
      <c r="DU61" s="220"/>
      <c r="DV61" s="220"/>
      <c r="DW61" s="220"/>
      <c r="DX61" s="220"/>
      <c r="DY61" s="220"/>
      <c r="DZ61" s="220"/>
      <c r="EA61" s="220"/>
      <c r="EB61" s="220"/>
      <c r="EC61" s="220"/>
      <c r="ED61" s="220"/>
      <c r="EE61" s="220"/>
      <c r="EF61" s="220"/>
      <c r="EG61" s="220"/>
      <c r="EH61" s="220"/>
      <c r="EI61" s="220"/>
      <c r="EJ61" s="220"/>
      <c r="EK61" s="220"/>
      <c r="EL61" s="220"/>
      <c r="EM61" s="220"/>
      <c r="EN61" s="220"/>
      <c r="EO61" s="220"/>
      <c r="EP61" s="220"/>
      <c r="EQ61" s="220"/>
      <c r="ER61" s="220"/>
      <c r="ES61" s="220"/>
      <c r="ET61" s="220"/>
      <c r="EU61" s="220"/>
      <c r="EV61" s="220"/>
      <c r="EW61" s="220"/>
      <c r="EX61" s="220"/>
      <c r="EY61" s="220"/>
      <c r="EZ61" s="220"/>
      <c r="FA61" s="220"/>
      <c r="FB61" s="220"/>
      <c r="FC61" s="220"/>
      <c r="FD61" s="220"/>
      <c r="FE61" s="220"/>
      <c r="FF61" s="220"/>
      <c r="FG61" s="220">
        <v>0.2</v>
      </c>
      <c r="FH61" s="220">
        <v>0.2</v>
      </c>
      <c r="FI61" s="220">
        <v>0.2</v>
      </c>
      <c r="FJ61" s="220">
        <v>0.2</v>
      </c>
      <c r="FK61" s="220">
        <v>0.2</v>
      </c>
      <c r="FL61" s="220">
        <v>0.2</v>
      </c>
      <c r="FM61" s="220">
        <v>0.2</v>
      </c>
      <c r="FN61" s="220">
        <v>0.2</v>
      </c>
      <c r="FO61" s="220">
        <v>0.2</v>
      </c>
      <c r="FP61" s="220">
        <v>0.2</v>
      </c>
      <c r="FQ61" s="220">
        <v>0.2</v>
      </c>
      <c r="FR61" s="220">
        <v>0.2</v>
      </c>
      <c r="FS61" s="220">
        <v>0.2</v>
      </c>
      <c r="FT61" s="220">
        <v>0.2</v>
      </c>
      <c r="FU61" s="220">
        <v>0.2</v>
      </c>
      <c r="FV61" s="220">
        <v>0.2</v>
      </c>
      <c r="FW61" s="220">
        <v>0.2</v>
      </c>
      <c r="FX61" s="220">
        <v>0.2</v>
      </c>
      <c r="FY61" s="220">
        <v>0.2</v>
      </c>
      <c r="FZ61" s="220">
        <v>0.2</v>
      </c>
      <c r="GA61" s="220">
        <v>0.2</v>
      </c>
      <c r="GB61" s="220">
        <v>0.2</v>
      </c>
      <c r="GC61" s="220">
        <v>0.2</v>
      </c>
      <c r="GD61" s="220">
        <v>0.2</v>
      </c>
      <c r="GE61" s="220">
        <v>0.2</v>
      </c>
      <c r="GF61" s="220">
        <v>0.2</v>
      </c>
      <c r="GG61" s="220">
        <v>0.2</v>
      </c>
      <c r="GH61" s="220">
        <v>0.2</v>
      </c>
      <c r="GI61" s="220">
        <v>0.2</v>
      </c>
      <c r="GJ61" s="220">
        <v>0.2</v>
      </c>
      <c r="GK61" s="220">
        <v>0.2</v>
      </c>
      <c r="GL61" s="220">
        <v>0.2</v>
      </c>
      <c r="GM61" s="220">
        <v>0.2</v>
      </c>
      <c r="GN61" s="220">
        <v>0.2</v>
      </c>
      <c r="GO61" s="220">
        <v>0.2</v>
      </c>
      <c r="GP61" s="220">
        <v>0.2</v>
      </c>
      <c r="GQ61" s="220">
        <v>0.2</v>
      </c>
      <c r="GR61" s="220">
        <v>0.2</v>
      </c>
      <c r="GS61" s="220">
        <v>0.2</v>
      </c>
      <c r="GT61" s="225"/>
      <c r="GU61" s="225"/>
      <c r="GV61" s="225"/>
      <c r="GW61" s="225"/>
      <c r="GX61" s="225"/>
      <c r="GY61" s="220"/>
      <c r="GZ61" s="220"/>
      <c r="HA61" s="220"/>
      <c r="HB61" s="220"/>
      <c r="HC61" s="220"/>
      <c r="HD61" s="220"/>
      <c r="HE61" s="220"/>
      <c r="HF61" s="220"/>
      <c r="HG61" s="220"/>
      <c r="HH61" s="220"/>
      <c r="HI61" s="220">
        <v>0.2</v>
      </c>
      <c r="HJ61" s="220">
        <v>0.2</v>
      </c>
      <c r="HK61" s="220">
        <v>0.2</v>
      </c>
      <c r="HL61" s="220">
        <v>0.2</v>
      </c>
      <c r="HM61" s="220">
        <v>0.2</v>
      </c>
      <c r="HN61" s="220">
        <v>0.2</v>
      </c>
      <c r="HO61" s="225"/>
      <c r="HP61" s="225"/>
      <c r="HQ61" s="225"/>
      <c r="HR61" s="225"/>
      <c r="HS61" s="225"/>
      <c r="HT61" s="225"/>
      <c r="HU61" s="225"/>
      <c r="HV61" s="225"/>
      <c r="HW61" s="225"/>
      <c r="HX61" s="225"/>
      <c r="HY61" s="220"/>
      <c r="HZ61" s="220"/>
      <c r="IA61" s="236"/>
      <c r="IB61" s="236"/>
      <c r="IC61" s="236"/>
      <c r="ID61" s="236"/>
      <c r="IE61" s="236"/>
      <c r="IF61" s="236"/>
      <c r="IG61" s="236"/>
      <c r="IH61" s="236"/>
      <c r="II61" s="236"/>
      <c r="IJ61" s="236"/>
      <c r="IK61" s="236"/>
      <c r="IL61" s="236"/>
      <c r="IM61" s="236"/>
      <c r="IN61" s="236"/>
      <c r="IO61" s="236"/>
      <c r="IP61" s="236"/>
      <c r="IQ61" s="236"/>
      <c r="IR61" s="236"/>
      <c r="IS61" s="236"/>
      <c r="IT61" s="236"/>
      <c r="IU61" s="236"/>
      <c r="IV61" s="236"/>
      <c r="IW61" s="239"/>
      <c r="IX61" s="225"/>
      <c r="IY61" s="225"/>
      <c r="IZ61" s="225"/>
      <c r="JA61" s="225"/>
      <c r="JB61" s="225"/>
      <c r="JC61" s="225"/>
      <c r="JD61" s="235"/>
      <c r="JE61" s="235"/>
      <c r="JF61" s="225"/>
      <c r="JG61" s="225"/>
      <c r="JH61" s="235"/>
      <c r="JI61" s="235"/>
      <c r="JJ61" s="235"/>
      <c r="JK61" s="235"/>
      <c r="JL61" s="235"/>
      <c r="JM61" s="235"/>
      <c r="JN61" s="235"/>
      <c r="JO61" s="235"/>
      <c r="JP61" s="235"/>
      <c r="JQ61" s="236"/>
      <c r="JR61" s="236"/>
      <c r="JS61" s="236"/>
      <c r="JT61" s="236"/>
      <c r="JU61" s="236"/>
      <c r="JV61" s="236"/>
      <c r="JW61" s="236"/>
      <c r="JX61" s="220"/>
      <c r="JY61" s="220"/>
      <c r="JZ61" s="220"/>
      <c r="KA61" s="220"/>
      <c r="KB61" s="220"/>
      <c r="KC61" s="220"/>
      <c r="KD61" s="220"/>
      <c r="KE61" s="220"/>
      <c r="KF61" s="220"/>
      <c r="KG61" s="220"/>
      <c r="KH61" s="220"/>
      <c r="KI61" s="220"/>
      <c r="KJ61" s="220"/>
      <c r="KK61" s="220"/>
      <c r="KL61" s="220"/>
      <c r="KM61" s="220"/>
      <c r="KN61" s="220"/>
      <c r="KO61" s="220"/>
      <c r="KP61" s="220"/>
      <c r="KQ61" s="220"/>
      <c r="KR61" s="220"/>
      <c r="KS61" s="220"/>
      <c r="KT61" s="220"/>
      <c r="KU61" s="220"/>
      <c r="KV61" s="220"/>
      <c r="KW61" s="220"/>
      <c r="KX61" s="220"/>
      <c r="KY61" s="220"/>
      <c r="KZ61" s="220"/>
      <c r="LA61" s="220"/>
      <c r="LB61" s="220"/>
      <c r="LC61" s="220"/>
      <c r="LD61" s="220"/>
      <c r="LE61" s="220"/>
      <c r="LF61" s="220"/>
      <c r="LG61" s="220"/>
      <c r="LH61" s="220"/>
      <c r="LI61" s="220"/>
      <c r="LJ61" s="220"/>
      <c r="LK61" s="220"/>
      <c r="LL61" s="220"/>
      <c r="LM61" s="220"/>
      <c r="LN61" s="220"/>
      <c r="LO61" s="220"/>
      <c r="LP61" s="220"/>
      <c r="LQ61" s="220"/>
      <c r="LR61" s="220"/>
      <c r="LS61" s="220"/>
      <c r="LT61" s="220"/>
      <c r="LU61" s="220"/>
      <c r="LV61" s="220"/>
      <c r="LW61" s="220"/>
      <c r="LX61" s="220"/>
      <c r="LY61" s="220"/>
      <c r="LZ61" s="220"/>
      <c r="MA61" s="220"/>
      <c r="MB61" s="220"/>
      <c r="MC61" s="220"/>
      <c r="MD61" s="220"/>
      <c r="ME61" s="220"/>
      <c r="MF61" s="220"/>
      <c r="MG61" s="220"/>
      <c r="MH61" s="220"/>
      <c r="MI61" s="220"/>
      <c r="MJ61" s="220"/>
      <c r="MK61" s="220"/>
      <c r="ML61" s="220"/>
      <c r="MM61" s="220"/>
      <c r="MN61" s="220"/>
      <c r="MO61" s="220"/>
      <c r="MP61" s="220"/>
      <c r="MQ61" s="220"/>
      <c r="MR61" s="220"/>
      <c r="MS61" s="220"/>
      <c r="MT61" s="220"/>
      <c r="MU61" s="220"/>
      <c r="MV61" s="220"/>
      <c r="MW61" s="220"/>
      <c r="MX61" s="220"/>
      <c r="MY61" s="220"/>
      <c r="MZ61" s="220"/>
      <c r="NA61" s="220">
        <v>0.2</v>
      </c>
      <c r="NB61" s="220">
        <v>0.2</v>
      </c>
      <c r="NC61" s="220">
        <v>0.2</v>
      </c>
      <c r="ND61" s="220">
        <v>0.2</v>
      </c>
      <c r="NE61" s="220">
        <v>0.2</v>
      </c>
      <c r="NF61" s="220">
        <v>0.2</v>
      </c>
      <c r="NG61" s="220">
        <v>0.2</v>
      </c>
      <c r="NH61" s="220">
        <v>0.2</v>
      </c>
      <c r="NI61" s="220">
        <v>0.2</v>
      </c>
      <c r="NJ61" s="220">
        <v>0.2</v>
      </c>
      <c r="NK61" s="220">
        <v>0.2</v>
      </c>
      <c r="NL61" s="220">
        <v>0.2</v>
      </c>
      <c r="NM61" s="220">
        <v>0.2</v>
      </c>
      <c r="NN61" s="220">
        <v>0.2</v>
      </c>
      <c r="NO61" s="220">
        <v>0.2</v>
      </c>
      <c r="NP61" s="220">
        <v>0.2</v>
      </c>
      <c r="NQ61" s="220">
        <v>0.2</v>
      </c>
      <c r="NR61" s="220">
        <v>0.2</v>
      </c>
      <c r="NS61" s="220">
        <v>0.2</v>
      </c>
      <c r="NT61" s="220">
        <v>0.2</v>
      </c>
      <c r="NU61" s="220">
        <v>0.2</v>
      </c>
      <c r="NV61" s="220">
        <v>0.2</v>
      </c>
      <c r="NW61" s="220">
        <v>0.2</v>
      </c>
      <c r="NX61" s="220">
        <v>0.2</v>
      </c>
      <c r="NY61" s="220">
        <v>0.2</v>
      </c>
      <c r="NZ61" s="220">
        <v>0.2</v>
      </c>
      <c r="OA61" s="220">
        <v>0.2</v>
      </c>
      <c r="OB61" s="220">
        <v>0.2</v>
      </c>
      <c r="OC61" s="220">
        <v>0.2</v>
      </c>
      <c r="OD61" s="220">
        <v>0.2</v>
      </c>
      <c r="OE61" s="220">
        <v>0.2</v>
      </c>
      <c r="OF61" s="220">
        <v>0.2</v>
      </c>
      <c r="OG61" s="220">
        <v>0.2</v>
      </c>
      <c r="OH61" s="220">
        <v>0.2</v>
      </c>
      <c r="OI61" s="220">
        <v>0.2</v>
      </c>
      <c r="OJ61" s="220">
        <v>0.2</v>
      </c>
      <c r="OK61" s="220">
        <v>0.2</v>
      </c>
      <c r="OL61" s="220">
        <v>0.2</v>
      </c>
      <c r="OM61" s="220">
        <v>0.2</v>
      </c>
      <c r="ON61" s="236"/>
      <c r="OO61" s="220"/>
      <c r="OP61" s="220"/>
      <c r="OQ61" s="220"/>
      <c r="OR61" s="220"/>
      <c r="OS61" s="243"/>
      <c r="OT61" s="236"/>
      <c r="OU61" s="236"/>
      <c r="OV61" s="236"/>
      <c r="OW61" s="243"/>
      <c r="OX61" s="242"/>
      <c r="OY61" s="235"/>
      <c r="OZ61" s="236"/>
      <c r="PA61" s="236"/>
      <c r="PB61" s="242"/>
      <c r="PC61" s="242"/>
      <c r="PD61" s="236"/>
      <c r="PE61" s="236"/>
      <c r="PF61" s="236"/>
      <c r="PG61" s="243"/>
      <c r="PH61" s="242"/>
      <c r="PI61" s="242"/>
      <c r="PJ61" s="242"/>
      <c r="PK61" s="242"/>
      <c r="PL61" s="242"/>
      <c r="PM61" s="242"/>
      <c r="PN61" s="242"/>
      <c r="PO61" s="242"/>
      <c r="PP61" s="236"/>
      <c r="PQ61" s="236"/>
      <c r="PR61" s="236"/>
      <c r="PS61" s="242"/>
      <c r="PT61" s="242"/>
      <c r="PU61" s="242"/>
      <c r="PV61" s="242"/>
      <c r="PW61" s="242"/>
      <c r="PX61" s="242"/>
      <c r="PY61" s="242"/>
      <c r="PZ61" s="242"/>
      <c r="QA61" s="236"/>
      <c r="QB61" s="220"/>
      <c r="QC61" s="220"/>
      <c r="QD61" s="247"/>
      <c r="QE61" s="242"/>
      <c r="QF61" s="242"/>
      <c r="QG61" s="242"/>
      <c r="QH61" s="242"/>
      <c r="QI61" s="242"/>
      <c r="QJ61" s="242"/>
      <c r="QK61" s="242"/>
      <c r="QL61" s="242"/>
      <c r="QM61" s="242"/>
      <c r="QN61" s="242"/>
      <c r="QO61" s="242"/>
      <c r="QP61" s="242"/>
      <c r="QQ61" s="242"/>
      <c r="QR61" s="242"/>
    </row>
    <row r="62" spans="1:460" s="224" customFormat="1">
      <c r="A62" s="217"/>
      <c r="B62" s="218" t="s">
        <v>960</v>
      </c>
      <c r="C62" s="241" t="str">
        <f t="shared" si="6"/>
        <v xml:space="preserve">Lăcătuș </v>
      </c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>
        <v>0.08</v>
      </c>
      <c r="P62" s="220">
        <v>0.08</v>
      </c>
      <c r="Q62" s="220">
        <v>0.08</v>
      </c>
      <c r="R62" s="220">
        <v>0.08</v>
      </c>
      <c r="S62" s="220">
        <v>0.08</v>
      </c>
      <c r="T62" s="220">
        <v>0.08</v>
      </c>
      <c r="U62" s="225"/>
      <c r="V62" s="225"/>
      <c r="W62" s="225"/>
      <c r="X62" s="225"/>
      <c r="Y62" s="225"/>
      <c r="Z62" s="225"/>
      <c r="AA62" s="225"/>
      <c r="AB62" s="225"/>
      <c r="AC62" s="225"/>
      <c r="AD62" s="225"/>
      <c r="AE62" s="220"/>
      <c r="AF62" s="220"/>
      <c r="AG62" s="236"/>
      <c r="AH62" s="236"/>
      <c r="AI62" s="236"/>
      <c r="AJ62" s="236"/>
      <c r="AK62" s="236"/>
      <c r="AL62" s="236"/>
      <c r="AM62" s="236"/>
      <c r="AN62" s="236"/>
      <c r="AO62" s="236"/>
      <c r="AP62" s="236"/>
      <c r="AQ62" s="236"/>
      <c r="AR62" s="236"/>
      <c r="AS62" s="236"/>
      <c r="AT62" s="236"/>
      <c r="AU62" s="236"/>
      <c r="AV62" s="236"/>
      <c r="AW62" s="236"/>
      <c r="AX62" s="236"/>
      <c r="AY62" s="236"/>
      <c r="AZ62" s="236"/>
      <c r="BA62" s="236"/>
      <c r="BB62" s="236"/>
      <c r="BC62" s="239"/>
      <c r="BD62" s="225"/>
      <c r="BE62" s="225"/>
      <c r="BF62" s="225"/>
      <c r="BG62" s="225"/>
      <c r="BH62" s="225"/>
      <c r="BI62" s="225"/>
      <c r="BJ62" s="235"/>
      <c r="BK62" s="235"/>
      <c r="BL62" s="225"/>
      <c r="BM62" s="225"/>
      <c r="BN62" s="235"/>
      <c r="BO62" s="235"/>
      <c r="BP62" s="235"/>
      <c r="BQ62" s="235"/>
      <c r="BR62" s="235"/>
      <c r="BS62" s="235"/>
      <c r="BT62" s="235"/>
      <c r="BU62" s="235"/>
      <c r="BV62" s="235"/>
      <c r="BW62" s="235"/>
      <c r="BX62" s="236"/>
      <c r="BY62" s="236"/>
      <c r="BZ62" s="236"/>
      <c r="CA62" s="236"/>
      <c r="CB62" s="236"/>
      <c r="CC62" s="236"/>
      <c r="CD62" s="220"/>
      <c r="CE62" s="220"/>
      <c r="CF62" s="220"/>
      <c r="CG62" s="220"/>
      <c r="CH62" s="220"/>
      <c r="CI62" s="220"/>
      <c r="CJ62" s="220"/>
      <c r="CK62" s="220"/>
      <c r="CL62" s="220"/>
      <c r="CM62" s="220"/>
      <c r="CN62" s="220"/>
      <c r="CO62" s="220"/>
      <c r="CP62" s="220"/>
      <c r="CQ62" s="220"/>
      <c r="CR62" s="220"/>
      <c r="CS62" s="220"/>
      <c r="CT62" s="220"/>
      <c r="CU62" s="220"/>
      <c r="CV62" s="220"/>
      <c r="CW62" s="220"/>
      <c r="CX62" s="220"/>
      <c r="CY62" s="220"/>
      <c r="CZ62" s="220"/>
      <c r="DA62" s="220"/>
      <c r="DB62" s="220"/>
      <c r="DC62" s="220"/>
      <c r="DD62" s="220"/>
      <c r="DE62" s="220"/>
      <c r="DF62" s="220"/>
      <c r="DG62" s="220"/>
      <c r="DH62" s="220"/>
      <c r="DI62" s="220"/>
      <c r="DJ62" s="220"/>
      <c r="DK62" s="220"/>
      <c r="DL62" s="220"/>
      <c r="DM62" s="220"/>
      <c r="DN62" s="220"/>
      <c r="DO62" s="220"/>
      <c r="DP62" s="220"/>
      <c r="DQ62" s="220"/>
      <c r="DR62" s="220"/>
      <c r="DS62" s="220"/>
      <c r="DT62" s="220"/>
      <c r="DU62" s="220"/>
      <c r="DV62" s="220"/>
      <c r="DW62" s="220"/>
      <c r="DX62" s="220"/>
      <c r="DY62" s="220"/>
      <c r="DZ62" s="220"/>
      <c r="EA62" s="220"/>
      <c r="EB62" s="220"/>
      <c r="EC62" s="220"/>
      <c r="ED62" s="220"/>
      <c r="EE62" s="220"/>
      <c r="EF62" s="220"/>
      <c r="EG62" s="220"/>
      <c r="EH62" s="220"/>
      <c r="EI62" s="220"/>
      <c r="EJ62" s="220"/>
      <c r="EK62" s="220"/>
      <c r="EL62" s="220"/>
      <c r="EM62" s="220"/>
      <c r="EN62" s="220"/>
      <c r="EO62" s="220"/>
      <c r="EP62" s="220"/>
      <c r="EQ62" s="220"/>
      <c r="ER62" s="220"/>
      <c r="ES62" s="220"/>
      <c r="ET62" s="220"/>
      <c r="EU62" s="220"/>
      <c r="EV62" s="220"/>
      <c r="EW62" s="220"/>
      <c r="EX62" s="220"/>
      <c r="EY62" s="220"/>
      <c r="EZ62" s="220"/>
      <c r="FA62" s="220"/>
      <c r="FB62" s="220"/>
      <c r="FC62" s="220"/>
      <c r="FD62" s="220"/>
      <c r="FE62" s="220"/>
      <c r="FF62" s="220"/>
      <c r="FG62" s="220">
        <v>0.08</v>
      </c>
      <c r="FH62" s="220">
        <v>0.08</v>
      </c>
      <c r="FI62" s="220">
        <v>0.08</v>
      </c>
      <c r="FJ62" s="220">
        <v>0.08</v>
      </c>
      <c r="FK62" s="220">
        <v>0.08</v>
      </c>
      <c r="FL62" s="220">
        <v>0.08</v>
      </c>
      <c r="FM62" s="220">
        <v>0.08</v>
      </c>
      <c r="FN62" s="220">
        <v>0.08</v>
      </c>
      <c r="FO62" s="220">
        <v>0.08</v>
      </c>
      <c r="FP62" s="220">
        <v>0.08</v>
      </c>
      <c r="FQ62" s="220">
        <v>0.08</v>
      </c>
      <c r="FR62" s="220">
        <v>0.08</v>
      </c>
      <c r="FS62" s="220">
        <v>0.08</v>
      </c>
      <c r="FT62" s="220">
        <v>0.08</v>
      </c>
      <c r="FU62" s="220">
        <v>0.08</v>
      </c>
      <c r="FV62" s="220">
        <v>0.08</v>
      </c>
      <c r="FW62" s="220">
        <v>0.08</v>
      </c>
      <c r="FX62" s="220">
        <v>0.08</v>
      </c>
      <c r="FY62" s="220">
        <v>0.08</v>
      </c>
      <c r="FZ62" s="220">
        <v>0.08</v>
      </c>
      <c r="GA62" s="220">
        <v>0.08</v>
      </c>
      <c r="GB62" s="220">
        <v>0.08</v>
      </c>
      <c r="GC62" s="220">
        <v>0.08</v>
      </c>
      <c r="GD62" s="220">
        <v>0.08</v>
      </c>
      <c r="GE62" s="220">
        <v>0.08</v>
      </c>
      <c r="GF62" s="220">
        <v>0.08</v>
      </c>
      <c r="GG62" s="220">
        <v>0.08</v>
      </c>
      <c r="GH62" s="220">
        <v>0.08</v>
      </c>
      <c r="GI62" s="220">
        <v>0.08</v>
      </c>
      <c r="GJ62" s="220">
        <v>0.08</v>
      </c>
      <c r="GK62" s="220">
        <v>0.08</v>
      </c>
      <c r="GL62" s="220">
        <v>0.08</v>
      </c>
      <c r="GM62" s="220">
        <v>0.08</v>
      </c>
      <c r="GN62" s="220">
        <v>0.08</v>
      </c>
      <c r="GO62" s="220">
        <v>0.08</v>
      </c>
      <c r="GP62" s="220">
        <v>0.08</v>
      </c>
      <c r="GQ62" s="220">
        <v>0.08</v>
      </c>
      <c r="GR62" s="220">
        <v>0.08</v>
      </c>
      <c r="GS62" s="220">
        <v>0.08</v>
      </c>
      <c r="GT62" s="225"/>
      <c r="GU62" s="225"/>
      <c r="GV62" s="225"/>
      <c r="GW62" s="225"/>
      <c r="GX62" s="225"/>
      <c r="GY62" s="220"/>
      <c r="GZ62" s="220"/>
      <c r="HA62" s="220"/>
      <c r="HB62" s="220"/>
      <c r="HC62" s="220"/>
      <c r="HD62" s="220"/>
      <c r="HE62" s="220"/>
      <c r="HF62" s="220"/>
      <c r="HG62" s="220"/>
      <c r="HH62" s="220"/>
      <c r="HI62" s="220">
        <v>0.08</v>
      </c>
      <c r="HJ62" s="220">
        <v>0.08</v>
      </c>
      <c r="HK62" s="220">
        <v>0.08</v>
      </c>
      <c r="HL62" s="220">
        <v>0.08</v>
      </c>
      <c r="HM62" s="220">
        <v>0.08</v>
      </c>
      <c r="HN62" s="220">
        <v>0.08</v>
      </c>
      <c r="HO62" s="225"/>
      <c r="HP62" s="225"/>
      <c r="HQ62" s="225"/>
      <c r="HR62" s="225"/>
      <c r="HS62" s="225"/>
      <c r="HT62" s="225"/>
      <c r="HU62" s="225"/>
      <c r="HV62" s="225"/>
      <c r="HW62" s="225"/>
      <c r="HX62" s="225"/>
      <c r="HY62" s="220"/>
      <c r="HZ62" s="220"/>
      <c r="IA62" s="236"/>
      <c r="IB62" s="236"/>
      <c r="IC62" s="236"/>
      <c r="ID62" s="236"/>
      <c r="IE62" s="236"/>
      <c r="IF62" s="236"/>
      <c r="IG62" s="236"/>
      <c r="IH62" s="236"/>
      <c r="II62" s="236"/>
      <c r="IJ62" s="236"/>
      <c r="IK62" s="236"/>
      <c r="IL62" s="236"/>
      <c r="IM62" s="236"/>
      <c r="IN62" s="236"/>
      <c r="IO62" s="236"/>
      <c r="IP62" s="236"/>
      <c r="IQ62" s="236"/>
      <c r="IR62" s="236"/>
      <c r="IS62" s="236"/>
      <c r="IT62" s="236"/>
      <c r="IU62" s="236"/>
      <c r="IV62" s="236"/>
      <c r="IW62" s="239"/>
      <c r="IX62" s="225"/>
      <c r="IY62" s="225"/>
      <c r="IZ62" s="225"/>
      <c r="JA62" s="225"/>
      <c r="JB62" s="225"/>
      <c r="JC62" s="225"/>
      <c r="JD62" s="235"/>
      <c r="JE62" s="235"/>
      <c r="JF62" s="225"/>
      <c r="JG62" s="225"/>
      <c r="JH62" s="235"/>
      <c r="JI62" s="235"/>
      <c r="JJ62" s="235"/>
      <c r="JK62" s="235"/>
      <c r="JL62" s="235"/>
      <c r="JM62" s="235"/>
      <c r="JN62" s="235"/>
      <c r="JO62" s="235"/>
      <c r="JP62" s="235"/>
      <c r="JQ62" s="236"/>
      <c r="JR62" s="236"/>
      <c r="JS62" s="236"/>
      <c r="JT62" s="236"/>
      <c r="JU62" s="236"/>
      <c r="JV62" s="236"/>
      <c r="JW62" s="236"/>
      <c r="JX62" s="220"/>
      <c r="JY62" s="220"/>
      <c r="JZ62" s="220"/>
      <c r="KA62" s="220"/>
      <c r="KB62" s="220"/>
      <c r="KC62" s="220"/>
      <c r="KD62" s="220"/>
      <c r="KE62" s="220"/>
      <c r="KF62" s="220"/>
      <c r="KG62" s="220"/>
      <c r="KH62" s="220"/>
      <c r="KI62" s="220"/>
      <c r="KJ62" s="220"/>
      <c r="KK62" s="220"/>
      <c r="KL62" s="220"/>
      <c r="KM62" s="220"/>
      <c r="KN62" s="220"/>
      <c r="KO62" s="220"/>
      <c r="KP62" s="220"/>
      <c r="KQ62" s="220"/>
      <c r="KR62" s="220"/>
      <c r="KS62" s="220"/>
      <c r="KT62" s="220"/>
      <c r="KU62" s="220"/>
      <c r="KV62" s="220"/>
      <c r="KW62" s="220"/>
      <c r="KX62" s="220"/>
      <c r="KY62" s="220"/>
      <c r="KZ62" s="220"/>
      <c r="LA62" s="220"/>
      <c r="LB62" s="220"/>
      <c r="LC62" s="220"/>
      <c r="LD62" s="220"/>
      <c r="LE62" s="220"/>
      <c r="LF62" s="220"/>
      <c r="LG62" s="220"/>
      <c r="LH62" s="220"/>
      <c r="LI62" s="220"/>
      <c r="LJ62" s="220"/>
      <c r="LK62" s="220"/>
      <c r="LL62" s="220"/>
      <c r="LM62" s="220"/>
      <c r="LN62" s="220"/>
      <c r="LO62" s="220"/>
      <c r="LP62" s="220"/>
      <c r="LQ62" s="220"/>
      <c r="LR62" s="220"/>
      <c r="LS62" s="220"/>
      <c r="LT62" s="220"/>
      <c r="LU62" s="220"/>
      <c r="LV62" s="220"/>
      <c r="LW62" s="220"/>
      <c r="LX62" s="220"/>
      <c r="LY62" s="220"/>
      <c r="LZ62" s="220"/>
      <c r="MA62" s="220"/>
      <c r="MB62" s="220"/>
      <c r="MC62" s="220"/>
      <c r="MD62" s="220"/>
      <c r="ME62" s="220"/>
      <c r="MF62" s="220"/>
      <c r="MG62" s="220"/>
      <c r="MH62" s="220"/>
      <c r="MI62" s="220"/>
      <c r="MJ62" s="220"/>
      <c r="MK62" s="220"/>
      <c r="ML62" s="220"/>
      <c r="MM62" s="220"/>
      <c r="MN62" s="220"/>
      <c r="MO62" s="220"/>
      <c r="MP62" s="220"/>
      <c r="MQ62" s="220"/>
      <c r="MR62" s="220"/>
      <c r="MS62" s="220"/>
      <c r="MT62" s="220"/>
      <c r="MU62" s="220"/>
      <c r="MV62" s="220"/>
      <c r="MW62" s="220"/>
      <c r="MX62" s="220"/>
      <c r="MY62" s="220"/>
      <c r="MZ62" s="220"/>
      <c r="NA62" s="220">
        <v>0.08</v>
      </c>
      <c r="NB62" s="220">
        <v>0.08</v>
      </c>
      <c r="NC62" s="220">
        <v>0.08</v>
      </c>
      <c r="ND62" s="220">
        <v>0.08</v>
      </c>
      <c r="NE62" s="220">
        <v>0.08</v>
      </c>
      <c r="NF62" s="220">
        <v>0.08</v>
      </c>
      <c r="NG62" s="220">
        <v>0.08</v>
      </c>
      <c r="NH62" s="220">
        <v>0.08</v>
      </c>
      <c r="NI62" s="220">
        <v>0.08</v>
      </c>
      <c r="NJ62" s="220">
        <v>0.08</v>
      </c>
      <c r="NK62" s="220">
        <v>0.08</v>
      </c>
      <c r="NL62" s="220">
        <v>0.08</v>
      </c>
      <c r="NM62" s="220">
        <v>0.08</v>
      </c>
      <c r="NN62" s="220">
        <v>0.08</v>
      </c>
      <c r="NO62" s="220">
        <v>0.08</v>
      </c>
      <c r="NP62" s="220">
        <v>0.08</v>
      </c>
      <c r="NQ62" s="220">
        <v>0.08</v>
      </c>
      <c r="NR62" s="220">
        <v>0.08</v>
      </c>
      <c r="NS62" s="220">
        <v>0.08</v>
      </c>
      <c r="NT62" s="220">
        <v>0.08</v>
      </c>
      <c r="NU62" s="220">
        <v>0.08</v>
      </c>
      <c r="NV62" s="220">
        <v>0.08</v>
      </c>
      <c r="NW62" s="220">
        <v>0.08</v>
      </c>
      <c r="NX62" s="220">
        <v>0.08</v>
      </c>
      <c r="NY62" s="220">
        <v>0.08</v>
      </c>
      <c r="NZ62" s="220">
        <v>0.08</v>
      </c>
      <c r="OA62" s="220">
        <v>0.08</v>
      </c>
      <c r="OB62" s="220">
        <v>0.08</v>
      </c>
      <c r="OC62" s="220">
        <v>0.08</v>
      </c>
      <c r="OD62" s="220">
        <v>0.08</v>
      </c>
      <c r="OE62" s="220">
        <v>0.08</v>
      </c>
      <c r="OF62" s="220">
        <v>0.08</v>
      </c>
      <c r="OG62" s="220">
        <v>0.08</v>
      </c>
      <c r="OH62" s="220">
        <v>0.08</v>
      </c>
      <c r="OI62" s="220">
        <v>0.08</v>
      </c>
      <c r="OJ62" s="220">
        <v>0.08</v>
      </c>
      <c r="OK62" s="220">
        <v>0.08</v>
      </c>
      <c r="OL62" s="220">
        <v>0.08</v>
      </c>
      <c r="OM62" s="220">
        <v>0.08</v>
      </c>
      <c r="ON62" s="236"/>
      <c r="OO62" s="220"/>
      <c r="OP62" s="220"/>
      <c r="OQ62" s="220"/>
      <c r="OR62" s="220"/>
      <c r="OS62" s="243"/>
      <c r="OT62" s="236"/>
      <c r="OU62" s="236"/>
      <c r="OV62" s="236"/>
      <c r="OW62" s="243"/>
      <c r="OX62" s="242"/>
      <c r="OY62" s="235"/>
      <c r="OZ62" s="236"/>
      <c r="PA62" s="236"/>
      <c r="PB62" s="242"/>
      <c r="PC62" s="242"/>
      <c r="PD62" s="236"/>
      <c r="PE62" s="236"/>
      <c r="PF62" s="236"/>
      <c r="PG62" s="243"/>
      <c r="PH62" s="242"/>
      <c r="PI62" s="242"/>
      <c r="PJ62" s="242"/>
      <c r="PK62" s="242"/>
      <c r="PL62" s="242"/>
      <c r="PM62" s="242"/>
      <c r="PN62" s="242"/>
      <c r="PO62" s="242"/>
      <c r="PP62" s="236"/>
      <c r="PQ62" s="236"/>
      <c r="PR62" s="236"/>
      <c r="PS62" s="242"/>
      <c r="PT62" s="242"/>
      <c r="PU62" s="242"/>
      <c r="PV62" s="242"/>
      <c r="PW62" s="242"/>
      <c r="PX62" s="242"/>
      <c r="PY62" s="242"/>
      <c r="PZ62" s="242"/>
      <c r="QA62" s="236"/>
      <c r="QB62" s="220"/>
      <c r="QC62" s="220"/>
      <c r="QD62" s="247"/>
      <c r="QE62" s="242"/>
      <c r="QF62" s="242"/>
      <c r="QG62" s="242"/>
      <c r="QH62" s="242"/>
      <c r="QI62" s="242"/>
      <c r="QJ62" s="242"/>
      <c r="QK62" s="242"/>
      <c r="QL62" s="242"/>
      <c r="QM62" s="242"/>
      <c r="QN62" s="242"/>
      <c r="QO62" s="242"/>
      <c r="QP62" s="242"/>
      <c r="QQ62" s="242"/>
      <c r="QR62" s="242"/>
    </row>
    <row r="63" spans="1:460" s="224" customFormat="1" ht="60">
      <c r="A63" s="217"/>
      <c r="B63" s="218" t="s">
        <v>961</v>
      </c>
      <c r="C63" s="241" t="str">
        <f t="shared" si="6"/>
        <v xml:space="preserve">Lăcătuș </v>
      </c>
      <c r="D63" s="220"/>
      <c r="E63" s="220">
        <v>5.1858099999999997E-2</v>
      </c>
      <c r="F63" s="220">
        <v>5.1858099999999997E-2</v>
      </c>
      <c r="G63" s="220">
        <v>5.2154218750000002E-2</v>
      </c>
      <c r="H63" s="220">
        <v>5.2154218750000002E-2</v>
      </c>
      <c r="I63" s="220">
        <v>5.2584135999999997E-2</v>
      </c>
      <c r="J63" s="220">
        <v>5.3097400000000003E-2</v>
      </c>
      <c r="K63" s="220">
        <v>5.3771874999999997E-2</v>
      </c>
      <c r="L63" s="220">
        <v>5.4852118749999998E-2</v>
      </c>
      <c r="M63" s="220">
        <v>5.5617968750000003E-2</v>
      </c>
      <c r="N63" s="220">
        <v>5.6835274999999998E-2</v>
      </c>
      <c r="O63" s="220">
        <v>8.8586275000000006E-2</v>
      </c>
      <c r="P63" s="220">
        <v>9.1486899999999996E-2</v>
      </c>
      <c r="Q63" s="220">
        <v>9.3603400000000003E-2</v>
      </c>
      <c r="R63" s="220">
        <v>9.8275000000000001E-2</v>
      </c>
      <c r="S63" s="220">
        <v>0.104936875</v>
      </c>
      <c r="T63" s="220">
        <v>0.1125125</v>
      </c>
      <c r="U63" s="225">
        <v>5.1858099999999997E-2</v>
      </c>
      <c r="V63" s="225">
        <v>5.1858099999999997E-2</v>
      </c>
      <c r="W63" s="225">
        <v>5.1858099999999997E-2</v>
      </c>
      <c r="X63" s="225">
        <v>5.1858099999999997E-2</v>
      </c>
      <c r="Y63" s="225">
        <v>5.1858099999999997E-2</v>
      </c>
      <c r="Z63" s="225">
        <v>5.1858099999999997E-2</v>
      </c>
      <c r="AA63" s="225">
        <v>5.1858099999999997E-2</v>
      </c>
      <c r="AB63" s="225">
        <v>5.1858099999999997E-2</v>
      </c>
      <c r="AC63" s="225">
        <v>5.1858099999999997E-2</v>
      </c>
      <c r="AD63" s="225">
        <v>5.1858099999999997E-2</v>
      </c>
      <c r="AE63" s="225">
        <v>5.1858099999999997E-2</v>
      </c>
      <c r="AF63" s="225">
        <v>5.1858099999999997E-2</v>
      </c>
      <c r="AG63" s="225">
        <v>5.1858099999999997E-2</v>
      </c>
      <c r="AH63" s="225">
        <v>5.1858099999999997E-2</v>
      </c>
      <c r="AI63" s="225">
        <v>5.1858099999999997E-2</v>
      </c>
      <c r="AJ63" s="225">
        <v>5.1858099999999997E-2</v>
      </c>
      <c r="AK63" s="225">
        <v>5.1858099999999997E-2</v>
      </c>
      <c r="AL63" s="225">
        <v>5.1858099999999997E-2</v>
      </c>
      <c r="AM63" s="225">
        <v>5.1858099999999997E-2</v>
      </c>
      <c r="AN63" s="225">
        <v>5.1858099999999997E-2</v>
      </c>
      <c r="AO63" s="225">
        <v>5.1858099999999997E-2</v>
      </c>
      <c r="AP63" s="225">
        <v>5.1858099999999997E-2</v>
      </c>
      <c r="AQ63" s="225">
        <v>5.1858099999999997E-2</v>
      </c>
      <c r="AR63" s="225">
        <v>5.1858099999999997E-2</v>
      </c>
      <c r="AS63" s="225">
        <v>5.1858099999999997E-2</v>
      </c>
      <c r="AT63" s="225">
        <v>5.1858099999999997E-2</v>
      </c>
      <c r="AU63" s="225">
        <v>5.1858099999999997E-2</v>
      </c>
      <c r="AV63" s="225">
        <v>5.1858099999999997E-2</v>
      </c>
      <c r="AW63" s="225">
        <v>5.1858099999999997E-2</v>
      </c>
      <c r="AX63" s="225">
        <v>5.1858099999999997E-2</v>
      </c>
      <c r="AY63" s="225">
        <v>5.1858099999999997E-2</v>
      </c>
      <c r="AZ63" s="225">
        <v>5.1858099999999997E-2</v>
      </c>
      <c r="BA63" s="225">
        <v>5.1858099999999997E-2</v>
      </c>
      <c r="BB63" s="225">
        <v>5.1858099999999997E-2</v>
      </c>
      <c r="BC63" s="239">
        <v>5.2154218750000002E-2</v>
      </c>
      <c r="BD63" s="225">
        <v>5.2154218750000002E-2</v>
      </c>
      <c r="BE63" s="225">
        <v>5.2154218750000002E-2</v>
      </c>
      <c r="BF63" s="225">
        <v>5.2154218750000002E-2</v>
      </c>
      <c r="BG63" s="225">
        <v>5.2154218750000002E-2</v>
      </c>
      <c r="BH63" s="225">
        <v>5.2154218750000002E-2</v>
      </c>
      <c r="BI63" s="225">
        <v>5.2154218750000002E-2</v>
      </c>
      <c r="BJ63" s="225">
        <v>5.2154218750000002E-2</v>
      </c>
      <c r="BK63" s="225">
        <v>5.2154218750000002E-2</v>
      </c>
      <c r="BL63" s="225">
        <v>5.2154218750000002E-2</v>
      </c>
      <c r="BM63" s="225">
        <v>5.2154218750000002E-2</v>
      </c>
      <c r="BN63" s="225">
        <v>5.2154218750000002E-2</v>
      </c>
      <c r="BO63" s="225">
        <v>5.2154218750000002E-2</v>
      </c>
      <c r="BP63" s="225">
        <v>5.2154218750000002E-2</v>
      </c>
      <c r="BQ63" s="225">
        <v>5.2154218750000002E-2</v>
      </c>
      <c r="BR63" s="225">
        <v>5.2154218750000002E-2</v>
      </c>
      <c r="BS63" s="225">
        <v>5.2154218750000002E-2</v>
      </c>
      <c r="BT63" s="225">
        <v>5.2154218750000002E-2</v>
      </c>
      <c r="BU63" s="225">
        <v>5.2154218750000002E-2</v>
      </c>
      <c r="BV63" s="225">
        <v>5.2154218750000002E-2</v>
      </c>
      <c r="BW63" s="225">
        <v>5.2154218750000002E-2</v>
      </c>
      <c r="BX63" s="225">
        <v>5.2154218750000002E-2</v>
      </c>
      <c r="BY63" s="225">
        <v>5.2154218750000002E-2</v>
      </c>
      <c r="BZ63" s="225">
        <v>5.2154218750000002E-2</v>
      </c>
      <c r="CA63" s="225">
        <v>5.2154218750000002E-2</v>
      </c>
      <c r="CB63" s="225">
        <v>5.2154218750000002E-2</v>
      </c>
      <c r="CC63" s="225">
        <v>5.2154218750000002E-2</v>
      </c>
      <c r="CD63" s="225">
        <v>5.2154218750000002E-2</v>
      </c>
      <c r="CE63" s="225">
        <v>5.2154218750000002E-2</v>
      </c>
      <c r="CF63" s="225">
        <v>5.2154218750000002E-2</v>
      </c>
      <c r="CG63" s="225">
        <v>5.2154218750000002E-2</v>
      </c>
      <c r="CH63" s="225">
        <v>5.2154218750000002E-2</v>
      </c>
      <c r="CI63" s="225">
        <v>5.2154218750000002E-2</v>
      </c>
      <c r="CJ63" s="220">
        <v>5.2584135999999997E-2</v>
      </c>
      <c r="CK63" s="220">
        <v>5.2584135999999997E-2</v>
      </c>
      <c r="CL63" s="220">
        <v>5.2584135999999997E-2</v>
      </c>
      <c r="CM63" s="220">
        <v>5.2584135999999997E-2</v>
      </c>
      <c r="CN63" s="220">
        <v>5.2584135999999997E-2</v>
      </c>
      <c r="CO63" s="220">
        <v>5.2584135999999997E-2</v>
      </c>
      <c r="CP63" s="220">
        <v>5.2584135999999997E-2</v>
      </c>
      <c r="CQ63" s="220">
        <v>5.2584135999999997E-2</v>
      </c>
      <c r="CR63" s="220">
        <v>5.2584135999999997E-2</v>
      </c>
      <c r="CS63" s="220">
        <v>5.2584135999999997E-2</v>
      </c>
      <c r="CT63" s="220">
        <v>5.2584135999999997E-2</v>
      </c>
      <c r="CU63" s="220">
        <v>5.2584135999999997E-2</v>
      </c>
      <c r="CV63" s="220">
        <v>5.2584135999999997E-2</v>
      </c>
      <c r="CW63" s="220">
        <v>5.2584135999999997E-2</v>
      </c>
      <c r="CX63" s="220">
        <v>5.2584135999999997E-2</v>
      </c>
      <c r="CY63" s="220">
        <v>5.3097400000000003E-2</v>
      </c>
      <c r="CZ63" s="220">
        <v>5.3097400000000003E-2</v>
      </c>
      <c r="DA63" s="220">
        <v>5.3097400000000003E-2</v>
      </c>
      <c r="DB63" s="220">
        <v>5.3097400000000003E-2</v>
      </c>
      <c r="DC63" s="220">
        <v>5.3097400000000003E-2</v>
      </c>
      <c r="DD63" s="220">
        <v>5.3097400000000003E-2</v>
      </c>
      <c r="DE63" s="220">
        <v>5.3097400000000003E-2</v>
      </c>
      <c r="DF63" s="220">
        <v>5.3097400000000003E-2</v>
      </c>
      <c r="DG63" s="220">
        <v>5.3097400000000003E-2</v>
      </c>
      <c r="DH63" s="220">
        <v>5.3097400000000003E-2</v>
      </c>
      <c r="DI63" s="220">
        <v>5.3097400000000003E-2</v>
      </c>
      <c r="DJ63" s="220">
        <v>5.3097400000000003E-2</v>
      </c>
      <c r="DK63" s="220">
        <v>5.3097400000000003E-2</v>
      </c>
      <c r="DL63" s="220">
        <v>5.3097400000000003E-2</v>
      </c>
      <c r="DM63" s="220">
        <v>5.3771874999999997E-2</v>
      </c>
      <c r="DN63" s="220">
        <v>5.3771874999999997E-2</v>
      </c>
      <c r="DO63" s="220">
        <v>5.3771874999999997E-2</v>
      </c>
      <c r="DP63" s="220">
        <v>5.3771874999999997E-2</v>
      </c>
      <c r="DQ63" s="220">
        <v>5.3771874999999997E-2</v>
      </c>
      <c r="DR63" s="220">
        <v>5.3771874999999997E-2</v>
      </c>
      <c r="DS63" s="220">
        <v>5.3771874999999997E-2</v>
      </c>
      <c r="DT63" s="220">
        <v>5.3771874999999997E-2</v>
      </c>
      <c r="DU63" s="220">
        <v>5.3771874999999997E-2</v>
      </c>
      <c r="DV63" s="220">
        <v>5.3771874999999997E-2</v>
      </c>
      <c r="DW63" s="220">
        <v>5.3771874999999997E-2</v>
      </c>
      <c r="DX63" s="220">
        <v>5.3771874999999997E-2</v>
      </c>
      <c r="DY63" s="220">
        <v>5.3771874999999997E-2</v>
      </c>
      <c r="DZ63" s="220">
        <v>5.4852118749999998E-2</v>
      </c>
      <c r="EA63" s="220">
        <v>5.4852118749999998E-2</v>
      </c>
      <c r="EB63" s="220">
        <v>5.4852118749999998E-2</v>
      </c>
      <c r="EC63" s="220">
        <v>5.4852118749999998E-2</v>
      </c>
      <c r="ED63" s="220">
        <v>5.4852118749999998E-2</v>
      </c>
      <c r="EE63" s="220">
        <v>5.4852118749999998E-2</v>
      </c>
      <c r="EF63" s="220">
        <v>5.4852118749999998E-2</v>
      </c>
      <c r="EG63" s="220">
        <v>5.4852118749999998E-2</v>
      </c>
      <c r="EH63" s="220">
        <v>5.4852118749999998E-2</v>
      </c>
      <c r="EI63" s="220">
        <v>5.4852118749999998E-2</v>
      </c>
      <c r="EJ63" s="220">
        <v>5.4852118749999998E-2</v>
      </c>
      <c r="EK63" s="220">
        <v>5.4852118749999998E-2</v>
      </c>
      <c r="EL63" s="220">
        <v>5.5617968750000003E-2</v>
      </c>
      <c r="EM63" s="220">
        <v>5.5617968750000003E-2</v>
      </c>
      <c r="EN63" s="220">
        <v>5.5617968750000003E-2</v>
      </c>
      <c r="EO63" s="220">
        <v>5.5617968750000003E-2</v>
      </c>
      <c r="EP63" s="220">
        <v>5.5617968750000003E-2</v>
      </c>
      <c r="EQ63" s="220">
        <v>5.5617968750000003E-2</v>
      </c>
      <c r="ER63" s="220">
        <v>5.5617968750000003E-2</v>
      </c>
      <c r="ES63" s="220">
        <v>5.5617968750000003E-2</v>
      </c>
      <c r="ET63" s="220">
        <v>5.5617968750000003E-2</v>
      </c>
      <c r="EU63" s="220">
        <v>5.5617968750000003E-2</v>
      </c>
      <c r="EV63" s="220">
        <v>5.5617968750000003E-2</v>
      </c>
      <c r="EW63" s="220">
        <v>5.6835274999999998E-2</v>
      </c>
      <c r="EX63" s="220">
        <v>5.6835274999999998E-2</v>
      </c>
      <c r="EY63" s="220">
        <v>5.6835274999999998E-2</v>
      </c>
      <c r="EZ63" s="220">
        <v>5.6835274999999998E-2</v>
      </c>
      <c r="FA63" s="220">
        <v>5.6835274999999998E-2</v>
      </c>
      <c r="FB63" s="220">
        <v>5.6835274999999998E-2</v>
      </c>
      <c r="FC63" s="220">
        <v>5.6835274999999998E-2</v>
      </c>
      <c r="FD63" s="220">
        <v>5.6835274999999998E-2</v>
      </c>
      <c r="FE63" s="220">
        <v>5.6835274999999998E-2</v>
      </c>
      <c r="FF63" s="220">
        <v>5.6835274999999998E-2</v>
      </c>
      <c r="FG63" s="220">
        <v>8.8586275000000006E-2</v>
      </c>
      <c r="FH63" s="220">
        <v>8.8586275000000006E-2</v>
      </c>
      <c r="FI63" s="220">
        <v>8.8586275000000006E-2</v>
      </c>
      <c r="FJ63" s="220">
        <v>8.8586275000000006E-2</v>
      </c>
      <c r="FK63" s="220">
        <v>8.8586275000000006E-2</v>
      </c>
      <c r="FL63" s="220">
        <v>8.8586275000000006E-2</v>
      </c>
      <c r="FM63" s="220">
        <v>8.8586275000000006E-2</v>
      </c>
      <c r="FN63" s="220">
        <v>8.8586275000000006E-2</v>
      </c>
      <c r="FO63" s="220">
        <v>8.8586275000000006E-2</v>
      </c>
      <c r="FP63" s="220">
        <v>8.9995468750000002E-2</v>
      </c>
      <c r="FQ63" s="220">
        <v>8.9995468750000002E-2</v>
      </c>
      <c r="FR63" s="220">
        <v>8.9995468750000002E-2</v>
      </c>
      <c r="FS63" s="220">
        <v>8.9995468750000002E-2</v>
      </c>
      <c r="FT63" s="220">
        <v>8.9995468750000002E-2</v>
      </c>
      <c r="FU63" s="220">
        <v>8.9995468750000002E-2</v>
      </c>
      <c r="FV63" s="220">
        <v>8.9995468750000002E-2</v>
      </c>
      <c r="FW63" s="220">
        <v>8.9995468750000002E-2</v>
      </c>
      <c r="FX63" s="220">
        <v>9.1486899999999996E-2</v>
      </c>
      <c r="FY63" s="220">
        <v>9.1486899999999996E-2</v>
      </c>
      <c r="FZ63" s="220">
        <v>9.1486899999999996E-2</v>
      </c>
      <c r="GA63" s="220">
        <v>9.1486899999999996E-2</v>
      </c>
      <c r="GB63" s="220">
        <v>9.1486899999999996E-2</v>
      </c>
      <c r="GC63" s="220">
        <v>9.1486899999999996E-2</v>
      </c>
      <c r="GD63" s="220">
        <v>9.1486899999999996E-2</v>
      </c>
      <c r="GE63" s="220">
        <v>9.3603400000000003E-2</v>
      </c>
      <c r="GF63" s="220">
        <v>9.3603400000000003E-2</v>
      </c>
      <c r="GG63" s="220">
        <v>9.3603400000000003E-2</v>
      </c>
      <c r="GH63" s="220">
        <v>9.3603400000000003E-2</v>
      </c>
      <c r="GI63" s="220">
        <v>9.3603400000000003E-2</v>
      </c>
      <c r="GJ63" s="220">
        <v>9.3603400000000003E-2</v>
      </c>
      <c r="GK63" s="220">
        <v>9.5866099999999996E-2</v>
      </c>
      <c r="GL63" s="220">
        <v>9.5866099999999996E-2</v>
      </c>
      <c r="GM63" s="220">
        <v>9.5866099999999996E-2</v>
      </c>
      <c r="GN63" s="220">
        <v>9.5866099999999996E-2</v>
      </c>
      <c r="GO63" s="220">
        <v>9.5866099999999996E-2</v>
      </c>
      <c r="GP63" s="220">
        <v>9.8275000000000001E-2</v>
      </c>
      <c r="GQ63" s="220">
        <v>9.8275000000000001E-2</v>
      </c>
      <c r="GR63" s="220">
        <v>9.8275000000000001E-2</v>
      </c>
      <c r="GS63" s="220">
        <v>9.8275000000000001E-2</v>
      </c>
      <c r="GT63" s="225"/>
      <c r="GU63" s="225"/>
      <c r="GV63" s="225"/>
      <c r="GW63" s="225"/>
      <c r="GX63" s="225"/>
      <c r="GY63" s="220">
        <v>5.1858099999999997E-2</v>
      </c>
      <c r="GZ63" s="220">
        <v>5.1858099999999997E-2</v>
      </c>
      <c r="HA63" s="220">
        <v>5.2154218750000002E-2</v>
      </c>
      <c r="HB63" s="220">
        <v>5.2154218750000002E-2</v>
      </c>
      <c r="HC63" s="220">
        <v>5.2584135999999997E-2</v>
      </c>
      <c r="HD63" s="220">
        <v>5.3097400000000003E-2</v>
      </c>
      <c r="HE63" s="220">
        <v>5.3771874999999997E-2</v>
      </c>
      <c r="HF63" s="220">
        <v>5.4852118749999998E-2</v>
      </c>
      <c r="HG63" s="220">
        <v>5.5617968750000003E-2</v>
      </c>
      <c r="HH63" s="220">
        <v>5.6835274999999998E-2</v>
      </c>
      <c r="HI63" s="220">
        <v>8.8586275000000006E-2</v>
      </c>
      <c r="HJ63" s="220">
        <v>9.1486899999999996E-2</v>
      </c>
      <c r="HK63" s="220">
        <v>9.3603400000000003E-2</v>
      </c>
      <c r="HL63" s="220">
        <v>9.8275000000000001E-2</v>
      </c>
      <c r="HM63" s="220">
        <v>0.104936875</v>
      </c>
      <c r="HN63" s="220">
        <v>0.1125125</v>
      </c>
      <c r="HO63" s="225">
        <v>5.1858099999999997E-2</v>
      </c>
      <c r="HP63" s="225">
        <v>5.1858099999999997E-2</v>
      </c>
      <c r="HQ63" s="225">
        <v>5.1858099999999997E-2</v>
      </c>
      <c r="HR63" s="225">
        <v>5.1858099999999997E-2</v>
      </c>
      <c r="HS63" s="225">
        <v>5.1858099999999997E-2</v>
      </c>
      <c r="HT63" s="225">
        <v>5.1858099999999997E-2</v>
      </c>
      <c r="HU63" s="225">
        <v>5.1858099999999997E-2</v>
      </c>
      <c r="HV63" s="225">
        <v>5.1858099999999997E-2</v>
      </c>
      <c r="HW63" s="225">
        <v>5.1858099999999997E-2</v>
      </c>
      <c r="HX63" s="225">
        <v>5.1858099999999997E-2</v>
      </c>
      <c r="HY63" s="225">
        <v>5.1858099999999997E-2</v>
      </c>
      <c r="HZ63" s="225">
        <v>5.1858099999999997E-2</v>
      </c>
      <c r="IA63" s="225">
        <v>5.1858099999999997E-2</v>
      </c>
      <c r="IB63" s="225">
        <v>5.1858099999999997E-2</v>
      </c>
      <c r="IC63" s="225">
        <v>5.1858099999999997E-2</v>
      </c>
      <c r="ID63" s="225">
        <v>5.1858099999999997E-2</v>
      </c>
      <c r="IE63" s="225">
        <v>5.1858099999999997E-2</v>
      </c>
      <c r="IF63" s="225">
        <v>5.1858099999999997E-2</v>
      </c>
      <c r="IG63" s="225">
        <v>5.1858099999999997E-2</v>
      </c>
      <c r="IH63" s="225">
        <v>5.1858099999999997E-2</v>
      </c>
      <c r="II63" s="225">
        <v>5.1858099999999997E-2</v>
      </c>
      <c r="IJ63" s="225">
        <v>5.1858099999999997E-2</v>
      </c>
      <c r="IK63" s="225">
        <v>5.1858099999999997E-2</v>
      </c>
      <c r="IL63" s="225">
        <v>5.1858099999999997E-2</v>
      </c>
      <c r="IM63" s="225">
        <v>5.1858099999999997E-2</v>
      </c>
      <c r="IN63" s="225">
        <v>5.1858099999999997E-2</v>
      </c>
      <c r="IO63" s="225">
        <v>5.1858099999999997E-2</v>
      </c>
      <c r="IP63" s="225">
        <v>5.1858099999999997E-2</v>
      </c>
      <c r="IQ63" s="225">
        <v>5.1858099999999997E-2</v>
      </c>
      <c r="IR63" s="225">
        <v>5.1858099999999997E-2</v>
      </c>
      <c r="IS63" s="225">
        <v>5.1858099999999997E-2</v>
      </c>
      <c r="IT63" s="225">
        <v>5.1858099999999997E-2</v>
      </c>
      <c r="IU63" s="225">
        <v>5.1858099999999997E-2</v>
      </c>
      <c r="IV63" s="225">
        <v>5.1858099999999997E-2</v>
      </c>
      <c r="IW63" s="239">
        <v>5.2154218750000002E-2</v>
      </c>
      <c r="IX63" s="225">
        <v>5.2154218750000002E-2</v>
      </c>
      <c r="IY63" s="225">
        <v>5.2154218750000002E-2</v>
      </c>
      <c r="IZ63" s="225">
        <v>5.2154218750000002E-2</v>
      </c>
      <c r="JA63" s="225">
        <v>5.2154218750000002E-2</v>
      </c>
      <c r="JB63" s="225">
        <v>5.2154218750000002E-2</v>
      </c>
      <c r="JC63" s="225">
        <v>5.2154218750000002E-2</v>
      </c>
      <c r="JD63" s="225">
        <v>5.2154218750000002E-2</v>
      </c>
      <c r="JE63" s="225">
        <v>5.2154218750000002E-2</v>
      </c>
      <c r="JF63" s="225">
        <v>5.2154218750000002E-2</v>
      </c>
      <c r="JG63" s="225">
        <v>5.2154218750000002E-2</v>
      </c>
      <c r="JH63" s="225">
        <v>5.2154218750000002E-2</v>
      </c>
      <c r="JI63" s="225">
        <v>5.2154218750000002E-2</v>
      </c>
      <c r="JJ63" s="225">
        <v>5.2154218750000002E-2</v>
      </c>
      <c r="JK63" s="225">
        <v>5.2154218750000002E-2</v>
      </c>
      <c r="JL63" s="225">
        <v>5.2154218750000002E-2</v>
      </c>
      <c r="JM63" s="225">
        <v>5.2154218750000002E-2</v>
      </c>
      <c r="JN63" s="225">
        <v>5.2154218750000002E-2</v>
      </c>
      <c r="JO63" s="225">
        <v>5.2154218750000002E-2</v>
      </c>
      <c r="JP63" s="225">
        <v>5.2154218750000002E-2</v>
      </c>
      <c r="JQ63" s="225">
        <v>5.2154218750000002E-2</v>
      </c>
      <c r="JR63" s="225">
        <v>5.2154218750000002E-2</v>
      </c>
      <c r="JS63" s="225">
        <v>5.2154218750000002E-2</v>
      </c>
      <c r="JT63" s="225">
        <v>5.2154218750000002E-2</v>
      </c>
      <c r="JU63" s="225">
        <v>5.2154218750000002E-2</v>
      </c>
      <c r="JV63" s="225">
        <v>5.2154218750000002E-2</v>
      </c>
      <c r="JW63" s="225">
        <v>5.2154218750000002E-2</v>
      </c>
      <c r="JX63" s="225">
        <v>5.2154218750000002E-2</v>
      </c>
      <c r="JY63" s="225">
        <v>5.2154218750000002E-2</v>
      </c>
      <c r="JZ63" s="225">
        <v>5.2154218750000002E-2</v>
      </c>
      <c r="KA63" s="225">
        <v>5.2154218750000002E-2</v>
      </c>
      <c r="KB63" s="225">
        <v>5.2154218750000002E-2</v>
      </c>
      <c r="KC63" s="225">
        <v>5.2154218750000002E-2</v>
      </c>
      <c r="KD63" s="220">
        <v>5.2584135999999997E-2</v>
      </c>
      <c r="KE63" s="220">
        <v>5.2584135999999997E-2</v>
      </c>
      <c r="KF63" s="220">
        <v>5.2584135999999997E-2</v>
      </c>
      <c r="KG63" s="220">
        <v>5.2584135999999997E-2</v>
      </c>
      <c r="KH63" s="220">
        <v>5.2584135999999997E-2</v>
      </c>
      <c r="KI63" s="220">
        <v>5.2584135999999997E-2</v>
      </c>
      <c r="KJ63" s="220">
        <v>5.2584135999999997E-2</v>
      </c>
      <c r="KK63" s="220">
        <v>5.2584135999999997E-2</v>
      </c>
      <c r="KL63" s="220">
        <v>5.2584135999999997E-2</v>
      </c>
      <c r="KM63" s="220">
        <v>5.2584135999999997E-2</v>
      </c>
      <c r="KN63" s="220">
        <v>5.2584135999999997E-2</v>
      </c>
      <c r="KO63" s="220">
        <v>5.2584135999999997E-2</v>
      </c>
      <c r="KP63" s="220">
        <v>5.2584135999999997E-2</v>
      </c>
      <c r="KQ63" s="220">
        <v>5.2584135999999997E-2</v>
      </c>
      <c r="KR63" s="220">
        <v>5.2584135999999997E-2</v>
      </c>
      <c r="KS63" s="220">
        <v>5.3097400000000003E-2</v>
      </c>
      <c r="KT63" s="220">
        <v>5.3097400000000003E-2</v>
      </c>
      <c r="KU63" s="220">
        <v>5.3097400000000003E-2</v>
      </c>
      <c r="KV63" s="220">
        <v>5.3097400000000003E-2</v>
      </c>
      <c r="KW63" s="220">
        <v>5.3097400000000003E-2</v>
      </c>
      <c r="KX63" s="220">
        <v>5.3097400000000003E-2</v>
      </c>
      <c r="KY63" s="220">
        <v>5.3097400000000003E-2</v>
      </c>
      <c r="KZ63" s="220">
        <v>5.3097400000000003E-2</v>
      </c>
      <c r="LA63" s="220">
        <v>5.3097400000000003E-2</v>
      </c>
      <c r="LB63" s="220">
        <v>5.3097400000000003E-2</v>
      </c>
      <c r="LC63" s="220">
        <v>5.3097400000000003E-2</v>
      </c>
      <c r="LD63" s="220">
        <v>5.3097400000000003E-2</v>
      </c>
      <c r="LE63" s="220">
        <v>5.3097400000000003E-2</v>
      </c>
      <c r="LF63" s="220">
        <v>5.3097400000000003E-2</v>
      </c>
      <c r="LG63" s="220">
        <v>5.3771874999999997E-2</v>
      </c>
      <c r="LH63" s="220">
        <v>5.3771874999999997E-2</v>
      </c>
      <c r="LI63" s="220">
        <v>5.3771874999999997E-2</v>
      </c>
      <c r="LJ63" s="220">
        <v>5.3771874999999997E-2</v>
      </c>
      <c r="LK63" s="220">
        <v>5.3771874999999997E-2</v>
      </c>
      <c r="LL63" s="220">
        <v>5.3771874999999997E-2</v>
      </c>
      <c r="LM63" s="220">
        <v>5.3771874999999997E-2</v>
      </c>
      <c r="LN63" s="220">
        <v>5.3771874999999997E-2</v>
      </c>
      <c r="LO63" s="220">
        <v>5.3771874999999997E-2</v>
      </c>
      <c r="LP63" s="220">
        <v>5.3771874999999997E-2</v>
      </c>
      <c r="LQ63" s="220">
        <v>5.3771874999999997E-2</v>
      </c>
      <c r="LR63" s="220">
        <v>5.3771874999999997E-2</v>
      </c>
      <c r="LS63" s="220">
        <v>5.3771874999999997E-2</v>
      </c>
      <c r="LT63" s="220">
        <v>5.4852118749999998E-2</v>
      </c>
      <c r="LU63" s="220">
        <v>5.4852118749999998E-2</v>
      </c>
      <c r="LV63" s="220">
        <v>5.4852118749999998E-2</v>
      </c>
      <c r="LW63" s="220">
        <v>5.4852118749999998E-2</v>
      </c>
      <c r="LX63" s="220">
        <v>5.4852118749999998E-2</v>
      </c>
      <c r="LY63" s="220">
        <v>5.4852118749999998E-2</v>
      </c>
      <c r="LZ63" s="220">
        <v>5.4852118749999998E-2</v>
      </c>
      <c r="MA63" s="220">
        <v>5.4852118749999998E-2</v>
      </c>
      <c r="MB63" s="220">
        <v>5.4852118749999998E-2</v>
      </c>
      <c r="MC63" s="220">
        <v>5.4852118749999998E-2</v>
      </c>
      <c r="MD63" s="220">
        <v>5.4852118749999998E-2</v>
      </c>
      <c r="ME63" s="220">
        <v>5.4852118749999998E-2</v>
      </c>
      <c r="MF63" s="220">
        <v>5.5617968750000003E-2</v>
      </c>
      <c r="MG63" s="220">
        <v>5.5617968750000003E-2</v>
      </c>
      <c r="MH63" s="220">
        <v>5.5617968750000003E-2</v>
      </c>
      <c r="MI63" s="220">
        <v>5.5617968750000003E-2</v>
      </c>
      <c r="MJ63" s="220">
        <v>5.5617968750000003E-2</v>
      </c>
      <c r="MK63" s="220">
        <v>5.5617968750000003E-2</v>
      </c>
      <c r="ML63" s="220">
        <v>5.5617968750000003E-2</v>
      </c>
      <c r="MM63" s="220">
        <v>5.5617968750000003E-2</v>
      </c>
      <c r="MN63" s="220">
        <v>5.5617968750000003E-2</v>
      </c>
      <c r="MO63" s="220">
        <v>5.5617968750000003E-2</v>
      </c>
      <c r="MP63" s="220">
        <v>5.5617968750000003E-2</v>
      </c>
      <c r="MQ63" s="220">
        <v>5.6835274999999998E-2</v>
      </c>
      <c r="MR63" s="220">
        <v>5.6835274999999998E-2</v>
      </c>
      <c r="MS63" s="220">
        <v>5.6835274999999998E-2</v>
      </c>
      <c r="MT63" s="220">
        <v>5.6835274999999998E-2</v>
      </c>
      <c r="MU63" s="220">
        <v>5.6835274999999998E-2</v>
      </c>
      <c r="MV63" s="220">
        <v>5.6835274999999998E-2</v>
      </c>
      <c r="MW63" s="220">
        <v>5.6835274999999998E-2</v>
      </c>
      <c r="MX63" s="220">
        <v>5.6835274999999998E-2</v>
      </c>
      <c r="MY63" s="220">
        <v>5.6835274999999998E-2</v>
      </c>
      <c r="MZ63" s="220">
        <v>5.6835274999999998E-2</v>
      </c>
      <c r="NA63" s="220">
        <v>8.8586275000000006E-2</v>
      </c>
      <c r="NB63" s="220">
        <v>8.8586275000000006E-2</v>
      </c>
      <c r="NC63" s="220">
        <v>8.8586275000000006E-2</v>
      </c>
      <c r="ND63" s="220">
        <v>8.8586275000000006E-2</v>
      </c>
      <c r="NE63" s="220">
        <v>8.8586275000000006E-2</v>
      </c>
      <c r="NF63" s="220">
        <v>8.8586275000000006E-2</v>
      </c>
      <c r="NG63" s="220">
        <v>8.8586275000000006E-2</v>
      </c>
      <c r="NH63" s="220">
        <v>8.8586275000000006E-2</v>
      </c>
      <c r="NI63" s="220">
        <v>8.8586275000000006E-2</v>
      </c>
      <c r="NJ63" s="220">
        <v>8.9995468750000002E-2</v>
      </c>
      <c r="NK63" s="220">
        <v>8.9995468750000002E-2</v>
      </c>
      <c r="NL63" s="220">
        <v>8.9995468750000002E-2</v>
      </c>
      <c r="NM63" s="220">
        <v>8.9995468750000002E-2</v>
      </c>
      <c r="NN63" s="220">
        <v>8.9995468750000002E-2</v>
      </c>
      <c r="NO63" s="220">
        <v>8.9995468750000002E-2</v>
      </c>
      <c r="NP63" s="220">
        <v>8.9995468750000002E-2</v>
      </c>
      <c r="NQ63" s="220">
        <v>8.9995468750000002E-2</v>
      </c>
      <c r="NR63" s="220">
        <v>9.1486899999999996E-2</v>
      </c>
      <c r="NS63" s="220">
        <v>9.1486899999999996E-2</v>
      </c>
      <c r="NT63" s="220">
        <v>9.1486899999999996E-2</v>
      </c>
      <c r="NU63" s="220">
        <v>9.1486899999999996E-2</v>
      </c>
      <c r="NV63" s="220">
        <v>9.1486899999999996E-2</v>
      </c>
      <c r="NW63" s="220">
        <v>9.1486899999999996E-2</v>
      </c>
      <c r="NX63" s="220">
        <v>9.1486899999999996E-2</v>
      </c>
      <c r="NY63" s="220">
        <v>9.3603400000000003E-2</v>
      </c>
      <c r="NZ63" s="220">
        <v>9.3603400000000003E-2</v>
      </c>
      <c r="OA63" s="220">
        <v>9.3603400000000003E-2</v>
      </c>
      <c r="OB63" s="220">
        <v>9.3603400000000003E-2</v>
      </c>
      <c r="OC63" s="220">
        <v>9.3603400000000003E-2</v>
      </c>
      <c r="OD63" s="220">
        <v>9.3603400000000003E-2</v>
      </c>
      <c r="OE63" s="220">
        <v>9.5866099999999996E-2</v>
      </c>
      <c r="OF63" s="220">
        <v>9.5866099999999996E-2</v>
      </c>
      <c r="OG63" s="220">
        <v>9.5866099999999996E-2</v>
      </c>
      <c r="OH63" s="220">
        <v>9.5866099999999996E-2</v>
      </c>
      <c r="OI63" s="220">
        <v>9.5866099999999996E-2</v>
      </c>
      <c r="OJ63" s="220">
        <v>9.8275000000000001E-2</v>
      </c>
      <c r="OK63" s="220">
        <v>9.8275000000000001E-2</v>
      </c>
      <c r="OL63" s="220">
        <v>9.8275000000000001E-2</v>
      </c>
      <c r="OM63" s="220">
        <v>9.8275000000000001E-2</v>
      </c>
      <c r="ON63" s="236"/>
      <c r="OO63" s="220"/>
      <c r="OP63" s="220"/>
      <c r="OQ63" s="220"/>
      <c r="OR63" s="220"/>
      <c r="OS63" s="243"/>
      <c r="OT63" s="236"/>
      <c r="OU63" s="236"/>
      <c r="OV63" s="236"/>
      <c r="OW63" s="243"/>
      <c r="OX63" s="242"/>
      <c r="OY63" s="235"/>
      <c r="OZ63" s="236"/>
      <c r="PA63" s="236"/>
      <c r="PB63" s="242"/>
      <c r="PC63" s="242"/>
      <c r="PD63" s="236"/>
      <c r="PE63" s="236"/>
      <c r="PF63" s="236"/>
      <c r="PG63" s="243"/>
      <c r="PH63" s="242"/>
      <c r="PI63" s="242"/>
      <c r="PJ63" s="242"/>
      <c r="PK63" s="242"/>
      <c r="PL63" s="242"/>
      <c r="PM63" s="242"/>
      <c r="PN63" s="242"/>
      <c r="PO63" s="242"/>
      <c r="PP63" s="236"/>
      <c r="PQ63" s="236"/>
      <c r="PR63" s="236"/>
      <c r="PS63" s="242"/>
      <c r="PT63" s="242"/>
      <c r="PU63" s="242"/>
      <c r="PV63" s="242"/>
      <c r="PW63" s="242"/>
      <c r="PX63" s="242"/>
      <c r="PY63" s="242"/>
      <c r="PZ63" s="242"/>
      <c r="QA63" s="236"/>
      <c r="QB63" s="220"/>
      <c r="QC63" s="220"/>
      <c r="QD63" s="247"/>
      <c r="QE63" s="242"/>
      <c r="QF63" s="242"/>
      <c r="QG63" s="242"/>
      <c r="QH63" s="242"/>
      <c r="QI63" s="242"/>
      <c r="QJ63" s="242"/>
      <c r="QK63" s="242"/>
      <c r="QL63" s="242"/>
      <c r="QM63" s="242"/>
      <c r="QN63" s="242"/>
      <c r="QO63" s="242"/>
      <c r="QP63" s="242"/>
      <c r="QQ63" s="242"/>
      <c r="QR63" s="242"/>
    </row>
    <row r="64" spans="1:460" s="224" customFormat="1" ht="60">
      <c r="A64" s="217"/>
      <c r="B64" s="218" t="s">
        <v>962</v>
      </c>
      <c r="C64" s="241" t="str">
        <f t="shared" si="6"/>
        <v xml:space="preserve">Lăcătuș </v>
      </c>
      <c r="D64" s="220"/>
      <c r="E64" s="220">
        <v>0.04</v>
      </c>
      <c r="F64" s="220">
        <v>0.04</v>
      </c>
      <c r="G64" s="220">
        <v>0.04</v>
      </c>
      <c r="H64" s="220">
        <v>0.04</v>
      </c>
      <c r="I64" s="220">
        <v>0.04</v>
      </c>
      <c r="J64" s="220">
        <v>0.04</v>
      </c>
      <c r="K64" s="220">
        <v>0.04</v>
      </c>
      <c r="L64" s="220">
        <v>0.04</v>
      </c>
      <c r="M64" s="220">
        <v>0.04</v>
      </c>
      <c r="N64" s="220">
        <v>0.04</v>
      </c>
      <c r="O64" s="220">
        <v>0.04</v>
      </c>
      <c r="P64" s="220">
        <v>0.04</v>
      </c>
      <c r="Q64" s="220">
        <v>0.04</v>
      </c>
      <c r="R64" s="220">
        <v>0.04</v>
      </c>
      <c r="S64" s="220">
        <v>0.04</v>
      </c>
      <c r="T64" s="220">
        <v>0.04</v>
      </c>
      <c r="U64" s="220">
        <v>0.04</v>
      </c>
      <c r="V64" s="220">
        <v>0.04</v>
      </c>
      <c r="W64" s="220">
        <v>0.04</v>
      </c>
      <c r="X64" s="220">
        <v>0.04</v>
      </c>
      <c r="Y64" s="220">
        <v>0.04</v>
      </c>
      <c r="Z64" s="220">
        <v>0.04</v>
      </c>
      <c r="AA64" s="220">
        <v>0.04</v>
      </c>
      <c r="AB64" s="220">
        <v>0.04</v>
      </c>
      <c r="AC64" s="220">
        <v>0.04</v>
      </c>
      <c r="AD64" s="220">
        <v>0.04</v>
      </c>
      <c r="AE64" s="220">
        <v>0.04</v>
      </c>
      <c r="AF64" s="220">
        <v>0.04</v>
      </c>
      <c r="AG64" s="220">
        <v>0.04</v>
      </c>
      <c r="AH64" s="220">
        <v>0.04</v>
      </c>
      <c r="AI64" s="220">
        <v>0.04</v>
      </c>
      <c r="AJ64" s="220">
        <v>0.04</v>
      </c>
      <c r="AK64" s="220">
        <v>0.04</v>
      </c>
      <c r="AL64" s="220">
        <v>0.04</v>
      </c>
      <c r="AM64" s="220">
        <v>0.04</v>
      </c>
      <c r="AN64" s="220">
        <v>0.04</v>
      </c>
      <c r="AO64" s="220">
        <v>0.04</v>
      </c>
      <c r="AP64" s="220">
        <v>0.04</v>
      </c>
      <c r="AQ64" s="220">
        <v>0.04</v>
      </c>
      <c r="AR64" s="220">
        <v>0.04</v>
      </c>
      <c r="AS64" s="220">
        <v>0.04</v>
      </c>
      <c r="AT64" s="220">
        <v>0.04</v>
      </c>
      <c r="AU64" s="220">
        <v>0.04</v>
      </c>
      <c r="AV64" s="220">
        <v>0.04</v>
      </c>
      <c r="AW64" s="220">
        <v>0.04</v>
      </c>
      <c r="AX64" s="220">
        <v>0.04</v>
      </c>
      <c r="AY64" s="220">
        <v>0.04</v>
      </c>
      <c r="AZ64" s="220">
        <v>0.04</v>
      </c>
      <c r="BA64" s="220">
        <v>0.04</v>
      </c>
      <c r="BB64" s="220">
        <v>0.04</v>
      </c>
      <c r="BC64" s="239">
        <v>0.04</v>
      </c>
      <c r="BD64" s="220">
        <v>0.04</v>
      </c>
      <c r="BE64" s="220">
        <v>0.04</v>
      </c>
      <c r="BF64" s="220">
        <v>0.04</v>
      </c>
      <c r="BG64" s="220">
        <v>0.04</v>
      </c>
      <c r="BH64" s="220">
        <v>0.04</v>
      </c>
      <c r="BI64" s="225">
        <v>0.04</v>
      </c>
      <c r="BJ64" s="225">
        <v>0.04</v>
      </c>
      <c r="BK64" s="225">
        <v>0.04</v>
      </c>
      <c r="BL64" s="225">
        <v>0.04</v>
      </c>
      <c r="BM64" s="225">
        <v>0.04</v>
      </c>
      <c r="BN64" s="225">
        <v>0.04</v>
      </c>
      <c r="BO64" s="225">
        <v>0.04</v>
      </c>
      <c r="BP64" s="225">
        <v>0.04</v>
      </c>
      <c r="BQ64" s="225">
        <v>0.04</v>
      </c>
      <c r="BR64" s="225">
        <v>0.04</v>
      </c>
      <c r="BS64" s="225">
        <v>0.04</v>
      </c>
      <c r="BT64" s="225">
        <v>0.04</v>
      </c>
      <c r="BU64" s="225">
        <v>0.04</v>
      </c>
      <c r="BV64" s="225">
        <v>0.04</v>
      </c>
      <c r="BW64" s="225">
        <v>0.04</v>
      </c>
      <c r="BX64" s="220">
        <v>0.04</v>
      </c>
      <c r="BY64" s="220">
        <v>0.04</v>
      </c>
      <c r="BZ64" s="220">
        <v>0.04</v>
      </c>
      <c r="CA64" s="220">
        <v>0.04</v>
      </c>
      <c r="CB64" s="220">
        <v>0.04</v>
      </c>
      <c r="CC64" s="220">
        <v>0.04</v>
      </c>
      <c r="CD64" s="220">
        <v>0.04</v>
      </c>
      <c r="CE64" s="220">
        <v>0.04</v>
      </c>
      <c r="CF64" s="220">
        <v>0.04</v>
      </c>
      <c r="CG64" s="220">
        <v>0.04</v>
      </c>
      <c r="CH64" s="220">
        <v>0.04</v>
      </c>
      <c r="CI64" s="220">
        <v>0.04</v>
      </c>
      <c r="CJ64" s="220">
        <v>0.04</v>
      </c>
      <c r="CK64" s="220">
        <v>0.04</v>
      </c>
      <c r="CL64" s="220">
        <v>0.04</v>
      </c>
      <c r="CM64" s="220">
        <v>0.04</v>
      </c>
      <c r="CN64" s="220">
        <v>0.04</v>
      </c>
      <c r="CO64" s="220">
        <v>0.04</v>
      </c>
      <c r="CP64" s="220">
        <v>0.04</v>
      </c>
      <c r="CQ64" s="220">
        <v>0.04</v>
      </c>
      <c r="CR64" s="220">
        <v>0.04</v>
      </c>
      <c r="CS64" s="220">
        <v>0.04</v>
      </c>
      <c r="CT64" s="220">
        <v>0.04</v>
      </c>
      <c r="CU64" s="220">
        <v>0.04</v>
      </c>
      <c r="CV64" s="220">
        <v>0.04</v>
      </c>
      <c r="CW64" s="220">
        <v>0.04</v>
      </c>
      <c r="CX64" s="220">
        <v>0.04</v>
      </c>
      <c r="CY64" s="220">
        <v>0.04</v>
      </c>
      <c r="CZ64" s="220">
        <v>0.04</v>
      </c>
      <c r="DA64" s="220">
        <v>0.04</v>
      </c>
      <c r="DB64" s="220">
        <v>0.04</v>
      </c>
      <c r="DC64" s="220">
        <v>0.04</v>
      </c>
      <c r="DD64" s="220">
        <v>0.04</v>
      </c>
      <c r="DE64" s="220">
        <v>0.04</v>
      </c>
      <c r="DF64" s="220">
        <v>0.04</v>
      </c>
      <c r="DG64" s="220">
        <v>0.04</v>
      </c>
      <c r="DH64" s="220">
        <v>0.04</v>
      </c>
      <c r="DI64" s="220">
        <v>0.04</v>
      </c>
      <c r="DJ64" s="220">
        <v>0.04</v>
      </c>
      <c r="DK64" s="220">
        <v>0.04</v>
      </c>
      <c r="DL64" s="220">
        <v>0.04</v>
      </c>
      <c r="DM64" s="220">
        <v>0.04</v>
      </c>
      <c r="DN64" s="220">
        <v>0.04</v>
      </c>
      <c r="DO64" s="220">
        <v>0.04</v>
      </c>
      <c r="DP64" s="220">
        <v>0.04</v>
      </c>
      <c r="DQ64" s="220">
        <v>0.04</v>
      </c>
      <c r="DR64" s="220">
        <v>0.04</v>
      </c>
      <c r="DS64" s="220">
        <v>0.04</v>
      </c>
      <c r="DT64" s="220">
        <v>0.04</v>
      </c>
      <c r="DU64" s="220">
        <v>0.04</v>
      </c>
      <c r="DV64" s="220">
        <v>0.04</v>
      </c>
      <c r="DW64" s="220">
        <v>0.04</v>
      </c>
      <c r="DX64" s="220">
        <v>0.04</v>
      </c>
      <c r="DY64" s="220">
        <v>0.04</v>
      </c>
      <c r="DZ64" s="220">
        <v>0.04</v>
      </c>
      <c r="EA64" s="220">
        <v>0.04</v>
      </c>
      <c r="EB64" s="220">
        <v>0.04</v>
      </c>
      <c r="EC64" s="220">
        <v>0.04</v>
      </c>
      <c r="ED64" s="220">
        <v>0.04</v>
      </c>
      <c r="EE64" s="220">
        <v>0.04</v>
      </c>
      <c r="EF64" s="220">
        <v>0.04</v>
      </c>
      <c r="EG64" s="220">
        <v>0.04</v>
      </c>
      <c r="EH64" s="220">
        <v>0.04</v>
      </c>
      <c r="EI64" s="220">
        <v>0.04</v>
      </c>
      <c r="EJ64" s="220">
        <v>0.04</v>
      </c>
      <c r="EK64" s="220">
        <v>0.04</v>
      </c>
      <c r="EL64" s="220">
        <v>0.04</v>
      </c>
      <c r="EM64" s="220">
        <v>0.04</v>
      </c>
      <c r="EN64" s="220">
        <v>0.04</v>
      </c>
      <c r="EO64" s="220">
        <v>0.04</v>
      </c>
      <c r="EP64" s="220">
        <v>0.04</v>
      </c>
      <c r="EQ64" s="220">
        <v>0.04</v>
      </c>
      <c r="ER64" s="220">
        <v>0.04</v>
      </c>
      <c r="ES64" s="220">
        <v>0.04</v>
      </c>
      <c r="ET64" s="220">
        <v>0.04</v>
      </c>
      <c r="EU64" s="220">
        <v>0.04</v>
      </c>
      <c r="EV64" s="220">
        <v>0.04</v>
      </c>
      <c r="EW64" s="220">
        <v>0.04</v>
      </c>
      <c r="EX64" s="220">
        <v>0.04</v>
      </c>
      <c r="EY64" s="220">
        <v>0.04</v>
      </c>
      <c r="EZ64" s="220">
        <v>0.04</v>
      </c>
      <c r="FA64" s="220">
        <v>0.04</v>
      </c>
      <c r="FB64" s="220">
        <v>0.04</v>
      </c>
      <c r="FC64" s="220">
        <v>0.04</v>
      </c>
      <c r="FD64" s="220">
        <v>0.04</v>
      </c>
      <c r="FE64" s="220">
        <v>0.04</v>
      </c>
      <c r="FF64" s="220">
        <v>0.04</v>
      </c>
      <c r="FG64" s="220">
        <v>0.04</v>
      </c>
      <c r="FH64" s="220">
        <v>0.04</v>
      </c>
      <c r="FI64" s="220">
        <v>0.04</v>
      </c>
      <c r="FJ64" s="220">
        <v>0.04</v>
      </c>
      <c r="FK64" s="220">
        <v>0.04</v>
      </c>
      <c r="FL64" s="220">
        <v>0.04</v>
      </c>
      <c r="FM64" s="220">
        <v>0.04</v>
      </c>
      <c r="FN64" s="220">
        <v>0.04</v>
      </c>
      <c r="FO64" s="220">
        <v>0.04</v>
      </c>
      <c r="FP64" s="220">
        <v>0.04</v>
      </c>
      <c r="FQ64" s="220">
        <v>0.04</v>
      </c>
      <c r="FR64" s="220">
        <v>0.04</v>
      </c>
      <c r="FS64" s="220">
        <v>0.04</v>
      </c>
      <c r="FT64" s="220">
        <v>0.04</v>
      </c>
      <c r="FU64" s="220">
        <v>0.04</v>
      </c>
      <c r="FV64" s="220">
        <v>0.04</v>
      </c>
      <c r="FW64" s="220">
        <v>0.04</v>
      </c>
      <c r="FX64" s="220">
        <v>0.04</v>
      </c>
      <c r="FY64" s="220">
        <v>0.04</v>
      </c>
      <c r="FZ64" s="220">
        <v>0.04</v>
      </c>
      <c r="GA64" s="220">
        <v>0.04</v>
      </c>
      <c r="GB64" s="220">
        <v>0.04</v>
      </c>
      <c r="GC64" s="220">
        <v>0.04</v>
      </c>
      <c r="GD64" s="220">
        <v>0.04</v>
      </c>
      <c r="GE64" s="220">
        <v>0.04</v>
      </c>
      <c r="GF64" s="220">
        <v>0.04</v>
      </c>
      <c r="GG64" s="220">
        <v>0.04</v>
      </c>
      <c r="GH64" s="220">
        <v>0.04</v>
      </c>
      <c r="GI64" s="220">
        <v>0.04</v>
      </c>
      <c r="GJ64" s="220">
        <v>0.04</v>
      </c>
      <c r="GK64" s="220">
        <v>0.04</v>
      </c>
      <c r="GL64" s="220">
        <v>0.04</v>
      </c>
      <c r="GM64" s="220">
        <v>0.04</v>
      </c>
      <c r="GN64" s="220">
        <v>0.04</v>
      </c>
      <c r="GO64" s="220">
        <v>0.04</v>
      </c>
      <c r="GP64" s="220">
        <v>0.04</v>
      </c>
      <c r="GQ64" s="220">
        <v>0.04</v>
      </c>
      <c r="GR64" s="220">
        <v>0.04</v>
      </c>
      <c r="GS64" s="220">
        <v>0.04</v>
      </c>
      <c r="GT64" s="225">
        <v>0.04</v>
      </c>
      <c r="GU64" s="225">
        <v>0.04</v>
      </c>
      <c r="GV64" s="225">
        <v>0.04</v>
      </c>
      <c r="GW64" s="225">
        <v>0.04</v>
      </c>
      <c r="GX64" s="225">
        <v>0.04</v>
      </c>
      <c r="GY64" s="220"/>
      <c r="GZ64" s="220"/>
      <c r="HA64" s="220"/>
      <c r="HB64" s="220"/>
      <c r="HC64" s="220"/>
      <c r="HD64" s="220"/>
      <c r="HE64" s="220"/>
      <c r="HF64" s="220"/>
      <c r="HG64" s="220"/>
      <c r="HH64" s="220"/>
      <c r="HI64" s="220"/>
      <c r="HJ64" s="220"/>
      <c r="HK64" s="220"/>
      <c r="HL64" s="220"/>
      <c r="HM64" s="220"/>
      <c r="HN64" s="220"/>
      <c r="HO64" s="225"/>
      <c r="HP64" s="225"/>
      <c r="HQ64" s="225"/>
      <c r="HR64" s="225"/>
      <c r="HS64" s="225"/>
      <c r="HT64" s="225"/>
      <c r="HU64" s="225"/>
      <c r="HV64" s="225"/>
      <c r="HW64" s="225"/>
      <c r="HX64" s="225"/>
      <c r="HY64" s="220"/>
      <c r="HZ64" s="220"/>
      <c r="IA64" s="236"/>
      <c r="IB64" s="236"/>
      <c r="IC64" s="236"/>
      <c r="ID64" s="236"/>
      <c r="IE64" s="236"/>
      <c r="IF64" s="236"/>
      <c r="IG64" s="236"/>
      <c r="IH64" s="236"/>
      <c r="II64" s="236"/>
      <c r="IJ64" s="236"/>
      <c r="IK64" s="236"/>
      <c r="IL64" s="236"/>
      <c r="IM64" s="236"/>
      <c r="IN64" s="236"/>
      <c r="IO64" s="236"/>
      <c r="IP64" s="236"/>
      <c r="IQ64" s="236"/>
      <c r="IR64" s="236"/>
      <c r="IS64" s="236"/>
      <c r="IT64" s="236"/>
      <c r="IU64" s="236"/>
      <c r="IV64" s="236"/>
      <c r="IW64" s="239"/>
      <c r="IX64" s="225"/>
      <c r="IY64" s="225"/>
      <c r="IZ64" s="225"/>
      <c r="JA64" s="225"/>
      <c r="JB64" s="225"/>
      <c r="JC64" s="225"/>
      <c r="JD64" s="235"/>
      <c r="JE64" s="235"/>
      <c r="JF64" s="225"/>
      <c r="JG64" s="225"/>
      <c r="JH64" s="235"/>
      <c r="JI64" s="235"/>
      <c r="JJ64" s="235"/>
      <c r="JK64" s="235"/>
      <c r="JL64" s="235"/>
      <c r="JM64" s="235"/>
      <c r="JN64" s="235"/>
      <c r="JO64" s="235"/>
      <c r="JP64" s="235"/>
      <c r="JQ64" s="236"/>
      <c r="JR64" s="236"/>
      <c r="JS64" s="236"/>
      <c r="JT64" s="236"/>
      <c r="JU64" s="236"/>
      <c r="JV64" s="236"/>
      <c r="JW64" s="236"/>
      <c r="JX64" s="220"/>
      <c r="JY64" s="220"/>
      <c r="JZ64" s="220"/>
      <c r="KA64" s="220"/>
      <c r="KB64" s="220"/>
      <c r="KC64" s="220"/>
      <c r="KD64" s="220"/>
      <c r="KE64" s="220"/>
      <c r="KF64" s="220"/>
      <c r="KG64" s="220"/>
      <c r="KH64" s="220"/>
      <c r="KI64" s="220"/>
      <c r="KJ64" s="220"/>
      <c r="KK64" s="220"/>
      <c r="KL64" s="220"/>
      <c r="KM64" s="220"/>
      <c r="KN64" s="220"/>
      <c r="KO64" s="220"/>
      <c r="KP64" s="220"/>
      <c r="KQ64" s="220"/>
      <c r="KR64" s="220"/>
      <c r="KS64" s="220"/>
      <c r="KT64" s="220"/>
      <c r="KU64" s="220"/>
      <c r="KV64" s="220"/>
      <c r="KW64" s="220"/>
      <c r="KX64" s="220"/>
      <c r="KY64" s="220"/>
      <c r="KZ64" s="220"/>
      <c r="LA64" s="220"/>
      <c r="LB64" s="220"/>
      <c r="LC64" s="220"/>
      <c r="LD64" s="220"/>
      <c r="LE64" s="220"/>
      <c r="LF64" s="220"/>
      <c r="LG64" s="220"/>
      <c r="LH64" s="220"/>
      <c r="LI64" s="220"/>
      <c r="LJ64" s="220"/>
      <c r="LK64" s="220"/>
      <c r="LL64" s="220"/>
      <c r="LM64" s="220"/>
      <c r="LN64" s="220"/>
      <c r="LO64" s="220"/>
      <c r="LP64" s="220"/>
      <c r="LQ64" s="220"/>
      <c r="LR64" s="220"/>
      <c r="LS64" s="220"/>
      <c r="LT64" s="220"/>
      <c r="LU64" s="220"/>
      <c r="LV64" s="220"/>
      <c r="LW64" s="220"/>
      <c r="LX64" s="220"/>
      <c r="LY64" s="220"/>
      <c r="LZ64" s="220"/>
      <c r="MA64" s="220"/>
      <c r="MB64" s="220"/>
      <c r="MC64" s="220"/>
      <c r="MD64" s="220"/>
      <c r="ME64" s="220"/>
      <c r="MF64" s="220"/>
      <c r="MG64" s="220"/>
      <c r="MH64" s="220"/>
      <c r="MI64" s="220"/>
      <c r="MJ64" s="220"/>
      <c r="MK64" s="220"/>
      <c r="ML64" s="220"/>
      <c r="MM64" s="220"/>
      <c r="MN64" s="220"/>
      <c r="MO64" s="220"/>
      <c r="MP64" s="220"/>
      <c r="MQ64" s="220"/>
      <c r="MR64" s="220"/>
      <c r="MS64" s="220"/>
      <c r="MT64" s="220"/>
      <c r="MU64" s="220"/>
      <c r="MV64" s="220"/>
      <c r="MW64" s="220"/>
      <c r="MX64" s="220"/>
      <c r="MY64" s="220"/>
      <c r="MZ64" s="220"/>
      <c r="NA64" s="220"/>
      <c r="NB64" s="220"/>
      <c r="NC64" s="220"/>
      <c r="ND64" s="220"/>
      <c r="NE64" s="220"/>
      <c r="NF64" s="220"/>
      <c r="NG64" s="220"/>
      <c r="NH64" s="220"/>
      <c r="NI64" s="220"/>
      <c r="NJ64" s="220"/>
      <c r="NK64" s="220"/>
      <c r="NL64" s="220"/>
      <c r="NM64" s="220"/>
      <c r="NN64" s="220"/>
      <c r="NO64" s="220"/>
      <c r="NP64" s="220"/>
      <c r="NQ64" s="220"/>
      <c r="NR64" s="220"/>
      <c r="NS64" s="220"/>
      <c r="NT64" s="220"/>
      <c r="NU64" s="220"/>
      <c r="NV64" s="220"/>
      <c r="NW64" s="220"/>
      <c r="NX64" s="220"/>
      <c r="NY64" s="220"/>
      <c r="NZ64" s="220"/>
      <c r="OA64" s="220"/>
      <c r="OB64" s="220"/>
      <c r="OC64" s="220"/>
      <c r="OD64" s="220"/>
      <c r="OE64" s="220"/>
      <c r="OF64" s="220"/>
      <c r="OG64" s="220"/>
      <c r="OH64" s="220"/>
      <c r="OI64" s="220"/>
      <c r="OJ64" s="220"/>
      <c r="OK64" s="220"/>
      <c r="OL64" s="220"/>
      <c r="OM64" s="220"/>
      <c r="ON64" s="236"/>
      <c r="OO64" s="220"/>
      <c r="OP64" s="220"/>
      <c r="OQ64" s="220"/>
      <c r="OR64" s="220"/>
      <c r="OS64" s="243"/>
      <c r="OT64" s="236"/>
      <c r="OU64" s="236"/>
      <c r="OV64" s="236"/>
      <c r="OW64" s="243"/>
      <c r="OX64" s="242"/>
      <c r="OY64" s="235"/>
      <c r="OZ64" s="236"/>
      <c r="PA64" s="236"/>
      <c r="PB64" s="242"/>
      <c r="PC64" s="242"/>
      <c r="PD64" s="236"/>
      <c r="PE64" s="236"/>
      <c r="PF64" s="236"/>
      <c r="PG64" s="243"/>
      <c r="PH64" s="242"/>
      <c r="PI64" s="242"/>
      <c r="PJ64" s="242"/>
      <c r="PK64" s="242"/>
      <c r="PL64" s="242"/>
      <c r="PM64" s="242"/>
      <c r="PN64" s="242"/>
      <c r="PO64" s="242"/>
      <c r="PP64" s="236"/>
      <c r="PQ64" s="236"/>
      <c r="PR64" s="236"/>
      <c r="PS64" s="242"/>
      <c r="PT64" s="242"/>
      <c r="PU64" s="242"/>
      <c r="PV64" s="242"/>
      <c r="PW64" s="242"/>
      <c r="PX64" s="242"/>
      <c r="PY64" s="242"/>
      <c r="PZ64" s="242"/>
      <c r="QA64" s="236"/>
      <c r="QB64" s="220"/>
      <c r="QC64" s="220"/>
      <c r="QD64" s="247"/>
      <c r="QE64" s="242"/>
      <c r="QF64" s="242"/>
      <c r="QG64" s="242"/>
      <c r="QH64" s="242"/>
      <c r="QI64" s="242"/>
      <c r="QJ64" s="242"/>
      <c r="QK64" s="242"/>
      <c r="QL64" s="242"/>
      <c r="QM64" s="242"/>
      <c r="QN64" s="242"/>
      <c r="QO64" s="242"/>
      <c r="QP64" s="242"/>
      <c r="QQ64" s="242"/>
      <c r="QR64" s="242"/>
    </row>
    <row r="65" spans="1:460" s="224" customFormat="1">
      <c r="A65" s="217">
        <v>41</v>
      </c>
      <c r="B65" s="218" t="s">
        <v>963</v>
      </c>
      <c r="C65" s="241" t="str">
        <f t="shared" si="6"/>
        <v xml:space="preserve">Lăcătuș </v>
      </c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5"/>
      <c r="AO65" s="225"/>
      <c r="AP65" s="225"/>
      <c r="AQ65" s="225"/>
      <c r="AR65" s="225"/>
      <c r="AS65" s="225"/>
      <c r="AT65" s="225"/>
      <c r="AU65" s="225"/>
      <c r="AV65" s="225"/>
      <c r="AW65" s="225"/>
      <c r="AX65" s="225"/>
      <c r="AY65" s="225"/>
      <c r="AZ65" s="225"/>
      <c r="BA65" s="225"/>
      <c r="BB65" s="225"/>
      <c r="BC65" s="239"/>
      <c r="BD65" s="225"/>
      <c r="BE65" s="225"/>
      <c r="BF65" s="225"/>
      <c r="BG65" s="225"/>
      <c r="BH65" s="225"/>
      <c r="BI65" s="225"/>
      <c r="BJ65" s="225"/>
      <c r="BK65" s="225"/>
      <c r="BL65" s="225"/>
      <c r="BM65" s="225"/>
      <c r="BN65" s="225"/>
      <c r="BO65" s="225"/>
      <c r="BP65" s="225"/>
      <c r="BQ65" s="225"/>
      <c r="BR65" s="225"/>
      <c r="BS65" s="225"/>
      <c r="BT65" s="225"/>
      <c r="BU65" s="225"/>
      <c r="BV65" s="225"/>
      <c r="BW65" s="225"/>
      <c r="BX65" s="225"/>
      <c r="BY65" s="225"/>
      <c r="BZ65" s="225"/>
      <c r="CA65" s="225"/>
      <c r="CB65" s="225"/>
      <c r="CC65" s="225"/>
      <c r="CD65" s="225"/>
      <c r="CE65" s="225"/>
      <c r="CF65" s="225"/>
      <c r="CG65" s="225"/>
      <c r="CH65" s="225"/>
      <c r="CI65" s="225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0"/>
      <c r="DU65" s="220"/>
      <c r="DV65" s="220"/>
      <c r="DW65" s="220"/>
      <c r="DX65" s="220"/>
      <c r="DY65" s="220"/>
      <c r="DZ65" s="220"/>
      <c r="EA65" s="220"/>
      <c r="EB65" s="220"/>
      <c r="EC65" s="220"/>
      <c r="ED65" s="220"/>
      <c r="EE65" s="220"/>
      <c r="EF65" s="220"/>
      <c r="EG65" s="220"/>
      <c r="EH65" s="220"/>
      <c r="EI65" s="220"/>
      <c r="EJ65" s="220"/>
      <c r="EK65" s="220"/>
      <c r="EL65" s="220"/>
      <c r="EM65" s="220"/>
      <c r="EN65" s="220"/>
      <c r="EO65" s="220"/>
      <c r="EP65" s="220"/>
      <c r="EQ65" s="220"/>
      <c r="ER65" s="220"/>
      <c r="ES65" s="220"/>
      <c r="ET65" s="220"/>
      <c r="EU65" s="220"/>
      <c r="EV65" s="220"/>
      <c r="EW65" s="220"/>
      <c r="EX65" s="220"/>
      <c r="EY65" s="220"/>
      <c r="EZ65" s="220"/>
      <c r="FA65" s="220"/>
      <c r="FB65" s="220"/>
      <c r="FC65" s="220"/>
      <c r="FD65" s="220"/>
      <c r="FE65" s="220"/>
      <c r="FF65" s="220"/>
      <c r="FG65" s="220"/>
      <c r="FH65" s="220"/>
      <c r="FI65" s="220"/>
      <c r="FJ65" s="220"/>
      <c r="FK65" s="220"/>
      <c r="FL65" s="220"/>
      <c r="FM65" s="220"/>
      <c r="FN65" s="220"/>
      <c r="FO65" s="220"/>
      <c r="FP65" s="220"/>
      <c r="FQ65" s="220"/>
      <c r="FR65" s="220"/>
      <c r="FS65" s="220"/>
      <c r="FT65" s="220"/>
      <c r="FU65" s="220"/>
      <c r="FV65" s="220"/>
      <c r="FW65" s="220"/>
      <c r="FX65" s="220"/>
      <c r="FY65" s="220"/>
      <c r="FZ65" s="220"/>
      <c r="GA65" s="220"/>
      <c r="GB65" s="220"/>
      <c r="GC65" s="220"/>
      <c r="GD65" s="220"/>
      <c r="GE65" s="220"/>
      <c r="GF65" s="220"/>
      <c r="GG65" s="220"/>
      <c r="GH65" s="220"/>
      <c r="GI65" s="220"/>
      <c r="GJ65" s="220"/>
      <c r="GK65" s="220"/>
      <c r="GL65" s="220"/>
      <c r="GM65" s="220"/>
      <c r="GN65" s="220"/>
      <c r="GO65" s="220"/>
      <c r="GP65" s="220"/>
      <c r="GQ65" s="220"/>
      <c r="GR65" s="220"/>
      <c r="GS65" s="220"/>
      <c r="GT65" s="225"/>
      <c r="GU65" s="225"/>
      <c r="GV65" s="225"/>
      <c r="GW65" s="225"/>
      <c r="GX65" s="225"/>
      <c r="GY65" s="220"/>
      <c r="GZ65" s="220"/>
      <c r="HA65" s="220"/>
      <c r="HB65" s="220"/>
      <c r="HC65" s="220"/>
      <c r="HD65" s="220"/>
      <c r="HE65" s="220"/>
      <c r="HF65" s="220"/>
      <c r="HG65" s="220"/>
      <c r="HH65" s="220"/>
      <c r="HI65" s="220"/>
      <c r="HJ65" s="220"/>
      <c r="HK65" s="220"/>
      <c r="HL65" s="220"/>
      <c r="HM65" s="220"/>
      <c r="HN65" s="220"/>
      <c r="HO65" s="225"/>
      <c r="HP65" s="225"/>
      <c r="HQ65" s="225"/>
      <c r="HR65" s="225"/>
      <c r="HS65" s="225"/>
      <c r="HT65" s="225"/>
      <c r="HU65" s="225"/>
      <c r="HV65" s="225"/>
      <c r="HW65" s="225"/>
      <c r="HX65" s="225"/>
      <c r="HY65" s="220"/>
      <c r="HZ65" s="220"/>
      <c r="IA65" s="236"/>
      <c r="IB65" s="236"/>
      <c r="IC65" s="236"/>
      <c r="ID65" s="236"/>
      <c r="IE65" s="236"/>
      <c r="IF65" s="236"/>
      <c r="IG65" s="236"/>
      <c r="IH65" s="236"/>
      <c r="II65" s="236"/>
      <c r="IJ65" s="236"/>
      <c r="IK65" s="236"/>
      <c r="IL65" s="236"/>
      <c r="IM65" s="236"/>
      <c r="IN65" s="236"/>
      <c r="IO65" s="236"/>
      <c r="IP65" s="236"/>
      <c r="IQ65" s="236"/>
      <c r="IR65" s="236"/>
      <c r="IS65" s="236"/>
      <c r="IT65" s="236"/>
      <c r="IU65" s="236"/>
      <c r="IV65" s="236"/>
      <c r="IW65" s="239"/>
      <c r="IX65" s="225"/>
      <c r="IY65" s="225"/>
      <c r="IZ65" s="225"/>
      <c r="JA65" s="225"/>
      <c r="JB65" s="225"/>
      <c r="JC65" s="225"/>
      <c r="JD65" s="235"/>
      <c r="JE65" s="235"/>
      <c r="JF65" s="225"/>
      <c r="JG65" s="225"/>
      <c r="JH65" s="235"/>
      <c r="JI65" s="235"/>
      <c r="JJ65" s="235"/>
      <c r="JK65" s="235"/>
      <c r="JL65" s="235"/>
      <c r="JM65" s="235"/>
      <c r="JN65" s="235"/>
      <c r="JO65" s="235"/>
      <c r="JP65" s="235"/>
      <c r="JQ65" s="236"/>
      <c r="JR65" s="236"/>
      <c r="JS65" s="236"/>
      <c r="JT65" s="236"/>
      <c r="JU65" s="236"/>
      <c r="JV65" s="236"/>
      <c r="JW65" s="236"/>
      <c r="JX65" s="220"/>
      <c r="JY65" s="220"/>
      <c r="JZ65" s="220"/>
      <c r="KA65" s="220"/>
      <c r="KB65" s="220"/>
      <c r="KC65" s="220"/>
      <c r="KD65" s="220"/>
      <c r="KE65" s="220"/>
      <c r="KF65" s="220"/>
      <c r="KG65" s="220"/>
      <c r="KH65" s="220"/>
      <c r="KI65" s="220"/>
      <c r="KJ65" s="220"/>
      <c r="KK65" s="220"/>
      <c r="KL65" s="220"/>
      <c r="KM65" s="220"/>
      <c r="KN65" s="220"/>
      <c r="KO65" s="220"/>
      <c r="KP65" s="220"/>
      <c r="KQ65" s="220"/>
      <c r="KR65" s="220"/>
      <c r="KS65" s="220"/>
      <c r="KT65" s="220"/>
      <c r="KU65" s="220"/>
      <c r="KV65" s="220"/>
      <c r="KW65" s="220"/>
      <c r="KX65" s="220"/>
      <c r="KY65" s="220"/>
      <c r="KZ65" s="220"/>
      <c r="LA65" s="220"/>
      <c r="LB65" s="220"/>
      <c r="LC65" s="220"/>
      <c r="LD65" s="220"/>
      <c r="LE65" s="220"/>
      <c r="LF65" s="220"/>
      <c r="LG65" s="220"/>
      <c r="LH65" s="220"/>
      <c r="LI65" s="220"/>
      <c r="LJ65" s="220"/>
      <c r="LK65" s="220"/>
      <c r="LL65" s="220"/>
      <c r="LM65" s="220"/>
      <c r="LN65" s="220"/>
      <c r="LO65" s="220"/>
      <c r="LP65" s="220"/>
      <c r="LQ65" s="220"/>
      <c r="LR65" s="220"/>
      <c r="LS65" s="220"/>
      <c r="LT65" s="220"/>
      <c r="LU65" s="220"/>
      <c r="LV65" s="220"/>
      <c r="LW65" s="220"/>
      <c r="LX65" s="220"/>
      <c r="LY65" s="220"/>
      <c r="LZ65" s="220"/>
      <c r="MA65" s="220"/>
      <c r="MB65" s="220"/>
      <c r="MC65" s="220"/>
      <c r="MD65" s="220"/>
      <c r="ME65" s="220"/>
      <c r="MF65" s="220"/>
      <c r="MG65" s="220"/>
      <c r="MH65" s="220"/>
      <c r="MI65" s="220"/>
      <c r="MJ65" s="220"/>
      <c r="MK65" s="220"/>
      <c r="ML65" s="220"/>
      <c r="MM65" s="220"/>
      <c r="MN65" s="220"/>
      <c r="MO65" s="220"/>
      <c r="MP65" s="220"/>
      <c r="MQ65" s="220"/>
      <c r="MR65" s="220"/>
      <c r="MS65" s="220"/>
      <c r="MT65" s="220"/>
      <c r="MU65" s="220"/>
      <c r="MV65" s="220"/>
      <c r="MW65" s="220"/>
      <c r="MX65" s="220"/>
      <c r="MY65" s="220"/>
      <c r="MZ65" s="220"/>
      <c r="NA65" s="220"/>
      <c r="NB65" s="220"/>
      <c r="NC65" s="220"/>
      <c r="ND65" s="220"/>
      <c r="NE65" s="220"/>
      <c r="NF65" s="220"/>
      <c r="NG65" s="220"/>
      <c r="NH65" s="220"/>
      <c r="NI65" s="220"/>
      <c r="NJ65" s="220"/>
      <c r="NK65" s="220"/>
      <c r="NL65" s="220"/>
      <c r="NM65" s="220"/>
      <c r="NN65" s="220"/>
      <c r="NO65" s="220"/>
      <c r="NP65" s="220"/>
      <c r="NQ65" s="220"/>
      <c r="NR65" s="220"/>
      <c r="NS65" s="220"/>
      <c r="NT65" s="220"/>
      <c r="NU65" s="220"/>
      <c r="NV65" s="220"/>
      <c r="NW65" s="220"/>
      <c r="NX65" s="220"/>
      <c r="NY65" s="220"/>
      <c r="NZ65" s="220"/>
      <c r="OA65" s="220"/>
      <c r="OB65" s="220"/>
      <c r="OC65" s="220"/>
      <c r="OD65" s="220"/>
      <c r="OE65" s="220"/>
      <c r="OF65" s="220"/>
      <c r="OG65" s="220"/>
      <c r="OH65" s="220"/>
      <c r="OI65" s="220"/>
      <c r="OJ65" s="220"/>
      <c r="OK65" s="220"/>
      <c r="OL65" s="220"/>
      <c r="OM65" s="220"/>
      <c r="ON65" s="236"/>
      <c r="OO65" s="220"/>
      <c r="OP65" s="220"/>
      <c r="OQ65" s="220"/>
      <c r="OR65" s="220"/>
      <c r="OS65" s="243"/>
      <c r="OT65" s="236"/>
      <c r="OU65" s="236"/>
      <c r="OV65" s="236"/>
      <c r="OW65" s="236"/>
      <c r="OX65" s="243"/>
      <c r="OY65" s="235"/>
      <c r="OZ65" s="236"/>
      <c r="PA65" s="236"/>
      <c r="PB65" s="243">
        <v>0.15</v>
      </c>
      <c r="PC65" s="242"/>
      <c r="PD65" s="236"/>
      <c r="PE65" s="236"/>
      <c r="PF65" s="236"/>
      <c r="PG65" s="242"/>
      <c r="PH65" s="242"/>
      <c r="PI65" s="242"/>
      <c r="PJ65" s="242"/>
      <c r="PK65" s="242"/>
      <c r="PL65" s="242"/>
      <c r="PM65" s="242"/>
      <c r="PN65" s="242"/>
      <c r="PO65" s="242"/>
      <c r="PP65" s="236"/>
      <c r="PQ65" s="236"/>
      <c r="PR65" s="236"/>
      <c r="PS65" s="242"/>
      <c r="PT65" s="242"/>
      <c r="PU65" s="242"/>
      <c r="PV65" s="242"/>
      <c r="PW65" s="242"/>
      <c r="PX65" s="242"/>
      <c r="PY65" s="242"/>
      <c r="PZ65" s="242"/>
      <c r="QA65" s="236"/>
      <c r="QB65" s="220"/>
      <c r="QC65" s="220"/>
      <c r="QD65" s="247"/>
      <c r="QE65" s="242"/>
      <c r="QF65" s="242"/>
      <c r="QG65" s="242"/>
      <c r="QH65" s="242"/>
      <c r="QI65" s="242"/>
      <c r="QJ65" s="242"/>
      <c r="QK65" s="242"/>
      <c r="QL65" s="242"/>
      <c r="QM65" s="242"/>
      <c r="QN65" s="242"/>
      <c r="QO65" s="242"/>
      <c r="QP65" s="242"/>
      <c r="QQ65" s="242"/>
      <c r="QR65" s="242"/>
    </row>
    <row r="66" spans="1:460" s="249" customFormat="1" outlineLevel="1">
      <c r="B66" s="250" t="s">
        <v>964</v>
      </c>
      <c r="C66" s="251"/>
      <c r="D66" s="252"/>
      <c r="E66" s="253">
        <f t="shared" ref="E66:BP66" si="7">SUM(E67:E74)</f>
        <v>2.1147429407804106</v>
      </c>
      <c r="F66" s="253">
        <f t="shared" si="7"/>
        <v>2.1647429407804104</v>
      </c>
      <c r="G66" s="253">
        <f t="shared" si="7"/>
        <v>2.1150390595304103</v>
      </c>
      <c r="H66" s="253">
        <f t="shared" si="7"/>
        <v>2.1650390595304101</v>
      </c>
      <c r="I66" s="253">
        <f t="shared" si="7"/>
        <v>2.1654689767804101</v>
      </c>
      <c r="J66" s="253">
        <f t="shared" si="7"/>
        <v>2.2459822407804104</v>
      </c>
      <c r="K66" s="253">
        <f t="shared" si="7"/>
        <v>2.2466567157804107</v>
      </c>
      <c r="L66" s="253">
        <f t="shared" si="7"/>
        <v>2.5927369595304102</v>
      </c>
      <c r="M66" s="253">
        <f t="shared" si="7"/>
        <v>2.6135028095304103</v>
      </c>
      <c r="N66" s="253">
        <f t="shared" si="7"/>
        <v>2.7787201157804104</v>
      </c>
      <c r="O66" s="253">
        <f t="shared" si="7"/>
        <v>3.5554711157804104</v>
      </c>
      <c r="P66" s="253">
        <f t="shared" si="7"/>
        <v>3.9683717407804107</v>
      </c>
      <c r="Q66" s="253">
        <f t="shared" si="7"/>
        <v>3.9904882407804108</v>
      </c>
      <c r="R66" s="253">
        <f t="shared" si="7"/>
        <v>4.6751598407804105</v>
      </c>
      <c r="S66" s="253">
        <f t="shared" si="7"/>
        <v>5.3168217157804101</v>
      </c>
      <c r="T66" s="253">
        <f t="shared" si="7"/>
        <v>5.5743973407804104</v>
      </c>
      <c r="U66" s="253">
        <f t="shared" si="7"/>
        <v>2.3271659726243286</v>
      </c>
      <c r="V66" s="253">
        <f t="shared" si="7"/>
        <v>2.3771659726243284</v>
      </c>
      <c r="W66" s="253">
        <f t="shared" si="7"/>
        <v>2.3271659726243286</v>
      </c>
      <c r="X66" s="253">
        <f t="shared" si="7"/>
        <v>2.3771659726243284</v>
      </c>
      <c r="Y66" s="253">
        <f t="shared" si="7"/>
        <v>2.3271659726243286</v>
      </c>
      <c r="Z66" s="253">
        <f t="shared" si="7"/>
        <v>2.3771659726243284</v>
      </c>
      <c r="AA66" s="253">
        <f t="shared" si="7"/>
        <v>2.3271659726243286</v>
      </c>
      <c r="AB66" s="253">
        <f t="shared" si="7"/>
        <v>2.3771659726243284</v>
      </c>
      <c r="AC66" s="253">
        <f t="shared" si="7"/>
        <v>2.3271659726243286</v>
      </c>
      <c r="AD66" s="253">
        <f t="shared" si="7"/>
        <v>2.3771659726243284</v>
      </c>
      <c r="AE66" s="253">
        <f t="shared" si="7"/>
        <v>2.3271659726243286</v>
      </c>
      <c r="AF66" s="253">
        <f t="shared" si="7"/>
        <v>2.3771659726243284</v>
      </c>
      <c r="AG66" s="253">
        <f t="shared" si="7"/>
        <v>2.3271659726243286</v>
      </c>
      <c r="AH66" s="253">
        <f t="shared" si="7"/>
        <v>2.3771659726243284</v>
      </c>
      <c r="AI66" s="253">
        <f t="shared" si="7"/>
        <v>2.4531659726243285</v>
      </c>
      <c r="AJ66" s="253">
        <f t="shared" si="7"/>
        <v>2.5031659726243283</v>
      </c>
      <c r="AK66" s="253">
        <f t="shared" si="7"/>
        <v>2.6001659726243282</v>
      </c>
      <c r="AL66" s="253">
        <f t="shared" si="7"/>
        <v>2.6501659726243285</v>
      </c>
      <c r="AM66" s="253">
        <f t="shared" si="7"/>
        <v>2.747165972624328</v>
      </c>
      <c r="AN66" s="253">
        <f t="shared" si="7"/>
        <v>2.7971659726243288</v>
      </c>
      <c r="AO66" s="253">
        <f t="shared" si="7"/>
        <v>2.747165972624328</v>
      </c>
      <c r="AP66" s="253">
        <f t="shared" si="7"/>
        <v>2.7971659726243288</v>
      </c>
      <c r="AQ66" s="253">
        <f t="shared" si="7"/>
        <v>2.747165972624328</v>
      </c>
      <c r="AR66" s="253">
        <f t="shared" si="7"/>
        <v>2.7971659726243288</v>
      </c>
      <c r="AS66" s="253">
        <f t="shared" si="7"/>
        <v>2.747165972624328</v>
      </c>
      <c r="AT66" s="253">
        <f t="shared" si="7"/>
        <v>2.7971659726243288</v>
      </c>
      <c r="AU66" s="253">
        <f t="shared" si="7"/>
        <v>2.747165972624328</v>
      </c>
      <c r="AV66" s="253">
        <f t="shared" si="7"/>
        <v>2.7971659726243288</v>
      </c>
      <c r="AW66" s="253">
        <f t="shared" si="7"/>
        <v>2.747165972624328</v>
      </c>
      <c r="AX66" s="253">
        <f t="shared" si="7"/>
        <v>2.7971659726243288</v>
      </c>
      <c r="AY66" s="253">
        <f t="shared" si="7"/>
        <v>2.747165972624328</v>
      </c>
      <c r="AZ66" s="253">
        <f t="shared" si="7"/>
        <v>2.7971659726243288</v>
      </c>
      <c r="BA66" s="253">
        <f t="shared" si="7"/>
        <v>2.747165972624328</v>
      </c>
      <c r="BB66" s="253">
        <f t="shared" si="7"/>
        <v>2.7971659726243288</v>
      </c>
      <c r="BC66" s="254">
        <f t="shared" si="7"/>
        <v>2.3274620913743282</v>
      </c>
      <c r="BD66" s="253">
        <f t="shared" si="7"/>
        <v>2.3274620913743282</v>
      </c>
      <c r="BE66" s="253">
        <f t="shared" si="7"/>
        <v>2.3774620913743285</v>
      </c>
      <c r="BF66" s="253">
        <f t="shared" si="7"/>
        <v>2.3274620913743282</v>
      </c>
      <c r="BG66" s="253">
        <f t="shared" si="7"/>
        <v>2.3774620913743285</v>
      </c>
      <c r="BH66" s="253">
        <f t="shared" si="7"/>
        <v>2.3274620913743282</v>
      </c>
      <c r="BI66" s="255">
        <f t="shared" si="7"/>
        <v>2.3774620913743285</v>
      </c>
      <c r="BJ66" s="255">
        <f t="shared" si="7"/>
        <v>2.3274620913743282</v>
      </c>
      <c r="BK66" s="255">
        <f t="shared" si="7"/>
        <v>2.3774620913743285</v>
      </c>
      <c r="BL66" s="255">
        <f t="shared" si="7"/>
        <v>2.3274620913743282</v>
      </c>
      <c r="BM66" s="255">
        <f t="shared" si="7"/>
        <v>2.3774620913743285</v>
      </c>
      <c r="BN66" s="255">
        <f t="shared" si="7"/>
        <v>2.3274620913743282</v>
      </c>
      <c r="BO66" s="255">
        <f t="shared" si="7"/>
        <v>2.3774620913743285</v>
      </c>
      <c r="BP66" s="255">
        <f t="shared" si="7"/>
        <v>2.4534620913743281</v>
      </c>
      <c r="BQ66" s="255">
        <f t="shared" ref="BQ66:EB66" si="8">SUM(BQ67:BQ74)</f>
        <v>2.5034620913743284</v>
      </c>
      <c r="BR66" s="255">
        <f t="shared" si="8"/>
        <v>2.6004620913743284</v>
      </c>
      <c r="BS66" s="255">
        <f t="shared" si="8"/>
        <v>2.6504620913743282</v>
      </c>
      <c r="BT66" s="255">
        <f t="shared" si="8"/>
        <v>2.7474620913743286</v>
      </c>
      <c r="BU66" s="255">
        <f t="shared" si="8"/>
        <v>2.7974620913743284</v>
      </c>
      <c r="BV66" s="255">
        <f t="shared" si="8"/>
        <v>2.7474620913743286</v>
      </c>
      <c r="BW66" s="255">
        <f t="shared" si="8"/>
        <v>2.7974620913743284</v>
      </c>
      <c r="BX66" s="253">
        <f t="shared" si="8"/>
        <v>2.7474620913743286</v>
      </c>
      <c r="BY66" s="253">
        <f t="shared" si="8"/>
        <v>2.7974620913743284</v>
      </c>
      <c r="BZ66" s="253">
        <f t="shared" si="8"/>
        <v>2.7474620913743286</v>
      </c>
      <c r="CA66" s="253">
        <f t="shared" si="8"/>
        <v>2.7974620913743284</v>
      </c>
      <c r="CB66" s="253">
        <f t="shared" si="8"/>
        <v>2.7474620913743286</v>
      </c>
      <c r="CC66" s="253">
        <f t="shared" si="8"/>
        <v>2.7974620913743284</v>
      </c>
      <c r="CD66" s="253">
        <f t="shared" si="8"/>
        <v>2.7474620913743286</v>
      </c>
      <c r="CE66" s="253">
        <f t="shared" si="8"/>
        <v>2.7974620913743284</v>
      </c>
      <c r="CF66" s="253">
        <f t="shared" si="8"/>
        <v>2.7474620913743286</v>
      </c>
      <c r="CG66" s="253">
        <f t="shared" si="8"/>
        <v>2.7974620913743284</v>
      </c>
      <c r="CH66" s="253">
        <f t="shared" si="8"/>
        <v>2.7474620913743286</v>
      </c>
      <c r="CI66" s="253">
        <f t="shared" si="8"/>
        <v>2.7974620913743284</v>
      </c>
      <c r="CJ66" s="253">
        <f t="shared" si="8"/>
        <v>2.3778920086243285</v>
      </c>
      <c r="CK66" s="253">
        <f t="shared" si="8"/>
        <v>2.3778920086243285</v>
      </c>
      <c r="CL66" s="253">
        <f t="shared" si="8"/>
        <v>2.3778920086243285</v>
      </c>
      <c r="CM66" s="253">
        <f t="shared" si="8"/>
        <v>2.3778920086243285</v>
      </c>
      <c r="CN66" s="253">
        <f t="shared" si="8"/>
        <v>2.3778920086243285</v>
      </c>
      <c r="CO66" s="253">
        <f t="shared" si="8"/>
        <v>2.5038920086243284</v>
      </c>
      <c r="CP66" s="253">
        <f t="shared" si="8"/>
        <v>2.6508920086243282</v>
      </c>
      <c r="CQ66" s="253">
        <f t="shared" si="8"/>
        <v>2.7978920086243284</v>
      </c>
      <c r="CR66" s="253">
        <f t="shared" si="8"/>
        <v>2.7978920086243284</v>
      </c>
      <c r="CS66" s="253">
        <f t="shared" si="8"/>
        <v>2.7978920086243284</v>
      </c>
      <c r="CT66" s="253">
        <f t="shared" si="8"/>
        <v>2.7978920086243284</v>
      </c>
      <c r="CU66" s="253">
        <f t="shared" si="8"/>
        <v>2.7978920086243284</v>
      </c>
      <c r="CV66" s="253">
        <f t="shared" si="8"/>
        <v>2.7978920086243284</v>
      </c>
      <c r="CW66" s="253">
        <f t="shared" si="8"/>
        <v>2.7978920086243284</v>
      </c>
      <c r="CX66" s="253">
        <f t="shared" si="8"/>
        <v>2.7978920086243284</v>
      </c>
      <c r="CY66" s="253">
        <f t="shared" si="8"/>
        <v>2.3984052726243283</v>
      </c>
      <c r="CZ66" s="253">
        <f t="shared" si="8"/>
        <v>2.3984052726243283</v>
      </c>
      <c r="DA66" s="253">
        <f t="shared" si="8"/>
        <v>2.3984052726243283</v>
      </c>
      <c r="DB66" s="253">
        <f t="shared" si="8"/>
        <v>2.3984052726243283</v>
      </c>
      <c r="DC66" s="253">
        <f t="shared" si="8"/>
        <v>2.5244052726243282</v>
      </c>
      <c r="DD66" s="253">
        <f t="shared" si="8"/>
        <v>2.671405272624328</v>
      </c>
      <c r="DE66" s="253">
        <f t="shared" si="8"/>
        <v>2.8184052726243283</v>
      </c>
      <c r="DF66" s="253">
        <f t="shared" si="8"/>
        <v>2.8184052726243283</v>
      </c>
      <c r="DG66" s="253">
        <f t="shared" si="8"/>
        <v>2.8184052726243283</v>
      </c>
      <c r="DH66" s="253">
        <f t="shared" si="8"/>
        <v>2.8184052726243283</v>
      </c>
      <c r="DI66" s="253">
        <f t="shared" si="8"/>
        <v>2.8184052726243283</v>
      </c>
      <c r="DJ66" s="253">
        <f t="shared" si="8"/>
        <v>2.8184052726243283</v>
      </c>
      <c r="DK66" s="253">
        <f t="shared" si="8"/>
        <v>2.8184052726243283</v>
      </c>
      <c r="DL66" s="253">
        <f t="shared" si="8"/>
        <v>2.8184052726243283</v>
      </c>
      <c r="DM66" s="253">
        <f t="shared" si="8"/>
        <v>2.3990797476243282</v>
      </c>
      <c r="DN66" s="253">
        <f t="shared" si="8"/>
        <v>2.3990797476243282</v>
      </c>
      <c r="DO66" s="253">
        <f t="shared" si="8"/>
        <v>2.3990797476243282</v>
      </c>
      <c r="DP66" s="253">
        <f t="shared" si="8"/>
        <v>2.5250797476243281</v>
      </c>
      <c r="DQ66" s="253">
        <f t="shared" si="8"/>
        <v>2.6720797476243283</v>
      </c>
      <c r="DR66" s="253">
        <f t="shared" si="8"/>
        <v>2.8190797476243277</v>
      </c>
      <c r="DS66" s="253">
        <f t="shared" si="8"/>
        <v>2.8190797476243277</v>
      </c>
      <c r="DT66" s="253">
        <f t="shared" si="8"/>
        <v>2.8190797476243277</v>
      </c>
      <c r="DU66" s="253">
        <f t="shared" si="8"/>
        <v>2.8190797476243277</v>
      </c>
      <c r="DV66" s="253">
        <f t="shared" si="8"/>
        <v>2.8190797476243277</v>
      </c>
      <c r="DW66" s="253">
        <f t="shared" si="8"/>
        <v>2.8190797476243277</v>
      </c>
      <c r="DX66" s="253">
        <f t="shared" si="8"/>
        <v>2.8190797476243277</v>
      </c>
      <c r="DY66" s="253">
        <f t="shared" si="8"/>
        <v>2.8190797476243277</v>
      </c>
      <c r="DZ66" s="253">
        <f t="shared" si="8"/>
        <v>3.1887369595304103</v>
      </c>
      <c r="EA66" s="253">
        <f t="shared" si="8"/>
        <v>3.1887369595304103</v>
      </c>
      <c r="EB66" s="253">
        <f t="shared" si="8"/>
        <v>3.3147369595304106</v>
      </c>
      <c r="EC66" s="253">
        <f t="shared" ref="EC66:GN66" si="9">SUM(EC67:EC74)</f>
        <v>3.4617369595304104</v>
      </c>
      <c r="ED66" s="253">
        <f t="shared" si="9"/>
        <v>3.6087369595304102</v>
      </c>
      <c r="EE66" s="253">
        <f t="shared" si="9"/>
        <v>3.6087369595304102</v>
      </c>
      <c r="EF66" s="253">
        <f t="shared" si="9"/>
        <v>3.6087369595304102</v>
      </c>
      <c r="EG66" s="253">
        <f t="shared" si="9"/>
        <v>3.6087369595304102</v>
      </c>
      <c r="EH66" s="253">
        <f t="shared" si="9"/>
        <v>3.6087369595304102</v>
      </c>
      <c r="EI66" s="253">
        <f t="shared" si="9"/>
        <v>3.6087369595304102</v>
      </c>
      <c r="EJ66" s="253">
        <f t="shared" si="9"/>
        <v>3.6087369595304102</v>
      </c>
      <c r="EK66" s="253">
        <f t="shared" si="9"/>
        <v>3.6087369595304102</v>
      </c>
      <c r="EL66" s="253">
        <f t="shared" si="9"/>
        <v>3.4095028095304105</v>
      </c>
      <c r="EM66" s="253">
        <f t="shared" si="9"/>
        <v>3.5355028095304109</v>
      </c>
      <c r="EN66" s="253">
        <f t="shared" si="9"/>
        <v>3.6825028095304102</v>
      </c>
      <c r="EO66" s="253">
        <f t="shared" si="9"/>
        <v>3.8295028095304104</v>
      </c>
      <c r="EP66" s="253">
        <f t="shared" si="9"/>
        <v>3.8295028095304104</v>
      </c>
      <c r="EQ66" s="253">
        <f t="shared" si="9"/>
        <v>3.8295028095304104</v>
      </c>
      <c r="ER66" s="253">
        <f t="shared" si="9"/>
        <v>3.8295028095304104</v>
      </c>
      <c r="ES66" s="253">
        <f t="shared" si="9"/>
        <v>3.8295028095304104</v>
      </c>
      <c r="ET66" s="253">
        <f t="shared" si="9"/>
        <v>3.8295028095304104</v>
      </c>
      <c r="EU66" s="253">
        <f t="shared" si="9"/>
        <v>3.8295028095304104</v>
      </c>
      <c r="EV66" s="253">
        <f t="shared" si="9"/>
        <v>3.8295028095304104</v>
      </c>
      <c r="EW66" s="253">
        <f t="shared" si="9"/>
        <v>3.6907201157804108</v>
      </c>
      <c r="EX66" s="253">
        <f t="shared" si="9"/>
        <v>3.8377201157804102</v>
      </c>
      <c r="EY66" s="253">
        <f t="shared" si="9"/>
        <v>3.9847201157804104</v>
      </c>
      <c r="EZ66" s="253">
        <f t="shared" si="9"/>
        <v>3.9847201157804104</v>
      </c>
      <c r="FA66" s="253">
        <f t="shared" si="9"/>
        <v>3.9847201157804104</v>
      </c>
      <c r="FB66" s="253">
        <f t="shared" si="9"/>
        <v>3.9847201157804104</v>
      </c>
      <c r="FC66" s="253">
        <f t="shared" si="9"/>
        <v>3.9847201157804104</v>
      </c>
      <c r="FD66" s="253">
        <f t="shared" si="9"/>
        <v>3.9847201157804104</v>
      </c>
      <c r="FE66" s="253">
        <f t="shared" si="9"/>
        <v>3.9847201157804104</v>
      </c>
      <c r="FF66" s="253">
        <f t="shared" si="9"/>
        <v>3.9847201157804104</v>
      </c>
      <c r="FG66" s="253">
        <f t="shared" si="9"/>
        <v>4.6744711157804106</v>
      </c>
      <c r="FH66" s="253">
        <f t="shared" si="9"/>
        <v>4.8214711157804109</v>
      </c>
      <c r="FI66" s="253">
        <f t="shared" si="9"/>
        <v>4.8214711157804109</v>
      </c>
      <c r="FJ66" s="253">
        <f t="shared" si="9"/>
        <v>4.8214711157804109</v>
      </c>
      <c r="FK66" s="253">
        <f t="shared" si="9"/>
        <v>4.8214711157804109</v>
      </c>
      <c r="FL66" s="253">
        <f t="shared" si="9"/>
        <v>4.8214711157804109</v>
      </c>
      <c r="FM66" s="253">
        <f t="shared" si="9"/>
        <v>4.8214711157804109</v>
      </c>
      <c r="FN66" s="253">
        <f t="shared" si="9"/>
        <v>4.8214711157804109</v>
      </c>
      <c r="FO66" s="253">
        <f t="shared" si="9"/>
        <v>4.8214711157804109</v>
      </c>
      <c r="FP66" s="253">
        <f t="shared" si="9"/>
        <v>4.8828803095304112</v>
      </c>
      <c r="FQ66" s="253">
        <f t="shared" si="9"/>
        <v>4.8828803095304112</v>
      </c>
      <c r="FR66" s="253">
        <f t="shared" si="9"/>
        <v>4.8828803095304112</v>
      </c>
      <c r="FS66" s="253">
        <f t="shared" si="9"/>
        <v>4.8828803095304112</v>
      </c>
      <c r="FT66" s="253">
        <f t="shared" si="9"/>
        <v>4.8828803095304112</v>
      </c>
      <c r="FU66" s="253">
        <f t="shared" si="9"/>
        <v>4.8828803095304112</v>
      </c>
      <c r="FV66" s="253">
        <f t="shared" si="9"/>
        <v>4.8828803095304112</v>
      </c>
      <c r="FW66" s="253">
        <f t="shared" si="9"/>
        <v>4.8828803095304112</v>
      </c>
      <c r="FX66" s="253">
        <f t="shared" si="9"/>
        <v>4.9943717407804105</v>
      </c>
      <c r="FY66" s="253">
        <f t="shared" si="9"/>
        <v>4.9943717407804105</v>
      </c>
      <c r="FZ66" s="253">
        <f t="shared" si="9"/>
        <v>4.9943717407804105</v>
      </c>
      <c r="GA66" s="253">
        <f t="shared" si="9"/>
        <v>4.9943717407804105</v>
      </c>
      <c r="GB66" s="253">
        <f t="shared" si="9"/>
        <v>4.9943717407804105</v>
      </c>
      <c r="GC66" s="253">
        <f t="shared" si="9"/>
        <v>4.9943717407804105</v>
      </c>
      <c r="GD66" s="253">
        <f t="shared" si="9"/>
        <v>4.9943717407804105</v>
      </c>
      <c r="GE66" s="253">
        <f t="shared" si="9"/>
        <v>5.1164882407804111</v>
      </c>
      <c r="GF66" s="253">
        <f t="shared" si="9"/>
        <v>5.1164882407804111</v>
      </c>
      <c r="GG66" s="253">
        <f t="shared" si="9"/>
        <v>5.1164882407804111</v>
      </c>
      <c r="GH66" s="253">
        <f t="shared" si="9"/>
        <v>5.1164882407804111</v>
      </c>
      <c r="GI66" s="253">
        <f t="shared" si="9"/>
        <v>5.1164882407804111</v>
      </c>
      <c r="GJ66" s="253">
        <f t="shared" si="9"/>
        <v>5.1164882407804111</v>
      </c>
      <c r="GK66" s="253">
        <f t="shared" si="9"/>
        <v>5.2287509407804107</v>
      </c>
      <c r="GL66" s="253">
        <f t="shared" si="9"/>
        <v>5.2287509407804107</v>
      </c>
      <c r="GM66" s="253">
        <f t="shared" si="9"/>
        <v>5.2287509407804107</v>
      </c>
      <c r="GN66" s="253">
        <f t="shared" si="9"/>
        <v>5.2287509407804107</v>
      </c>
      <c r="GO66" s="253">
        <f t="shared" ref="GO66:IZ66" si="10">SUM(GO67:GO74)</f>
        <v>5.2287509407804107</v>
      </c>
      <c r="GP66" s="253">
        <f t="shared" si="10"/>
        <v>5.3511598407804106</v>
      </c>
      <c r="GQ66" s="253">
        <f t="shared" si="10"/>
        <v>5.3511598407804106</v>
      </c>
      <c r="GR66" s="253">
        <f t="shared" si="10"/>
        <v>5.3511598407804106</v>
      </c>
      <c r="GS66" s="253">
        <f t="shared" si="10"/>
        <v>5.3511598407804106</v>
      </c>
      <c r="GT66" s="255">
        <f t="shared" si="10"/>
        <v>2.5953078726243284</v>
      </c>
      <c r="GU66" s="255">
        <f t="shared" si="10"/>
        <v>2.5953078726243284</v>
      </c>
      <c r="GV66" s="255">
        <f t="shared" si="10"/>
        <v>2.5953078726243284</v>
      </c>
      <c r="GW66" s="255">
        <f t="shared" si="10"/>
        <v>2.5953078726243284</v>
      </c>
      <c r="GX66" s="255">
        <f t="shared" si="10"/>
        <v>2.5953078726243284</v>
      </c>
      <c r="GY66" s="253">
        <f t="shared" si="10"/>
        <v>1.2411659726243283</v>
      </c>
      <c r="GZ66" s="253">
        <f t="shared" si="10"/>
        <v>1.2911659726243283</v>
      </c>
      <c r="HA66" s="253">
        <f t="shared" si="10"/>
        <v>1.2414620913743284</v>
      </c>
      <c r="HB66" s="253">
        <f t="shared" si="10"/>
        <v>1.2914620913743282</v>
      </c>
      <c r="HC66" s="253">
        <f t="shared" si="10"/>
        <v>1.2918920086243282</v>
      </c>
      <c r="HD66" s="253">
        <f t="shared" si="10"/>
        <v>1.3624052726243283</v>
      </c>
      <c r="HE66" s="253">
        <f t="shared" si="10"/>
        <v>1.3630797476243284</v>
      </c>
      <c r="HF66" s="253">
        <f t="shared" si="10"/>
        <v>1.5701599913743283</v>
      </c>
      <c r="HG66" s="253">
        <f t="shared" si="10"/>
        <v>1.5909258413743284</v>
      </c>
      <c r="HH66" s="253">
        <f t="shared" si="10"/>
        <v>1.6621431476243282</v>
      </c>
      <c r="HI66" s="253">
        <f t="shared" si="10"/>
        <v>2.3198941476243284</v>
      </c>
      <c r="HJ66" s="253">
        <f t="shared" si="10"/>
        <v>2.5327947726243285</v>
      </c>
      <c r="HK66" s="253">
        <f t="shared" si="10"/>
        <v>2.5549112726243286</v>
      </c>
      <c r="HL66" s="253">
        <f t="shared" si="10"/>
        <v>3.2395828726243288</v>
      </c>
      <c r="HM66" s="253">
        <f t="shared" si="10"/>
        <v>3.8812447476243279</v>
      </c>
      <c r="HN66" s="253">
        <f t="shared" si="10"/>
        <v>4.1388203726243278</v>
      </c>
      <c r="HO66" s="253">
        <f t="shared" si="10"/>
        <v>1.453589004468246</v>
      </c>
      <c r="HP66" s="253">
        <f t="shared" si="10"/>
        <v>1.5035890044682461</v>
      </c>
      <c r="HQ66" s="253">
        <f t="shared" si="10"/>
        <v>1.453589004468246</v>
      </c>
      <c r="HR66" s="253">
        <f t="shared" si="10"/>
        <v>1.5035890044682461</v>
      </c>
      <c r="HS66" s="253">
        <f t="shared" si="10"/>
        <v>1.453589004468246</v>
      </c>
      <c r="HT66" s="253">
        <f t="shared" si="10"/>
        <v>1.5035890044682461</v>
      </c>
      <c r="HU66" s="253">
        <f t="shared" si="10"/>
        <v>1.453589004468246</v>
      </c>
      <c r="HV66" s="253">
        <f t="shared" si="10"/>
        <v>1.5035890044682461</v>
      </c>
      <c r="HW66" s="253">
        <f t="shared" si="10"/>
        <v>1.453589004468246</v>
      </c>
      <c r="HX66" s="253">
        <f t="shared" si="10"/>
        <v>1.5035890044682461</v>
      </c>
      <c r="HY66" s="253">
        <f t="shared" si="10"/>
        <v>1.453589004468246</v>
      </c>
      <c r="HZ66" s="253">
        <f t="shared" si="10"/>
        <v>1.5035890044682461</v>
      </c>
      <c r="IA66" s="253">
        <f t="shared" si="10"/>
        <v>1.453589004468246</v>
      </c>
      <c r="IB66" s="253">
        <f t="shared" si="10"/>
        <v>1.5035890044682461</v>
      </c>
      <c r="IC66" s="253">
        <f t="shared" si="10"/>
        <v>1.5795890044682461</v>
      </c>
      <c r="ID66" s="253">
        <f t="shared" si="10"/>
        <v>1.6295890044682462</v>
      </c>
      <c r="IE66" s="253">
        <f t="shared" si="10"/>
        <v>1.6265890044682461</v>
      </c>
      <c r="IF66" s="253">
        <f t="shared" si="10"/>
        <v>1.6765890044682461</v>
      </c>
      <c r="IG66" s="253">
        <f t="shared" si="10"/>
        <v>1.673589004468246</v>
      </c>
      <c r="IH66" s="253">
        <f t="shared" si="10"/>
        <v>1.723589004468246</v>
      </c>
      <c r="II66" s="253">
        <f t="shared" si="10"/>
        <v>1.673589004468246</v>
      </c>
      <c r="IJ66" s="253">
        <f t="shared" si="10"/>
        <v>1.723589004468246</v>
      </c>
      <c r="IK66" s="253">
        <f t="shared" si="10"/>
        <v>1.673589004468246</v>
      </c>
      <c r="IL66" s="253">
        <f t="shared" si="10"/>
        <v>1.723589004468246</v>
      </c>
      <c r="IM66" s="253">
        <f t="shared" si="10"/>
        <v>1.673589004468246</v>
      </c>
      <c r="IN66" s="253">
        <f t="shared" si="10"/>
        <v>1.723589004468246</v>
      </c>
      <c r="IO66" s="253">
        <f t="shared" si="10"/>
        <v>1.673589004468246</v>
      </c>
      <c r="IP66" s="253">
        <f t="shared" si="10"/>
        <v>1.723589004468246</v>
      </c>
      <c r="IQ66" s="253">
        <f t="shared" si="10"/>
        <v>1.673589004468246</v>
      </c>
      <c r="IR66" s="253">
        <f t="shared" si="10"/>
        <v>1.723589004468246</v>
      </c>
      <c r="IS66" s="253">
        <f t="shared" si="10"/>
        <v>1.673589004468246</v>
      </c>
      <c r="IT66" s="253">
        <f t="shared" si="10"/>
        <v>1.723589004468246</v>
      </c>
      <c r="IU66" s="253">
        <f t="shared" si="10"/>
        <v>1.673589004468246</v>
      </c>
      <c r="IV66" s="253">
        <f t="shared" si="10"/>
        <v>1.723589004468246</v>
      </c>
      <c r="IW66" s="254">
        <f t="shared" si="10"/>
        <v>1.4538851232182459</v>
      </c>
      <c r="IX66" s="253">
        <f t="shared" si="10"/>
        <v>1.4538851232182459</v>
      </c>
      <c r="IY66" s="253">
        <f t="shared" si="10"/>
        <v>1.503885123218246</v>
      </c>
      <c r="IZ66" s="253">
        <f t="shared" si="10"/>
        <v>1.4538851232182459</v>
      </c>
      <c r="JA66" s="253">
        <f t="shared" ref="JA66:LL66" si="11">SUM(JA67:JA74)</f>
        <v>1.503885123218246</v>
      </c>
      <c r="JB66" s="253">
        <f t="shared" si="11"/>
        <v>1.4538851232182459</v>
      </c>
      <c r="JC66" s="253">
        <f t="shared" si="11"/>
        <v>1.503885123218246</v>
      </c>
      <c r="JD66" s="255">
        <f t="shared" si="11"/>
        <v>1.4538851232182459</v>
      </c>
      <c r="JE66" s="255">
        <f t="shared" si="11"/>
        <v>1.503885123218246</v>
      </c>
      <c r="JF66" s="255">
        <f t="shared" si="11"/>
        <v>1.4538851232182459</v>
      </c>
      <c r="JG66" s="255">
        <f t="shared" si="11"/>
        <v>1.503885123218246</v>
      </c>
      <c r="JH66" s="255">
        <f t="shared" si="11"/>
        <v>1.4538851232182459</v>
      </c>
      <c r="JI66" s="255">
        <f t="shared" si="11"/>
        <v>1.503885123218246</v>
      </c>
      <c r="JJ66" s="255">
        <f t="shared" si="11"/>
        <v>1.579885123218246</v>
      </c>
      <c r="JK66" s="255">
        <f t="shared" si="11"/>
        <v>1.6298851232182461</v>
      </c>
      <c r="JL66" s="255">
        <f t="shared" si="11"/>
        <v>1.626885123218246</v>
      </c>
      <c r="JM66" s="255">
        <f t="shared" si="11"/>
        <v>1.676885123218246</v>
      </c>
      <c r="JN66" s="255">
        <f t="shared" si="11"/>
        <v>1.6738851232182459</v>
      </c>
      <c r="JO66" s="255">
        <f t="shared" si="11"/>
        <v>1.7238851232182459</v>
      </c>
      <c r="JP66" s="255">
        <f t="shared" si="11"/>
        <v>1.6738851232182459</v>
      </c>
      <c r="JQ66" s="253">
        <f t="shared" si="11"/>
        <v>1.7238851232182459</v>
      </c>
      <c r="JR66" s="253">
        <f t="shared" si="11"/>
        <v>1.6738851232182459</v>
      </c>
      <c r="JS66" s="253">
        <f t="shared" si="11"/>
        <v>1.7238851232182459</v>
      </c>
      <c r="JT66" s="253">
        <f t="shared" si="11"/>
        <v>1.6738851232182459</v>
      </c>
      <c r="JU66" s="253">
        <f t="shared" si="11"/>
        <v>1.7238851232182459</v>
      </c>
      <c r="JV66" s="253">
        <f t="shared" si="11"/>
        <v>1.6738851232182459</v>
      </c>
      <c r="JW66" s="253">
        <f t="shared" si="11"/>
        <v>1.7238851232182459</v>
      </c>
      <c r="JX66" s="253">
        <f t="shared" si="11"/>
        <v>1.6738851232182459</v>
      </c>
      <c r="JY66" s="253">
        <f t="shared" si="11"/>
        <v>1.7238851232182459</v>
      </c>
      <c r="JZ66" s="253">
        <f t="shared" si="11"/>
        <v>1.6738851232182459</v>
      </c>
      <c r="KA66" s="253">
        <f t="shared" si="11"/>
        <v>1.7238851232182459</v>
      </c>
      <c r="KB66" s="253">
        <f t="shared" si="11"/>
        <v>1.6738851232182459</v>
      </c>
      <c r="KC66" s="253">
        <f t="shared" si="11"/>
        <v>1.7238851232182459</v>
      </c>
      <c r="KD66" s="253">
        <f t="shared" si="11"/>
        <v>1.5043150404682459</v>
      </c>
      <c r="KE66" s="253">
        <f t="shared" si="11"/>
        <v>1.5043150404682459</v>
      </c>
      <c r="KF66" s="253">
        <f t="shared" si="11"/>
        <v>1.5043150404682459</v>
      </c>
      <c r="KG66" s="253">
        <f t="shared" si="11"/>
        <v>1.5043150404682459</v>
      </c>
      <c r="KH66" s="253">
        <f t="shared" si="11"/>
        <v>1.5043150404682459</v>
      </c>
      <c r="KI66" s="253">
        <f t="shared" si="11"/>
        <v>1.630315040468246</v>
      </c>
      <c r="KJ66" s="253">
        <f t="shared" si="11"/>
        <v>1.677315040468246</v>
      </c>
      <c r="KK66" s="253">
        <f t="shared" si="11"/>
        <v>1.7243150404682459</v>
      </c>
      <c r="KL66" s="253">
        <f t="shared" si="11"/>
        <v>1.7243150404682459</v>
      </c>
      <c r="KM66" s="253">
        <f t="shared" si="11"/>
        <v>1.7243150404682459</v>
      </c>
      <c r="KN66" s="253">
        <f t="shared" si="11"/>
        <v>1.7243150404682459</v>
      </c>
      <c r="KO66" s="253">
        <f t="shared" si="11"/>
        <v>1.7243150404682459</v>
      </c>
      <c r="KP66" s="253">
        <f t="shared" si="11"/>
        <v>1.7243150404682459</v>
      </c>
      <c r="KQ66" s="253">
        <f t="shared" si="11"/>
        <v>1.7243150404682459</v>
      </c>
      <c r="KR66" s="253">
        <f t="shared" si="11"/>
        <v>1.7243150404682459</v>
      </c>
      <c r="KS66" s="253">
        <f t="shared" si="11"/>
        <v>1.514828304468246</v>
      </c>
      <c r="KT66" s="253">
        <f t="shared" si="11"/>
        <v>1.514828304468246</v>
      </c>
      <c r="KU66" s="253">
        <f t="shared" si="11"/>
        <v>1.514828304468246</v>
      </c>
      <c r="KV66" s="253">
        <f t="shared" si="11"/>
        <v>1.514828304468246</v>
      </c>
      <c r="KW66" s="253">
        <f t="shared" si="11"/>
        <v>1.6408283044682461</v>
      </c>
      <c r="KX66" s="253">
        <f t="shared" si="11"/>
        <v>1.6878283044682461</v>
      </c>
      <c r="KY66" s="253">
        <f t="shared" si="11"/>
        <v>1.734828304468246</v>
      </c>
      <c r="KZ66" s="253">
        <f t="shared" si="11"/>
        <v>1.734828304468246</v>
      </c>
      <c r="LA66" s="253">
        <f t="shared" si="11"/>
        <v>1.734828304468246</v>
      </c>
      <c r="LB66" s="253">
        <f t="shared" si="11"/>
        <v>1.734828304468246</v>
      </c>
      <c r="LC66" s="253">
        <f t="shared" si="11"/>
        <v>1.734828304468246</v>
      </c>
      <c r="LD66" s="253">
        <f t="shared" si="11"/>
        <v>1.734828304468246</v>
      </c>
      <c r="LE66" s="253">
        <f t="shared" si="11"/>
        <v>1.734828304468246</v>
      </c>
      <c r="LF66" s="253">
        <f t="shared" si="11"/>
        <v>1.734828304468246</v>
      </c>
      <c r="LG66" s="253">
        <f t="shared" si="11"/>
        <v>1.5155027794682461</v>
      </c>
      <c r="LH66" s="253">
        <f t="shared" si="11"/>
        <v>1.5155027794682461</v>
      </c>
      <c r="LI66" s="253">
        <f t="shared" si="11"/>
        <v>1.5155027794682461</v>
      </c>
      <c r="LJ66" s="253">
        <f t="shared" si="11"/>
        <v>1.6415027794682462</v>
      </c>
      <c r="LK66" s="253">
        <f t="shared" si="11"/>
        <v>1.6885027794682461</v>
      </c>
      <c r="LL66" s="253">
        <f t="shared" si="11"/>
        <v>1.735502779468246</v>
      </c>
      <c r="LM66" s="253">
        <f t="shared" ref="LM66:NX66" si="12">SUM(LM67:LM74)</f>
        <v>1.735502779468246</v>
      </c>
      <c r="LN66" s="253">
        <f t="shared" si="12"/>
        <v>1.735502779468246</v>
      </c>
      <c r="LO66" s="253">
        <f t="shared" si="12"/>
        <v>1.735502779468246</v>
      </c>
      <c r="LP66" s="253">
        <f t="shared" si="12"/>
        <v>1.735502779468246</v>
      </c>
      <c r="LQ66" s="253">
        <f t="shared" si="12"/>
        <v>1.735502779468246</v>
      </c>
      <c r="LR66" s="253">
        <f t="shared" si="12"/>
        <v>1.735502779468246</v>
      </c>
      <c r="LS66" s="253">
        <f t="shared" si="12"/>
        <v>1.735502779468246</v>
      </c>
      <c r="LT66" s="253">
        <f t="shared" si="12"/>
        <v>2.1661599913743284</v>
      </c>
      <c r="LU66" s="253">
        <f t="shared" si="12"/>
        <v>2.1661599913743284</v>
      </c>
      <c r="LV66" s="253">
        <f t="shared" si="12"/>
        <v>2.2921599913743282</v>
      </c>
      <c r="LW66" s="253">
        <f t="shared" si="12"/>
        <v>2.339159991374328</v>
      </c>
      <c r="LX66" s="253">
        <f t="shared" si="12"/>
        <v>2.3861599913743281</v>
      </c>
      <c r="LY66" s="253">
        <f t="shared" si="12"/>
        <v>2.3861599913743281</v>
      </c>
      <c r="LZ66" s="253">
        <f t="shared" si="12"/>
        <v>2.3861599913743281</v>
      </c>
      <c r="MA66" s="253">
        <f t="shared" si="12"/>
        <v>2.3861599913743281</v>
      </c>
      <c r="MB66" s="253">
        <f t="shared" si="12"/>
        <v>2.3861599913743281</v>
      </c>
      <c r="MC66" s="253">
        <f t="shared" si="12"/>
        <v>2.3861599913743281</v>
      </c>
      <c r="MD66" s="253">
        <f t="shared" si="12"/>
        <v>2.3861599913743281</v>
      </c>
      <c r="ME66" s="253">
        <f t="shared" si="12"/>
        <v>2.3861599913743281</v>
      </c>
      <c r="MF66" s="253">
        <f t="shared" si="12"/>
        <v>2.3869258413743282</v>
      </c>
      <c r="MG66" s="253">
        <f t="shared" si="12"/>
        <v>2.5129258413743285</v>
      </c>
      <c r="MH66" s="253">
        <f t="shared" si="12"/>
        <v>2.5599258413743282</v>
      </c>
      <c r="MI66" s="253">
        <f t="shared" si="12"/>
        <v>2.6069258413743279</v>
      </c>
      <c r="MJ66" s="253">
        <f t="shared" si="12"/>
        <v>2.6069258413743279</v>
      </c>
      <c r="MK66" s="253">
        <f t="shared" si="12"/>
        <v>2.6069258413743279</v>
      </c>
      <c r="ML66" s="253">
        <f t="shared" si="12"/>
        <v>2.6069258413743279</v>
      </c>
      <c r="MM66" s="253">
        <f t="shared" si="12"/>
        <v>2.6069258413743279</v>
      </c>
      <c r="MN66" s="253">
        <f t="shared" si="12"/>
        <v>2.6069258413743279</v>
      </c>
      <c r="MO66" s="253">
        <f t="shared" si="12"/>
        <v>2.6069258413743279</v>
      </c>
      <c r="MP66" s="253">
        <f t="shared" si="12"/>
        <v>2.6069258413743279</v>
      </c>
      <c r="MQ66" s="253">
        <f t="shared" si="12"/>
        <v>2.5741431476243282</v>
      </c>
      <c r="MR66" s="253">
        <f t="shared" si="12"/>
        <v>2.6211431476243279</v>
      </c>
      <c r="MS66" s="253">
        <f t="shared" si="12"/>
        <v>2.6681431476243285</v>
      </c>
      <c r="MT66" s="253">
        <f t="shared" si="12"/>
        <v>2.6681431476243285</v>
      </c>
      <c r="MU66" s="253">
        <f t="shared" si="12"/>
        <v>2.6681431476243285</v>
      </c>
      <c r="MV66" s="253">
        <f t="shared" si="12"/>
        <v>2.6681431476243285</v>
      </c>
      <c r="MW66" s="253">
        <f t="shared" si="12"/>
        <v>2.6681431476243285</v>
      </c>
      <c r="MX66" s="253">
        <f t="shared" si="12"/>
        <v>2.6681431476243285</v>
      </c>
      <c r="MY66" s="253">
        <f t="shared" si="12"/>
        <v>2.6681431476243285</v>
      </c>
      <c r="MZ66" s="253">
        <f t="shared" si="12"/>
        <v>2.6681431476243285</v>
      </c>
      <c r="NA66" s="253">
        <f t="shared" si="12"/>
        <v>3.3388941476243286</v>
      </c>
      <c r="NB66" s="253">
        <f t="shared" si="12"/>
        <v>3.3858941476243283</v>
      </c>
      <c r="NC66" s="253">
        <f t="shared" si="12"/>
        <v>3.3858941476243283</v>
      </c>
      <c r="ND66" s="253">
        <f t="shared" si="12"/>
        <v>3.3858941476243283</v>
      </c>
      <c r="NE66" s="253">
        <f t="shared" si="12"/>
        <v>3.3858941476243283</v>
      </c>
      <c r="NF66" s="253">
        <f t="shared" si="12"/>
        <v>3.3858941476243283</v>
      </c>
      <c r="NG66" s="253">
        <f t="shared" si="12"/>
        <v>3.3858941476243283</v>
      </c>
      <c r="NH66" s="253">
        <f t="shared" si="12"/>
        <v>3.3858941476243283</v>
      </c>
      <c r="NI66" s="253">
        <f t="shared" si="12"/>
        <v>3.3858941476243283</v>
      </c>
      <c r="NJ66" s="253">
        <f t="shared" si="12"/>
        <v>3.4473033413743286</v>
      </c>
      <c r="NK66" s="253">
        <f t="shared" si="12"/>
        <v>3.4473033413743286</v>
      </c>
      <c r="NL66" s="253">
        <f t="shared" si="12"/>
        <v>3.4473033413743286</v>
      </c>
      <c r="NM66" s="253">
        <f t="shared" si="12"/>
        <v>3.4473033413743286</v>
      </c>
      <c r="NN66" s="253">
        <f t="shared" si="12"/>
        <v>3.4473033413743286</v>
      </c>
      <c r="NO66" s="253">
        <f t="shared" si="12"/>
        <v>3.4473033413743286</v>
      </c>
      <c r="NP66" s="253">
        <f t="shared" si="12"/>
        <v>3.4473033413743286</v>
      </c>
      <c r="NQ66" s="253">
        <f t="shared" si="12"/>
        <v>3.4473033413743286</v>
      </c>
      <c r="NR66" s="253">
        <f t="shared" si="12"/>
        <v>3.5587947726243279</v>
      </c>
      <c r="NS66" s="253">
        <f t="shared" si="12"/>
        <v>3.5587947726243279</v>
      </c>
      <c r="NT66" s="253">
        <f t="shared" si="12"/>
        <v>3.5587947726243279</v>
      </c>
      <c r="NU66" s="253">
        <f t="shared" si="12"/>
        <v>3.5587947726243279</v>
      </c>
      <c r="NV66" s="253">
        <f t="shared" si="12"/>
        <v>3.5587947726243279</v>
      </c>
      <c r="NW66" s="253">
        <f t="shared" si="12"/>
        <v>3.5587947726243279</v>
      </c>
      <c r="NX66" s="253">
        <f t="shared" si="12"/>
        <v>3.5587947726243279</v>
      </c>
      <c r="NY66" s="253">
        <f t="shared" ref="NY66:QJ66" si="13">SUM(NY67:NY74)</f>
        <v>3.6809112726243285</v>
      </c>
      <c r="NZ66" s="253">
        <f t="shared" si="13"/>
        <v>3.6809112726243285</v>
      </c>
      <c r="OA66" s="253">
        <f t="shared" si="13"/>
        <v>3.6809112726243285</v>
      </c>
      <c r="OB66" s="253">
        <f t="shared" si="13"/>
        <v>3.6809112726243285</v>
      </c>
      <c r="OC66" s="253">
        <f t="shared" si="13"/>
        <v>3.6809112726243285</v>
      </c>
      <c r="OD66" s="253">
        <f t="shared" si="13"/>
        <v>3.6809112726243285</v>
      </c>
      <c r="OE66" s="253">
        <f t="shared" si="13"/>
        <v>3.7931739726243281</v>
      </c>
      <c r="OF66" s="253">
        <f t="shared" si="13"/>
        <v>3.7931739726243281</v>
      </c>
      <c r="OG66" s="253">
        <f t="shared" si="13"/>
        <v>3.7931739726243281</v>
      </c>
      <c r="OH66" s="253">
        <f t="shared" si="13"/>
        <v>3.7931739726243281</v>
      </c>
      <c r="OI66" s="253">
        <f t="shared" si="13"/>
        <v>3.7931739726243281</v>
      </c>
      <c r="OJ66" s="253">
        <f t="shared" si="13"/>
        <v>3.915582872624328</v>
      </c>
      <c r="OK66" s="253">
        <f t="shared" si="13"/>
        <v>3.915582872624328</v>
      </c>
      <c r="OL66" s="253">
        <f t="shared" si="13"/>
        <v>3.915582872624328</v>
      </c>
      <c r="OM66" s="253">
        <f t="shared" si="13"/>
        <v>3.915582872624328</v>
      </c>
      <c r="ON66" s="253">
        <f t="shared" si="13"/>
        <v>0.84873090446824617</v>
      </c>
      <c r="OO66" s="253">
        <f t="shared" si="13"/>
        <v>0.84873090446824617</v>
      </c>
      <c r="OP66" s="253">
        <f t="shared" si="13"/>
        <v>0.84873090446824617</v>
      </c>
      <c r="OQ66" s="253">
        <f t="shared" si="13"/>
        <v>0.84873090446824617</v>
      </c>
      <c r="OR66" s="253">
        <f t="shared" si="13"/>
        <v>0.84873090446824617</v>
      </c>
      <c r="OS66" s="253">
        <f t="shared" si="13"/>
        <v>1.1514618089364925</v>
      </c>
      <c r="OT66" s="253">
        <f t="shared" si="13"/>
        <v>1.2174618089364926</v>
      </c>
      <c r="OU66" s="253">
        <f t="shared" si="13"/>
        <v>1.3444618089364926</v>
      </c>
      <c r="OV66" s="253">
        <f t="shared" si="13"/>
        <v>1.3894618089364925</v>
      </c>
      <c r="OW66" s="253">
        <f t="shared" si="13"/>
        <v>1.0724618089364926</v>
      </c>
      <c r="OX66" s="253">
        <f t="shared" si="13"/>
        <v>0.55573090446824625</v>
      </c>
      <c r="OY66" s="255">
        <f t="shared" si="13"/>
        <v>0.56873090446824626</v>
      </c>
      <c r="OZ66" s="253">
        <f t="shared" si="13"/>
        <v>0.60373090446824629</v>
      </c>
      <c r="PA66" s="253">
        <f t="shared" si="13"/>
        <v>0.61373090446824619</v>
      </c>
      <c r="PB66" s="253">
        <f t="shared" si="13"/>
        <v>0.62373090446824619</v>
      </c>
      <c r="PC66" s="253">
        <f t="shared" si="13"/>
        <v>0.58573090446824627</v>
      </c>
      <c r="PD66" s="253">
        <f t="shared" si="13"/>
        <v>0.66873090446824623</v>
      </c>
      <c r="PE66" s="253">
        <f t="shared" si="13"/>
        <v>0.76073090446824632</v>
      </c>
      <c r="PF66" s="253">
        <f t="shared" si="13"/>
        <v>0.79573090446824624</v>
      </c>
      <c r="PG66" s="253">
        <f t="shared" si="13"/>
        <v>0.59873090446824628</v>
      </c>
      <c r="PH66" s="253">
        <f t="shared" si="13"/>
        <v>0.6151539363121642</v>
      </c>
      <c r="PI66" s="253">
        <f t="shared" si="13"/>
        <v>0.6251539363121642</v>
      </c>
      <c r="PJ66" s="253">
        <f t="shared" si="13"/>
        <v>0.65815393631216423</v>
      </c>
      <c r="PK66" s="253">
        <f t="shared" si="13"/>
        <v>0.65815393631216423</v>
      </c>
      <c r="PL66" s="253">
        <f t="shared" si="13"/>
        <v>0.66815393631216435</v>
      </c>
      <c r="PM66" s="253">
        <f t="shared" si="13"/>
        <v>0.66815393631216435</v>
      </c>
      <c r="PN66" s="253">
        <f t="shared" si="13"/>
        <v>0.95115393631216438</v>
      </c>
      <c r="PO66" s="253">
        <f t="shared" si="13"/>
        <v>0.95115393631216438</v>
      </c>
      <c r="PP66" s="253">
        <f t="shared" si="13"/>
        <v>1.2641539363121641</v>
      </c>
      <c r="PQ66" s="253">
        <f t="shared" si="13"/>
        <v>1.2641539363121641</v>
      </c>
      <c r="PR66" s="253">
        <f t="shared" si="13"/>
        <v>1.2641539363121641</v>
      </c>
      <c r="PS66" s="253">
        <f t="shared" si="13"/>
        <v>0.84030787262432827</v>
      </c>
      <c r="PT66" s="253">
        <f t="shared" si="13"/>
        <v>0.85730787262432839</v>
      </c>
      <c r="PU66" s="253">
        <f t="shared" si="13"/>
        <v>0.90330787262432843</v>
      </c>
      <c r="PV66" s="253">
        <f t="shared" si="13"/>
        <v>0.90330787262432843</v>
      </c>
      <c r="PW66" s="253">
        <f t="shared" si="13"/>
        <v>0.90330787262432843</v>
      </c>
      <c r="PX66" s="253">
        <f t="shared" si="13"/>
        <v>0.90330787262432843</v>
      </c>
      <c r="PY66" s="253">
        <f t="shared" si="13"/>
        <v>1.0473078726243286</v>
      </c>
      <c r="PZ66" s="253">
        <f t="shared" si="13"/>
        <v>1.0473078726243286</v>
      </c>
      <c r="QA66" s="253">
        <f t="shared" si="13"/>
        <v>1.1873078726243285</v>
      </c>
      <c r="QB66" s="253">
        <f t="shared" si="13"/>
        <v>1.1873078726243285</v>
      </c>
      <c r="QC66" s="253">
        <f t="shared" si="13"/>
        <v>1.1873078726243285</v>
      </c>
      <c r="QD66" s="253">
        <f t="shared" si="13"/>
        <v>0.92030787262432834</v>
      </c>
      <c r="QE66" s="253">
        <f t="shared" si="13"/>
        <v>0.92030787262432834</v>
      </c>
      <c r="QF66" s="253">
        <f t="shared" si="13"/>
        <v>0.4951539363121642</v>
      </c>
      <c r="QG66" s="253">
        <f t="shared" si="13"/>
        <v>0.36215393631216419</v>
      </c>
      <c r="QH66" s="253">
        <f t="shared" si="13"/>
        <v>0.36215393631216419</v>
      </c>
      <c r="QI66" s="253">
        <f t="shared" si="13"/>
        <v>0.36215393631216419</v>
      </c>
      <c r="QJ66" s="253">
        <f t="shared" si="13"/>
        <v>0.36215393631216419</v>
      </c>
      <c r="QK66" s="253">
        <f t="shared" ref="QK66:QR66" si="14">SUM(QK67:QK74)</f>
        <v>0.36215393631216419</v>
      </c>
      <c r="QL66" s="253">
        <f t="shared" si="14"/>
        <v>0.36215393631216419</v>
      </c>
      <c r="QM66" s="253">
        <f t="shared" si="14"/>
        <v>0.3721539363121642</v>
      </c>
      <c r="QN66" s="253">
        <f t="shared" si="14"/>
        <v>0.3721539363121642</v>
      </c>
      <c r="QO66" s="253">
        <f t="shared" si="14"/>
        <v>0.3721539363121642</v>
      </c>
      <c r="QP66" s="253">
        <f t="shared" si="14"/>
        <v>0.3721539363121642</v>
      </c>
      <c r="QQ66" s="253">
        <f t="shared" si="14"/>
        <v>0.3721539363121642</v>
      </c>
      <c r="QR66" s="253">
        <f t="shared" si="14"/>
        <v>0.17</v>
      </c>
    </row>
    <row r="67" spans="1:460" s="249" customFormat="1" ht="15" customHeight="1" outlineLevel="1">
      <c r="B67" s="256" t="str">
        <f>B4</f>
        <v xml:space="preserve">Lăcătuș </v>
      </c>
      <c r="C67" s="251"/>
      <c r="D67" s="252"/>
      <c r="E67" s="252">
        <f>SUMIF($C$20:$C$65,$B$67,E20:E65)</f>
        <v>0.97743506815608239</v>
      </c>
      <c r="F67" s="252">
        <f t="shared" ref="F67:BP67" si="15">SUMIF($C$20:$C$65,$B$67,F20:F65)</f>
        <v>1.0274350681560824</v>
      </c>
      <c r="G67" s="252">
        <f t="shared" si="15"/>
        <v>0.97773118690608241</v>
      </c>
      <c r="H67" s="252">
        <f t="shared" si="15"/>
        <v>1.0277311869060823</v>
      </c>
      <c r="I67" s="252">
        <f t="shared" si="15"/>
        <v>1.0281611041560823</v>
      </c>
      <c r="J67" s="252">
        <f t="shared" si="15"/>
        <v>1.0486743681560824</v>
      </c>
      <c r="K67" s="252">
        <f t="shared" si="15"/>
        <v>1.0493488431560822</v>
      </c>
      <c r="L67" s="252">
        <f t="shared" si="15"/>
        <v>1.3454290869060821</v>
      </c>
      <c r="M67" s="252">
        <f t="shared" si="15"/>
        <v>1.3461949369060822</v>
      </c>
      <c r="N67" s="252">
        <f t="shared" si="15"/>
        <v>1.4414122431560823</v>
      </c>
      <c r="O67" s="252">
        <f t="shared" si="15"/>
        <v>2.1081632431560822</v>
      </c>
      <c r="P67" s="252">
        <f t="shared" si="15"/>
        <v>2.3110638681560824</v>
      </c>
      <c r="Q67" s="252">
        <f t="shared" si="15"/>
        <v>2.3131803681560825</v>
      </c>
      <c r="R67" s="252">
        <f t="shared" si="15"/>
        <v>2.3178519681560825</v>
      </c>
      <c r="S67" s="252">
        <f t="shared" si="15"/>
        <v>2.4595138431560826</v>
      </c>
      <c r="T67" s="252">
        <f t="shared" si="15"/>
        <v>2.4670894681560824</v>
      </c>
      <c r="U67" s="252">
        <f t="shared" si="15"/>
        <v>1.6234350681560823</v>
      </c>
      <c r="V67" s="252">
        <f t="shared" si="15"/>
        <v>1.6734350681560823</v>
      </c>
      <c r="W67" s="252">
        <f t="shared" si="15"/>
        <v>1.6234350681560823</v>
      </c>
      <c r="X67" s="252">
        <f t="shared" si="15"/>
        <v>1.6734350681560823</v>
      </c>
      <c r="Y67" s="252">
        <f t="shared" si="15"/>
        <v>1.6234350681560823</v>
      </c>
      <c r="Z67" s="252">
        <f t="shared" si="15"/>
        <v>1.6734350681560823</v>
      </c>
      <c r="AA67" s="252">
        <f t="shared" si="15"/>
        <v>1.6234350681560823</v>
      </c>
      <c r="AB67" s="252">
        <f t="shared" si="15"/>
        <v>1.6734350681560823</v>
      </c>
      <c r="AC67" s="252">
        <f t="shared" si="15"/>
        <v>1.6234350681560823</v>
      </c>
      <c r="AD67" s="252">
        <f t="shared" si="15"/>
        <v>1.6734350681560823</v>
      </c>
      <c r="AE67" s="252">
        <f t="shared" si="15"/>
        <v>1.6234350681560823</v>
      </c>
      <c r="AF67" s="252">
        <f t="shared" si="15"/>
        <v>1.6734350681560823</v>
      </c>
      <c r="AG67" s="252">
        <f t="shared" si="15"/>
        <v>1.6234350681560823</v>
      </c>
      <c r="AH67" s="252">
        <f t="shared" si="15"/>
        <v>1.6734350681560823</v>
      </c>
      <c r="AI67" s="252">
        <f t="shared" si="15"/>
        <v>1.7494350681560822</v>
      </c>
      <c r="AJ67" s="252">
        <f t="shared" si="15"/>
        <v>1.7994350681560825</v>
      </c>
      <c r="AK67" s="252">
        <f t="shared" si="15"/>
        <v>1.8964350681560822</v>
      </c>
      <c r="AL67" s="252">
        <f t="shared" si="15"/>
        <v>1.9464350681560822</v>
      </c>
      <c r="AM67" s="252">
        <f t="shared" si="15"/>
        <v>2.0434350681560822</v>
      </c>
      <c r="AN67" s="252">
        <f t="shared" si="15"/>
        <v>2.0934350681560825</v>
      </c>
      <c r="AO67" s="252">
        <f t="shared" si="15"/>
        <v>2.0434350681560822</v>
      </c>
      <c r="AP67" s="252">
        <f t="shared" si="15"/>
        <v>2.0934350681560825</v>
      </c>
      <c r="AQ67" s="252">
        <f t="shared" si="15"/>
        <v>2.0434350681560822</v>
      </c>
      <c r="AR67" s="252">
        <f t="shared" si="15"/>
        <v>2.0934350681560825</v>
      </c>
      <c r="AS67" s="252">
        <f t="shared" si="15"/>
        <v>2.0434350681560822</v>
      </c>
      <c r="AT67" s="252">
        <f t="shared" si="15"/>
        <v>2.0934350681560825</v>
      </c>
      <c r="AU67" s="252">
        <f t="shared" si="15"/>
        <v>2.0434350681560822</v>
      </c>
      <c r="AV67" s="252">
        <f t="shared" si="15"/>
        <v>2.0934350681560825</v>
      </c>
      <c r="AW67" s="252">
        <f t="shared" si="15"/>
        <v>2.0434350681560822</v>
      </c>
      <c r="AX67" s="252">
        <f t="shared" si="15"/>
        <v>2.0934350681560825</v>
      </c>
      <c r="AY67" s="252">
        <f t="shared" si="15"/>
        <v>2.0434350681560822</v>
      </c>
      <c r="AZ67" s="252">
        <f t="shared" si="15"/>
        <v>2.0934350681560825</v>
      </c>
      <c r="BA67" s="252">
        <f t="shared" si="15"/>
        <v>2.0434350681560822</v>
      </c>
      <c r="BB67" s="252">
        <f t="shared" si="15"/>
        <v>2.0934350681560825</v>
      </c>
      <c r="BC67" s="257">
        <f t="shared" si="15"/>
        <v>1.6237311869060822</v>
      </c>
      <c r="BD67" s="252">
        <f t="shared" si="15"/>
        <v>1.6237311869060822</v>
      </c>
      <c r="BE67" s="252">
        <f t="shared" si="15"/>
        <v>1.6737311869060822</v>
      </c>
      <c r="BF67" s="252">
        <f t="shared" si="15"/>
        <v>1.6237311869060822</v>
      </c>
      <c r="BG67" s="252">
        <f t="shared" si="15"/>
        <v>1.6737311869060822</v>
      </c>
      <c r="BH67" s="252">
        <f t="shared" si="15"/>
        <v>1.6237311869060822</v>
      </c>
      <c r="BI67" s="252">
        <f t="shared" si="15"/>
        <v>1.6737311869060822</v>
      </c>
      <c r="BJ67" s="252">
        <f t="shared" si="15"/>
        <v>1.6237311869060822</v>
      </c>
      <c r="BK67" s="252">
        <f t="shared" si="15"/>
        <v>1.6737311869060822</v>
      </c>
      <c r="BL67" s="252">
        <f t="shared" si="15"/>
        <v>1.6237311869060822</v>
      </c>
      <c r="BM67" s="252">
        <f t="shared" si="15"/>
        <v>1.6737311869060822</v>
      </c>
      <c r="BN67" s="252">
        <f t="shared" si="15"/>
        <v>1.6237311869060822</v>
      </c>
      <c r="BO67" s="252">
        <f t="shared" si="15"/>
        <v>1.6737311869060822</v>
      </c>
      <c r="BP67" s="252">
        <f t="shared" si="15"/>
        <v>1.7497311869060821</v>
      </c>
      <c r="BQ67" s="252">
        <f t="shared" ref="BQ67:EB67" si="16">SUMIF($C$20:$C$65,$B$67,BQ20:BQ65)</f>
        <v>1.7997311869060824</v>
      </c>
      <c r="BR67" s="252">
        <f t="shared" si="16"/>
        <v>1.8967311869060821</v>
      </c>
      <c r="BS67" s="252">
        <f t="shared" si="16"/>
        <v>1.9467311869060822</v>
      </c>
      <c r="BT67" s="252">
        <f t="shared" si="16"/>
        <v>2.0437311869060824</v>
      </c>
      <c r="BU67" s="252">
        <f t="shared" si="16"/>
        <v>2.0937311869060826</v>
      </c>
      <c r="BV67" s="252">
        <f t="shared" si="16"/>
        <v>2.0437311869060824</v>
      </c>
      <c r="BW67" s="252">
        <f t="shared" si="16"/>
        <v>2.0937311869060826</v>
      </c>
      <c r="BX67" s="252">
        <f t="shared" si="16"/>
        <v>2.0437311869060824</v>
      </c>
      <c r="BY67" s="252">
        <f t="shared" si="16"/>
        <v>2.0937311869060826</v>
      </c>
      <c r="BZ67" s="252">
        <f t="shared" si="16"/>
        <v>2.0437311869060824</v>
      </c>
      <c r="CA67" s="252">
        <f t="shared" si="16"/>
        <v>2.0937311869060826</v>
      </c>
      <c r="CB67" s="252">
        <f t="shared" si="16"/>
        <v>2.0437311869060824</v>
      </c>
      <c r="CC67" s="252">
        <f t="shared" si="16"/>
        <v>2.0937311869060826</v>
      </c>
      <c r="CD67" s="252">
        <f t="shared" si="16"/>
        <v>2.0437311869060824</v>
      </c>
      <c r="CE67" s="252">
        <f t="shared" si="16"/>
        <v>2.0937311869060826</v>
      </c>
      <c r="CF67" s="252">
        <f t="shared" si="16"/>
        <v>2.0437311869060824</v>
      </c>
      <c r="CG67" s="252">
        <f t="shared" si="16"/>
        <v>2.0937311869060826</v>
      </c>
      <c r="CH67" s="252">
        <f t="shared" si="16"/>
        <v>2.0437311869060824</v>
      </c>
      <c r="CI67" s="252">
        <f t="shared" si="16"/>
        <v>2.0937311869060826</v>
      </c>
      <c r="CJ67" s="252">
        <f t="shared" si="16"/>
        <v>1.6741611041560822</v>
      </c>
      <c r="CK67" s="252">
        <f t="shared" si="16"/>
        <v>1.6741611041560822</v>
      </c>
      <c r="CL67" s="252">
        <f t="shared" si="16"/>
        <v>1.6741611041560822</v>
      </c>
      <c r="CM67" s="252">
        <f t="shared" si="16"/>
        <v>1.6741611041560822</v>
      </c>
      <c r="CN67" s="252">
        <f t="shared" si="16"/>
        <v>1.6741611041560822</v>
      </c>
      <c r="CO67" s="252">
        <f t="shared" si="16"/>
        <v>1.8001611041560823</v>
      </c>
      <c r="CP67" s="252">
        <f t="shared" si="16"/>
        <v>1.9471611041560821</v>
      </c>
      <c r="CQ67" s="252">
        <f t="shared" si="16"/>
        <v>2.0941611041560826</v>
      </c>
      <c r="CR67" s="252">
        <f t="shared" si="16"/>
        <v>2.0941611041560826</v>
      </c>
      <c r="CS67" s="252">
        <f t="shared" si="16"/>
        <v>2.0941611041560826</v>
      </c>
      <c r="CT67" s="252">
        <f t="shared" si="16"/>
        <v>2.0941611041560826</v>
      </c>
      <c r="CU67" s="252">
        <f t="shared" si="16"/>
        <v>2.0941611041560826</v>
      </c>
      <c r="CV67" s="252">
        <f t="shared" si="16"/>
        <v>2.0941611041560826</v>
      </c>
      <c r="CW67" s="252">
        <f t="shared" si="16"/>
        <v>2.0941611041560826</v>
      </c>
      <c r="CX67" s="252">
        <f t="shared" si="16"/>
        <v>2.0941611041560826</v>
      </c>
      <c r="CY67" s="252">
        <f t="shared" si="16"/>
        <v>1.6946743681560821</v>
      </c>
      <c r="CZ67" s="252">
        <f t="shared" si="16"/>
        <v>1.6946743681560821</v>
      </c>
      <c r="DA67" s="252">
        <f t="shared" si="16"/>
        <v>1.6946743681560821</v>
      </c>
      <c r="DB67" s="252">
        <f t="shared" si="16"/>
        <v>1.6946743681560821</v>
      </c>
      <c r="DC67" s="252">
        <f t="shared" si="16"/>
        <v>1.8206743681560822</v>
      </c>
      <c r="DD67" s="252">
        <f t="shared" si="16"/>
        <v>1.9676743681560822</v>
      </c>
      <c r="DE67" s="252">
        <f t="shared" si="16"/>
        <v>2.114674368156082</v>
      </c>
      <c r="DF67" s="252">
        <f t="shared" si="16"/>
        <v>2.114674368156082</v>
      </c>
      <c r="DG67" s="252">
        <f t="shared" si="16"/>
        <v>2.114674368156082</v>
      </c>
      <c r="DH67" s="252">
        <f t="shared" si="16"/>
        <v>2.114674368156082</v>
      </c>
      <c r="DI67" s="252">
        <f t="shared" si="16"/>
        <v>2.114674368156082</v>
      </c>
      <c r="DJ67" s="252">
        <f t="shared" si="16"/>
        <v>2.114674368156082</v>
      </c>
      <c r="DK67" s="252">
        <f t="shared" si="16"/>
        <v>2.114674368156082</v>
      </c>
      <c r="DL67" s="252">
        <f t="shared" si="16"/>
        <v>2.114674368156082</v>
      </c>
      <c r="DM67" s="252">
        <f t="shared" si="16"/>
        <v>1.6953488431560821</v>
      </c>
      <c r="DN67" s="252">
        <f t="shared" si="16"/>
        <v>1.6953488431560821</v>
      </c>
      <c r="DO67" s="252">
        <f t="shared" si="16"/>
        <v>1.6953488431560821</v>
      </c>
      <c r="DP67" s="252">
        <f t="shared" si="16"/>
        <v>1.8213488431560823</v>
      </c>
      <c r="DQ67" s="252">
        <f t="shared" si="16"/>
        <v>1.9683488431560823</v>
      </c>
      <c r="DR67" s="252">
        <f t="shared" si="16"/>
        <v>2.1153488431560818</v>
      </c>
      <c r="DS67" s="252">
        <f t="shared" si="16"/>
        <v>2.1153488431560818</v>
      </c>
      <c r="DT67" s="252">
        <f t="shared" si="16"/>
        <v>2.1153488431560818</v>
      </c>
      <c r="DU67" s="252">
        <f t="shared" si="16"/>
        <v>2.1153488431560818</v>
      </c>
      <c r="DV67" s="252">
        <f t="shared" si="16"/>
        <v>2.1153488431560818</v>
      </c>
      <c r="DW67" s="252">
        <f t="shared" si="16"/>
        <v>2.1153488431560818</v>
      </c>
      <c r="DX67" s="252">
        <f t="shared" si="16"/>
        <v>2.1153488431560818</v>
      </c>
      <c r="DY67" s="252">
        <f t="shared" si="16"/>
        <v>2.1153488431560818</v>
      </c>
      <c r="DZ67" s="252">
        <f t="shared" si="16"/>
        <v>1.991429086906082</v>
      </c>
      <c r="EA67" s="252">
        <f t="shared" si="16"/>
        <v>1.991429086906082</v>
      </c>
      <c r="EB67" s="252">
        <f t="shared" si="16"/>
        <v>2.1174290869060823</v>
      </c>
      <c r="EC67" s="252">
        <f t="shared" ref="EC67:GN67" si="17">SUMIF($C$20:$C$65,$B$67,EC20:EC65)</f>
        <v>2.2644290869060821</v>
      </c>
      <c r="ED67" s="252">
        <f t="shared" si="17"/>
        <v>2.4114290869060819</v>
      </c>
      <c r="EE67" s="252">
        <f t="shared" si="17"/>
        <v>2.4114290869060819</v>
      </c>
      <c r="EF67" s="252">
        <f t="shared" si="17"/>
        <v>2.4114290869060819</v>
      </c>
      <c r="EG67" s="252">
        <f t="shared" si="17"/>
        <v>2.4114290869060819</v>
      </c>
      <c r="EH67" s="252">
        <f t="shared" si="17"/>
        <v>2.4114290869060819</v>
      </c>
      <c r="EI67" s="252">
        <f t="shared" si="17"/>
        <v>2.4114290869060819</v>
      </c>
      <c r="EJ67" s="252">
        <f t="shared" si="17"/>
        <v>2.4114290869060819</v>
      </c>
      <c r="EK67" s="252">
        <f t="shared" si="17"/>
        <v>2.4114290869060819</v>
      </c>
      <c r="EL67" s="252">
        <f t="shared" si="17"/>
        <v>1.9921949369060821</v>
      </c>
      <c r="EM67" s="252">
        <f t="shared" si="17"/>
        <v>2.1181949369060824</v>
      </c>
      <c r="EN67" s="252">
        <f t="shared" si="17"/>
        <v>2.2651949369060822</v>
      </c>
      <c r="EO67" s="252">
        <f t="shared" si="17"/>
        <v>2.412194936906082</v>
      </c>
      <c r="EP67" s="252">
        <f t="shared" si="17"/>
        <v>2.412194936906082</v>
      </c>
      <c r="EQ67" s="252">
        <f t="shared" si="17"/>
        <v>2.412194936906082</v>
      </c>
      <c r="ER67" s="252">
        <f t="shared" si="17"/>
        <v>2.412194936906082</v>
      </c>
      <c r="ES67" s="252">
        <f t="shared" si="17"/>
        <v>2.412194936906082</v>
      </c>
      <c r="ET67" s="252">
        <f t="shared" si="17"/>
        <v>2.412194936906082</v>
      </c>
      <c r="EU67" s="252">
        <f t="shared" si="17"/>
        <v>2.412194936906082</v>
      </c>
      <c r="EV67" s="252">
        <f t="shared" si="17"/>
        <v>2.412194936906082</v>
      </c>
      <c r="EW67" s="252">
        <f t="shared" si="17"/>
        <v>2.2134122431560823</v>
      </c>
      <c r="EX67" s="252">
        <f t="shared" si="17"/>
        <v>2.3604122431560821</v>
      </c>
      <c r="EY67" s="252">
        <f t="shared" si="17"/>
        <v>2.5074122431560824</v>
      </c>
      <c r="EZ67" s="252">
        <f t="shared" si="17"/>
        <v>2.5074122431560824</v>
      </c>
      <c r="FA67" s="252">
        <f t="shared" si="17"/>
        <v>2.5074122431560824</v>
      </c>
      <c r="FB67" s="252">
        <f t="shared" si="17"/>
        <v>2.5074122431560824</v>
      </c>
      <c r="FC67" s="252">
        <f t="shared" si="17"/>
        <v>2.5074122431560824</v>
      </c>
      <c r="FD67" s="252">
        <f t="shared" si="17"/>
        <v>2.5074122431560824</v>
      </c>
      <c r="FE67" s="252">
        <f t="shared" si="17"/>
        <v>2.5074122431560824</v>
      </c>
      <c r="FF67" s="252">
        <f t="shared" si="17"/>
        <v>2.5074122431560824</v>
      </c>
      <c r="FG67" s="252">
        <f t="shared" si="17"/>
        <v>3.0271632431560822</v>
      </c>
      <c r="FH67" s="252">
        <f t="shared" si="17"/>
        <v>3.1741632431560824</v>
      </c>
      <c r="FI67" s="252">
        <f t="shared" si="17"/>
        <v>3.1741632431560824</v>
      </c>
      <c r="FJ67" s="252">
        <f t="shared" si="17"/>
        <v>3.1741632431560824</v>
      </c>
      <c r="FK67" s="252">
        <f t="shared" si="17"/>
        <v>3.1741632431560824</v>
      </c>
      <c r="FL67" s="252">
        <f t="shared" si="17"/>
        <v>3.1741632431560824</v>
      </c>
      <c r="FM67" s="252">
        <f t="shared" si="17"/>
        <v>3.1741632431560824</v>
      </c>
      <c r="FN67" s="252">
        <f t="shared" si="17"/>
        <v>3.1741632431560824</v>
      </c>
      <c r="FO67" s="252">
        <f t="shared" si="17"/>
        <v>3.1741632431560824</v>
      </c>
      <c r="FP67" s="252">
        <f t="shared" si="17"/>
        <v>3.1755724369060827</v>
      </c>
      <c r="FQ67" s="252">
        <f t="shared" si="17"/>
        <v>3.1755724369060827</v>
      </c>
      <c r="FR67" s="252">
        <f t="shared" si="17"/>
        <v>3.1755724369060827</v>
      </c>
      <c r="FS67" s="252">
        <f t="shared" si="17"/>
        <v>3.1755724369060827</v>
      </c>
      <c r="FT67" s="252">
        <f t="shared" si="17"/>
        <v>3.1755724369060827</v>
      </c>
      <c r="FU67" s="252">
        <f t="shared" si="17"/>
        <v>3.1755724369060827</v>
      </c>
      <c r="FV67" s="252">
        <f t="shared" si="17"/>
        <v>3.1755724369060827</v>
      </c>
      <c r="FW67" s="252">
        <f t="shared" si="17"/>
        <v>3.1755724369060827</v>
      </c>
      <c r="FX67" s="252">
        <f t="shared" si="17"/>
        <v>3.1770638681560825</v>
      </c>
      <c r="FY67" s="252">
        <f t="shared" si="17"/>
        <v>3.1770638681560825</v>
      </c>
      <c r="FZ67" s="252">
        <f t="shared" si="17"/>
        <v>3.1770638681560825</v>
      </c>
      <c r="GA67" s="252">
        <f t="shared" si="17"/>
        <v>3.1770638681560825</v>
      </c>
      <c r="GB67" s="252">
        <f t="shared" si="17"/>
        <v>3.1770638681560825</v>
      </c>
      <c r="GC67" s="252">
        <f t="shared" si="17"/>
        <v>3.1770638681560825</v>
      </c>
      <c r="GD67" s="252">
        <f t="shared" si="17"/>
        <v>3.1770638681560825</v>
      </c>
      <c r="GE67" s="252">
        <f t="shared" si="17"/>
        <v>3.1791803681560826</v>
      </c>
      <c r="GF67" s="252">
        <f t="shared" si="17"/>
        <v>3.1791803681560826</v>
      </c>
      <c r="GG67" s="252">
        <f t="shared" si="17"/>
        <v>3.1791803681560826</v>
      </c>
      <c r="GH67" s="252">
        <f t="shared" si="17"/>
        <v>3.1791803681560826</v>
      </c>
      <c r="GI67" s="252">
        <f t="shared" si="17"/>
        <v>3.1791803681560826</v>
      </c>
      <c r="GJ67" s="252">
        <f t="shared" si="17"/>
        <v>3.1791803681560826</v>
      </c>
      <c r="GK67" s="252">
        <f t="shared" si="17"/>
        <v>3.1814430681560824</v>
      </c>
      <c r="GL67" s="252">
        <f t="shared" si="17"/>
        <v>3.1814430681560824</v>
      </c>
      <c r="GM67" s="252">
        <f t="shared" si="17"/>
        <v>3.1814430681560824</v>
      </c>
      <c r="GN67" s="252">
        <f t="shared" si="17"/>
        <v>3.1814430681560824</v>
      </c>
      <c r="GO67" s="252">
        <f t="shared" ref="GO67:IZ67" si="18">SUMIF($C$20:$C$65,$B$67,GO20:GO65)</f>
        <v>3.1814430681560824</v>
      </c>
      <c r="GP67" s="252">
        <f t="shared" si="18"/>
        <v>3.1838519681560826</v>
      </c>
      <c r="GQ67" s="252">
        <f t="shared" si="18"/>
        <v>3.1838519681560826</v>
      </c>
      <c r="GR67" s="252">
        <f t="shared" si="18"/>
        <v>3.1838519681560826</v>
      </c>
      <c r="GS67" s="252">
        <f t="shared" si="18"/>
        <v>3.1838519681560826</v>
      </c>
      <c r="GT67" s="252">
        <f t="shared" si="18"/>
        <v>1.6705769681560823</v>
      </c>
      <c r="GU67" s="252">
        <f t="shared" si="18"/>
        <v>1.6705769681560823</v>
      </c>
      <c r="GV67" s="252">
        <f t="shared" si="18"/>
        <v>1.6705769681560823</v>
      </c>
      <c r="GW67" s="252">
        <f t="shared" si="18"/>
        <v>1.6705769681560823</v>
      </c>
      <c r="GX67" s="252">
        <f t="shared" si="18"/>
        <v>1.6705769681560823</v>
      </c>
      <c r="GY67" s="252">
        <f t="shared" si="18"/>
        <v>0.47243506815608205</v>
      </c>
      <c r="GZ67" s="252">
        <f t="shared" si="18"/>
        <v>0.52243506815608209</v>
      </c>
      <c r="HA67" s="252">
        <f t="shared" si="18"/>
        <v>0.47273118690608201</v>
      </c>
      <c r="HB67" s="252">
        <f t="shared" si="18"/>
        <v>0.52273118690608211</v>
      </c>
      <c r="HC67" s="252">
        <f t="shared" si="18"/>
        <v>0.52316110415608208</v>
      </c>
      <c r="HD67" s="252">
        <f t="shared" si="18"/>
        <v>0.53367436815608205</v>
      </c>
      <c r="HE67" s="252">
        <f t="shared" si="18"/>
        <v>0.53434884315608211</v>
      </c>
      <c r="HF67" s="252">
        <f t="shared" si="18"/>
        <v>0.69142908690608207</v>
      </c>
      <c r="HG67" s="252">
        <f t="shared" si="18"/>
        <v>0.69219493690608214</v>
      </c>
      <c r="HH67" s="252">
        <f t="shared" si="18"/>
        <v>0.69341224315608208</v>
      </c>
      <c r="HI67" s="252">
        <f t="shared" si="18"/>
        <v>1.2411632431560822</v>
      </c>
      <c r="HJ67" s="252">
        <f t="shared" si="18"/>
        <v>1.2440638681560823</v>
      </c>
      <c r="HK67" s="252">
        <f t="shared" si="18"/>
        <v>1.2461803681560824</v>
      </c>
      <c r="HL67" s="252">
        <f t="shared" si="18"/>
        <v>1.2508519681560823</v>
      </c>
      <c r="HM67" s="252">
        <f t="shared" si="18"/>
        <v>1.392513843156082</v>
      </c>
      <c r="HN67" s="252">
        <f t="shared" si="18"/>
        <v>1.400089468156082</v>
      </c>
      <c r="HO67" s="252">
        <f t="shared" si="18"/>
        <v>1.118435068156082</v>
      </c>
      <c r="HP67" s="252">
        <f t="shared" si="18"/>
        <v>1.168435068156082</v>
      </c>
      <c r="HQ67" s="252">
        <f t="shared" si="18"/>
        <v>1.118435068156082</v>
      </c>
      <c r="HR67" s="252">
        <f t="shared" si="18"/>
        <v>1.168435068156082</v>
      </c>
      <c r="HS67" s="252">
        <f t="shared" si="18"/>
        <v>1.118435068156082</v>
      </c>
      <c r="HT67" s="252">
        <f t="shared" si="18"/>
        <v>1.168435068156082</v>
      </c>
      <c r="HU67" s="252">
        <f t="shared" si="18"/>
        <v>1.118435068156082</v>
      </c>
      <c r="HV67" s="252">
        <f t="shared" si="18"/>
        <v>1.168435068156082</v>
      </c>
      <c r="HW67" s="252">
        <f t="shared" si="18"/>
        <v>1.118435068156082</v>
      </c>
      <c r="HX67" s="252">
        <f t="shared" si="18"/>
        <v>1.168435068156082</v>
      </c>
      <c r="HY67" s="252">
        <f t="shared" si="18"/>
        <v>1.118435068156082</v>
      </c>
      <c r="HZ67" s="252">
        <f t="shared" si="18"/>
        <v>1.168435068156082</v>
      </c>
      <c r="IA67" s="252">
        <f t="shared" si="18"/>
        <v>1.118435068156082</v>
      </c>
      <c r="IB67" s="252">
        <f t="shared" si="18"/>
        <v>1.168435068156082</v>
      </c>
      <c r="IC67" s="252">
        <f t="shared" si="18"/>
        <v>1.2444350681560821</v>
      </c>
      <c r="ID67" s="252">
        <f t="shared" si="18"/>
        <v>1.2944350681560821</v>
      </c>
      <c r="IE67" s="252">
        <f t="shared" si="18"/>
        <v>1.291435068156082</v>
      </c>
      <c r="IF67" s="252">
        <f t="shared" si="18"/>
        <v>1.341435068156082</v>
      </c>
      <c r="IG67" s="252">
        <f t="shared" si="18"/>
        <v>1.3384350681560819</v>
      </c>
      <c r="IH67" s="252">
        <f t="shared" si="18"/>
        <v>1.388435068156082</v>
      </c>
      <c r="II67" s="252">
        <f t="shared" si="18"/>
        <v>1.3384350681560819</v>
      </c>
      <c r="IJ67" s="252">
        <f t="shared" si="18"/>
        <v>1.388435068156082</v>
      </c>
      <c r="IK67" s="252">
        <f t="shared" si="18"/>
        <v>1.3384350681560819</v>
      </c>
      <c r="IL67" s="252">
        <f t="shared" si="18"/>
        <v>1.388435068156082</v>
      </c>
      <c r="IM67" s="252">
        <f t="shared" si="18"/>
        <v>1.3384350681560819</v>
      </c>
      <c r="IN67" s="252">
        <f t="shared" si="18"/>
        <v>1.388435068156082</v>
      </c>
      <c r="IO67" s="252">
        <f t="shared" si="18"/>
        <v>1.3384350681560819</v>
      </c>
      <c r="IP67" s="252">
        <f t="shared" si="18"/>
        <v>1.388435068156082</v>
      </c>
      <c r="IQ67" s="252">
        <f t="shared" si="18"/>
        <v>1.3384350681560819</v>
      </c>
      <c r="IR67" s="252">
        <f t="shared" si="18"/>
        <v>1.388435068156082</v>
      </c>
      <c r="IS67" s="252">
        <f t="shared" si="18"/>
        <v>1.3384350681560819</v>
      </c>
      <c r="IT67" s="252">
        <f t="shared" si="18"/>
        <v>1.388435068156082</v>
      </c>
      <c r="IU67" s="252">
        <f t="shared" si="18"/>
        <v>1.3384350681560819</v>
      </c>
      <c r="IV67" s="252">
        <f t="shared" si="18"/>
        <v>1.388435068156082</v>
      </c>
      <c r="IW67" s="257">
        <f t="shared" si="18"/>
        <v>1.1187311869060819</v>
      </c>
      <c r="IX67" s="252">
        <f t="shared" si="18"/>
        <v>1.1187311869060819</v>
      </c>
      <c r="IY67" s="252">
        <f t="shared" si="18"/>
        <v>1.1687311869060819</v>
      </c>
      <c r="IZ67" s="252">
        <f t="shared" si="18"/>
        <v>1.1187311869060819</v>
      </c>
      <c r="JA67" s="252">
        <f t="shared" ref="JA67:LL67" si="19">SUMIF($C$20:$C$65,$B$67,JA20:JA65)</f>
        <v>1.1687311869060819</v>
      </c>
      <c r="JB67" s="252">
        <f t="shared" si="19"/>
        <v>1.1187311869060819</v>
      </c>
      <c r="JC67" s="252">
        <f t="shared" si="19"/>
        <v>1.1687311869060819</v>
      </c>
      <c r="JD67" s="252">
        <f t="shared" si="19"/>
        <v>1.1187311869060819</v>
      </c>
      <c r="JE67" s="252">
        <f t="shared" si="19"/>
        <v>1.1687311869060819</v>
      </c>
      <c r="JF67" s="252">
        <f t="shared" si="19"/>
        <v>1.1187311869060819</v>
      </c>
      <c r="JG67" s="252">
        <f t="shared" si="19"/>
        <v>1.1687311869060819</v>
      </c>
      <c r="JH67" s="252">
        <f t="shared" si="19"/>
        <v>1.1187311869060819</v>
      </c>
      <c r="JI67" s="252">
        <f t="shared" si="19"/>
        <v>1.1687311869060819</v>
      </c>
      <c r="JJ67" s="252">
        <f t="shared" si="19"/>
        <v>1.244731186906082</v>
      </c>
      <c r="JK67" s="252">
        <f t="shared" si="19"/>
        <v>1.294731186906082</v>
      </c>
      <c r="JL67" s="252">
        <f t="shared" si="19"/>
        <v>1.2917311869060819</v>
      </c>
      <c r="JM67" s="252">
        <f t="shared" si="19"/>
        <v>1.341731186906082</v>
      </c>
      <c r="JN67" s="252">
        <f t="shared" si="19"/>
        <v>1.3387311869060818</v>
      </c>
      <c r="JO67" s="252">
        <f t="shared" si="19"/>
        <v>1.3887311869060819</v>
      </c>
      <c r="JP67" s="252">
        <f t="shared" si="19"/>
        <v>1.3387311869060818</v>
      </c>
      <c r="JQ67" s="252">
        <f t="shared" si="19"/>
        <v>1.3887311869060819</v>
      </c>
      <c r="JR67" s="252">
        <f t="shared" si="19"/>
        <v>1.3387311869060818</v>
      </c>
      <c r="JS67" s="252">
        <f t="shared" si="19"/>
        <v>1.3887311869060819</v>
      </c>
      <c r="JT67" s="252">
        <f t="shared" si="19"/>
        <v>1.3387311869060818</v>
      </c>
      <c r="JU67" s="252">
        <f t="shared" si="19"/>
        <v>1.3887311869060819</v>
      </c>
      <c r="JV67" s="252">
        <f t="shared" si="19"/>
        <v>1.3387311869060818</v>
      </c>
      <c r="JW67" s="252">
        <f t="shared" si="19"/>
        <v>1.3887311869060819</v>
      </c>
      <c r="JX67" s="252">
        <f t="shared" si="19"/>
        <v>1.3387311869060818</v>
      </c>
      <c r="JY67" s="252">
        <f t="shared" si="19"/>
        <v>1.3887311869060819</v>
      </c>
      <c r="JZ67" s="252">
        <f t="shared" si="19"/>
        <v>1.3387311869060818</v>
      </c>
      <c r="KA67" s="252">
        <f t="shared" si="19"/>
        <v>1.3887311869060819</v>
      </c>
      <c r="KB67" s="252">
        <f t="shared" si="19"/>
        <v>1.3387311869060818</v>
      </c>
      <c r="KC67" s="252">
        <f t="shared" si="19"/>
        <v>1.3887311869060819</v>
      </c>
      <c r="KD67" s="252">
        <f t="shared" si="19"/>
        <v>1.1691611041560819</v>
      </c>
      <c r="KE67" s="252">
        <f t="shared" si="19"/>
        <v>1.1691611041560819</v>
      </c>
      <c r="KF67" s="252">
        <f t="shared" si="19"/>
        <v>1.1691611041560819</v>
      </c>
      <c r="KG67" s="252">
        <f t="shared" si="19"/>
        <v>1.1691611041560819</v>
      </c>
      <c r="KH67" s="252">
        <f t="shared" si="19"/>
        <v>1.1691611041560819</v>
      </c>
      <c r="KI67" s="252">
        <f t="shared" si="19"/>
        <v>1.295161104156082</v>
      </c>
      <c r="KJ67" s="252">
        <f t="shared" si="19"/>
        <v>1.3421611041560819</v>
      </c>
      <c r="KK67" s="252">
        <f t="shared" si="19"/>
        <v>1.3891611041560818</v>
      </c>
      <c r="KL67" s="252">
        <f t="shared" si="19"/>
        <v>1.3891611041560818</v>
      </c>
      <c r="KM67" s="252">
        <f t="shared" si="19"/>
        <v>1.3891611041560818</v>
      </c>
      <c r="KN67" s="252">
        <f t="shared" si="19"/>
        <v>1.3891611041560818</v>
      </c>
      <c r="KO67" s="252">
        <f t="shared" si="19"/>
        <v>1.3891611041560818</v>
      </c>
      <c r="KP67" s="252">
        <f t="shared" si="19"/>
        <v>1.3891611041560818</v>
      </c>
      <c r="KQ67" s="252">
        <f t="shared" si="19"/>
        <v>1.3891611041560818</v>
      </c>
      <c r="KR67" s="252">
        <f t="shared" si="19"/>
        <v>1.3891611041560818</v>
      </c>
      <c r="KS67" s="252">
        <f t="shared" si="19"/>
        <v>1.179674368156082</v>
      </c>
      <c r="KT67" s="252">
        <f t="shared" si="19"/>
        <v>1.179674368156082</v>
      </c>
      <c r="KU67" s="252">
        <f t="shared" si="19"/>
        <v>1.179674368156082</v>
      </c>
      <c r="KV67" s="252">
        <f t="shared" si="19"/>
        <v>1.179674368156082</v>
      </c>
      <c r="KW67" s="252">
        <f t="shared" si="19"/>
        <v>1.3056743681560821</v>
      </c>
      <c r="KX67" s="252">
        <f t="shared" si="19"/>
        <v>1.352674368156082</v>
      </c>
      <c r="KY67" s="252">
        <f t="shared" si="19"/>
        <v>1.3996743681560819</v>
      </c>
      <c r="KZ67" s="252">
        <f t="shared" si="19"/>
        <v>1.3996743681560819</v>
      </c>
      <c r="LA67" s="252">
        <f t="shared" si="19"/>
        <v>1.3996743681560819</v>
      </c>
      <c r="LB67" s="252">
        <f t="shared" si="19"/>
        <v>1.3996743681560819</v>
      </c>
      <c r="LC67" s="252">
        <f t="shared" si="19"/>
        <v>1.3996743681560819</v>
      </c>
      <c r="LD67" s="252">
        <f t="shared" si="19"/>
        <v>1.3996743681560819</v>
      </c>
      <c r="LE67" s="252">
        <f t="shared" si="19"/>
        <v>1.3996743681560819</v>
      </c>
      <c r="LF67" s="252">
        <f t="shared" si="19"/>
        <v>1.3996743681560819</v>
      </c>
      <c r="LG67" s="252">
        <f t="shared" si="19"/>
        <v>1.180348843156082</v>
      </c>
      <c r="LH67" s="252">
        <f t="shared" si="19"/>
        <v>1.180348843156082</v>
      </c>
      <c r="LI67" s="252">
        <f t="shared" si="19"/>
        <v>1.180348843156082</v>
      </c>
      <c r="LJ67" s="252">
        <f t="shared" si="19"/>
        <v>1.3063488431560821</v>
      </c>
      <c r="LK67" s="252">
        <f t="shared" si="19"/>
        <v>1.3533488431560821</v>
      </c>
      <c r="LL67" s="252">
        <f t="shared" si="19"/>
        <v>1.400348843156082</v>
      </c>
      <c r="LM67" s="252">
        <f t="shared" ref="LM67:NX67" si="20">SUMIF($C$20:$C$65,$B$67,LM20:LM65)</f>
        <v>1.400348843156082</v>
      </c>
      <c r="LN67" s="252">
        <f t="shared" si="20"/>
        <v>1.400348843156082</v>
      </c>
      <c r="LO67" s="252">
        <f t="shared" si="20"/>
        <v>1.400348843156082</v>
      </c>
      <c r="LP67" s="252">
        <f t="shared" si="20"/>
        <v>1.400348843156082</v>
      </c>
      <c r="LQ67" s="252">
        <f t="shared" si="20"/>
        <v>1.400348843156082</v>
      </c>
      <c r="LR67" s="252">
        <f t="shared" si="20"/>
        <v>1.400348843156082</v>
      </c>
      <c r="LS67" s="252">
        <f t="shared" si="20"/>
        <v>1.400348843156082</v>
      </c>
      <c r="LT67" s="252">
        <f t="shared" si="20"/>
        <v>1.3374290869060821</v>
      </c>
      <c r="LU67" s="252">
        <f t="shared" si="20"/>
        <v>1.3374290869060821</v>
      </c>
      <c r="LV67" s="252">
        <f t="shared" si="20"/>
        <v>1.463429086906082</v>
      </c>
      <c r="LW67" s="252">
        <f t="shared" si="20"/>
        <v>1.5104290869060819</v>
      </c>
      <c r="LX67" s="252">
        <f t="shared" si="20"/>
        <v>1.5574290869060818</v>
      </c>
      <c r="LY67" s="252">
        <f t="shared" si="20"/>
        <v>1.5574290869060818</v>
      </c>
      <c r="LZ67" s="252">
        <f t="shared" si="20"/>
        <v>1.5574290869060818</v>
      </c>
      <c r="MA67" s="252">
        <f t="shared" si="20"/>
        <v>1.5574290869060818</v>
      </c>
      <c r="MB67" s="252">
        <f t="shared" si="20"/>
        <v>1.5574290869060818</v>
      </c>
      <c r="MC67" s="252">
        <f t="shared" si="20"/>
        <v>1.5574290869060818</v>
      </c>
      <c r="MD67" s="252">
        <f t="shared" si="20"/>
        <v>1.5574290869060818</v>
      </c>
      <c r="ME67" s="252">
        <f t="shared" si="20"/>
        <v>1.5574290869060818</v>
      </c>
      <c r="MF67" s="252">
        <f t="shared" si="20"/>
        <v>1.3381949369060822</v>
      </c>
      <c r="MG67" s="252">
        <f t="shared" si="20"/>
        <v>1.464194936906082</v>
      </c>
      <c r="MH67" s="252">
        <f t="shared" si="20"/>
        <v>1.511194936906082</v>
      </c>
      <c r="MI67" s="252">
        <f t="shared" si="20"/>
        <v>1.5581949369060819</v>
      </c>
      <c r="MJ67" s="252">
        <f t="shared" si="20"/>
        <v>1.5581949369060819</v>
      </c>
      <c r="MK67" s="252">
        <f t="shared" si="20"/>
        <v>1.5581949369060819</v>
      </c>
      <c r="ML67" s="252">
        <f t="shared" si="20"/>
        <v>1.5581949369060819</v>
      </c>
      <c r="MM67" s="252">
        <f t="shared" si="20"/>
        <v>1.5581949369060819</v>
      </c>
      <c r="MN67" s="252">
        <f t="shared" si="20"/>
        <v>1.5581949369060819</v>
      </c>
      <c r="MO67" s="252">
        <f t="shared" si="20"/>
        <v>1.5581949369060819</v>
      </c>
      <c r="MP67" s="252">
        <f t="shared" si="20"/>
        <v>1.5581949369060819</v>
      </c>
      <c r="MQ67" s="252">
        <f t="shared" si="20"/>
        <v>1.4654122431560821</v>
      </c>
      <c r="MR67" s="252">
        <f t="shared" si="20"/>
        <v>1.512412243156082</v>
      </c>
      <c r="MS67" s="252">
        <f t="shared" si="20"/>
        <v>1.559412243156082</v>
      </c>
      <c r="MT67" s="252">
        <f t="shared" si="20"/>
        <v>1.559412243156082</v>
      </c>
      <c r="MU67" s="252">
        <f t="shared" si="20"/>
        <v>1.559412243156082</v>
      </c>
      <c r="MV67" s="252">
        <f t="shared" si="20"/>
        <v>1.559412243156082</v>
      </c>
      <c r="MW67" s="252">
        <f t="shared" si="20"/>
        <v>1.559412243156082</v>
      </c>
      <c r="MX67" s="252">
        <f t="shared" si="20"/>
        <v>1.559412243156082</v>
      </c>
      <c r="MY67" s="252">
        <f t="shared" si="20"/>
        <v>1.559412243156082</v>
      </c>
      <c r="MZ67" s="252">
        <f t="shared" si="20"/>
        <v>1.559412243156082</v>
      </c>
      <c r="NA67" s="252">
        <f t="shared" si="20"/>
        <v>2.0601632431560821</v>
      </c>
      <c r="NB67" s="252">
        <f t="shared" si="20"/>
        <v>2.1071632431560818</v>
      </c>
      <c r="NC67" s="252">
        <f t="shared" si="20"/>
        <v>2.1071632431560818</v>
      </c>
      <c r="ND67" s="252">
        <f t="shared" si="20"/>
        <v>2.1071632431560818</v>
      </c>
      <c r="NE67" s="252">
        <f t="shared" si="20"/>
        <v>2.1071632431560818</v>
      </c>
      <c r="NF67" s="252">
        <f t="shared" si="20"/>
        <v>2.1071632431560818</v>
      </c>
      <c r="NG67" s="252">
        <f t="shared" si="20"/>
        <v>2.1071632431560818</v>
      </c>
      <c r="NH67" s="252">
        <f t="shared" si="20"/>
        <v>2.1071632431560818</v>
      </c>
      <c r="NI67" s="252">
        <f t="shared" si="20"/>
        <v>2.1071632431560818</v>
      </c>
      <c r="NJ67" s="252">
        <f t="shared" si="20"/>
        <v>2.1085724369060821</v>
      </c>
      <c r="NK67" s="252">
        <f t="shared" si="20"/>
        <v>2.1085724369060821</v>
      </c>
      <c r="NL67" s="252">
        <f t="shared" si="20"/>
        <v>2.1085724369060821</v>
      </c>
      <c r="NM67" s="252">
        <f t="shared" si="20"/>
        <v>2.1085724369060821</v>
      </c>
      <c r="NN67" s="252">
        <f t="shared" si="20"/>
        <v>2.1085724369060821</v>
      </c>
      <c r="NO67" s="252">
        <f t="shared" si="20"/>
        <v>2.1085724369060821</v>
      </c>
      <c r="NP67" s="252">
        <f t="shared" si="20"/>
        <v>2.1085724369060821</v>
      </c>
      <c r="NQ67" s="252">
        <f t="shared" si="20"/>
        <v>2.1085724369060821</v>
      </c>
      <c r="NR67" s="252">
        <f t="shared" si="20"/>
        <v>2.1100638681560819</v>
      </c>
      <c r="NS67" s="252">
        <f t="shared" si="20"/>
        <v>2.1100638681560819</v>
      </c>
      <c r="NT67" s="252">
        <f t="shared" si="20"/>
        <v>2.1100638681560819</v>
      </c>
      <c r="NU67" s="252">
        <f t="shared" si="20"/>
        <v>2.1100638681560819</v>
      </c>
      <c r="NV67" s="252">
        <f t="shared" si="20"/>
        <v>2.1100638681560819</v>
      </c>
      <c r="NW67" s="252">
        <f t="shared" si="20"/>
        <v>2.1100638681560819</v>
      </c>
      <c r="NX67" s="252">
        <f t="shared" si="20"/>
        <v>2.1100638681560819</v>
      </c>
      <c r="NY67" s="252">
        <f t="shared" ref="NY67:QJ67" si="21">SUMIF($C$20:$C$65,$B$67,NY20:NY65)</f>
        <v>2.112180368156082</v>
      </c>
      <c r="NZ67" s="252">
        <f t="shared" si="21"/>
        <v>2.112180368156082</v>
      </c>
      <c r="OA67" s="252">
        <f t="shared" si="21"/>
        <v>2.112180368156082</v>
      </c>
      <c r="OB67" s="252">
        <f t="shared" si="21"/>
        <v>2.112180368156082</v>
      </c>
      <c r="OC67" s="252">
        <f t="shared" si="21"/>
        <v>2.112180368156082</v>
      </c>
      <c r="OD67" s="252">
        <f t="shared" si="21"/>
        <v>2.112180368156082</v>
      </c>
      <c r="OE67" s="252">
        <f t="shared" si="21"/>
        <v>2.1144430681560817</v>
      </c>
      <c r="OF67" s="252">
        <f t="shared" si="21"/>
        <v>2.1144430681560817</v>
      </c>
      <c r="OG67" s="252">
        <f t="shared" si="21"/>
        <v>2.1144430681560817</v>
      </c>
      <c r="OH67" s="252">
        <f t="shared" si="21"/>
        <v>2.1144430681560817</v>
      </c>
      <c r="OI67" s="252">
        <f t="shared" si="21"/>
        <v>2.1144430681560817</v>
      </c>
      <c r="OJ67" s="252">
        <f t="shared" si="21"/>
        <v>2.116851968156082</v>
      </c>
      <c r="OK67" s="252">
        <f t="shared" si="21"/>
        <v>2.116851968156082</v>
      </c>
      <c r="OL67" s="252">
        <f t="shared" si="21"/>
        <v>2.116851968156082</v>
      </c>
      <c r="OM67" s="252">
        <f t="shared" si="21"/>
        <v>2.116851968156082</v>
      </c>
      <c r="ON67" s="252">
        <f t="shared" si="21"/>
        <v>0.53057696815608202</v>
      </c>
      <c r="OO67" s="252">
        <f t="shared" si="21"/>
        <v>0.53057696815608202</v>
      </c>
      <c r="OP67" s="252">
        <f t="shared" si="21"/>
        <v>0.53057696815608202</v>
      </c>
      <c r="OQ67" s="252">
        <f t="shared" si="21"/>
        <v>0.53057696815608202</v>
      </c>
      <c r="OR67" s="252">
        <f t="shared" si="21"/>
        <v>0.53057696815608202</v>
      </c>
      <c r="OS67" s="252">
        <f t="shared" si="21"/>
        <v>0.48115393631216413</v>
      </c>
      <c r="OT67" s="252">
        <f t="shared" si="21"/>
        <v>0.53115393631216423</v>
      </c>
      <c r="OU67" s="252">
        <f t="shared" si="21"/>
        <v>0.65315393631216434</v>
      </c>
      <c r="OV67" s="252">
        <f t="shared" si="21"/>
        <v>0.69815393631216416</v>
      </c>
      <c r="OW67" s="252">
        <f t="shared" si="21"/>
        <v>0.41115393631216413</v>
      </c>
      <c r="OX67" s="252">
        <f t="shared" si="21"/>
        <v>0.2205769681560821</v>
      </c>
      <c r="OY67" s="258">
        <f t="shared" si="21"/>
        <v>0.23057696815608208</v>
      </c>
      <c r="OZ67" s="252">
        <f t="shared" si="21"/>
        <v>0.26057696815608211</v>
      </c>
      <c r="PA67" s="252">
        <f t="shared" si="21"/>
        <v>0.27057696815608206</v>
      </c>
      <c r="PB67" s="252">
        <f t="shared" si="21"/>
        <v>0.28057696815608207</v>
      </c>
      <c r="PC67" s="252">
        <f t="shared" si="21"/>
        <v>0.2505769681560821</v>
      </c>
      <c r="PD67" s="252">
        <f t="shared" si="21"/>
        <v>0.32057696815608205</v>
      </c>
      <c r="PE67" s="252">
        <f t="shared" si="21"/>
        <v>0.41257696815608214</v>
      </c>
      <c r="PF67" s="252">
        <f t="shared" si="21"/>
        <v>0.44757696815608211</v>
      </c>
      <c r="PG67" s="252">
        <f t="shared" si="21"/>
        <v>0.28057696815608207</v>
      </c>
      <c r="PH67" s="252">
        <f t="shared" si="21"/>
        <v>0.48457696815608214</v>
      </c>
      <c r="PI67" s="252">
        <f t="shared" si="21"/>
        <v>0.49457696815608215</v>
      </c>
      <c r="PJ67" s="252">
        <f t="shared" si="21"/>
        <v>0.52757696815608213</v>
      </c>
      <c r="PK67" s="252">
        <f t="shared" si="21"/>
        <v>0.52757696815608213</v>
      </c>
      <c r="PL67" s="252">
        <f t="shared" si="21"/>
        <v>0.53757696815608225</v>
      </c>
      <c r="PM67" s="252">
        <f t="shared" si="21"/>
        <v>0.53757696815608225</v>
      </c>
      <c r="PN67" s="252">
        <f t="shared" si="21"/>
        <v>0.82057696815608228</v>
      </c>
      <c r="PO67" s="252">
        <f t="shared" si="21"/>
        <v>0.82057696815608228</v>
      </c>
      <c r="PP67" s="252">
        <f t="shared" si="21"/>
        <v>1.1335769681560821</v>
      </c>
      <c r="PQ67" s="252">
        <f t="shared" si="21"/>
        <v>1.1335769681560821</v>
      </c>
      <c r="PR67" s="252">
        <f t="shared" si="21"/>
        <v>1.1335769681560821</v>
      </c>
      <c r="PS67" s="252">
        <f t="shared" si="21"/>
        <v>0.57915393631216416</v>
      </c>
      <c r="PT67" s="252">
        <f t="shared" si="21"/>
        <v>0.59615393631216418</v>
      </c>
      <c r="PU67" s="252">
        <f t="shared" si="21"/>
        <v>0.64215393631216422</v>
      </c>
      <c r="PV67" s="252">
        <f t="shared" si="21"/>
        <v>0.64215393631216422</v>
      </c>
      <c r="PW67" s="252">
        <f t="shared" si="21"/>
        <v>0.64215393631216422</v>
      </c>
      <c r="PX67" s="252">
        <f t="shared" si="21"/>
        <v>0.64215393631216422</v>
      </c>
      <c r="PY67" s="252">
        <f t="shared" si="21"/>
        <v>0.78615393631216435</v>
      </c>
      <c r="PZ67" s="252">
        <f t="shared" si="21"/>
        <v>0.78615393631216435</v>
      </c>
      <c r="QA67" s="252">
        <f t="shared" si="21"/>
        <v>0.92615393631216425</v>
      </c>
      <c r="QB67" s="252">
        <f t="shared" si="21"/>
        <v>0.92615393631216425</v>
      </c>
      <c r="QC67" s="252">
        <f t="shared" si="21"/>
        <v>0.92615393631216425</v>
      </c>
      <c r="QD67" s="252">
        <f t="shared" si="21"/>
        <v>0.65915393631216423</v>
      </c>
      <c r="QE67" s="252">
        <f t="shared" si="21"/>
        <v>0.65915393631216423</v>
      </c>
      <c r="QF67" s="252">
        <f t="shared" si="21"/>
        <v>0.36457696815608215</v>
      </c>
      <c r="QG67" s="252">
        <f t="shared" si="21"/>
        <v>0.23157696815608209</v>
      </c>
      <c r="QH67" s="252">
        <f t="shared" si="21"/>
        <v>0.23157696815608209</v>
      </c>
      <c r="QI67" s="252">
        <f t="shared" si="21"/>
        <v>0.23157696815608209</v>
      </c>
      <c r="QJ67" s="252">
        <f t="shared" si="21"/>
        <v>0.23157696815608209</v>
      </c>
      <c r="QK67" s="252">
        <f t="shared" ref="QK67:QR67" si="22">SUMIF($C$20:$C$65,$B$67,QK20:QK65)</f>
        <v>0.23157696815608209</v>
      </c>
      <c r="QL67" s="252">
        <f t="shared" si="22"/>
        <v>0.23157696815608209</v>
      </c>
      <c r="QM67" s="252">
        <f t="shared" si="22"/>
        <v>0.24157696815608209</v>
      </c>
      <c r="QN67" s="252">
        <f t="shared" si="22"/>
        <v>0.24157696815608209</v>
      </c>
      <c r="QO67" s="252">
        <f t="shared" si="22"/>
        <v>0.24157696815608209</v>
      </c>
      <c r="QP67" s="252">
        <f t="shared" si="22"/>
        <v>0.24157696815608209</v>
      </c>
      <c r="QQ67" s="252">
        <f t="shared" si="22"/>
        <v>0.24157696815608209</v>
      </c>
      <c r="QR67" s="252">
        <f t="shared" si="22"/>
        <v>0</v>
      </c>
    </row>
    <row r="68" spans="1:460" s="249" customFormat="1" ht="15" customHeight="1" outlineLevel="1">
      <c r="B68" s="256" t="str">
        <f>B12</f>
        <v>Controlor ( inginer, maistru)</v>
      </c>
      <c r="C68" s="251"/>
      <c r="D68" s="252"/>
      <c r="E68" s="252">
        <f t="shared" ref="E68:BP68" si="23">SUMIF($C$20:$C$65,$B$68,E20:E65)</f>
        <v>0.20757696815608206</v>
      </c>
      <c r="F68" s="252">
        <f t="shared" si="23"/>
        <v>0.20757696815608206</v>
      </c>
      <c r="G68" s="252">
        <f t="shared" si="23"/>
        <v>0.20757696815608206</v>
      </c>
      <c r="H68" s="252">
        <f t="shared" si="23"/>
        <v>0.20757696815608206</v>
      </c>
      <c r="I68" s="252">
        <f t="shared" si="23"/>
        <v>0.20757696815608206</v>
      </c>
      <c r="J68" s="252">
        <f t="shared" si="23"/>
        <v>0.20757696815608206</v>
      </c>
      <c r="K68" s="252">
        <f t="shared" si="23"/>
        <v>0.20757696815608206</v>
      </c>
      <c r="L68" s="252">
        <f t="shared" si="23"/>
        <v>0.21757696815608207</v>
      </c>
      <c r="M68" s="252">
        <f t="shared" si="23"/>
        <v>0.21757696815608207</v>
      </c>
      <c r="N68" s="252">
        <f t="shared" si="23"/>
        <v>0.21757696815608207</v>
      </c>
      <c r="O68" s="252">
        <f t="shared" si="23"/>
        <v>0.21757696815608207</v>
      </c>
      <c r="P68" s="252">
        <f t="shared" si="23"/>
        <v>0.21757696815608207</v>
      </c>
      <c r="Q68" s="252">
        <f t="shared" si="23"/>
        <v>0.21757696815608207</v>
      </c>
      <c r="R68" s="252">
        <f t="shared" si="23"/>
        <v>0.21757696815608207</v>
      </c>
      <c r="S68" s="252">
        <f t="shared" si="23"/>
        <v>0.21757696815608207</v>
      </c>
      <c r="T68" s="252">
        <f t="shared" si="23"/>
        <v>0.21757696815608207</v>
      </c>
      <c r="U68" s="252">
        <f t="shared" si="23"/>
        <v>0.20457696815608206</v>
      </c>
      <c r="V68" s="252">
        <f t="shared" si="23"/>
        <v>0.20457696815608206</v>
      </c>
      <c r="W68" s="252">
        <f t="shared" si="23"/>
        <v>0.20457696815608206</v>
      </c>
      <c r="X68" s="252">
        <f t="shared" si="23"/>
        <v>0.20457696815608206</v>
      </c>
      <c r="Y68" s="252">
        <f t="shared" si="23"/>
        <v>0.20457696815608206</v>
      </c>
      <c r="Z68" s="252">
        <f t="shared" si="23"/>
        <v>0.20457696815608206</v>
      </c>
      <c r="AA68" s="252">
        <f t="shared" si="23"/>
        <v>0.20457696815608206</v>
      </c>
      <c r="AB68" s="252">
        <f t="shared" si="23"/>
        <v>0.20457696815608206</v>
      </c>
      <c r="AC68" s="252">
        <f t="shared" si="23"/>
        <v>0.20457696815608206</v>
      </c>
      <c r="AD68" s="252">
        <f t="shared" si="23"/>
        <v>0.20457696815608206</v>
      </c>
      <c r="AE68" s="252">
        <f t="shared" si="23"/>
        <v>0.20457696815608206</v>
      </c>
      <c r="AF68" s="252">
        <f t="shared" si="23"/>
        <v>0.20457696815608206</v>
      </c>
      <c r="AG68" s="252">
        <f t="shared" si="23"/>
        <v>0.20457696815608206</v>
      </c>
      <c r="AH68" s="252">
        <f t="shared" si="23"/>
        <v>0.20457696815608206</v>
      </c>
      <c r="AI68" s="252">
        <f t="shared" si="23"/>
        <v>0.20457696815608206</v>
      </c>
      <c r="AJ68" s="252">
        <f t="shared" si="23"/>
        <v>0.20457696815608206</v>
      </c>
      <c r="AK68" s="252">
        <f t="shared" si="23"/>
        <v>0.20457696815608206</v>
      </c>
      <c r="AL68" s="252">
        <f t="shared" si="23"/>
        <v>0.20457696815608206</v>
      </c>
      <c r="AM68" s="252">
        <f t="shared" si="23"/>
        <v>0.20457696815608206</v>
      </c>
      <c r="AN68" s="252">
        <f t="shared" si="23"/>
        <v>0.20457696815608206</v>
      </c>
      <c r="AO68" s="252">
        <f t="shared" si="23"/>
        <v>0.20457696815608206</v>
      </c>
      <c r="AP68" s="252">
        <f t="shared" si="23"/>
        <v>0.20457696815608206</v>
      </c>
      <c r="AQ68" s="252">
        <f t="shared" si="23"/>
        <v>0.20457696815608206</v>
      </c>
      <c r="AR68" s="252">
        <f t="shared" si="23"/>
        <v>0.20457696815608206</v>
      </c>
      <c r="AS68" s="252">
        <f t="shared" si="23"/>
        <v>0.20457696815608206</v>
      </c>
      <c r="AT68" s="252">
        <f t="shared" si="23"/>
        <v>0.20457696815608206</v>
      </c>
      <c r="AU68" s="252">
        <f t="shared" si="23"/>
        <v>0.20457696815608206</v>
      </c>
      <c r="AV68" s="252">
        <f t="shared" si="23"/>
        <v>0.20457696815608206</v>
      </c>
      <c r="AW68" s="252">
        <f t="shared" si="23"/>
        <v>0.20457696815608206</v>
      </c>
      <c r="AX68" s="252">
        <f t="shared" si="23"/>
        <v>0.20457696815608206</v>
      </c>
      <c r="AY68" s="252">
        <f t="shared" si="23"/>
        <v>0.20457696815608206</v>
      </c>
      <c r="AZ68" s="252">
        <f t="shared" si="23"/>
        <v>0.20457696815608206</v>
      </c>
      <c r="BA68" s="252">
        <f t="shared" si="23"/>
        <v>0.20457696815608206</v>
      </c>
      <c r="BB68" s="252">
        <f t="shared" si="23"/>
        <v>0.20457696815608206</v>
      </c>
      <c r="BC68" s="257">
        <f t="shared" si="23"/>
        <v>0.20457696815608206</v>
      </c>
      <c r="BD68" s="252">
        <f t="shared" si="23"/>
        <v>0.20457696815608206</v>
      </c>
      <c r="BE68" s="252">
        <f t="shared" si="23"/>
        <v>0.20457696815608206</v>
      </c>
      <c r="BF68" s="252">
        <f t="shared" si="23"/>
        <v>0.20457696815608206</v>
      </c>
      <c r="BG68" s="252">
        <f t="shared" si="23"/>
        <v>0.20457696815608206</v>
      </c>
      <c r="BH68" s="252">
        <f t="shared" si="23"/>
        <v>0.20457696815608206</v>
      </c>
      <c r="BI68" s="252">
        <f t="shared" si="23"/>
        <v>0.20457696815608206</v>
      </c>
      <c r="BJ68" s="252">
        <f t="shared" si="23"/>
        <v>0.20457696815608206</v>
      </c>
      <c r="BK68" s="252">
        <f t="shared" si="23"/>
        <v>0.20457696815608206</v>
      </c>
      <c r="BL68" s="252">
        <f t="shared" si="23"/>
        <v>0.20457696815608206</v>
      </c>
      <c r="BM68" s="252">
        <f t="shared" si="23"/>
        <v>0.20457696815608206</v>
      </c>
      <c r="BN68" s="252">
        <f t="shared" si="23"/>
        <v>0.20457696815608206</v>
      </c>
      <c r="BO68" s="252">
        <f t="shared" si="23"/>
        <v>0.20457696815608206</v>
      </c>
      <c r="BP68" s="252">
        <f t="shared" si="23"/>
        <v>0.20457696815608206</v>
      </c>
      <c r="BQ68" s="252">
        <f t="shared" ref="BQ68:EB68" si="24">SUMIF($C$20:$C$65,$B$68,BQ20:BQ65)</f>
        <v>0.20457696815608206</v>
      </c>
      <c r="BR68" s="252">
        <f t="shared" si="24"/>
        <v>0.20457696815608206</v>
      </c>
      <c r="BS68" s="252">
        <f t="shared" si="24"/>
        <v>0.20457696815608206</v>
      </c>
      <c r="BT68" s="252">
        <f t="shared" si="24"/>
        <v>0.20457696815608206</v>
      </c>
      <c r="BU68" s="252">
        <f t="shared" si="24"/>
        <v>0.20457696815608206</v>
      </c>
      <c r="BV68" s="252">
        <f t="shared" si="24"/>
        <v>0.20457696815608206</v>
      </c>
      <c r="BW68" s="252">
        <f t="shared" si="24"/>
        <v>0.20457696815608206</v>
      </c>
      <c r="BX68" s="252">
        <f t="shared" si="24"/>
        <v>0.20457696815608206</v>
      </c>
      <c r="BY68" s="252">
        <f t="shared" si="24"/>
        <v>0.20457696815608206</v>
      </c>
      <c r="BZ68" s="252">
        <f t="shared" si="24"/>
        <v>0.20457696815608206</v>
      </c>
      <c r="CA68" s="252">
        <f t="shared" si="24"/>
        <v>0.20457696815608206</v>
      </c>
      <c r="CB68" s="252">
        <f t="shared" si="24"/>
        <v>0.20457696815608206</v>
      </c>
      <c r="CC68" s="252">
        <f t="shared" si="24"/>
        <v>0.20457696815608206</v>
      </c>
      <c r="CD68" s="252">
        <f t="shared" si="24"/>
        <v>0.20457696815608206</v>
      </c>
      <c r="CE68" s="252">
        <f t="shared" si="24"/>
        <v>0.20457696815608206</v>
      </c>
      <c r="CF68" s="252">
        <f t="shared" si="24"/>
        <v>0.20457696815608206</v>
      </c>
      <c r="CG68" s="252">
        <f t="shared" si="24"/>
        <v>0.20457696815608206</v>
      </c>
      <c r="CH68" s="252">
        <f t="shared" si="24"/>
        <v>0.20457696815608206</v>
      </c>
      <c r="CI68" s="252">
        <f t="shared" si="24"/>
        <v>0.20457696815608206</v>
      </c>
      <c r="CJ68" s="252">
        <f t="shared" si="24"/>
        <v>0.20457696815608206</v>
      </c>
      <c r="CK68" s="252">
        <f t="shared" si="24"/>
        <v>0.20457696815608206</v>
      </c>
      <c r="CL68" s="252">
        <f t="shared" si="24"/>
        <v>0.20457696815608206</v>
      </c>
      <c r="CM68" s="252">
        <f t="shared" si="24"/>
        <v>0.20457696815608206</v>
      </c>
      <c r="CN68" s="252">
        <f t="shared" si="24"/>
        <v>0.20457696815608206</v>
      </c>
      <c r="CO68" s="252">
        <f t="shared" si="24"/>
        <v>0.20457696815608206</v>
      </c>
      <c r="CP68" s="252">
        <f t="shared" si="24"/>
        <v>0.20457696815608206</v>
      </c>
      <c r="CQ68" s="252">
        <f t="shared" si="24"/>
        <v>0.20457696815608206</v>
      </c>
      <c r="CR68" s="252">
        <f t="shared" si="24"/>
        <v>0.20457696815608206</v>
      </c>
      <c r="CS68" s="252">
        <f t="shared" si="24"/>
        <v>0.20457696815608206</v>
      </c>
      <c r="CT68" s="252">
        <f t="shared" si="24"/>
        <v>0.20457696815608206</v>
      </c>
      <c r="CU68" s="252">
        <f t="shared" si="24"/>
        <v>0.20457696815608206</v>
      </c>
      <c r="CV68" s="252">
        <f t="shared" si="24"/>
        <v>0.20457696815608206</v>
      </c>
      <c r="CW68" s="252">
        <f t="shared" si="24"/>
        <v>0.20457696815608206</v>
      </c>
      <c r="CX68" s="252">
        <f t="shared" si="24"/>
        <v>0.20457696815608206</v>
      </c>
      <c r="CY68" s="252">
        <f t="shared" si="24"/>
        <v>0.20457696815608206</v>
      </c>
      <c r="CZ68" s="252">
        <f t="shared" si="24"/>
        <v>0.20457696815608206</v>
      </c>
      <c r="DA68" s="252">
        <f t="shared" si="24"/>
        <v>0.20457696815608206</v>
      </c>
      <c r="DB68" s="252">
        <f t="shared" si="24"/>
        <v>0.20457696815608206</v>
      </c>
      <c r="DC68" s="252">
        <f t="shared" si="24"/>
        <v>0.20457696815608206</v>
      </c>
      <c r="DD68" s="252">
        <f t="shared" si="24"/>
        <v>0.20457696815608206</v>
      </c>
      <c r="DE68" s="252">
        <f t="shared" si="24"/>
        <v>0.20457696815608206</v>
      </c>
      <c r="DF68" s="252">
        <f t="shared" si="24"/>
        <v>0.20457696815608206</v>
      </c>
      <c r="DG68" s="252">
        <f t="shared" si="24"/>
        <v>0.20457696815608206</v>
      </c>
      <c r="DH68" s="252">
        <f t="shared" si="24"/>
        <v>0.20457696815608206</v>
      </c>
      <c r="DI68" s="252">
        <f t="shared" si="24"/>
        <v>0.20457696815608206</v>
      </c>
      <c r="DJ68" s="252">
        <f t="shared" si="24"/>
        <v>0.20457696815608206</v>
      </c>
      <c r="DK68" s="252">
        <f t="shared" si="24"/>
        <v>0.20457696815608206</v>
      </c>
      <c r="DL68" s="252">
        <f t="shared" si="24"/>
        <v>0.20457696815608206</v>
      </c>
      <c r="DM68" s="252">
        <f t="shared" si="24"/>
        <v>0.20457696815608206</v>
      </c>
      <c r="DN68" s="252">
        <f t="shared" si="24"/>
        <v>0.20457696815608206</v>
      </c>
      <c r="DO68" s="252">
        <f t="shared" si="24"/>
        <v>0.20457696815608206</v>
      </c>
      <c r="DP68" s="252">
        <f t="shared" si="24"/>
        <v>0.20457696815608206</v>
      </c>
      <c r="DQ68" s="252">
        <f t="shared" si="24"/>
        <v>0.20457696815608206</v>
      </c>
      <c r="DR68" s="252">
        <f t="shared" si="24"/>
        <v>0.20457696815608206</v>
      </c>
      <c r="DS68" s="252">
        <f t="shared" si="24"/>
        <v>0.20457696815608206</v>
      </c>
      <c r="DT68" s="252">
        <f t="shared" si="24"/>
        <v>0.20457696815608206</v>
      </c>
      <c r="DU68" s="252">
        <f t="shared" si="24"/>
        <v>0.20457696815608206</v>
      </c>
      <c r="DV68" s="252">
        <f t="shared" si="24"/>
        <v>0.20457696815608206</v>
      </c>
      <c r="DW68" s="252">
        <f t="shared" si="24"/>
        <v>0.20457696815608206</v>
      </c>
      <c r="DX68" s="252">
        <f t="shared" si="24"/>
        <v>0.20457696815608206</v>
      </c>
      <c r="DY68" s="252">
        <f t="shared" si="24"/>
        <v>0.20457696815608206</v>
      </c>
      <c r="DZ68" s="252">
        <f t="shared" si="24"/>
        <v>0.21757696815608207</v>
      </c>
      <c r="EA68" s="252">
        <f t="shared" si="24"/>
        <v>0.21757696815608207</v>
      </c>
      <c r="EB68" s="252">
        <f t="shared" si="24"/>
        <v>0.21757696815608207</v>
      </c>
      <c r="EC68" s="252">
        <f t="shared" ref="EC68:GN68" si="25">SUMIF($C$20:$C$65,$B$68,EC20:EC65)</f>
        <v>0.21757696815608207</v>
      </c>
      <c r="ED68" s="252">
        <f t="shared" si="25"/>
        <v>0.21757696815608207</v>
      </c>
      <c r="EE68" s="252">
        <f t="shared" si="25"/>
        <v>0.21757696815608207</v>
      </c>
      <c r="EF68" s="252">
        <f t="shared" si="25"/>
        <v>0.21757696815608207</v>
      </c>
      <c r="EG68" s="252">
        <f t="shared" si="25"/>
        <v>0.21757696815608207</v>
      </c>
      <c r="EH68" s="252">
        <f t="shared" si="25"/>
        <v>0.21757696815608207</v>
      </c>
      <c r="EI68" s="252">
        <f t="shared" si="25"/>
        <v>0.21757696815608207</v>
      </c>
      <c r="EJ68" s="252">
        <f t="shared" si="25"/>
        <v>0.21757696815608207</v>
      </c>
      <c r="EK68" s="252">
        <f t="shared" si="25"/>
        <v>0.21757696815608207</v>
      </c>
      <c r="EL68" s="252">
        <f t="shared" si="25"/>
        <v>0.21757696815608207</v>
      </c>
      <c r="EM68" s="252">
        <f t="shared" si="25"/>
        <v>0.21757696815608207</v>
      </c>
      <c r="EN68" s="252">
        <f t="shared" si="25"/>
        <v>0.21757696815608207</v>
      </c>
      <c r="EO68" s="252">
        <f t="shared" si="25"/>
        <v>0.21757696815608207</v>
      </c>
      <c r="EP68" s="252">
        <f t="shared" si="25"/>
        <v>0.21757696815608207</v>
      </c>
      <c r="EQ68" s="252">
        <f t="shared" si="25"/>
        <v>0.21757696815608207</v>
      </c>
      <c r="ER68" s="252">
        <f t="shared" si="25"/>
        <v>0.21757696815608207</v>
      </c>
      <c r="ES68" s="252">
        <f t="shared" si="25"/>
        <v>0.21757696815608207</v>
      </c>
      <c r="ET68" s="252">
        <f t="shared" si="25"/>
        <v>0.21757696815608207</v>
      </c>
      <c r="EU68" s="252">
        <f t="shared" si="25"/>
        <v>0.21757696815608207</v>
      </c>
      <c r="EV68" s="252">
        <f t="shared" si="25"/>
        <v>0.21757696815608207</v>
      </c>
      <c r="EW68" s="252">
        <f t="shared" si="25"/>
        <v>0.21757696815608207</v>
      </c>
      <c r="EX68" s="252">
        <f t="shared" si="25"/>
        <v>0.21757696815608207</v>
      </c>
      <c r="EY68" s="252">
        <f t="shared" si="25"/>
        <v>0.21757696815608207</v>
      </c>
      <c r="EZ68" s="252">
        <f t="shared" si="25"/>
        <v>0.21757696815608207</v>
      </c>
      <c r="FA68" s="252">
        <f t="shared" si="25"/>
        <v>0.21757696815608207</v>
      </c>
      <c r="FB68" s="252">
        <f t="shared" si="25"/>
        <v>0.21757696815608207</v>
      </c>
      <c r="FC68" s="252">
        <f t="shared" si="25"/>
        <v>0.21757696815608207</v>
      </c>
      <c r="FD68" s="252">
        <f t="shared" si="25"/>
        <v>0.21757696815608207</v>
      </c>
      <c r="FE68" s="252">
        <f t="shared" si="25"/>
        <v>0.21757696815608207</v>
      </c>
      <c r="FF68" s="252">
        <f t="shared" si="25"/>
        <v>0.21757696815608207</v>
      </c>
      <c r="FG68" s="252">
        <f t="shared" si="25"/>
        <v>0.21757696815608207</v>
      </c>
      <c r="FH68" s="252">
        <f t="shared" si="25"/>
        <v>0.21757696815608207</v>
      </c>
      <c r="FI68" s="252">
        <f t="shared" si="25"/>
        <v>0.21757696815608207</v>
      </c>
      <c r="FJ68" s="252">
        <f t="shared" si="25"/>
        <v>0.21757696815608207</v>
      </c>
      <c r="FK68" s="252">
        <f t="shared" si="25"/>
        <v>0.21757696815608207</v>
      </c>
      <c r="FL68" s="252">
        <f t="shared" si="25"/>
        <v>0.21757696815608207</v>
      </c>
      <c r="FM68" s="252">
        <f t="shared" si="25"/>
        <v>0.21757696815608207</v>
      </c>
      <c r="FN68" s="252">
        <f t="shared" si="25"/>
        <v>0.21757696815608207</v>
      </c>
      <c r="FO68" s="252">
        <f t="shared" si="25"/>
        <v>0.21757696815608207</v>
      </c>
      <c r="FP68" s="252">
        <f t="shared" si="25"/>
        <v>0.21757696815608207</v>
      </c>
      <c r="FQ68" s="252">
        <f t="shared" si="25"/>
        <v>0.21757696815608207</v>
      </c>
      <c r="FR68" s="252">
        <f t="shared" si="25"/>
        <v>0.21757696815608207</v>
      </c>
      <c r="FS68" s="252">
        <f t="shared" si="25"/>
        <v>0.21757696815608207</v>
      </c>
      <c r="FT68" s="252">
        <f t="shared" si="25"/>
        <v>0.21757696815608207</v>
      </c>
      <c r="FU68" s="252">
        <f t="shared" si="25"/>
        <v>0.21757696815608207</v>
      </c>
      <c r="FV68" s="252">
        <f t="shared" si="25"/>
        <v>0.21757696815608207</v>
      </c>
      <c r="FW68" s="252">
        <f t="shared" si="25"/>
        <v>0.21757696815608207</v>
      </c>
      <c r="FX68" s="252">
        <f t="shared" si="25"/>
        <v>0.21757696815608207</v>
      </c>
      <c r="FY68" s="252">
        <f t="shared" si="25"/>
        <v>0.21757696815608207</v>
      </c>
      <c r="FZ68" s="252">
        <f t="shared" si="25"/>
        <v>0.21757696815608207</v>
      </c>
      <c r="GA68" s="252">
        <f t="shared" si="25"/>
        <v>0.21757696815608207</v>
      </c>
      <c r="GB68" s="252">
        <f t="shared" si="25"/>
        <v>0.21757696815608207</v>
      </c>
      <c r="GC68" s="252">
        <f t="shared" si="25"/>
        <v>0.21757696815608207</v>
      </c>
      <c r="GD68" s="252">
        <f t="shared" si="25"/>
        <v>0.21757696815608207</v>
      </c>
      <c r="GE68" s="252">
        <f t="shared" si="25"/>
        <v>0.21757696815608207</v>
      </c>
      <c r="GF68" s="252">
        <f t="shared" si="25"/>
        <v>0.21757696815608207</v>
      </c>
      <c r="GG68" s="252">
        <f t="shared" si="25"/>
        <v>0.21757696815608207</v>
      </c>
      <c r="GH68" s="252">
        <f t="shared" si="25"/>
        <v>0.21757696815608207</v>
      </c>
      <c r="GI68" s="252">
        <f t="shared" si="25"/>
        <v>0.21757696815608207</v>
      </c>
      <c r="GJ68" s="252">
        <f t="shared" si="25"/>
        <v>0.21757696815608207</v>
      </c>
      <c r="GK68" s="252">
        <f t="shared" si="25"/>
        <v>0.21757696815608207</v>
      </c>
      <c r="GL68" s="252">
        <f t="shared" si="25"/>
        <v>0.21757696815608207</v>
      </c>
      <c r="GM68" s="252">
        <f t="shared" si="25"/>
        <v>0.21757696815608207</v>
      </c>
      <c r="GN68" s="252">
        <f t="shared" si="25"/>
        <v>0.21757696815608207</v>
      </c>
      <c r="GO68" s="252">
        <f t="shared" ref="GO68:IZ68" si="26">SUMIF($C$20:$C$65,$B$68,GO20:GO65)</f>
        <v>0.21757696815608207</v>
      </c>
      <c r="GP68" s="252">
        <f t="shared" si="26"/>
        <v>0.21757696815608207</v>
      </c>
      <c r="GQ68" s="252">
        <f t="shared" si="26"/>
        <v>0.21757696815608207</v>
      </c>
      <c r="GR68" s="252">
        <f t="shared" si="26"/>
        <v>0.21757696815608207</v>
      </c>
      <c r="GS68" s="252">
        <f t="shared" si="26"/>
        <v>0.21757696815608207</v>
      </c>
      <c r="GT68" s="258">
        <f t="shared" si="26"/>
        <v>0.18757696815608207</v>
      </c>
      <c r="GU68" s="258">
        <f t="shared" si="26"/>
        <v>0.18757696815608207</v>
      </c>
      <c r="GV68" s="258">
        <f t="shared" si="26"/>
        <v>0.18757696815608207</v>
      </c>
      <c r="GW68" s="258">
        <f t="shared" si="26"/>
        <v>0.18757696815608207</v>
      </c>
      <c r="GX68" s="258">
        <f t="shared" si="26"/>
        <v>0.18757696815608207</v>
      </c>
      <c r="GY68" s="252">
        <f t="shared" si="26"/>
        <v>0.20757696815608206</v>
      </c>
      <c r="GZ68" s="252">
        <f t="shared" si="26"/>
        <v>0.20757696815608206</v>
      </c>
      <c r="HA68" s="252">
        <f t="shared" si="26"/>
        <v>0.20757696815608206</v>
      </c>
      <c r="HB68" s="252">
        <f t="shared" si="26"/>
        <v>0.20757696815608206</v>
      </c>
      <c r="HC68" s="252">
        <f t="shared" si="26"/>
        <v>0.20757696815608206</v>
      </c>
      <c r="HD68" s="252">
        <f t="shared" si="26"/>
        <v>0.20757696815608206</v>
      </c>
      <c r="HE68" s="252">
        <f t="shared" si="26"/>
        <v>0.20757696815608206</v>
      </c>
      <c r="HF68" s="252">
        <f t="shared" si="26"/>
        <v>0.21757696815608207</v>
      </c>
      <c r="HG68" s="252">
        <f t="shared" si="26"/>
        <v>0.21757696815608207</v>
      </c>
      <c r="HH68" s="252">
        <f t="shared" si="26"/>
        <v>0.21757696815608207</v>
      </c>
      <c r="HI68" s="252">
        <f t="shared" si="26"/>
        <v>0.21757696815608207</v>
      </c>
      <c r="HJ68" s="252">
        <f t="shared" si="26"/>
        <v>0.21757696815608207</v>
      </c>
      <c r="HK68" s="252">
        <f t="shared" si="26"/>
        <v>0.21757696815608207</v>
      </c>
      <c r="HL68" s="252">
        <f t="shared" si="26"/>
        <v>0.21757696815608207</v>
      </c>
      <c r="HM68" s="252">
        <f t="shared" si="26"/>
        <v>0.21757696815608207</v>
      </c>
      <c r="HN68" s="252">
        <f t="shared" si="26"/>
        <v>0.21757696815608207</v>
      </c>
      <c r="HO68" s="252">
        <f t="shared" si="26"/>
        <v>0.20457696815608206</v>
      </c>
      <c r="HP68" s="252">
        <f t="shared" si="26"/>
        <v>0.20457696815608206</v>
      </c>
      <c r="HQ68" s="252">
        <f t="shared" si="26"/>
        <v>0.20457696815608206</v>
      </c>
      <c r="HR68" s="252">
        <f t="shared" si="26"/>
        <v>0.20457696815608206</v>
      </c>
      <c r="HS68" s="252">
        <f t="shared" si="26"/>
        <v>0.20457696815608206</v>
      </c>
      <c r="HT68" s="252">
        <f t="shared" si="26"/>
        <v>0.20457696815608206</v>
      </c>
      <c r="HU68" s="252">
        <f t="shared" si="26"/>
        <v>0.20457696815608206</v>
      </c>
      <c r="HV68" s="252">
        <f t="shared" si="26"/>
        <v>0.20457696815608206</v>
      </c>
      <c r="HW68" s="252">
        <f t="shared" si="26"/>
        <v>0.20457696815608206</v>
      </c>
      <c r="HX68" s="252">
        <f t="shared" si="26"/>
        <v>0.20457696815608206</v>
      </c>
      <c r="HY68" s="252">
        <f t="shared" si="26"/>
        <v>0.20457696815608206</v>
      </c>
      <c r="HZ68" s="252">
        <f t="shared" si="26"/>
        <v>0.20457696815608206</v>
      </c>
      <c r="IA68" s="252">
        <f t="shared" si="26"/>
        <v>0.20457696815608206</v>
      </c>
      <c r="IB68" s="252">
        <f t="shared" si="26"/>
        <v>0.20457696815608206</v>
      </c>
      <c r="IC68" s="252">
        <f t="shared" si="26"/>
        <v>0.20457696815608206</v>
      </c>
      <c r="ID68" s="252">
        <f t="shared" si="26"/>
        <v>0.20457696815608206</v>
      </c>
      <c r="IE68" s="252">
        <f t="shared" si="26"/>
        <v>0.20457696815608206</v>
      </c>
      <c r="IF68" s="252">
        <f t="shared" si="26"/>
        <v>0.20457696815608206</v>
      </c>
      <c r="IG68" s="252">
        <f t="shared" si="26"/>
        <v>0.20457696815608206</v>
      </c>
      <c r="IH68" s="252">
        <f t="shared" si="26"/>
        <v>0.20457696815608206</v>
      </c>
      <c r="II68" s="252">
        <f t="shared" si="26"/>
        <v>0.20457696815608206</v>
      </c>
      <c r="IJ68" s="252">
        <f t="shared" si="26"/>
        <v>0.20457696815608206</v>
      </c>
      <c r="IK68" s="252">
        <f t="shared" si="26"/>
        <v>0.20457696815608206</v>
      </c>
      <c r="IL68" s="252">
        <f t="shared" si="26"/>
        <v>0.20457696815608206</v>
      </c>
      <c r="IM68" s="252">
        <f t="shared" si="26"/>
        <v>0.20457696815608206</v>
      </c>
      <c r="IN68" s="252">
        <f t="shared" si="26"/>
        <v>0.20457696815608206</v>
      </c>
      <c r="IO68" s="252">
        <f t="shared" si="26"/>
        <v>0.20457696815608206</v>
      </c>
      <c r="IP68" s="252">
        <f t="shared" si="26"/>
        <v>0.20457696815608206</v>
      </c>
      <c r="IQ68" s="252">
        <f t="shared" si="26"/>
        <v>0.20457696815608206</v>
      </c>
      <c r="IR68" s="252">
        <f t="shared" si="26"/>
        <v>0.20457696815608206</v>
      </c>
      <c r="IS68" s="252">
        <f t="shared" si="26"/>
        <v>0.20457696815608206</v>
      </c>
      <c r="IT68" s="252">
        <f t="shared" si="26"/>
        <v>0.20457696815608206</v>
      </c>
      <c r="IU68" s="252">
        <f t="shared" si="26"/>
        <v>0.20457696815608206</v>
      </c>
      <c r="IV68" s="252">
        <f t="shared" si="26"/>
        <v>0.20457696815608206</v>
      </c>
      <c r="IW68" s="257">
        <f t="shared" si="26"/>
        <v>0.20457696815608206</v>
      </c>
      <c r="IX68" s="252">
        <f t="shared" si="26"/>
        <v>0.20457696815608206</v>
      </c>
      <c r="IY68" s="252">
        <f t="shared" si="26"/>
        <v>0.20457696815608206</v>
      </c>
      <c r="IZ68" s="252">
        <f t="shared" si="26"/>
        <v>0.20457696815608206</v>
      </c>
      <c r="JA68" s="252">
        <f t="shared" ref="JA68:LL68" si="27">SUMIF($C$20:$C$65,$B$68,JA20:JA65)</f>
        <v>0.20457696815608206</v>
      </c>
      <c r="JB68" s="252">
        <f t="shared" si="27"/>
        <v>0.20457696815608206</v>
      </c>
      <c r="JC68" s="252">
        <f t="shared" si="27"/>
        <v>0.20457696815608206</v>
      </c>
      <c r="JD68" s="252">
        <f t="shared" si="27"/>
        <v>0.20457696815608206</v>
      </c>
      <c r="JE68" s="252">
        <f t="shared" si="27"/>
        <v>0.20457696815608206</v>
      </c>
      <c r="JF68" s="252">
        <f t="shared" si="27"/>
        <v>0.20457696815608206</v>
      </c>
      <c r="JG68" s="252">
        <f t="shared" si="27"/>
        <v>0.20457696815608206</v>
      </c>
      <c r="JH68" s="252">
        <f t="shared" si="27"/>
        <v>0.20457696815608206</v>
      </c>
      <c r="JI68" s="252">
        <f t="shared" si="27"/>
        <v>0.20457696815608206</v>
      </c>
      <c r="JJ68" s="252">
        <f t="shared" si="27"/>
        <v>0.20457696815608206</v>
      </c>
      <c r="JK68" s="252">
        <f t="shared" si="27"/>
        <v>0.20457696815608206</v>
      </c>
      <c r="JL68" s="252">
        <f t="shared" si="27"/>
        <v>0.20457696815608206</v>
      </c>
      <c r="JM68" s="252">
        <f t="shared" si="27"/>
        <v>0.20457696815608206</v>
      </c>
      <c r="JN68" s="252">
        <f t="shared" si="27"/>
        <v>0.20457696815608206</v>
      </c>
      <c r="JO68" s="252">
        <f t="shared" si="27"/>
        <v>0.20457696815608206</v>
      </c>
      <c r="JP68" s="252">
        <f t="shared" si="27"/>
        <v>0.20457696815608206</v>
      </c>
      <c r="JQ68" s="252">
        <f t="shared" si="27"/>
        <v>0.20457696815608206</v>
      </c>
      <c r="JR68" s="252">
        <f t="shared" si="27"/>
        <v>0.20457696815608206</v>
      </c>
      <c r="JS68" s="252">
        <f t="shared" si="27"/>
        <v>0.20457696815608206</v>
      </c>
      <c r="JT68" s="252">
        <f t="shared" si="27"/>
        <v>0.20457696815608206</v>
      </c>
      <c r="JU68" s="252">
        <f t="shared" si="27"/>
        <v>0.20457696815608206</v>
      </c>
      <c r="JV68" s="252">
        <f t="shared" si="27"/>
        <v>0.20457696815608206</v>
      </c>
      <c r="JW68" s="252">
        <f t="shared" si="27"/>
        <v>0.20457696815608206</v>
      </c>
      <c r="JX68" s="252">
        <f t="shared" si="27"/>
        <v>0.20457696815608206</v>
      </c>
      <c r="JY68" s="252">
        <f t="shared" si="27"/>
        <v>0.20457696815608206</v>
      </c>
      <c r="JZ68" s="252">
        <f t="shared" si="27"/>
        <v>0.20457696815608206</v>
      </c>
      <c r="KA68" s="252">
        <f t="shared" si="27"/>
        <v>0.20457696815608206</v>
      </c>
      <c r="KB68" s="252">
        <f t="shared" si="27"/>
        <v>0.20457696815608206</v>
      </c>
      <c r="KC68" s="252">
        <f t="shared" si="27"/>
        <v>0.20457696815608206</v>
      </c>
      <c r="KD68" s="252">
        <f t="shared" si="27"/>
        <v>0.20457696815608206</v>
      </c>
      <c r="KE68" s="252">
        <f t="shared" si="27"/>
        <v>0.20457696815608206</v>
      </c>
      <c r="KF68" s="252">
        <f t="shared" si="27"/>
        <v>0.20457696815608206</v>
      </c>
      <c r="KG68" s="252">
        <f t="shared" si="27"/>
        <v>0.20457696815608206</v>
      </c>
      <c r="KH68" s="252">
        <f t="shared" si="27"/>
        <v>0.20457696815608206</v>
      </c>
      <c r="KI68" s="252">
        <f t="shared" si="27"/>
        <v>0.20457696815608206</v>
      </c>
      <c r="KJ68" s="252">
        <f t="shared" si="27"/>
        <v>0.20457696815608206</v>
      </c>
      <c r="KK68" s="252">
        <f t="shared" si="27"/>
        <v>0.20457696815608206</v>
      </c>
      <c r="KL68" s="252">
        <f t="shared" si="27"/>
        <v>0.20457696815608206</v>
      </c>
      <c r="KM68" s="252">
        <f t="shared" si="27"/>
        <v>0.20457696815608206</v>
      </c>
      <c r="KN68" s="252">
        <f t="shared" si="27"/>
        <v>0.20457696815608206</v>
      </c>
      <c r="KO68" s="252">
        <f t="shared" si="27"/>
        <v>0.20457696815608206</v>
      </c>
      <c r="KP68" s="252">
        <f t="shared" si="27"/>
        <v>0.20457696815608206</v>
      </c>
      <c r="KQ68" s="252">
        <f t="shared" si="27"/>
        <v>0.20457696815608206</v>
      </c>
      <c r="KR68" s="252">
        <f t="shared" si="27"/>
        <v>0.20457696815608206</v>
      </c>
      <c r="KS68" s="252">
        <f t="shared" si="27"/>
        <v>0.20457696815608206</v>
      </c>
      <c r="KT68" s="252">
        <f t="shared" si="27"/>
        <v>0.20457696815608206</v>
      </c>
      <c r="KU68" s="252">
        <f t="shared" si="27"/>
        <v>0.20457696815608206</v>
      </c>
      <c r="KV68" s="252">
        <f t="shared" si="27"/>
        <v>0.20457696815608206</v>
      </c>
      <c r="KW68" s="252">
        <f t="shared" si="27"/>
        <v>0.20457696815608206</v>
      </c>
      <c r="KX68" s="252">
        <f t="shared" si="27"/>
        <v>0.20457696815608206</v>
      </c>
      <c r="KY68" s="252">
        <f t="shared" si="27"/>
        <v>0.20457696815608206</v>
      </c>
      <c r="KZ68" s="252">
        <f t="shared" si="27"/>
        <v>0.20457696815608206</v>
      </c>
      <c r="LA68" s="252">
        <f t="shared" si="27"/>
        <v>0.20457696815608206</v>
      </c>
      <c r="LB68" s="252">
        <f t="shared" si="27"/>
        <v>0.20457696815608206</v>
      </c>
      <c r="LC68" s="252">
        <f t="shared" si="27"/>
        <v>0.20457696815608206</v>
      </c>
      <c r="LD68" s="252">
        <f t="shared" si="27"/>
        <v>0.20457696815608206</v>
      </c>
      <c r="LE68" s="252">
        <f t="shared" si="27"/>
        <v>0.20457696815608206</v>
      </c>
      <c r="LF68" s="252">
        <f t="shared" si="27"/>
        <v>0.20457696815608206</v>
      </c>
      <c r="LG68" s="252">
        <f t="shared" si="27"/>
        <v>0.20457696815608206</v>
      </c>
      <c r="LH68" s="252">
        <f t="shared" si="27"/>
        <v>0.20457696815608206</v>
      </c>
      <c r="LI68" s="252">
        <f t="shared" si="27"/>
        <v>0.20457696815608206</v>
      </c>
      <c r="LJ68" s="252">
        <f t="shared" si="27"/>
        <v>0.20457696815608206</v>
      </c>
      <c r="LK68" s="252">
        <f t="shared" si="27"/>
        <v>0.20457696815608206</v>
      </c>
      <c r="LL68" s="252">
        <f t="shared" si="27"/>
        <v>0.20457696815608206</v>
      </c>
      <c r="LM68" s="252">
        <f t="shared" ref="LM68:NX68" si="28">SUMIF($C$20:$C$65,$B$68,LM20:LM65)</f>
        <v>0.20457696815608206</v>
      </c>
      <c r="LN68" s="252">
        <f t="shared" si="28"/>
        <v>0.20457696815608206</v>
      </c>
      <c r="LO68" s="252">
        <f t="shared" si="28"/>
        <v>0.20457696815608206</v>
      </c>
      <c r="LP68" s="252">
        <f t="shared" si="28"/>
        <v>0.20457696815608206</v>
      </c>
      <c r="LQ68" s="252">
        <f t="shared" si="28"/>
        <v>0.20457696815608206</v>
      </c>
      <c r="LR68" s="252">
        <f t="shared" si="28"/>
        <v>0.20457696815608206</v>
      </c>
      <c r="LS68" s="252">
        <f t="shared" si="28"/>
        <v>0.20457696815608206</v>
      </c>
      <c r="LT68" s="252">
        <f t="shared" si="28"/>
        <v>0.21757696815608207</v>
      </c>
      <c r="LU68" s="252">
        <f t="shared" si="28"/>
        <v>0.21757696815608207</v>
      </c>
      <c r="LV68" s="252">
        <f t="shared" si="28"/>
        <v>0.21757696815608207</v>
      </c>
      <c r="LW68" s="252">
        <f t="shared" si="28"/>
        <v>0.21757696815608207</v>
      </c>
      <c r="LX68" s="252">
        <f t="shared" si="28"/>
        <v>0.21757696815608207</v>
      </c>
      <c r="LY68" s="252">
        <f t="shared" si="28"/>
        <v>0.21757696815608207</v>
      </c>
      <c r="LZ68" s="252">
        <f t="shared" si="28"/>
        <v>0.21757696815608207</v>
      </c>
      <c r="MA68" s="252">
        <f t="shared" si="28"/>
        <v>0.21757696815608207</v>
      </c>
      <c r="MB68" s="252">
        <f t="shared" si="28"/>
        <v>0.21757696815608207</v>
      </c>
      <c r="MC68" s="252">
        <f t="shared" si="28"/>
        <v>0.21757696815608207</v>
      </c>
      <c r="MD68" s="252">
        <f t="shared" si="28"/>
        <v>0.21757696815608207</v>
      </c>
      <c r="ME68" s="252">
        <f t="shared" si="28"/>
        <v>0.21757696815608207</v>
      </c>
      <c r="MF68" s="252">
        <f t="shared" si="28"/>
        <v>0.21757696815608207</v>
      </c>
      <c r="MG68" s="252">
        <f t="shared" si="28"/>
        <v>0.21757696815608207</v>
      </c>
      <c r="MH68" s="252">
        <f t="shared" si="28"/>
        <v>0.21757696815608207</v>
      </c>
      <c r="MI68" s="252">
        <f t="shared" si="28"/>
        <v>0.21757696815608207</v>
      </c>
      <c r="MJ68" s="252">
        <f t="shared" si="28"/>
        <v>0.21757696815608207</v>
      </c>
      <c r="MK68" s="252">
        <f t="shared" si="28"/>
        <v>0.21757696815608207</v>
      </c>
      <c r="ML68" s="252">
        <f t="shared" si="28"/>
        <v>0.21757696815608207</v>
      </c>
      <c r="MM68" s="252">
        <f t="shared" si="28"/>
        <v>0.21757696815608207</v>
      </c>
      <c r="MN68" s="252">
        <f t="shared" si="28"/>
        <v>0.21757696815608207</v>
      </c>
      <c r="MO68" s="252">
        <f t="shared" si="28"/>
        <v>0.21757696815608207</v>
      </c>
      <c r="MP68" s="252">
        <f t="shared" si="28"/>
        <v>0.21757696815608207</v>
      </c>
      <c r="MQ68" s="252">
        <f t="shared" si="28"/>
        <v>0.21757696815608207</v>
      </c>
      <c r="MR68" s="252">
        <f t="shared" si="28"/>
        <v>0.21757696815608207</v>
      </c>
      <c r="MS68" s="252">
        <f t="shared" si="28"/>
        <v>0.21757696815608207</v>
      </c>
      <c r="MT68" s="252">
        <f t="shared" si="28"/>
        <v>0.21757696815608207</v>
      </c>
      <c r="MU68" s="252">
        <f t="shared" si="28"/>
        <v>0.21757696815608207</v>
      </c>
      <c r="MV68" s="252">
        <f t="shared" si="28"/>
        <v>0.21757696815608207</v>
      </c>
      <c r="MW68" s="252">
        <f t="shared" si="28"/>
        <v>0.21757696815608207</v>
      </c>
      <c r="MX68" s="252">
        <f t="shared" si="28"/>
        <v>0.21757696815608207</v>
      </c>
      <c r="MY68" s="252">
        <f t="shared" si="28"/>
        <v>0.21757696815608207</v>
      </c>
      <c r="MZ68" s="252">
        <f t="shared" si="28"/>
        <v>0.21757696815608207</v>
      </c>
      <c r="NA68" s="252">
        <f t="shared" si="28"/>
        <v>0.21757696815608207</v>
      </c>
      <c r="NB68" s="252">
        <f t="shared" si="28"/>
        <v>0.21757696815608207</v>
      </c>
      <c r="NC68" s="252">
        <f t="shared" si="28"/>
        <v>0.21757696815608207</v>
      </c>
      <c r="ND68" s="252">
        <f t="shared" si="28"/>
        <v>0.21757696815608207</v>
      </c>
      <c r="NE68" s="252">
        <f t="shared" si="28"/>
        <v>0.21757696815608207</v>
      </c>
      <c r="NF68" s="252">
        <f t="shared" si="28"/>
        <v>0.21757696815608207</v>
      </c>
      <c r="NG68" s="252">
        <f t="shared" si="28"/>
        <v>0.21757696815608207</v>
      </c>
      <c r="NH68" s="252">
        <f t="shared" si="28"/>
        <v>0.21757696815608207</v>
      </c>
      <c r="NI68" s="252">
        <f t="shared" si="28"/>
        <v>0.21757696815608207</v>
      </c>
      <c r="NJ68" s="252">
        <f t="shared" si="28"/>
        <v>0.21757696815608207</v>
      </c>
      <c r="NK68" s="252">
        <f t="shared" si="28"/>
        <v>0.21757696815608207</v>
      </c>
      <c r="NL68" s="252">
        <f t="shared" si="28"/>
        <v>0.21757696815608207</v>
      </c>
      <c r="NM68" s="252">
        <f t="shared" si="28"/>
        <v>0.21757696815608207</v>
      </c>
      <c r="NN68" s="252">
        <f t="shared" si="28"/>
        <v>0.21757696815608207</v>
      </c>
      <c r="NO68" s="252">
        <f t="shared" si="28"/>
        <v>0.21757696815608207</v>
      </c>
      <c r="NP68" s="252">
        <f t="shared" si="28"/>
        <v>0.21757696815608207</v>
      </c>
      <c r="NQ68" s="252">
        <f t="shared" si="28"/>
        <v>0.21757696815608207</v>
      </c>
      <c r="NR68" s="252">
        <f t="shared" si="28"/>
        <v>0.21757696815608207</v>
      </c>
      <c r="NS68" s="252">
        <f t="shared" si="28"/>
        <v>0.21757696815608207</v>
      </c>
      <c r="NT68" s="252">
        <f t="shared" si="28"/>
        <v>0.21757696815608207</v>
      </c>
      <c r="NU68" s="252">
        <f t="shared" si="28"/>
        <v>0.21757696815608207</v>
      </c>
      <c r="NV68" s="252">
        <f t="shared" si="28"/>
        <v>0.21757696815608207</v>
      </c>
      <c r="NW68" s="252">
        <f t="shared" si="28"/>
        <v>0.21757696815608207</v>
      </c>
      <c r="NX68" s="252">
        <f t="shared" si="28"/>
        <v>0.21757696815608207</v>
      </c>
      <c r="NY68" s="252">
        <f t="shared" ref="NY68:QJ68" si="29">SUMIF($C$20:$C$65,$B$68,NY20:NY65)</f>
        <v>0.21757696815608207</v>
      </c>
      <c r="NZ68" s="252">
        <f t="shared" si="29"/>
        <v>0.21757696815608207</v>
      </c>
      <c r="OA68" s="252">
        <f t="shared" si="29"/>
        <v>0.21757696815608207</v>
      </c>
      <c r="OB68" s="252">
        <f t="shared" si="29"/>
        <v>0.21757696815608207</v>
      </c>
      <c r="OC68" s="252">
        <f t="shared" si="29"/>
        <v>0.21757696815608207</v>
      </c>
      <c r="OD68" s="252">
        <f t="shared" si="29"/>
        <v>0.21757696815608207</v>
      </c>
      <c r="OE68" s="252">
        <f t="shared" si="29"/>
        <v>0.21757696815608207</v>
      </c>
      <c r="OF68" s="252">
        <f t="shared" si="29"/>
        <v>0.21757696815608207</v>
      </c>
      <c r="OG68" s="252">
        <f t="shared" si="29"/>
        <v>0.21757696815608207</v>
      </c>
      <c r="OH68" s="252">
        <f t="shared" si="29"/>
        <v>0.21757696815608207</v>
      </c>
      <c r="OI68" s="252">
        <f t="shared" si="29"/>
        <v>0.21757696815608207</v>
      </c>
      <c r="OJ68" s="252">
        <f t="shared" si="29"/>
        <v>0.21757696815608207</v>
      </c>
      <c r="OK68" s="252">
        <f t="shared" si="29"/>
        <v>0.21757696815608207</v>
      </c>
      <c r="OL68" s="252">
        <f t="shared" si="29"/>
        <v>0.21757696815608207</v>
      </c>
      <c r="OM68" s="252">
        <f t="shared" si="29"/>
        <v>0.21757696815608207</v>
      </c>
      <c r="ON68" s="252">
        <f t="shared" si="29"/>
        <v>0.18757696815608207</v>
      </c>
      <c r="OO68" s="252">
        <f t="shared" si="29"/>
        <v>0.18757696815608207</v>
      </c>
      <c r="OP68" s="252">
        <f t="shared" si="29"/>
        <v>0.18757696815608207</v>
      </c>
      <c r="OQ68" s="252">
        <f t="shared" si="29"/>
        <v>0.18757696815608207</v>
      </c>
      <c r="OR68" s="252">
        <f t="shared" si="29"/>
        <v>0.18757696815608207</v>
      </c>
      <c r="OS68" s="252">
        <f t="shared" si="29"/>
        <v>0.40915393631216418</v>
      </c>
      <c r="OT68" s="252">
        <f t="shared" si="29"/>
        <v>0.42515393631216414</v>
      </c>
      <c r="OU68" s="252">
        <f t="shared" si="29"/>
        <v>0.43015393631216414</v>
      </c>
      <c r="OV68" s="252">
        <f t="shared" si="29"/>
        <v>0.43015393631216414</v>
      </c>
      <c r="OW68" s="252">
        <f t="shared" si="29"/>
        <v>0.40015393631216417</v>
      </c>
      <c r="OX68" s="252">
        <f t="shared" si="29"/>
        <v>0.20457696815608206</v>
      </c>
      <c r="OY68" s="258">
        <f t="shared" si="29"/>
        <v>0.20757696815608206</v>
      </c>
      <c r="OZ68" s="252">
        <f t="shared" si="29"/>
        <v>0.21257696815608207</v>
      </c>
      <c r="PA68" s="252">
        <f t="shared" si="29"/>
        <v>0.21257696815608207</v>
      </c>
      <c r="PB68" s="252">
        <f t="shared" si="29"/>
        <v>0.21257696815608207</v>
      </c>
      <c r="PC68" s="252">
        <f t="shared" si="29"/>
        <v>0.20457696815608206</v>
      </c>
      <c r="PD68" s="252">
        <f t="shared" si="29"/>
        <v>0.21757696815608207</v>
      </c>
      <c r="PE68" s="252">
        <f t="shared" si="29"/>
        <v>0.21757696815608207</v>
      </c>
      <c r="PF68" s="252">
        <f t="shared" si="29"/>
        <v>0.21757696815608207</v>
      </c>
      <c r="PG68" s="252">
        <f t="shared" si="29"/>
        <v>0.18757696815608207</v>
      </c>
      <c r="PH68" s="252">
        <f t="shared" si="29"/>
        <v>0</v>
      </c>
      <c r="PI68" s="252">
        <f t="shared" si="29"/>
        <v>0</v>
      </c>
      <c r="PJ68" s="252">
        <f t="shared" si="29"/>
        <v>0</v>
      </c>
      <c r="PK68" s="252">
        <f t="shared" si="29"/>
        <v>0</v>
      </c>
      <c r="PL68" s="252">
        <f t="shared" si="29"/>
        <v>0</v>
      </c>
      <c r="PM68" s="252">
        <f t="shared" si="29"/>
        <v>0</v>
      </c>
      <c r="PN68" s="252">
        <f t="shared" si="29"/>
        <v>0</v>
      </c>
      <c r="PO68" s="252">
        <f t="shared" si="29"/>
        <v>0</v>
      </c>
      <c r="PP68" s="252">
        <f t="shared" si="29"/>
        <v>0</v>
      </c>
      <c r="PQ68" s="252">
        <f t="shared" si="29"/>
        <v>0</v>
      </c>
      <c r="PR68" s="252">
        <f t="shared" si="29"/>
        <v>0</v>
      </c>
      <c r="PS68" s="252">
        <f t="shared" si="29"/>
        <v>0</v>
      </c>
      <c r="PT68" s="252">
        <f t="shared" si="29"/>
        <v>0</v>
      </c>
      <c r="PU68" s="252">
        <f t="shared" si="29"/>
        <v>0</v>
      </c>
      <c r="PV68" s="252">
        <f t="shared" si="29"/>
        <v>0</v>
      </c>
      <c r="PW68" s="252">
        <f t="shared" si="29"/>
        <v>0</v>
      </c>
      <c r="PX68" s="252">
        <f t="shared" si="29"/>
        <v>0</v>
      </c>
      <c r="PY68" s="252">
        <f t="shared" si="29"/>
        <v>0</v>
      </c>
      <c r="PZ68" s="252">
        <f t="shared" si="29"/>
        <v>0</v>
      </c>
      <c r="QA68" s="252">
        <f t="shared" si="29"/>
        <v>0</v>
      </c>
      <c r="QB68" s="252">
        <f t="shared" si="29"/>
        <v>0</v>
      </c>
      <c r="QC68" s="252">
        <f t="shared" si="29"/>
        <v>0</v>
      </c>
      <c r="QD68" s="252">
        <f t="shared" si="29"/>
        <v>0</v>
      </c>
      <c r="QE68" s="252">
        <f t="shared" si="29"/>
        <v>0</v>
      </c>
      <c r="QF68" s="252">
        <f t="shared" si="29"/>
        <v>0</v>
      </c>
      <c r="QG68" s="252">
        <f t="shared" si="29"/>
        <v>0</v>
      </c>
      <c r="QH68" s="252">
        <f t="shared" si="29"/>
        <v>0</v>
      </c>
      <c r="QI68" s="252">
        <f t="shared" si="29"/>
        <v>0</v>
      </c>
      <c r="QJ68" s="252">
        <f t="shared" si="29"/>
        <v>0</v>
      </c>
      <c r="QK68" s="252">
        <f t="shared" ref="QK68:QR68" si="30">SUMIF($C$20:$C$65,$B$68,QK20:QK65)</f>
        <v>0</v>
      </c>
      <c r="QL68" s="252">
        <f t="shared" si="30"/>
        <v>0</v>
      </c>
      <c r="QM68" s="252">
        <f t="shared" si="30"/>
        <v>0</v>
      </c>
      <c r="QN68" s="252">
        <f t="shared" si="30"/>
        <v>0</v>
      </c>
      <c r="QO68" s="252">
        <f t="shared" si="30"/>
        <v>0</v>
      </c>
      <c r="QP68" s="252">
        <f t="shared" si="30"/>
        <v>0</v>
      </c>
      <c r="QQ68" s="252">
        <f t="shared" si="30"/>
        <v>0</v>
      </c>
      <c r="QR68" s="252">
        <f t="shared" si="30"/>
        <v>0</v>
      </c>
    </row>
    <row r="69" spans="1:460" s="249" customFormat="1" ht="15" customHeight="1" outlineLevel="1">
      <c r="B69" s="256" t="str">
        <f>B6</f>
        <v>Excavatorist V</v>
      </c>
      <c r="C69" s="251"/>
      <c r="D69" s="252"/>
      <c r="E69" s="252">
        <f>SUMIF($C$20:$C$65,$B$69,E20:E65)</f>
        <v>0.3685769681560821</v>
      </c>
      <c r="F69" s="252">
        <f t="shared" ref="F69:BP69" si="31">SUMIF($C$20:$C$65,$B$69,F20:F65)</f>
        <v>0.3685769681560821</v>
      </c>
      <c r="G69" s="252">
        <f t="shared" si="31"/>
        <v>0.3685769681560821</v>
      </c>
      <c r="H69" s="252">
        <f t="shared" si="31"/>
        <v>0.3685769681560821</v>
      </c>
      <c r="I69" s="252">
        <f t="shared" si="31"/>
        <v>0.3685769681560821</v>
      </c>
      <c r="J69" s="252">
        <f t="shared" si="31"/>
        <v>0.3685769681560821</v>
      </c>
      <c r="K69" s="252">
        <f t="shared" si="31"/>
        <v>0.3685769681560821</v>
      </c>
      <c r="L69" s="252">
        <f t="shared" si="31"/>
        <v>0.3685769681560821</v>
      </c>
      <c r="M69" s="252">
        <f t="shared" si="31"/>
        <v>0.3685769681560821</v>
      </c>
      <c r="N69" s="252">
        <f t="shared" si="31"/>
        <v>0.3685769681560821</v>
      </c>
      <c r="O69" s="252">
        <f t="shared" si="31"/>
        <v>0.3685769681560821</v>
      </c>
      <c r="P69" s="252">
        <f t="shared" si="31"/>
        <v>0.3685769681560821</v>
      </c>
      <c r="Q69" s="252">
        <f t="shared" si="31"/>
        <v>0.3685769681560821</v>
      </c>
      <c r="R69" s="252">
        <f t="shared" si="31"/>
        <v>0.3685769681560821</v>
      </c>
      <c r="S69" s="252">
        <f t="shared" si="31"/>
        <v>0.3685769681560821</v>
      </c>
      <c r="T69" s="252">
        <f t="shared" si="31"/>
        <v>0.3685769681560821</v>
      </c>
      <c r="U69" s="252">
        <f t="shared" si="31"/>
        <v>0.3685769681560821</v>
      </c>
      <c r="V69" s="252">
        <f t="shared" si="31"/>
        <v>0.3685769681560821</v>
      </c>
      <c r="W69" s="252">
        <f t="shared" si="31"/>
        <v>0.3685769681560821</v>
      </c>
      <c r="X69" s="252">
        <f t="shared" si="31"/>
        <v>0.3685769681560821</v>
      </c>
      <c r="Y69" s="252">
        <f t="shared" si="31"/>
        <v>0.3685769681560821</v>
      </c>
      <c r="Z69" s="252">
        <f t="shared" si="31"/>
        <v>0.3685769681560821</v>
      </c>
      <c r="AA69" s="252">
        <f t="shared" si="31"/>
        <v>0.3685769681560821</v>
      </c>
      <c r="AB69" s="252">
        <f t="shared" si="31"/>
        <v>0.3685769681560821</v>
      </c>
      <c r="AC69" s="252">
        <f t="shared" si="31"/>
        <v>0.3685769681560821</v>
      </c>
      <c r="AD69" s="252">
        <f t="shared" si="31"/>
        <v>0.3685769681560821</v>
      </c>
      <c r="AE69" s="252">
        <f t="shared" si="31"/>
        <v>0.3685769681560821</v>
      </c>
      <c r="AF69" s="252">
        <f t="shared" si="31"/>
        <v>0.3685769681560821</v>
      </c>
      <c r="AG69" s="252">
        <f t="shared" si="31"/>
        <v>0.3685769681560821</v>
      </c>
      <c r="AH69" s="252">
        <f t="shared" si="31"/>
        <v>0.3685769681560821</v>
      </c>
      <c r="AI69" s="252">
        <f t="shared" si="31"/>
        <v>0.3685769681560821</v>
      </c>
      <c r="AJ69" s="252">
        <f t="shared" si="31"/>
        <v>0.3685769681560821</v>
      </c>
      <c r="AK69" s="252">
        <f t="shared" si="31"/>
        <v>0.3685769681560821</v>
      </c>
      <c r="AL69" s="252">
        <f t="shared" si="31"/>
        <v>0.3685769681560821</v>
      </c>
      <c r="AM69" s="252">
        <f t="shared" si="31"/>
        <v>0.3685769681560821</v>
      </c>
      <c r="AN69" s="252">
        <f t="shared" si="31"/>
        <v>0.3685769681560821</v>
      </c>
      <c r="AO69" s="252">
        <f t="shared" si="31"/>
        <v>0.3685769681560821</v>
      </c>
      <c r="AP69" s="252">
        <f t="shared" si="31"/>
        <v>0.3685769681560821</v>
      </c>
      <c r="AQ69" s="252">
        <f t="shared" si="31"/>
        <v>0.3685769681560821</v>
      </c>
      <c r="AR69" s="252">
        <f t="shared" si="31"/>
        <v>0.3685769681560821</v>
      </c>
      <c r="AS69" s="252">
        <f t="shared" si="31"/>
        <v>0.3685769681560821</v>
      </c>
      <c r="AT69" s="252">
        <f t="shared" si="31"/>
        <v>0.3685769681560821</v>
      </c>
      <c r="AU69" s="252">
        <f t="shared" si="31"/>
        <v>0.3685769681560821</v>
      </c>
      <c r="AV69" s="252">
        <f t="shared" si="31"/>
        <v>0.3685769681560821</v>
      </c>
      <c r="AW69" s="252">
        <f t="shared" si="31"/>
        <v>0.3685769681560821</v>
      </c>
      <c r="AX69" s="252">
        <f t="shared" si="31"/>
        <v>0.3685769681560821</v>
      </c>
      <c r="AY69" s="252">
        <f t="shared" si="31"/>
        <v>0.3685769681560821</v>
      </c>
      <c r="AZ69" s="252">
        <f t="shared" si="31"/>
        <v>0.3685769681560821</v>
      </c>
      <c r="BA69" s="252">
        <f t="shared" si="31"/>
        <v>0.3685769681560821</v>
      </c>
      <c r="BB69" s="252">
        <f t="shared" si="31"/>
        <v>0.3685769681560821</v>
      </c>
      <c r="BC69" s="257">
        <f t="shared" si="31"/>
        <v>0.3685769681560821</v>
      </c>
      <c r="BD69" s="252">
        <f t="shared" si="31"/>
        <v>0.3685769681560821</v>
      </c>
      <c r="BE69" s="252">
        <f t="shared" si="31"/>
        <v>0.3685769681560821</v>
      </c>
      <c r="BF69" s="252">
        <f t="shared" si="31"/>
        <v>0.3685769681560821</v>
      </c>
      <c r="BG69" s="252">
        <f t="shared" si="31"/>
        <v>0.3685769681560821</v>
      </c>
      <c r="BH69" s="252">
        <f t="shared" si="31"/>
        <v>0.3685769681560821</v>
      </c>
      <c r="BI69" s="252">
        <f t="shared" si="31"/>
        <v>0.3685769681560821</v>
      </c>
      <c r="BJ69" s="252">
        <f t="shared" si="31"/>
        <v>0.3685769681560821</v>
      </c>
      <c r="BK69" s="252">
        <f t="shared" si="31"/>
        <v>0.3685769681560821</v>
      </c>
      <c r="BL69" s="252">
        <f t="shared" si="31"/>
        <v>0.3685769681560821</v>
      </c>
      <c r="BM69" s="252">
        <f t="shared" si="31"/>
        <v>0.3685769681560821</v>
      </c>
      <c r="BN69" s="252">
        <f t="shared" si="31"/>
        <v>0.3685769681560821</v>
      </c>
      <c r="BO69" s="252">
        <f t="shared" si="31"/>
        <v>0.3685769681560821</v>
      </c>
      <c r="BP69" s="252">
        <f t="shared" si="31"/>
        <v>0.3685769681560821</v>
      </c>
      <c r="BQ69" s="252">
        <f t="shared" ref="BQ69:EB69" si="32">SUMIF($C$20:$C$65,$B$69,BQ20:BQ65)</f>
        <v>0.3685769681560821</v>
      </c>
      <c r="BR69" s="252">
        <f t="shared" si="32"/>
        <v>0.3685769681560821</v>
      </c>
      <c r="BS69" s="252">
        <f t="shared" si="32"/>
        <v>0.3685769681560821</v>
      </c>
      <c r="BT69" s="252">
        <f t="shared" si="32"/>
        <v>0.3685769681560821</v>
      </c>
      <c r="BU69" s="252">
        <f t="shared" si="32"/>
        <v>0.3685769681560821</v>
      </c>
      <c r="BV69" s="252">
        <f t="shared" si="32"/>
        <v>0.3685769681560821</v>
      </c>
      <c r="BW69" s="252">
        <f t="shared" si="32"/>
        <v>0.3685769681560821</v>
      </c>
      <c r="BX69" s="252">
        <f t="shared" si="32"/>
        <v>0.3685769681560821</v>
      </c>
      <c r="BY69" s="252">
        <f t="shared" si="32"/>
        <v>0.3685769681560821</v>
      </c>
      <c r="BZ69" s="252">
        <f t="shared" si="32"/>
        <v>0.3685769681560821</v>
      </c>
      <c r="CA69" s="252">
        <f t="shared" si="32"/>
        <v>0.3685769681560821</v>
      </c>
      <c r="CB69" s="252">
        <f t="shared" si="32"/>
        <v>0.3685769681560821</v>
      </c>
      <c r="CC69" s="252">
        <f t="shared" si="32"/>
        <v>0.3685769681560821</v>
      </c>
      <c r="CD69" s="252">
        <f t="shared" si="32"/>
        <v>0.3685769681560821</v>
      </c>
      <c r="CE69" s="252">
        <f t="shared" si="32"/>
        <v>0.3685769681560821</v>
      </c>
      <c r="CF69" s="252">
        <f t="shared" si="32"/>
        <v>0.3685769681560821</v>
      </c>
      <c r="CG69" s="252">
        <f t="shared" si="32"/>
        <v>0.3685769681560821</v>
      </c>
      <c r="CH69" s="252">
        <f t="shared" si="32"/>
        <v>0.3685769681560821</v>
      </c>
      <c r="CI69" s="252">
        <f t="shared" si="32"/>
        <v>0.3685769681560821</v>
      </c>
      <c r="CJ69" s="252">
        <f t="shared" si="32"/>
        <v>0.3685769681560821</v>
      </c>
      <c r="CK69" s="252">
        <f t="shared" si="32"/>
        <v>0.3685769681560821</v>
      </c>
      <c r="CL69" s="252">
        <f t="shared" si="32"/>
        <v>0.3685769681560821</v>
      </c>
      <c r="CM69" s="252">
        <f t="shared" si="32"/>
        <v>0.3685769681560821</v>
      </c>
      <c r="CN69" s="252">
        <f t="shared" si="32"/>
        <v>0.3685769681560821</v>
      </c>
      <c r="CO69" s="252">
        <f t="shared" si="32"/>
        <v>0.3685769681560821</v>
      </c>
      <c r="CP69" s="252">
        <f t="shared" si="32"/>
        <v>0.3685769681560821</v>
      </c>
      <c r="CQ69" s="252">
        <f t="shared" si="32"/>
        <v>0.3685769681560821</v>
      </c>
      <c r="CR69" s="252">
        <f t="shared" si="32"/>
        <v>0.3685769681560821</v>
      </c>
      <c r="CS69" s="252">
        <f t="shared" si="32"/>
        <v>0.3685769681560821</v>
      </c>
      <c r="CT69" s="252">
        <f t="shared" si="32"/>
        <v>0.3685769681560821</v>
      </c>
      <c r="CU69" s="252">
        <f t="shared" si="32"/>
        <v>0.3685769681560821</v>
      </c>
      <c r="CV69" s="252">
        <f t="shared" si="32"/>
        <v>0.3685769681560821</v>
      </c>
      <c r="CW69" s="252">
        <f t="shared" si="32"/>
        <v>0.3685769681560821</v>
      </c>
      <c r="CX69" s="252">
        <f t="shared" si="32"/>
        <v>0.3685769681560821</v>
      </c>
      <c r="CY69" s="252">
        <f t="shared" si="32"/>
        <v>0.3685769681560821</v>
      </c>
      <c r="CZ69" s="252">
        <f t="shared" si="32"/>
        <v>0.3685769681560821</v>
      </c>
      <c r="DA69" s="252">
        <f t="shared" si="32"/>
        <v>0.3685769681560821</v>
      </c>
      <c r="DB69" s="252">
        <f t="shared" si="32"/>
        <v>0.3685769681560821</v>
      </c>
      <c r="DC69" s="252">
        <f t="shared" si="32"/>
        <v>0.3685769681560821</v>
      </c>
      <c r="DD69" s="252">
        <f t="shared" si="32"/>
        <v>0.3685769681560821</v>
      </c>
      <c r="DE69" s="252">
        <f t="shared" si="32"/>
        <v>0.3685769681560821</v>
      </c>
      <c r="DF69" s="252">
        <f t="shared" si="32"/>
        <v>0.3685769681560821</v>
      </c>
      <c r="DG69" s="252">
        <f t="shared" si="32"/>
        <v>0.3685769681560821</v>
      </c>
      <c r="DH69" s="252">
        <f t="shared" si="32"/>
        <v>0.3685769681560821</v>
      </c>
      <c r="DI69" s="252">
        <f t="shared" si="32"/>
        <v>0.3685769681560821</v>
      </c>
      <c r="DJ69" s="252">
        <f t="shared" si="32"/>
        <v>0.3685769681560821</v>
      </c>
      <c r="DK69" s="252">
        <f t="shared" si="32"/>
        <v>0.3685769681560821</v>
      </c>
      <c r="DL69" s="252">
        <f t="shared" si="32"/>
        <v>0.3685769681560821</v>
      </c>
      <c r="DM69" s="252">
        <f t="shared" si="32"/>
        <v>0.3685769681560821</v>
      </c>
      <c r="DN69" s="252">
        <f t="shared" si="32"/>
        <v>0.3685769681560821</v>
      </c>
      <c r="DO69" s="252">
        <f t="shared" si="32"/>
        <v>0.3685769681560821</v>
      </c>
      <c r="DP69" s="252">
        <f t="shared" si="32"/>
        <v>0.3685769681560821</v>
      </c>
      <c r="DQ69" s="252">
        <f t="shared" si="32"/>
        <v>0.3685769681560821</v>
      </c>
      <c r="DR69" s="252">
        <f t="shared" si="32"/>
        <v>0.3685769681560821</v>
      </c>
      <c r="DS69" s="252">
        <f t="shared" si="32"/>
        <v>0.3685769681560821</v>
      </c>
      <c r="DT69" s="252">
        <f t="shared" si="32"/>
        <v>0.3685769681560821</v>
      </c>
      <c r="DU69" s="252">
        <f t="shared" si="32"/>
        <v>0.3685769681560821</v>
      </c>
      <c r="DV69" s="252">
        <f t="shared" si="32"/>
        <v>0.3685769681560821</v>
      </c>
      <c r="DW69" s="252">
        <f t="shared" si="32"/>
        <v>0.3685769681560821</v>
      </c>
      <c r="DX69" s="252">
        <f t="shared" si="32"/>
        <v>0.3685769681560821</v>
      </c>
      <c r="DY69" s="252">
        <f t="shared" si="32"/>
        <v>0.3685769681560821</v>
      </c>
      <c r="DZ69" s="252">
        <f t="shared" si="32"/>
        <v>0.3685769681560821</v>
      </c>
      <c r="EA69" s="252">
        <f t="shared" si="32"/>
        <v>0.3685769681560821</v>
      </c>
      <c r="EB69" s="252">
        <f t="shared" si="32"/>
        <v>0.3685769681560821</v>
      </c>
      <c r="EC69" s="252">
        <f t="shared" ref="EC69:GN69" si="33">SUMIF($C$20:$C$65,$B$69,EC20:EC65)</f>
        <v>0.3685769681560821</v>
      </c>
      <c r="ED69" s="252">
        <f t="shared" si="33"/>
        <v>0.3685769681560821</v>
      </c>
      <c r="EE69" s="252">
        <f t="shared" si="33"/>
        <v>0.3685769681560821</v>
      </c>
      <c r="EF69" s="252">
        <f t="shared" si="33"/>
        <v>0.3685769681560821</v>
      </c>
      <c r="EG69" s="252">
        <f t="shared" si="33"/>
        <v>0.3685769681560821</v>
      </c>
      <c r="EH69" s="252">
        <f t="shared" si="33"/>
        <v>0.3685769681560821</v>
      </c>
      <c r="EI69" s="252">
        <f t="shared" si="33"/>
        <v>0.3685769681560821</v>
      </c>
      <c r="EJ69" s="252">
        <f t="shared" si="33"/>
        <v>0.3685769681560821</v>
      </c>
      <c r="EK69" s="252">
        <f t="shared" si="33"/>
        <v>0.3685769681560821</v>
      </c>
      <c r="EL69" s="252">
        <f t="shared" si="33"/>
        <v>0.3685769681560821</v>
      </c>
      <c r="EM69" s="252">
        <f t="shared" si="33"/>
        <v>0.3685769681560821</v>
      </c>
      <c r="EN69" s="252">
        <f t="shared" si="33"/>
        <v>0.3685769681560821</v>
      </c>
      <c r="EO69" s="252">
        <f t="shared" si="33"/>
        <v>0.3685769681560821</v>
      </c>
      <c r="EP69" s="252">
        <f t="shared" si="33"/>
        <v>0.3685769681560821</v>
      </c>
      <c r="EQ69" s="252">
        <f t="shared" si="33"/>
        <v>0.3685769681560821</v>
      </c>
      <c r="ER69" s="252">
        <f t="shared" si="33"/>
        <v>0.3685769681560821</v>
      </c>
      <c r="ES69" s="252">
        <f t="shared" si="33"/>
        <v>0.3685769681560821</v>
      </c>
      <c r="ET69" s="252">
        <f t="shared" si="33"/>
        <v>0.3685769681560821</v>
      </c>
      <c r="EU69" s="252">
        <f t="shared" si="33"/>
        <v>0.3685769681560821</v>
      </c>
      <c r="EV69" s="252">
        <f t="shared" si="33"/>
        <v>0.3685769681560821</v>
      </c>
      <c r="EW69" s="252">
        <f t="shared" si="33"/>
        <v>0.3685769681560821</v>
      </c>
      <c r="EX69" s="252">
        <f t="shared" si="33"/>
        <v>0.3685769681560821</v>
      </c>
      <c r="EY69" s="252">
        <f t="shared" si="33"/>
        <v>0.3685769681560821</v>
      </c>
      <c r="EZ69" s="252">
        <f t="shared" si="33"/>
        <v>0.3685769681560821</v>
      </c>
      <c r="FA69" s="252">
        <f t="shared" si="33"/>
        <v>0.3685769681560821</v>
      </c>
      <c r="FB69" s="252">
        <f t="shared" si="33"/>
        <v>0.3685769681560821</v>
      </c>
      <c r="FC69" s="252">
        <f t="shared" si="33"/>
        <v>0.3685769681560821</v>
      </c>
      <c r="FD69" s="252">
        <f t="shared" si="33"/>
        <v>0.3685769681560821</v>
      </c>
      <c r="FE69" s="252">
        <f t="shared" si="33"/>
        <v>0.3685769681560821</v>
      </c>
      <c r="FF69" s="252">
        <f t="shared" si="33"/>
        <v>0.3685769681560821</v>
      </c>
      <c r="FG69" s="252">
        <f t="shared" si="33"/>
        <v>0.3685769681560821</v>
      </c>
      <c r="FH69" s="252">
        <f t="shared" si="33"/>
        <v>0.3685769681560821</v>
      </c>
      <c r="FI69" s="252">
        <f t="shared" si="33"/>
        <v>0.3685769681560821</v>
      </c>
      <c r="FJ69" s="252">
        <f t="shared" si="33"/>
        <v>0.3685769681560821</v>
      </c>
      <c r="FK69" s="252">
        <f t="shared" si="33"/>
        <v>0.3685769681560821</v>
      </c>
      <c r="FL69" s="252">
        <f t="shared" si="33"/>
        <v>0.3685769681560821</v>
      </c>
      <c r="FM69" s="252">
        <f t="shared" si="33"/>
        <v>0.3685769681560821</v>
      </c>
      <c r="FN69" s="252">
        <f t="shared" si="33"/>
        <v>0.3685769681560821</v>
      </c>
      <c r="FO69" s="252">
        <f t="shared" si="33"/>
        <v>0.3685769681560821</v>
      </c>
      <c r="FP69" s="252">
        <f t="shared" si="33"/>
        <v>0.3685769681560821</v>
      </c>
      <c r="FQ69" s="252">
        <f t="shared" si="33"/>
        <v>0.3685769681560821</v>
      </c>
      <c r="FR69" s="252">
        <f t="shared" si="33"/>
        <v>0.3685769681560821</v>
      </c>
      <c r="FS69" s="252">
        <f t="shared" si="33"/>
        <v>0.3685769681560821</v>
      </c>
      <c r="FT69" s="252">
        <f t="shared" si="33"/>
        <v>0.3685769681560821</v>
      </c>
      <c r="FU69" s="252">
        <f t="shared" si="33"/>
        <v>0.3685769681560821</v>
      </c>
      <c r="FV69" s="252">
        <f t="shared" si="33"/>
        <v>0.3685769681560821</v>
      </c>
      <c r="FW69" s="252">
        <f t="shared" si="33"/>
        <v>0.3685769681560821</v>
      </c>
      <c r="FX69" s="252">
        <f t="shared" si="33"/>
        <v>0.3685769681560821</v>
      </c>
      <c r="FY69" s="252">
        <f t="shared" si="33"/>
        <v>0.3685769681560821</v>
      </c>
      <c r="FZ69" s="252">
        <f t="shared" si="33"/>
        <v>0.3685769681560821</v>
      </c>
      <c r="GA69" s="252">
        <f t="shared" si="33"/>
        <v>0.3685769681560821</v>
      </c>
      <c r="GB69" s="252">
        <f t="shared" si="33"/>
        <v>0.3685769681560821</v>
      </c>
      <c r="GC69" s="252">
        <f t="shared" si="33"/>
        <v>0.3685769681560821</v>
      </c>
      <c r="GD69" s="252">
        <f t="shared" si="33"/>
        <v>0.3685769681560821</v>
      </c>
      <c r="GE69" s="252">
        <f t="shared" si="33"/>
        <v>0.3685769681560821</v>
      </c>
      <c r="GF69" s="252">
        <f t="shared" si="33"/>
        <v>0.3685769681560821</v>
      </c>
      <c r="GG69" s="252">
        <f t="shared" si="33"/>
        <v>0.3685769681560821</v>
      </c>
      <c r="GH69" s="252">
        <f t="shared" si="33"/>
        <v>0.3685769681560821</v>
      </c>
      <c r="GI69" s="252">
        <f t="shared" si="33"/>
        <v>0.3685769681560821</v>
      </c>
      <c r="GJ69" s="252">
        <f t="shared" si="33"/>
        <v>0.3685769681560821</v>
      </c>
      <c r="GK69" s="252">
        <f t="shared" si="33"/>
        <v>0.3685769681560821</v>
      </c>
      <c r="GL69" s="252">
        <f t="shared" si="33"/>
        <v>0.3685769681560821</v>
      </c>
      <c r="GM69" s="252">
        <f t="shared" si="33"/>
        <v>0.3685769681560821</v>
      </c>
      <c r="GN69" s="252">
        <f t="shared" si="33"/>
        <v>0.3685769681560821</v>
      </c>
      <c r="GO69" s="252">
        <f t="shared" ref="GO69:IZ69" si="34">SUMIF($C$20:$C$65,$B$69,GO20:GO65)</f>
        <v>0.3685769681560821</v>
      </c>
      <c r="GP69" s="252">
        <f t="shared" si="34"/>
        <v>0.3685769681560821</v>
      </c>
      <c r="GQ69" s="252">
        <f t="shared" si="34"/>
        <v>0.3685769681560821</v>
      </c>
      <c r="GR69" s="252">
        <f t="shared" si="34"/>
        <v>0.3685769681560821</v>
      </c>
      <c r="GS69" s="252">
        <f t="shared" si="34"/>
        <v>0.3685769681560821</v>
      </c>
      <c r="GT69" s="258">
        <f t="shared" si="34"/>
        <v>0.60657696815608209</v>
      </c>
      <c r="GU69" s="258">
        <f t="shared" si="34"/>
        <v>0.60657696815608209</v>
      </c>
      <c r="GV69" s="258">
        <f t="shared" si="34"/>
        <v>0.60657696815608209</v>
      </c>
      <c r="GW69" s="258">
        <f t="shared" si="34"/>
        <v>0.60657696815608209</v>
      </c>
      <c r="GX69" s="258">
        <f t="shared" si="34"/>
        <v>0.60657696815608209</v>
      </c>
      <c r="GY69" s="252">
        <f t="shared" si="34"/>
        <v>0</v>
      </c>
      <c r="GZ69" s="252">
        <f t="shared" si="34"/>
        <v>0</v>
      </c>
      <c r="HA69" s="252">
        <f t="shared" si="34"/>
        <v>0</v>
      </c>
      <c r="HB69" s="252">
        <f t="shared" si="34"/>
        <v>0</v>
      </c>
      <c r="HC69" s="252">
        <f t="shared" si="34"/>
        <v>0</v>
      </c>
      <c r="HD69" s="252">
        <f t="shared" si="34"/>
        <v>0</v>
      </c>
      <c r="HE69" s="252">
        <f t="shared" si="34"/>
        <v>0</v>
      </c>
      <c r="HF69" s="252">
        <f t="shared" si="34"/>
        <v>0</v>
      </c>
      <c r="HG69" s="252">
        <f t="shared" si="34"/>
        <v>0</v>
      </c>
      <c r="HH69" s="252">
        <f t="shared" si="34"/>
        <v>0</v>
      </c>
      <c r="HI69" s="252">
        <f t="shared" si="34"/>
        <v>0</v>
      </c>
      <c r="HJ69" s="252">
        <f t="shared" si="34"/>
        <v>0</v>
      </c>
      <c r="HK69" s="252">
        <f t="shared" si="34"/>
        <v>0</v>
      </c>
      <c r="HL69" s="252">
        <f t="shared" si="34"/>
        <v>0</v>
      </c>
      <c r="HM69" s="252">
        <f t="shared" si="34"/>
        <v>0</v>
      </c>
      <c r="HN69" s="252">
        <f t="shared" si="34"/>
        <v>0</v>
      </c>
      <c r="HO69" s="252">
        <f t="shared" si="34"/>
        <v>0</v>
      </c>
      <c r="HP69" s="252">
        <f t="shared" si="34"/>
        <v>0</v>
      </c>
      <c r="HQ69" s="252">
        <f t="shared" si="34"/>
        <v>0</v>
      </c>
      <c r="HR69" s="252">
        <f t="shared" si="34"/>
        <v>0</v>
      </c>
      <c r="HS69" s="252">
        <f t="shared" si="34"/>
        <v>0</v>
      </c>
      <c r="HT69" s="252">
        <f t="shared" si="34"/>
        <v>0</v>
      </c>
      <c r="HU69" s="252">
        <f t="shared" si="34"/>
        <v>0</v>
      </c>
      <c r="HV69" s="252">
        <f t="shared" si="34"/>
        <v>0</v>
      </c>
      <c r="HW69" s="252">
        <f t="shared" si="34"/>
        <v>0</v>
      </c>
      <c r="HX69" s="252">
        <f t="shared" si="34"/>
        <v>0</v>
      </c>
      <c r="HY69" s="252">
        <f t="shared" si="34"/>
        <v>0</v>
      </c>
      <c r="HZ69" s="252">
        <f t="shared" si="34"/>
        <v>0</v>
      </c>
      <c r="IA69" s="252">
        <f t="shared" si="34"/>
        <v>0</v>
      </c>
      <c r="IB69" s="252">
        <f t="shared" si="34"/>
        <v>0</v>
      </c>
      <c r="IC69" s="252">
        <f t="shared" si="34"/>
        <v>0</v>
      </c>
      <c r="ID69" s="252">
        <f t="shared" si="34"/>
        <v>0</v>
      </c>
      <c r="IE69" s="252">
        <f t="shared" si="34"/>
        <v>0</v>
      </c>
      <c r="IF69" s="252">
        <f t="shared" si="34"/>
        <v>0</v>
      </c>
      <c r="IG69" s="252">
        <f t="shared" si="34"/>
        <v>0</v>
      </c>
      <c r="IH69" s="252">
        <f t="shared" si="34"/>
        <v>0</v>
      </c>
      <c r="II69" s="252">
        <f t="shared" si="34"/>
        <v>0</v>
      </c>
      <c r="IJ69" s="252">
        <f t="shared" si="34"/>
        <v>0</v>
      </c>
      <c r="IK69" s="252">
        <f t="shared" si="34"/>
        <v>0</v>
      </c>
      <c r="IL69" s="252">
        <f t="shared" si="34"/>
        <v>0</v>
      </c>
      <c r="IM69" s="252">
        <f t="shared" si="34"/>
        <v>0</v>
      </c>
      <c r="IN69" s="252">
        <f t="shared" si="34"/>
        <v>0</v>
      </c>
      <c r="IO69" s="252">
        <f t="shared" si="34"/>
        <v>0</v>
      </c>
      <c r="IP69" s="252">
        <f t="shared" si="34"/>
        <v>0</v>
      </c>
      <c r="IQ69" s="252">
        <f t="shared" si="34"/>
        <v>0</v>
      </c>
      <c r="IR69" s="252">
        <f t="shared" si="34"/>
        <v>0</v>
      </c>
      <c r="IS69" s="252">
        <f t="shared" si="34"/>
        <v>0</v>
      </c>
      <c r="IT69" s="252">
        <f t="shared" si="34"/>
        <v>0</v>
      </c>
      <c r="IU69" s="252">
        <f t="shared" si="34"/>
        <v>0</v>
      </c>
      <c r="IV69" s="252">
        <f t="shared" si="34"/>
        <v>0</v>
      </c>
      <c r="IW69" s="257">
        <f t="shared" si="34"/>
        <v>0</v>
      </c>
      <c r="IX69" s="252">
        <f t="shared" si="34"/>
        <v>0</v>
      </c>
      <c r="IY69" s="252">
        <f t="shared" si="34"/>
        <v>0</v>
      </c>
      <c r="IZ69" s="252">
        <f t="shared" si="34"/>
        <v>0</v>
      </c>
      <c r="JA69" s="252">
        <f t="shared" ref="JA69:LL69" si="35">SUMIF($C$20:$C$65,$B$69,JA20:JA65)</f>
        <v>0</v>
      </c>
      <c r="JB69" s="252">
        <f t="shared" si="35"/>
        <v>0</v>
      </c>
      <c r="JC69" s="252">
        <f t="shared" si="35"/>
        <v>0</v>
      </c>
      <c r="JD69" s="252">
        <f t="shared" si="35"/>
        <v>0</v>
      </c>
      <c r="JE69" s="252">
        <f t="shared" si="35"/>
        <v>0</v>
      </c>
      <c r="JF69" s="252">
        <f t="shared" si="35"/>
        <v>0</v>
      </c>
      <c r="JG69" s="252">
        <f t="shared" si="35"/>
        <v>0</v>
      </c>
      <c r="JH69" s="252">
        <f t="shared" si="35"/>
        <v>0</v>
      </c>
      <c r="JI69" s="252">
        <f t="shared" si="35"/>
        <v>0</v>
      </c>
      <c r="JJ69" s="252">
        <f t="shared" si="35"/>
        <v>0</v>
      </c>
      <c r="JK69" s="252">
        <f t="shared" si="35"/>
        <v>0</v>
      </c>
      <c r="JL69" s="252">
        <f t="shared" si="35"/>
        <v>0</v>
      </c>
      <c r="JM69" s="252">
        <f t="shared" si="35"/>
        <v>0</v>
      </c>
      <c r="JN69" s="252">
        <f t="shared" si="35"/>
        <v>0</v>
      </c>
      <c r="JO69" s="252">
        <f t="shared" si="35"/>
        <v>0</v>
      </c>
      <c r="JP69" s="252">
        <f t="shared" si="35"/>
        <v>0</v>
      </c>
      <c r="JQ69" s="252">
        <f t="shared" si="35"/>
        <v>0</v>
      </c>
      <c r="JR69" s="252">
        <f t="shared" si="35"/>
        <v>0</v>
      </c>
      <c r="JS69" s="252">
        <f t="shared" si="35"/>
        <v>0</v>
      </c>
      <c r="JT69" s="252">
        <f t="shared" si="35"/>
        <v>0</v>
      </c>
      <c r="JU69" s="252">
        <f t="shared" si="35"/>
        <v>0</v>
      </c>
      <c r="JV69" s="252">
        <f t="shared" si="35"/>
        <v>0</v>
      </c>
      <c r="JW69" s="252">
        <f t="shared" si="35"/>
        <v>0</v>
      </c>
      <c r="JX69" s="252">
        <f t="shared" si="35"/>
        <v>0</v>
      </c>
      <c r="JY69" s="252">
        <f t="shared" si="35"/>
        <v>0</v>
      </c>
      <c r="JZ69" s="252">
        <f t="shared" si="35"/>
        <v>0</v>
      </c>
      <c r="KA69" s="252">
        <f t="shared" si="35"/>
        <v>0</v>
      </c>
      <c r="KB69" s="252">
        <f t="shared" si="35"/>
        <v>0</v>
      </c>
      <c r="KC69" s="252">
        <f t="shared" si="35"/>
        <v>0</v>
      </c>
      <c r="KD69" s="252">
        <f t="shared" si="35"/>
        <v>0</v>
      </c>
      <c r="KE69" s="252">
        <f t="shared" si="35"/>
        <v>0</v>
      </c>
      <c r="KF69" s="252">
        <f t="shared" si="35"/>
        <v>0</v>
      </c>
      <c r="KG69" s="252">
        <f t="shared" si="35"/>
        <v>0</v>
      </c>
      <c r="KH69" s="252">
        <f t="shared" si="35"/>
        <v>0</v>
      </c>
      <c r="KI69" s="252">
        <f t="shared" si="35"/>
        <v>0</v>
      </c>
      <c r="KJ69" s="252">
        <f t="shared" si="35"/>
        <v>0</v>
      </c>
      <c r="KK69" s="252">
        <f t="shared" si="35"/>
        <v>0</v>
      </c>
      <c r="KL69" s="252">
        <f t="shared" si="35"/>
        <v>0</v>
      </c>
      <c r="KM69" s="252">
        <f t="shared" si="35"/>
        <v>0</v>
      </c>
      <c r="KN69" s="252">
        <f t="shared" si="35"/>
        <v>0</v>
      </c>
      <c r="KO69" s="252">
        <f t="shared" si="35"/>
        <v>0</v>
      </c>
      <c r="KP69" s="252">
        <f t="shared" si="35"/>
        <v>0</v>
      </c>
      <c r="KQ69" s="252">
        <f t="shared" si="35"/>
        <v>0</v>
      </c>
      <c r="KR69" s="252">
        <f t="shared" si="35"/>
        <v>0</v>
      </c>
      <c r="KS69" s="252">
        <f t="shared" si="35"/>
        <v>0</v>
      </c>
      <c r="KT69" s="252">
        <f t="shared" si="35"/>
        <v>0</v>
      </c>
      <c r="KU69" s="252">
        <f t="shared" si="35"/>
        <v>0</v>
      </c>
      <c r="KV69" s="252">
        <f t="shared" si="35"/>
        <v>0</v>
      </c>
      <c r="KW69" s="252">
        <f t="shared" si="35"/>
        <v>0</v>
      </c>
      <c r="KX69" s="252">
        <f t="shared" si="35"/>
        <v>0</v>
      </c>
      <c r="KY69" s="252">
        <f t="shared" si="35"/>
        <v>0</v>
      </c>
      <c r="KZ69" s="252">
        <f t="shared" si="35"/>
        <v>0</v>
      </c>
      <c r="LA69" s="252">
        <f t="shared" si="35"/>
        <v>0</v>
      </c>
      <c r="LB69" s="252">
        <f t="shared" si="35"/>
        <v>0</v>
      </c>
      <c r="LC69" s="252">
        <f t="shared" si="35"/>
        <v>0</v>
      </c>
      <c r="LD69" s="252">
        <f t="shared" si="35"/>
        <v>0</v>
      </c>
      <c r="LE69" s="252">
        <f t="shared" si="35"/>
        <v>0</v>
      </c>
      <c r="LF69" s="252">
        <f t="shared" si="35"/>
        <v>0</v>
      </c>
      <c r="LG69" s="252">
        <f t="shared" si="35"/>
        <v>0</v>
      </c>
      <c r="LH69" s="252">
        <f t="shared" si="35"/>
        <v>0</v>
      </c>
      <c r="LI69" s="252">
        <f t="shared" si="35"/>
        <v>0</v>
      </c>
      <c r="LJ69" s="252">
        <f t="shared" si="35"/>
        <v>0</v>
      </c>
      <c r="LK69" s="252">
        <f t="shared" si="35"/>
        <v>0</v>
      </c>
      <c r="LL69" s="252">
        <f t="shared" si="35"/>
        <v>0</v>
      </c>
      <c r="LM69" s="252">
        <f t="shared" ref="LM69:NX69" si="36">SUMIF($C$20:$C$65,$B$69,LM20:LM65)</f>
        <v>0</v>
      </c>
      <c r="LN69" s="252">
        <f t="shared" si="36"/>
        <v>0</v>
      </c>
      <c r="LO69" s="252">
        <f t="shared" si="36"/>
        <v>0</v>
      </c>
      <c r="LP69" s="252">
        <f t="shared" si="36"/>
        <v>0</v>
      </c>
      <c r="LQ69" s="252">
        <f t="shared" si="36"/>
        <v>0</v>
      </c>
      <c r="LR69" s="252">
        <f t="shared" si="36"/>
        <v>0</v>
      </c>
      <c r="LS69" s="252">
        <f t="shared" si="36"/>
        <v>0</v>
      </c>
      <c r="LT69" s="252">
        <f t="shared" si="36"/>
        <v>0</v>
      </c>
      <c r="LU69" s="252">
        <f t="shared" si="36"/>
        <v>0</v>
      </c>
      <c r="LV69" s="252">
        <f t="shared" si="36"/>
        <v>0</v>
      </c>
      <c r="LW69" s="252">
        <f t="shared" si="36"/>
        <v>0</v>
      </c>
      <c r="LX69" s="252">
        <f t="shared" si="36"/>
        <v>0</v>
      </c>
      <c r="LY69" s="252">
        <f t="shared" si="36"/>
        <v>0</v>
      </c>
      <c r="LZ69" s="252">
        <f t="shared" si="36"/>
        <v>0</v>
      </c>
      <c r="MA69" s="252">
        <f t="shared" si="36"/>
        <v>0</v>
      </c>
      <c r="MB69" s="252">
        <f t="shared" si="36"/>
        <v>0</v>
      </c>
      <c r="MC69" s="252">
        <f t="shared" si="36"/>
        <v>0</v>
      </c>
      <c r="MD69" s="252">
        <f t="shared" si="36"/>
        <v>0</v>
      </c>
      <c r="ME69" s="252">
        <f t="shared" si="36"/>
        <v>0</v>
      </c>
      <c r="MF69" s="252">
        <f t="shared" si="36"/>
        <v>0</v>
      </c>
      <c r="MG69" s="252">
        <f t="shared" si="36"/>
        <v>0</v>
      </c>
      <c r="MH69" s="252">
        <f t="shared" si="36"/>
        <v>0</v>
      </c>
      <c r="MI69" s="252">
        <f t="shared" si="36"/>
        <v>0</v>
      </c>
      <c r="MJ69" s="252">
        <f t="shared" si="36"/>
        <v>0</v>
      </c>
      <c r="MK69" s="252">
        <f t="shared" si="36"/>
        <v>0</v>
      </c>
      <c r="ML69" s="252">
        <f t="shared" si="36"/>
        <v>0</v>
      </c>
      <c r="MM69" s="252">
        <f t="shared" si="36"/>
        <v>0</v>
      </c>
      <c r="MN69" s="252">
        <f t="shared" si="36"/>
        <v>0</v>
      </c>
      <c r="MO69" s="252">
        <f t="shared" si="36"/>
        <v>0</v>
      </c>
      <c r="MP69" s="252">
        <f t="shared" si="36"/>
        <v>0</v>
      </c>
      <c r="MQ69" s="252">
        <f t="shared" si="36"/>
        <v>0</v>
      </c>
      <c r="MR69" s="252">
        <f t="shared" si="36"/>
        <v>0</v>
      </c>
      <c r="MS69" s="252">
        <f t="shared" si="36"/>
        <v>0</v>
      </c>
      <c r="MT69" s="252">
        <f t="shared" si="36"/>
        <v>0</v>
      </c>
      <c r="MU69" s="252">
        <f t="shared" si="36"/>
        <v>0</v>
      </c>
      <c r="MV69" s="252">
        <f t="shared" si="36"/>
        <v>0</v>
      </c>
      <c r="MW69" s="252">
        <f t="shared" si="36"/>
        <v>0</v>
      </c>
      <c r="MX69" s="252">
        <f t="shared" si="36"/>
        <v>0</v>
      </c>
      <c r="MY69" s="252">
        <f t="shared" si="36"/>
        <v>0</v>
      </c>
      <c r="MZ69" s="252">
        <f t="shared" si="36"/>
        <v>0</v>
      </c>
      <c r="NA69" s="252">
        <f t="shared" si="36"/>
        <v>0</v>
      </c>
      <c r="NB69" s="252">
        <f t="shared" si="36"/>
        <v>0</v>
      </c>
      <c r="NC69" s="252">
        <f t="shared" si="36"/>
        <v>0</v>
      </c>
      <c r="ND69" s="252">
        <f t="shared" si="36"/>
        <v>0</v>
      </c>
      <c r="NE69" s="252">
        <f t="shared" si="36"/>
        <v>0</v>
      </c>
      <c r="NF69" s="252">
        <f t="shared" si="36"/>
        <v>0</v>
      </c>
      <c r="NG69" s="252">
        <f t="shared" si="36"/>
        <v>0</v>
      </c>
      <c r="NH69" s="252">
        <f t="shared" si="36"/>
        <v>0</v>
      </c>
      <c r="NI69" s="252">
        <f t="shared" si="36"/>
        <v>0</v>
      </c>
      <c r="NJ69" s="252">
        <f t="shared" si="36"/>
        <v>0</v>
      </c>
      <c r="NK69" s="252">
        <f t="shared" si="36"/>
        <v>0</v>
      </c>
      <c r="NL69" s="252">
        <f t="shared" si="36"/>
        <v>0</v>
      </c>
      <c r="NM69" s="252">
        <f t="shared" si="36"/>
        <v>0</v>
      </c>
      <c r="NN69" s="252">
        <f t="shared" si="36"/>
        <v>0</v>
      </c>
      <c r="NO69" s="252">
        <f t="shared" si="36"/>
        <v>0</v>
      </c>
      <c r="NP69" s="252">
        <f t="shared" si="36"/>
        <v>0</v>
      </c>
      <c r="NQ69" s="252">
        <f t="shared" si="36"/>
        <v>0</v>
      </c>
      <c r="NR69" s="252">
        <f t="shared" si="36"/>
        <v>0</v>
      </c>
      <c r="NS69" s="252">
        <f t="shared" si="36"/>
        <v>0</v>
      </c>
      <c r="NT69" s="252">
        <f t="shared" si="36"/>
        <v>0</v>
      </c>
      <c r="NU69" s="252">
        <f t="shared" si="36"/>
        <v>0</v>
      </c>
      <c r="NV69" s="252">
        <f t="shared" si="36"/>
        <v>0</v>
      </c>
      <c r="NW69" s="252">
        <f t="shared" si="36"/>
        <v>0</v>
      </c>
      <c r="NX69" s="252">
        <f t="shared" si="36"/>
        <v>0</v>
      </c>
      <c r="NY69" s="252">
        <f t="shared" ref="NY69:QJ69" si="37">SUMIF($C$20:$C$65,$B$69,NY20:NY65)</f>
        <v>0</v>
      </c>
      <c r="NZ69" s="252">
        <f t="shared" si="37"/>
        <v>0</v>
      </c>
      <c r="OA69" s="252">
        <f t="shared" si="37"/>
        <v>0</v>
      </c>
      <c r="OB69" s="252">
        <f t="shared" si="37"/>
        <v>0</v>
      </c>
      <c r="OC69" s="252">
        <f t="shared" si="37"/>
        <v>0</v>
      </c>
      <c r="OD69" s="252">
        <f t="shared" si="37"/>
        <v>0</v>
      </c>
      <c r="OE69" s="252">
        <f t="shared" si="37"/>
        <v>0</v>
      </c>
      <c r="OF69" s="252">
        <f t="shared" si="37"/>
        <v>0</v>
      </c>
      <c r="OG69" s="252">
        <f t="shared" si="37"/>
        <v>0</v>
      </c>
      <c r="OH69" s="252">
        <f t="shared" si="37"/>
        <v>0</v>
      </c>
      <c r="OI69" s="252">
        <f t="shared" si="37"/>
        <v>0</v>
      </c>
      <c r="OJ69" s="252">
        <f t="shared" si="37"/>
        <v>0</v>
      </c>
      <c r="OK69" s="252">
        <f t="shared" si="37"/>
        <v>0</v>
      </c>
      <c r="OL69" s="252">
        <f t="shared" si="37"/>
        <v>0</v>
      </c>
      <c r="OM69" s="252">
        <f t="shared" si="37"/>
        <v>0</v>
      </c>
      <c r="ON69" s="252">
        <f t="shared" si="37"/>
        <v>0</v>
      </c>
      <c r="OO69" s="252">
        <f t="shared" si="37"/>
        <v>0</v>
      </c>
      <c r="OP69" s="252">
        <f t="shared" si="37"/>
        <v>0</v>
      </c>
      <c r="OQ69" s="252">
        <f t="shared" si="37"/>
        <v>0</v>
      </c>
      <c r="OR69" s="252">
        <f t="shared" si="37"/>
        <v>0</v>
      </c>
      <c r="OS69" s="252">
        <f t="shared" si="37"/>
        <v>0</v>
      </c>
      <c r="OT69" s="252">
        <f t="shared" si="37"/>
        <v>0</v>
      </c>
      <c r="OU69" s="252">
        <f t="shared" si="37"/>
        <v>0</v>
      </c>
      <c r="OV69" s="252">
        <f t="shared" si="37"/>
        <v>0</v>
      </c>
      <c r="OW69" s="252">
        <f t="shared" si="37"/>
        <v>0</v>
      </c>
      <c r="OX69" s="252">
        <f t="shared" si="37"/>
        <v>0</v>
      </c>
      <c r="OY69" s="258">
        <f t="shared" si="37"/>
        <v>0</v>
      </c>
      <c r="OZ69" s="252">
        <f t="shared" si="37"/>
        <v>0</v>
      </c>
      <c r="PA69" s="252">
        <f t="shared" si="37"/>
        <v>0</v>
      </c>
      <c r="PB69" s="252">
        <f t="shared" si="37"/>
        <v>0</v>
      </c>
      <c r="PC69" s="252">
        <f t="shared" si="37"/>
        <v>0</v>
      </c>
      <c r="PD69" s="252">
        <f t="shared" si="37"/>
        <v>0</v>
      </c>
      <c r="PE69" s="252">
        <f t="shared" si="37"/>
        <v>0</v>
      </c>
      <c r="PF69" s="252">
        <f t="shared" si="37"/>
        <v>0</v>
      </c>
      <c r="PG69" s="252">
        <f t="shared" si="37"/>
        <v>0</v>
      </c>
      <c r="PH69" s="252">
        <f t="shared" si="37"/>
        <v>0</v>
      </c>
      <c r="PI69" s="252">
        <f t="shared" si="37"/>
        <v>0</v>
      </c>
      <c r="PJ69" s="252">
        <f t="shared" si="37"/>
        <v>0</v>
      </c>
      <c r="PK69" s="252">
        <f t="shared" si="37"/>
        <v>0</v>
      </c>
      <c r="PL69" s="252">
        <f t="shared" si="37"/>
        <v>0</v>
      </c>
      <c r="PM69" s="252">
        <f t="shared" si="37"/>
        <v>0</v>
      </c>
      <c r="PN69" s="252">
        <f t="shared" si="37"/>
        <v>0</v>
      </c>
      <c r="PO69" s="252">
        <f t="shared" si="37"/>
        <v>0</v>
      </c>
      <c r="PP69" s="252">
        <f t="shared" si="37"/>
        <v>0</v>
      </c>
      <c r="PQ69" s="252">
        <f t="shared" si="37"/>
        <v>0</v>
      </c>
      <c r="PR69" s="252">
        <f t="shared" si="37"/>
        <v>0</v>
      </c>
      <c r="PS69" s="252">
        <f t="shared" si="37"/>
        <v>0</v>
      </c>
      <c r="PT69" s="252">
        <f t="shared" si="37"/>
        <v>0</v>
      </c>
      <c r="PU69" s="252">
        <f t="shared" si="37"/>
        <v>0</v>
      </c>
      <c r="PV69" s="252">
        <f t="shared" si="37"/>
        <v>0</v>
      </c>
      <c r="PW69" s="252">
        <f t="shared" si="37"/>
        <v>0</v>
      </c>
      <c r="PX69" s="252">
        <f t="shared" si="37"/>
        <v>0</v>
      </c>
      <c r="PY69" s="252">
        <f t="shared" si="37"/>
        <v>0</v>
      </c>
      <c r="PZ69" s="252">
        <f t="shared" si="37"/>
        <v>0</v>
      </c>
      <c r="QA69" s="252">
        <f t="shared" si="37"/>
        <v>0</v>
      </c>
      <c r="QB69" s="252">
        <f t="shared" si="37"/>
        <v>0</v>
      </c>
      <c r="QC69" s="252">
        <f t="shared" si="37"/>
        <v>0</v>
      </c>
      <c r="QD69" s="252">
        <f t="shared" si="37"/>
        <v>0</v>
      </c>
      <c r="QE69" s="252">
        <f t="shared" si="37"/>
        <v>0</v>
      </c>
      <c r="QF69" s="252">
        <f t="shared" si="37"/>
        <v>0</v>
      </c>
      <c r="QG69" s="252">
        <f t="shared" si="37"/>
        <v>0</v>
      </c>
      <c r="QH69" s="252">
        <f t="shared" si="37"/>
        <v>0</v>
      </c>
      <c r="QI69" s="252">
        <f t="shared" si="37"/>
        <v>0</v>
      </c>
      <c r="QJ69" s="252">
        <f t="shared" si="37"/>
        <v>0</v>
      </c>
      <c r="QK69" s="252">
        <f t="shared" ref="QK69:QR69" si="38">SUMIF($C$20:$C$65,$B$69,QK20:QK65)</f>
        <v>0</v>
      </c>
      <c r="QL69" s="252">
        <f t="shared" si="38"/>
        <v>0</v>
      </c>
      <c r="QM69" s="252">
        <f t="shared" si="38"/>
        <v>0</v>
      </c>
      <c r="QN69" s="252">
        <f t="shared" si="38"/>
        <v>0</v>
      </c>
      <c r="QO69" s="252">
        <f t="shared" si="38"/>
        <v>0</v>
      </c>
      <c r="QP69" s="252">
        <f t="shared" si="38"/>
        <v>0</v>
      </c>
      <c r="QQ69" s="252">
        <f t="shared" si="38"/>
        <v>0</v>
      </c>
      <c r="QR69" s="252">
        <f t="shared" si="38"/>
        <v>0</v>
      </c>
    </row>
    <row r="70" spans="1:460" s="249" customFormat="1" ht="15" customHeight="1" outlineLevel="1">
      <c r="B70" s="256" t="str">
        <f>B5</f>
        <v xml:space="preserve">Sofer  </v>
      </c>
      <c r="C70" s="251"/>
      <c r="D70" s="252"/>
      <c r="E70" s="252">
        <f t="shared" ref="E70:BP70" si="39">SUMIF($C$20:$C$65,$B$70,E20:E65)</f>
        <v>0.13057696815608208</v>
      </c>
      <c r="F70" s="252">
        <f t="shared" si="39"/>
        <v>0.13057696815608208</v>
      </c>
      <c r="G70" s="252">
        <f t="shared" si="39"/>
        <v>0.13057696815608208</v>
      </c>
      <c r="H70" s="252">
        <f t="shared" si="39"/>
        <v>0.13057696815608208</v>
      </c>
      <c r="I70" s="252">
        <f t="shared" si="39"/>
        <v>0.13057696815608208</v>
      </c>
      <c r="J70" s="252">
        <f t="shared" si="39"/>
        <v>0.13057696815608208</v>
      </c>
      <c r="K70" s="252">
        <f t="shared" si="39"/>
        <v>0.13057696815608208</v>
      </c>
      <c r="L70" s="252">
        <f t="shared" si="39"/>
        <v>0.13057696815608208</v>
      </c>
      <c r="M70" s="252">
        <f t="shared" si="39"/>
        <v>0.13057696815608208</v>
      </c>
      <c r="N70" s="252">
        <f t="shared" si="39"/>
        <v>0.13057696815608208</v>
      </c>
      <c r="O70" s="252">
        <f t="shared" si="39"/>
        <v>0.13057696815608208</v>
      </c>
      <c r="P70" s="252">
        <f t="shared" si="39"/>
        <v>0.13057696815608208</v>
      </c>
      <c r="Q70" s="252">
        <f t="shared" si="39"/>
        <v>0.13057696815608208</v>
      </c>
      <c r="R70" s="252">
        <f t="shared" si="39"/>
        <v>0.13057696815608208</v>
      </c>
      <c r="S70" s="252">
        <f t="shared" si="39"/>
        <v>0.13057696815608208</v>
      </c>
      <c r="T70" s="252">
        <f t="shared" si="39"/>
        <v>0.13057696815608208</v>
      </c>
      <c r="U70" s="252">
        <f t="shared" si="39"/>
        <v>0.13057696815608208</v>
      </c>
      <c r="V70" s="252">
        <f t="shared" si="39"/>
        <v>0.13057696815608208</v>
      </c>
      <c r="W70" s="252">
        <f t="shared" si="39"/>
        <v>0.13057696815608208</v>
      </c>
      <c r="X70" s="252">
        <f t="shared" si="39"/>
        <v>0.13057696815608208</v>
      </c>
      <c r="Y70" s="252">
        <f t="shared" si="39"/>
        <v>0.13057696815608208</v>
      </c>
      <c r="Z70" s="252">
        <f t="shared" si="39"/>
        <v>0.13057696815608208</v>
      </c>
      <c r="AA70" s="252">
        <f t="shared" si="39"/>
        <v>0.13057696815608208</v>
      </c>
      <c r="AB70" s="252">
        <f t="shared" si="39"/>
        <v>0.13057696815608208</v>
      </c>
      <c r="AC70" s="252">
        <f t="shared" si="39"/>
        <v>0.13057696815608208</v>
      </c>
      <c r="AD70" s="252">
        <f t="shared" si="39"/>
        <v>0.13057696815608208</v>
      </c>
      <c r="AE70" s="252">
        <f t="shared" si="39"/>
        <v>0.13057696815608208</v>
      </c>
      <c r="AF70" s="252">
        <f t="shared" si="39"/>
        <v>0.13057696815608208</v>
      </c>
      <c r="AG70" s="252">
        <f t="shared" si="39"/>
        <v>0.13057696815608208</v>
      </c>
      <c r="AH70" s="252">
        <f t="shared" si="39"/>
        <v>0.13057696815608208</v>
      </c>
      <c r="AI70" s="252">
        <f t="shared" si="39"/>
        <v>0.13057696815608208</v>
      </c>
      <c r="AJ70" s="252">
        <f t="shared" si="39"/>
        <v>0.13057696815608208</v>
      </c>
      <c r="AK70" s="252">
        <f t="shared" si="39"/>
        <v>0.13057696815608208</v>
      </c>
      <c r="AL70" s="252">
        <f t="shared" si="39"/>
        <v>0.13057696815608208</v>
      </c>
      <c r="AM70" s="252">
        <f t="shared" si="39"/>
        <v>0.13057696815608208</v>
      </c>
      <c r="AN70" s="252">
        <f t="shared" si="39"/>
        <v>0.13057696815608208</v>
      </c>
      <c r="AO70" s="252">
        <f t="shared" si="39"/>
        <v>0.13057696815608208</v>
      </c>
      <c r="AP70" s="252">
        <f t="shared" si="39"/>
        <v>0.13057696815608208</v>
      </c>
      <c r="AQ70" s="252">
        <f t="shared" si="39"/>
        <v>0.13057696815608208</v>
      </c>
      <c r="AR70" s="252">
        <f t="shared" si="39"/>
        <v>0.13057696815608208</v>
      </c>
      <c r="AS70" s="252">
        <f t="shared" si="39"/>
        <v>0.13057696815608208</v>
      </c>
      <c r="AT70" s="252">
        <f t="shared" si="39"/>
        <v>0.13057696815608208</v>
      </c>
      <c r="AU70" s="252">
        <f t="shared" si="39"/>
        <v>0.13057696815608208</v>
      </c>
      <c r="AV70" s="252">
        <f t="shared" si="39"/>
        <v>0.13057696815608208</v>
      </c>
      <c r="AW70" s="252">
        <f t="shared" si="39"/>
        <v>0.13057696815608208</v>
      </c>
      <c r="AX70" s="252">
        <f t="shared" si="39"/>
        <v>0.13057696815608208</v>
      </c>
      <c r="AY70" s="252">
        <f t="shared" si="39"/>
        <v>0.13057696815608208</v>
      </c>
      <c r="AZ70" s="252">
        <f t="shared" si="39"/>
        <v>0.13057696815608208</v>
      </c>
      <c r="BA70" s="252">
        <f t="shared" si="39"/>
        <v>0.13057696815608208</v>
      </c>
      <c r="BB70" s="252">
        <f t="shared" si="39"/>
        <v>0.13057696815608208</v>
      </c>
      <c r="BC70" s="257">
        <f t="shared" si="39"/>
        <v>0.13057696815608208</v>
      </c>
      <c r="BD70" s="252">
        <f t="shared" si="39"/>
        <v>0.13057696815608208</v>
      </c>
      <c r="BE70" s="252">
        <f t="shared" si="39"/>
        <v>0.13057696815608208</v>
      </c>
      <c r="BF70" s="252">
        <f t="shared" si="39"/>
        <v>0.13057696815608208</v>
      </c>
      <c r="BG70" s="252">
        <f t="shared" si="39"/>
        <v>0.13057696815608208</v>
      </c>
      <c r="BH70" s="252">
        <f t="shared" si="39"/>
        <v>0.13057696815608208</v>
      </c>
      <c r="BI70" s="252">
        <f t="shared" si="39"/>
        <v>0.13057696815608208</v>
      </c>
      <c r="BJ70" s="252">
        <f t="shared" si="39"/>
        <v>0.13057696815608208</v>
      </c>
      <c r="BK70" s="252">
        <f t="shared" si="39"/>
        <v>0.13057696815608208</v>
      </c>
      <c r="BL70" s="252">
        <f t="shared" si="39"/>
        <v>0.13057696815608208</v>
      </c>
      <c r="BM70" s="252">
        <f t="shared" si="39"/>
        <v>0.13057696815608208</v>
      </c>
      <c r="BN70" s="252">
        <f t="shared" si="39"/>
        <v>0.13057696815608208</v>
      </c>
      <c r="BO70" s="252">
        <f t="shared" si="39"/>
        <v>0.13057696815608208</v>
      </c>
      <c r="BP70" s="252">
        <f t="shared" si="39"/>
        <v>0.13057696815608208</v>
      </c>
      <c r="BQ70" s="252">
        <f t="shared" ref="BQ70:EB70" si="40">SUMIF($C$20:$C$65,$B$70,BQ20:BQ65)</f>
        <v>0.13057696815608208</v>
      </c>
      <c r="BR70" s="252">
        <f t="shared" si="40"/>
        <v>0.13057696815608208</v>
      </c>
      <c r="BS70" s="252">
        <f t="shared" si="40"/>
        <v>0.13057696815608208</v>
      </c>
      <c r="BT70" s="252">
        <f t="shared" si="40"/>
        <v>0.13057696815608208</v>
      </c>
      <c r="BU70" s="252">
        <f t="shared" si="40"/>
        <v>0.13057696815608208</v>
      </c>
      <c r="BV70" s="252">
        <f t="shared" si="40"/>
        <v>0.13057696815608208</v>
      </c>
      <c r="BW70" s="252">
        <f t="shared" si="40"/>
        <v>0.13057696815608208</v>
      </c>
      <c r="BX70" s="252">
        <f t="shared" si="40"/>
        <v>0.13057696815608208</v>
      </c>
      <c r="BY70" s="252">
        <f t="shared" si="40"/>
        <v>0.13057696815608208</v>
      </c>
      <c r="BZ70" s="252">
        <f t="shared" si="40"/>
        <v>0.13057696815608208</v>
      </c>
      <c r="CA70" s="252">
        <f t="shared" si="40"/>
        <v>0.13057696815608208</v>
      </c>
      <c r="CB70" s="252">
        <f t="shared" si="40"/>
        <v>0.13057696815608208</v>
      </c>
      <c r="CC70" s="252">
        <f t="shared" si="40"/>
        <v>0.13057696815608208</v>
      </c>
      <c r="CD70" s="252">
        <f t="shared" si="40"/>
        <v>0.13057696815608208</v>
      </c>
      <c r="CE70" s="252">
        <f t="shared" si="40"/>
        <v>0.13057696815608208</v>
      </c>
      <c r="CF70" s="252">
        <f t="shared" si="40"/>
        <v>0.13057696815608208</v>
      </c>
      <c r="CG70" s="252">
        <f t="shared" si="40"/>
        <v>0.13057696815608208</v>
      </c>
      <c r="CH70" s="252">
        <f t="shared" si="40"/>
        <v>0.13057696815608208</v>
      </c>
      <c r="CI70" s="252">
        <f t="shared" si="40"/>
        <v>0.13057696815608208</v>
      </c>
      <c r="CJ70" s="252">
        <f t="shared" si="40"/>
        <v>0.13057696815608208</v>
      </c>
      <c r="CK70" s="252">
        <f t="shared" si="40"/>
        <v>0.13057696815608208</v>
      </c>
      <c r="CL70" s="252">
        <f t="shared" si="40"/>
        <v>0.13057696815608208</v>
      </c>
      <c r="CM70" s="252">
        <f t="shared" si="40"/>
        <v>0.13057696815608208</v>
      </c>
      <c r="CN70" s="252">
        <f t="shared" si="40"/>
        <v>0.13057696815608208</v>
      </c>
      <c r="CO70" s="252">
        <f t="shared" si="40"/>
        <v>0.13057696815608208</v>
      </c>
      <c r="CP70" s="252">
        <f t="shared" si="40"/>
        <v>0.13057696815608208</v>
      </c>
      <c r="CQ70" s="252">
        <f t="shared" si="40"/>
        <v>0.13057696815608208</v>
      </c>
      <c r="CR70" s="252">
        <f t="shared" si="40"/>
        <v>0.13057696815608208</v>
      </c>
      <c r="CS70" s="252">
        <f t="shared" si="40"/>
        <v>0.13057696815608208</v>
      </c>
      <c r="CT70" s="252">
        <f t="shared" si="40"/>
        <v>0.13057696815608208</v>
      </c>
      <c r="CU70" s="252">
        <f t="shared" si="40"/>
        <v>0.13057696815608208</v>
      </c>
      <c r="CV70" s="252">
        <f t="shared" si="40"/>
        <v>0.13057696815608208</v>
      </c>
      <c r="CW70" s="252">
        <f t="shared" si="40"/>
        <v>0.13057696815608208</v>
      </c>
      <c r="CX70" s="252">
        <f t="shared" si="40"/>
        <v>0.13057696815608208</v>
      </c>
      <c r="CY70" s="252">
        <f t="shared" si="40"/>
        <v>0.13057696815608208</v>
      </c>
      <c r="CZ70" s="252">
        <f t="shared" si="40"/>
        <v>0.13057696815608208</v>
      </c>
      <c r="DA70" s="252">
        <f t="shared" si="40"/>
        <v>0.13057696815608208</v>
      </c>
      <c r="DB70" s="252">
        <f t="shared" si="40"/>
        <v>0.13057696815608208</v>
      </c>
      <c r="DC70" s="252">
        <f t="shared" si="40"/>
        <v>0.13057696815608208</v>
      </c>
      <c r="DD70" s="252">
        <f t="shared" si="40"/>
        <v>0.13057696815608208</v>
      </c>
      <c r="DE70" s="252">
        <f t="shared" si="40"/>
        <v>0.13057696815608208</v>
      </c>
      <c r="DF70" s="252">
        <f t="shared" si="40"/>
        <v>0.13057696815608208</v>
      </c>
      <c r="DG70" s="252">
        <f t="shared" si="40"/>
        <v>0.13057696815608208</v>
      </c>
      <c r="DH70" s="252">
        <f t="shared" si="40"/>
        <v>0.13057696815608208</v>
      </c>
      <c r="DI70" s="252">
        <f t="shared" si="40"/>
        <v>0.13057696815608208</v>
      </c>
      <c r="DJ70" s="252">
        <f t="shared" si="40"/>
        <v>0.13057696815608208</v>
      </c>
      <c r="DK70" s="252">
        <f t="shared" si="40"/>
        <v>0.13057696815608208</v>
      </c>
      <c r="DL70" s="252">
        <f t="shared" si="40"/>
        <v>0.13057696815608208</v>
      </c>
      <c r="DM70" s="252">
        <f t="shared" si="40"/>
        <v>0.13057696815608208</v>
      </c>
      <c r="DN70" s="252">
        <f t="shared" si="40"/>
        <v>0.13057696815608208</v>
      </c>
      <c r="DO70" s="252">
        <f t="shared" si="40"/>
        <v>0.13057696815608208</v>
      </c>
      <c r="DP70" s="252">
        <f t="shared" si="40"/>
        <v>0.13057696815608208</v>
      </c>
      <c r="DQ70" s="252">
        <f t="shared" si="40"/>
        <v>0.13057696815608208</v>
      </c>
      <c r="DR70" s="252">
        <f t="shared" si="40"/>
        <v>0.13057696815608208</v>
      </c>
      <c r="DS70" s="252">
        <f t="shared" si="40"/>
        <v>0.13057696815608208</v>
      </c>
      <c r="DT70" s="252">
        <f t="shared" si="40"/>
        <v>0.13057696815608208</v>
      </c>
      <c r="DU70" s="252">
        <f t="shared" si="40"/>
        <v>0.13057696815608208</v>
      </c>
      <c r="DV70" s="252">
        <f t="shared" si="40"/>
        <v>0.13057696815608208</v>
      </c>
      <c r="DW70" s="252">
        <f t="shared" si="40"/>
        <v>0.13057696815608208</v>
      </c>
      <c r="DX70" s="252">
        <f t="shared" si="40"/>
        <v>0.13057696815608208</v>
      </c>
      <c r="DY70" s="252">
        <f t="shared" si="40"/>
        <v>0.13057696815608208</v>
      </c>
      <c r="DZ70" s="252">
        <f t="shared" si="40"/>
        <v>0.13057696815608208</v>
      </c>
      <c r="EA70" s="252">
        <f t="shared" si="40"/>
        <v>0.13057696815608208</v>
      </c>
      <c r="EB70" s="252">
        <f t="shared" si="40"/>
        <v>0.13057696815608208</v>
      </c>
      <c r="EC70" s="252">
        <f t="shared" ref="EC70:GN70" si="41">SUMIF($C$20:$C$65,$B$70,EC20:EC65)</f>
        <v>0.13057696815608208</v>
      </c>
      <c r="ED70" s="252">
        <f t="shared" si="41"/>
        <v>0.13057696815608208</v>
      </c>
      <c r="EE70" s="252">
        <f t="shared" si="41"/>
        <v>0.13057696815608208</v>
      </c>
      <c r="EF70" s="252">
        <f t="shared" si="41"/>
        <v>0.13057696815608208</v>
      </c>
      <c r="EG70" s="252">
        <f t="shared" si="41"/>
        <v>0.13057696815608208</v>
      </c>
      <c r="EH70" s="252">
        <f t="shared" si="41"/>
        <v>0.13057696815608208</v>
      </c>
      <c r="EI70" s="252">
        <f t="shared" si="41"/>
        <v>0.13057696815608208</v>
      </c>
      <c r="EJ70" s="252">
        <f t="shared" si="41"/>
        <v>0.13057696815608208</v>
      </c>
      <c r="EK70" s="252">
        <f t="shared" si="41"/>
        <v>0.13057696815608208</v>
      </c>
      <c r="EL70" s="252">
        <f t="shared" si="41"/>
        <v>0.13057696815608208</v>
      </c>
      <c r="EM70" s="252">
        <f t="shared" si="41"/>
        <v>0.13057696815608208</v>
      </c>
      <c r="EN70" s="252">
        <f t="shared" si="41"/>
        <v>0.13057696815608208</v>
      </c>
      <c r="EO70" s="252">
        <f t="shared" si="41"/>
        <v>0.13057696815608208</v>
      </c>
      <c r="EP70" s="252">
        <f t="shared" si="41"/>
        <v>0.13057696815608208</v>
      </c>
      <c r="EQ70" s="252">
        <f t="shared" si="41"/>
        <v>0.13057696815608208</v>
      </c>
      <c r="ER70" s="252">
        <f t="shared" si="41"/>
        <v>0.13057696815608208</v>
      </c>
      <c r="ES70" s="252">
        <f t="shared" si="41"/>
        <v>0.13057696815608208</v>
      </c>
      <c r="ET70" s="252">
        <f t="shared" si="41"/>
        <v>0.13057696815608208</v>
      </c>
      <c r="EU70" s="252">
        <f t="shared" si="41"/>
        <v>0.13057696815608208</v>
      </c>
      <c r="EV70" s="252">
        <f t="shared" si="41"/>
        <v>0.13057696815608208</v>
      </c>
      <c r="EW70" s="252">
        <f t="shared" si="41"/>
        <v>0.13057696815608208</v>
      </c>
      <c r="EX70" s="252">
        <f t="shared" si="41"/>
        <v>0.13057696815608208</v>
      </c>
      <c r="EY70" s="252">
        <f t="shared" si="41"/>
        <v>0.13057696815608208</v>
      </c>
      <c r="EZ70" s="252">
        <f t="shared" si="41"/>
        <v>0.13057696815608208</v>
      </c>
      <c r="FA70" s="252">
        <f t="shared" si="41"/>
        <v>0.13057696815608208</v>
      </c>
      <c r="FB70" s="252">
        <f t="shared" si="41"/>
        <v>0.13057696815608208</v>
      </c>
      <c r="FC70" s="252">
        <f t="shared" si="41"/>
        <v>0.13057696815608208</v>
      </c>
      <c r="FD70" s="252">
        <f t="shared" si="41"/>
        <v>0.13057696815608208</v>
      </c>
      <c r="FE70" s="252">
        <f t="shared" si="41"/>
        <v>0.13057696815608208</v>
      </c>
      <c r="FF70" s="252">
        <f t="shared" si="41"/>
        <v>0.13057696815608208</v>
      </c>
      <c r="FG70" s="252">
        <f t="shared" si="41"/>
        <v>0.13057696815608208</v>
      </c>
      <c r="FH70" s="252">
        <f t="shared" si="41"/>
        <v>0.13057696815608208</v>
      </c>
      <c r="FI70" s="252">
        <f t="shared" si="41"/>
        <v>0.13057696815608208</v>
      </c>
      <c r="FJ70" s="252">
        <f t="shared" si="41"/>
        <v>0.13057696815608208</v>
      </c>
      <c r="FK70" s="252">
        <f t="shared" si="41"/>
        <v>0.13057696815608208</v>
      </c>
      <c r="FL70" s="252">
        <f t="shared" si="41"/>
        <v>0.13057696815608208</v>
      </c>
      <c r="FM70" s="252">
        <f t="shared" si="41"/>
        <v>0.13057696815608208</v>
      </c>
      <c r="FN70" s="252">
        <f t="shared" si="41"/>
        <v>0.13057696815608208</v>
      </c>
      <c r="FO70" s="252">
        <f t="shared" si="41"/>
        <v>0.13057696815608208</v>
      </c>
      <c r="FP70" s="252">
        <f t="shared" si="41"/>
        <v>0.13057696815608208</v>
      </c>
      <c r="FQ70" s="252">
        <f t="shared" si="41"/>
        <v>0.13057696815608208</v>
      </c>
      <c r="FR70" s="252">
        <f t="shared" si="41"/>
        <v>0.13057696815608208</v>
      </c>
      <c r="FS70" s="252">
        <f t="shared" si="41"/>
        <v>0.13057696815608208</v>
      </c>
      <c r="FT70" s="252">
        <f t="shared" si="41"/>
        <v>0.13057696815608208</v>
      </c>
      <c r="FU70" s="252">
        <f t="shared" si="41"/>
        <v>0.13057696815608208</v>
      </c>
      <c r="FV70" s="252">
        <f t="shared" si="41"/>
        <v>0.13057696815608208</v>
      </c>
      <c r="FW70" s="252">
        <f t="shared" si="41"/>
        <v>0.13057696815608208</v>
      </c>
      <c r="FX70" s="252">
        <f t="shared" si="41"/>
        <v>0.13057696815608208</v>
      </c>
      <c r="FY70" s="252">
        <f t="shared" si="41"/>
        <v>0.13057696815608208</v>
      </c>
      <c r="FZ70" s="252">
        <f t="shared" si="41"/>
        <v>0.13057696815608208</v>
      </c>
      <c r="GA70" s="252">
        <f t="shared" si="41"/>
        <v>0.13057696815608208</v>
      </c>
      <c r="GB70" s="252">
        <f t="shared" si="41"/>
        <v>0.13057696815608208</v>
      </c>
      <c r="GC70" s="252">
        <f t="shared" si="41"/>
        <v>0.13057696815608208</v>
      </c>
      <c r="GD70" s="252">
        <f t="shared" si="41"/>
        <v>0.13057696815608208</v>
      </c>
      <c r="GE70" s="252">
        <f t="shared" si="41"/>
        <v>0.13057696815608208</v>
      </c>
      <c r="GF70" s="252">
        <f t="shared" si="41"/>
        <v>0.13057696815608208</v>
      </c>
      <c r="GG70" s="252">
        <f t="shared" si="41"/>
        <v>0.13057696815608208</v>
      </c>
      <c r="GH70" s="252">
        <f t="shared" si="41"/>
        <v>0.13057696815608208</v>
      </c>
      <c r="GI70" s="252">
        <f t="shared" si="41"/>
        <v>0.13057696815608208</v>
      </c>
      <c r="GJ70" s="252">
        <f t="shared" si="41"/>
        <v>0.13057696815608208</v>
      </c>
      <c r="GK70" s="252">
        <f t="shared" si="41"/>
        <v>0.13057696815608208</v>
      </c>
      <c r="GL70" s="252">
        <f t="shared" si="41"/>
        <v>0.13057696815608208</v>
      </c>
      <c r="GM70" s="252">
        <f t="shared" si="41"/>
        <v>0.13057696815608208</v>
      </c>
      <c r="GN70" s="252">
        <f t="shared" si="41"/>
        <v>0.13057696815608208</v>
      </c>
      <c r="GO70" s="252">
        <f t="shared" ref="GO70:IZ70" si="42">SUMIF($C$20:$C$65,$B$70,GO20:GO65)</f>
        <v>0.13057696815608208</v>
      </c>
      <c r="GP70" s="252">
        <f t="shared" si="42"/>
        <v>0.13057696815608208</v>
      </c>
      <c r="GQ70" s="252">
        <f t="shared" si="42"/>
        <v>0.13057696815608208</v>
      </c>
      <c r="GR70" s="252">
        <f t="shared" si="42"/>
        <v>0.13057696815608208</v>
      </c>
      <c r="GS70" s="252">
        <f t="shared" si="42"/>
        <v>0.13057696815608208</v>
      </c>
      <c r="GT70" s="258">
        <f t="shared" si="42"/>
        <v>0.13057696815608208</v>
      </c>
      <c r="GU70" s="258">
        <f t="shared" si="42"/>
        <v>0.13057696815608208</v>
      </c>
      <c r="GV70" s="258">
        <f t="shared" si="42"/>
        <v>0.13057696815608208</v>
      </c>
      <c r="GW70" s="258">
        <f t="shared" si="42"/>
        <v>0.13057696815608208</v>
      </c>
      <c r="GX70" s="258">
        <f t="shared" si="42"/>
        <v>0.13057696815608208</v>
      </c>
      <c r="GY70" s="252">
        <f t="shared" si="42"/>
        <v>0.13057696815608208</v>
      </c>
      <c r="GZ70" s="252">
        <f t="shared" si="42"/>
        <v>0.13057696815608208</v>
      </c>
      <c r="HA70" s="252">
        <f t="shared" si="42"/>
        <v>0.13057696815608208</v>
      </c>
      <c r="HB70" s="252">
        <f t="shared" si="42"/>
        <v>0.13057696815608208</v>
      </c>
      <c r="HC70" s="252">
        <f t="shared" si="42"/>
        <v>0.13057696815608208</v>
      </c>
      <c r="HD70" s="252">
        <f t="shared" si="42"/>
        <v>0.13057696815608208</v>
      </c>
      <c r="HE70" s="252">
        <f t="shared" si="42"/>
        <v>0.13057696815608208</v>
      </c>
      <c r="HF70" s="252">
        <f t="shared" si="42"/>
        <v>0.13057696815608208</v>
      </c>
      <c r="HG70" s="252">
        <f t="shared" si="42"/>
        <v>0.13057696815608208</v>
      </c>
      <c r="HH70" s="252">
        <f t="shared" si="42"/>
        <v>0.13057696815608208</v>
      </c>
      <c r="HI70" s="252">
        <f t="shared" si="42"/>
        <v>0.13057696815608208</v>
      </c>
      <c r="HJ70" s="252">
        <f t="shared" si="42"/>
        <v>0.13057696815608208</v>
      </c>
      <c r="HK70" s="252">
        <f t="shared" si="42"/>
        <v>0.13057696815608208</v>
      </c>
      <c r="HL70" s="252">
        <f t="shared" si="42"/>
        <v>0.13057696815608208</v>
      </c>
      <c r="HM70" s="252">
        <f t="shared" si="42"/>
        <v>0.13057696815608208</v>
      </c>
      <c r="HN70" s="252">
        <f t="shared" si="42"/>
        <v>0.13057696815608208</v>
      </c>
      <c r="HO70" s="252">
        <f t="shared" si="42"/>
        <v>0.13057696815608208</v>
      </c>
      <c r="HP70" s="252">
        <f t="shared" si="42"/>
        <v>0.13057696815608208</v>
      </c>
      <c r="HQ70" s="252">
        <f t="shared" si="42"/>
        <v>0.13057696815608208</v>
      </c>
      <c r="HR70" s="252">
        <f t="shared" si="42"/>
        <v>0.13057696815608208</v>
      </c>
      <c r="HS70" s="252">
        <f t="shared" si="42"/>
        <v>0.13057696815608208</v>
      </c>
      <c r="HT70" s="252">
        <f t="shared" si="42"/>
        <v>0.13057696815608208</v>
      </c>
      <c r="HU70" s="252">
        <f t="shared" si="42"/>
        <v>0.13057696815608208</v>
      </c>
      <c r="HV70" s="252">
        <f t="shared" si="42"/>
        <v>0.13057696815608208</v>
      </c>
      <c r="HW70" s="252">
        <f t="shared" si="42"/>
        <v>0.13057696815608208</v>
      </c>
      <c r="HX70" s="252">
        <f t="shared" si="42"/>
        <v>0.13057696815608208</v>
      </c>
      <c r="HY70" s="252">
        <f t="shared" si="42"/>
        <v>0.13057696815608208</v>
      </c>
      <c r="HZ70" s="252">
        <f t="shared" si="42"/>
        <v>0.13057696815608208</v>
      </c>
      <c r="IA70" s="252">
        <f t="shared" si="42"/>
        <v>0.13057696815608208</v>
      </c>
      <c r="IB70" s="252">
        <f t="shared" si="42"/>
        <v>0.13057696815608208</v>
      </c>
      <c r="IC70" s="252">
        <f t="shared" si="42"/>
        <v>0.13057696815608208</v>
      </c>
      <c r="ID70" s="252">
        <f t="shared" si="42"/>
        <v>0.13057696815608208</v>
      </c>
      <c r="IE70" s="252">
        <f t="shared" si="42"/>
        <v>0.13057696815608208</v>
      </c>
      <c r="IF70" s="252">
        <f t="shared" si="42"/>
        <v>0.13057696815608208</v>
      </c>
      <c r="IG70" s="252">
        <f t="shared" si="42"/>
        <v>0.13057696815608208</v>
      </c>
      <c r="IH70" s="252">
        <f t="shared" si="42"/>
        <v>0.13057696815608208</v>
      </c>
      <c r="II70" s="252">
        <f t="shared" si="42"/>
        <v>0.13057696815608208</v>
      </c>
      <c r="IJ70" s="252">
        <f t="shared" si="42"/>
        <v>0.13057696815608208</v>
      </c>
      <c r="IK70" s="252">
        <f t="shared" si="42"/>
        <v>0.13057696815608208</v>
      </c>
      <c r="IL70" s="252">
        <f t="shared" si="42"/>
        <v>0.13057696815608208</v>
      </c>
      <c r="IM70" s="252">
        <f t="shared" si="42"/>
        <v>0.13057696815608208</v>
      </c>
      <c r="IN70" s="252">
        <f t="shared" si="42"/>
        <v>0.13057696815608208</v>
      </c>
      <c r="IO70" s="252">
        <f t="shared" si="42"/>
        <v>0.13057696815608208</v>
      </c>
      <c r="IP70" s="252">
        <f t="shared" si="42"/>
        <v>0.13057696815608208</v>
      </c>
      <c r="IQ70" s="252">
        <f t="shared" si="42"/>
        <v>0.13057696815608208</v>
      </c>
      <c r="IR70" s="252">
        <f t="shared" si="42"/>
        <v>0.13057696815608208</v>
      </c>
      <c r="IS70" s="252">
        <f t="shared" si="42"/>
        <v>0.13057696815608208</v>
      </c>
      <c r="IT70" s="252">
        <f t="shared" si="42"/>
        <v>0.13057696815608208</v>
      </c>
      <c r="IU70" s="252">
        <f t="shared" si="42"/>
        <v>0.13057696815608208</v>
      </c>
      <c r="IV70" s="252">
        <f t="shared" si="42"/>
        <v>0.13057696815608208</v>
      </c>
      <c r="IW70" s="257">
        <f t="shared" si="42"/>
        <v>0.13057696815608208</v>
      </c>
      <c r="IX70" s="252">
        <f t="shared" si="42"/>
        <v>0.13057696815608208</v>
      </c>
      <c r="IY70" s="252">
        <f t="shared" si="42"/>
        <v>0.13057696815608208</v>
      </c>
      <c r="IZ70" s="252">
        <f t="shared" si="42"/>
        <v>0.13057696815608208</v>
      </c>
      <c r="JA70" s="252">
        <f t="shared" ref="JA70:LL70" si="43">SUMIF($C$20:$C$65,$B$70,JA20:JA65)</f>
        <v>0.13057696815608208</v>
      </c>
      <c r="JB70" s="252">
        <f t="shared" si="43"/>
        <v>0.13057696815608208</v>
      </c>
      <c r="JC70" s="252">
        <f t="shared" si="43"/>
        <v>0.13057696815608208</v>
      </c>
      <c r="JD70" s="252">
        <f t="shared" si="43"/>
        <v>0.13057696815608208</v>
      </c>
      <c r="JE70" s="252">
        <f t="shared" si="43"/>
        <v>0.13057696815608208</v>
      </c>
      <c r="JF70" s="252">
        <f t="shared" si="43"/>
        <v>0.13057696815608208</v>
      </c>
      <c r="JG70" s="252">
        <f t="shared" si="43"/>
        <v>0.13057696815608208</v>
      </c>
      <c r="JH70" s="252">
        <f t="shared" si="43"/>
        <v>0.13057696815608208</v>
      </c>
      <c r="JI70" s="252">
        <f t="shared" si="43"/>
        <v>0.13057696815608208</v>
      </c>
      <c r="JJ70" s="252">
        <f t="shared" si="43"/>
        <v>0.13057696815608208</v>
      </c>
      <c r="JK70" s="252">
        <f t="shared" si="43"/>
        <v>0.13057696815608208</v>
      </c>
      <c r="JL70" s="252">
        <f t="shared" si="43"/>
        <v>0.13057696815608208</v>
      </c>
      <c r="JM70" s="252">
        <f t="shared" si="43"/>
        <v>0.13057696815608208</v>
      </c>
      <c r="JN70" s="252">
        <f t="shared" si="43"/>
        <v>0.13057696815608208</v>
      </c>
      <c r="JO70" s="252">
        <f t="shared" si="43"/>
        <v>0.13057696815608208</v>
      </c>
      <c r="JP70" s="252">
        <f t="shared" si="43"/>
        <v>0.13057696815608208</v>
      </c>
      <c r="JQ70" s="252">
        <f t="shared" si="43"/>
        <v>0.13057696815608208</v>
      </c>
      <c r="JR70" s="252">
        <f t="shared" si="43"/>
        <v>0.13057696815608208</v>
      </c>
      <c r="JS70" s="252">
        <f t="shared" si="43"/>
        <v>0.13057696815608208</v>
      </c>
      <c r="JT70" s="252">
        <f t="shared" si="43"/>
        <v>0.13057696815608208</v>
      </c>
      <c r="JU70" s="252">
        <f t="shared" si="43"/>
        <v>0.13057696815608208</v>
      </c>
      <c r="JV70" s="252">
        <f t="shared" si="43"/>
        <v>0.13057696815608208</v>
      </c>
      <c r="JW70" s="252">
        <f t="shared" si="43"/>
        <v>0.13057696815608208</v>
      </c>
      <c r="JX70" s="252">
        <f t="shared" si="43"/>
        <v>0.13057696815608208</v>
      </c>
      <c r="JY70" s="252">
        <f t="shared" si="43"/>
        <v>0.13057696815608208</v>
      </c>
      <c r="JZ70" s="252">
        <f t="shared" si="43"/>
        <v>0.13057696815608208</v>
      </c>
      <c r="KA70" s="252">
        <f t="shared" si="43"/>
        <v>0.13057696815608208</v>
      </c>
      <c r="KB70" s="252">
        <f t="shared" si="43"/>
        <v>0.13057696815608208</v>
      </c>
      <c r="KC70" s="252">
        <f t="shared" si="43"/>
        <v>0.13057696815608208</v>
      </c>
      <c r="KD70" s="252">
        <f t="shared" si="43"/>
        <v>0.13057696815608208</v>
      </c>
      <c r="KE70" s="252">
        <f t="shared" si="43"/>
        <v>0.13057696815608208</v>
      </c>
      <c r="KF70" s="252">
        <f t="shared" si="43"/>
        <v>0.13057696815608208</v>
      </c>
      <c r="KG70" s="252">
        <f t="shared" si="43"/>
        <v>0.13057696815608208</v>
      </c>
      <c r="KH70" s="252">
        <f t="shared" si="43"/>
        <v>0.13057696815608208</v>
      </c>
      <c r="KI70" s="252">
        <f t="shared" si="43"/>
        <v>0.13057696815608208</v>
      </c>
      <c r="KJ70" s="252">
        <f t="shared" si="43"/>
        <v>0.13057696815608208</v>
      </c>
      <c r="KK70" s="252">
        <f t="shared" si="43"/>
        <v>0.13057696815608208</v>
      </c>
      <c r="KL70" s="252">
        <f t="shared" si="43"/>
        <v>0.13057696815608208</v>
      </c>
      <c r="KM70" s="252">
        <f t="shared" si="43"/>
        <v>0.13057696815608208</v>
      </c>
      <c r="KN70" s="252">
        <f t="shared" si="43"/>
        <v>0.13057696815608208</v>
      </c>
      <c r="KO70" s="252">
        <f t="shared" si="43"/>
        <v>0.13057696815608208</v>
      </c>
      <c r="KP70" s="252">
        <f t="shared" si="43"/>
        <v>0.13057696815608208</v>
      </c>
      <c r="KQ70" s="252">
        <f t="shared" si="43"/>
        <v>0.13057696815608208</v>
      </c>
      <c r="KR70" s="252">
        <f t="shared" si="43"/>
        <v>0.13057696815608208</v>
      </c>
      <c r="KS70" s="252">
        <f t="shared" si="43"/>
        <v>0.13057696815608208</v>
      </c>
      <c r="KT70" s="252">
        <f t="shared" si="43"/>
        <v>0.13057696815608208</v>
      </c>
      <c r="KU70" s="252">
        <f t="shared" si="43"/>
        <v>0.13057696815608208</v>
      </c>
      <c r="KV70" s="252">
        <f t="shared" si="43"/>
        <v>0.13057696815608208</v>
      </c>
      <c r="KW70" s="252">
        <f t="shared" si="43"/>
        <v>0.13057696815608208</v>
      </c>
      <c r="KX70" s="252">
        <f t="shared" si="43"/>
        <v>0.13057696815608208</v>
      </c>
      <c r="KY70" s="252">
        <f t="shared" si="43"/>
        <v>0.13057696815608208</v>
      </c>
      <c r="KZ70" s="252">
        <f t="shared" si="43"/>
        <v>0.13057696815608208</v>
      </c>
      <c r="LA70" s="252">
        <f t="shared" si="43"/>
        <v>0.13057696815608208</v>
      </c>
      <c r="LB70" s="252">
        <f t="shared" si="43"/>
        <v>0.13057696815608208</v>
      </c>
      <c r="LC70" s="252">
        <f t="shared" si="43"/>
        <v>0.13057696815608208</v>
      </c>
      <c r="LD70" s="252">
        <f t="shared" si="43"/>
        <v>0.13057696815608208</v>
      </c>
      <c r="LE70" s="252">
        <f t="shared" si="43"/>
        <v>0.13057696815608208</v>
      </c>
      <c r="LF70" s="252">
        <f t="shared" si="43"/>
        <v>0.13057696815608208</v>
      </c>
      <c r="LG70" s="252">
        <f t="shared" si="43"/>
        <v>0.13057696815608208</v>
      </c>
      <c r="LH70" s="252">
        <f t="shared" si="43"/>
        <v>0.13057696815608208</v>
      </c>
      <c r="LI70" s="252">
        <f t="shared" si="43"/>
        <v>0.13057696815608208</v>
      </c>
      <c r="LJ70" s="252">
        <f t="shared" si="43"/>
        <v>0.13057696815608208</v>
      </c>
      <c r="LK70" s="252">
        <f t="shared" si="43"/>
        <v>0.13057696815608208</v>
      </c>
      <c r="LL70" s="252">
        <f t="shared" si="43"/>
        <v>0.13057696815608208</v>
      </c>
      <c r="LM70" s="252">
        <f t="shared" ref="LM70:NX70" si="44">SUMIF($C$20:$C$65,$B$70,LM20:LM65)</f>
        <v>0.13057696815608208</v>
      </c>
      <c r="LN70" s="252">
        <f t="shared" si="44"/>
        <v>0.13057696815608208</v>
      </c>
      <c r="LO70" s="252">
        <f t="shared" si="44"/>
        <v>0.13057696815608208</v>
      </c>
      <c r="LP70" s="252">
        <f t="shared" si="44"/>
        <v>0.13057696815608208</v>
      </c>
      <c r="LQ70" s="252">
        <f t="shared" si="44"/>
        <v>0.13057696815608208</v>
      </c>
      <c r="LR70" s="252">
        <f t="shared" si="44"/>
        <v>0.13057696815608208</v>
      </c>
      <c r="LS70" s="252">
        <f t="shared" si="44"/>
        <v>0.13057696815608208</v>
      </c>
      <c r="LT70" s="252">
        <f t="shared" si="44"/>
        <v>0.13057696815608208</v>
      </c>
      <c r="LU70" s="252">
        <f t="shared" si="44"/>
        <v>0.13057696815608208</v>
      </c>
      <c r="LV70" s="252">
        <f t="shared" si="44"/>
        <v>0.13057696815608208</v>
      </c>
      <c r="LW70" s="252">
        <f t="shared" si="44"/>
        <v>0.13057696815608208</v>
      </c>
      <c r="LX70" s="252">
        <f t="shared" si="44"/>
        <v>0.13057696815608208</v>
      </c>
      <c r="LY70" s="252">
        <f t="shared" si="44"/>
        <v>0.13057696815608208</v>
      </c>
      <c r="LZ70" s="252">
        <f t="shared" si="44"/>
        <v>0.13057696815608208</v>
      </c>
      <c r="MA70" s="252">
        <f t="shared" si="44"/>
        <v>0.13057696815608208</v>
      </c>
      <c r="MB70" s="252">
        <f t="shared" si="44"/>
        <v>0.13057696815608208</v>
      </c>
      <c r="MC70" s="252">
        <f t="shared" si="44"/>
        <v>0.13057696815608208</v>
      </c>
      <c r="MD70" s="252">
        <f t="shared" si="44"/>
        <v>0.13057696815608208</v>
      </c>
      <c r="ME70" s="252">
        <f t="shared" si="44"/>
        <v>0.13057696815608208</v>
      </c>
      <c r="MF70" s="252">
        <f t="shared" si="44"/>
        <v>0.13057696815608208</v>
      </c>
      <c r="MG70" s="252">
        <f t="shared" si="44"/>
        <v>0.13057696815608208</v>
      </c>
      <c r="MH70" s="252">
        <f t="shared" si="44"/>
        <v>0.13057696815608208</v>
      </c>
      <c r="MI70" s="252">
        <f t="shared" si="44"/>
        <v>0.13057696815608208</v>
      </c>
      <c r="MJ70" s="252">
        <f t="shared" si="44"/>
        <v>0.13057696815608208</v>
      </c>
      <c r="MK70" s="252">
        <f t="shared" si="44"/>
        <v>0.13057696815608208</v>
      </c>
      <c r="ML70" s="252">
        <f t="shared" si="44"/>
        <v>0.13057696815608208</v>
      </c>
      <c r="MM70" s="252">
        <f t="shared" si="44"/>
        <v>0.13057696815608208</v>
      </c>
      <c r="MN70" s="252">
        <f t="shared" si="44"/>
        <v>0.13057696815608208</v>
      </c>
      <c r="MO70" s="252">
        <f t="shared" si="44"/>
        <v>0.13057696815608208</v>
      </c>
      <c r="MP70" s="252">
        <f t="shared" si="44"/>
        <v>0.13057696815608208</v>
      </c>
      <c r="MQ70" s="252">
        <f t="shared" si="44"/>
        <v>0.13057696815608208</v>
      </c>
      <c r="MR70" s="252">
        <f t="shared" si="44"/>
        <v>0.13057696815608208</v>
      </c>
      <c r="MS70" s="252">
        <f t="shared" si="44"/>
        <v>0.13057696815608208</v>
      </c>
      <c r="MT70" s="252">
        <f t="shared" si="44"/>
        <v>0.13057696815608208</v>
      </c>
      <c r="MU70" s="252">
        <f t="shared" si="44"/>
        <v>0.13057696815608208</v>
      </c>
      <c r="MV70" s="252">
        <f t="shared" si="44"/>
        <v>0.13057696815608208</v>
      </c>
      <c r="MW70" s="252">
        <f t="shared" si="44"/>
        <v>0.13057696815608208</v>
      </c>
      <c r="MX70" s="252">
        <f t="shared" si="44"/>
        <v>0.13057696815608208</v>
      </c>
      <c r="MY70" s="252">
        <f t="shared" si="44"/>
        <v>0.13057696815608208</v>
      </c>
      <c r="MZ70" s="252">
        <f t="shared" si="44"/>
        <v>0.13057696815608208</v>
      </c>
      <c r="NA70" s="252">
        <f t="shared" si="44"/>
        <v>0.13057696815608208</v>
      </c>
      <c r="NB70" s="252">
        <f t="shared" si="44"/>
        <v>0.13057696815608208</v>
      </c>
      <c r="NC70" s="252">
        <f t="shared" si="44"/>
        <v>0.13057696815608208</v>
      </c>
      <c r="ND70" s="252">
        <f t="shared" si="44"/>
        <v>0.13057696815608208</v>
      </c>
      <c r="NE70" s="252">
        <f t="shared" si="44"/>
        <v>0.13057696815608208</v>
      </c>
      <c r="NF70" s="252">
        <f t="shared" si="44"/>
        <v>0.13057696815608208</v>
      </c>
      <c r="NG70" s="252">
        <f t="shared" si="44"/>
        <v>0.13057696815608208</v>
      </c>
      <c r="NH70" s="252">
        <f t="shared" si="44"/>
        <v>0.13057696815608208</v>
      </c>
      <c r="NI70" s="252">
        <f t="shared" si="44"/>
        <v>0.13057696815608208</v>
      </c>
      <c r="NJ70" s="252">
        <f t="shared" si="44"/>
        <v>0.13057696815608208</v>
      </c>
      <c r="NK70" s="252">
        <f t="shared" si="44"/>
        <v>0.13057696815608208</v>
      </c>
      <c r="NL70" s="252">
        <f t="shared" si="44"/>
        <v>0.13057696815608208</v>
      </c>
      <c r="NM70" s="252">
        <f t="shared" si="44"/>
        <v>0.13057696815608208</v>
      </c>
      <c r="NN70" s="252">
        <f t="shared" si="44"/>
        <v>0.13057696815608208</v>
      </c>
      <c r="NO70" s="252">
        <f t="shared" si="44"/>
        <v>0.13057696815608208</v>
      </c>
      <c r="NP70" s="252">
        <f t="shared" si="44"/>
        <v>0.13057696815608208</v>
      </c>
      <c r="NQ70" s="252">
        <f t="shared" si="44"/>
        <v>0.13057696815608208</v>
      </c>
      <c r="NR70" s="252">
        <f t="shared" si="44"/>
        <v>0.13057696815608208</v>
      </c>
      <c r="NS70" s="252">
        <f t="shared" si="44"/>
        <v>0.13057696815608208</v>
      </c>
      <c r="NT70" s="252">
        <f t="shared" si="44"/>
        <v>0.13057696815608208</v>
      </c>
      <c r="NU70" s="252">
        <f t="shared" si="44"/>
        <v>0.13057696815608208</v>
      </c>
      <c r="NV70" s="252">
        <f t="shared" si="44"/>
        <v>0.13057696815608208</v>
      </c>
      <c r="NW70" s="252">
        <f t="shared" si="44"/>
        <v>0.13057696815608208</v>
      </c>
      <c r="NX70" s="252">
        <f t="shared" si="44"/>
        <v>0.13057696815608208</v>
      </c>
      <c r="NY70" s="252">
        <f t="shared" ref="NY70:QJ70" si="45">SUMIF($C$20:$C$65,$B$70,NY20:NY65)</f>
        <v>0.13057696815608208</v>
      </c>
      <c r="NZ70" s="252">
        <f t="shared" si="45"/>
        <v>0.13057696815608208</v>
      </c>
      <c r="OA70" s="252">
        <f t="shared" si="45"/>
        <v>0.13057696815608208</v>
      </c>
      <c r="OB70" s="252">
        <f t="shared" si="45"/>
        <v>0.13057696815608208</v>
      </c>
      <c r="OC70" s="252">
        <f t="shared" si="45"/>
        <v>0.13057696815608208</v>
      </c>
      <c r="OD70" s="252">
        <f t="shared" si="45"/>
        <v>0.13057696815608208</v>
      </c>
      <c r="OE70" s="252">
        <f t="shared" si="45"/>
        <v>0.13057696815608208</v>
      </c>
      <c r="OF70" s="252">
        <f t="shared" si="45"/>
        <v>0.13057696815608208</v>
      </c>
      <c r="OG70" s="252">
        <f t="shared" si="45"/>
        <v>0.13057696815608208</v>
      </c>
      <c r="OH70" s="252">
        <f t="shared" si="45"/>
        <v>0.13057696815608208</v>
      </c>
      <c r="OI70" s="252">
        <f t="shared" si="45"/>
        <v>0.13057696815608208</v>
      </c>
      <c r="OJ70" s="252">
        <f t="shared" si="45"/>
        <v>0.13057696815608208</v>
      </c>
      <c r="OK70" s="252">
        <f t="shared" si="45"/>
        <v>0.13057696815608208</v>
      </c>
      <c r="OL70" s="252">
        <f t="shared" si="45"/>
        <v>0.13057696815608208</v>
      </c>
      <c r="OM70" s="252">
        <f t="shared" si="45"/>
        <v>0.13057696815608208</v>
      </c>
      <c r="ON70" s="252">
        <f t="shared" si="45"/>
        <v>0.13057696815608208</v>
      </c>
      <c r="OO70" s="252">
        <f t="shared" si="45"/>
        <v>0.13057696815608208</v>
      </c>
      <c r="OP70" s="252">
        <f t="shared" si="45"/>
        <v>0.13057696815608208</v>
      </c>
      <c r="OQ70" s="252">
        <f t="shared" si="45"/>
        <v>0.13057696815608208</v>
      </c>
      <c r="OR70" s="252">
        <f t="shared" si="45"/>
        <v>0.13057696815608208</v>
      </c>
      <c r="OS70" s="252">
        <f t="shared" si="45"/>
        <v>0.26115393631216416</v>
      </c>
      <c r="OT70" s="252">
        <f t="shared" si="45"/>
        <v>0.26115393631216416</v>
      </c>
      <c r="OU70" s="252">
        <f t="shared" si="45"/>
        <v>0.26115393631216416</v>
      </c>
      <c r="OV70" s="252">
        <f t="shared" si="45"/>
        <v>0.26115393631216416</v>
      </c>
      <c r="OW70" s="252">
        <f t="shared" si="45"/>
        <v>0.26115393631216416</v>
      </c>
      <c r="OX70" s="252">
        <f t="shared" si="45"/>
        <v>0.13057696815608208</v>
      </c>
      <c r="OY70" s="258">
        <f t="shared" si="45"/>
        <v>0.13057696815608208</v>
      </c>
      <c r="OZ70" s="252">
        <f t="shared" si="45"/>
        <v>0.13057696815608208</v>
      </c>
      <c r="PA70" s="252">
        <f t="shared" si="45"/>
        <v>0.13057696815608208</v>
      </c>
      <c r="PB70" s="252">
        <f t="shared" si="45"/>
        <v>0.13057696815608208</v>
      </c>
      <c r="PC70" s="252">
        <f t="shared" si="45"/>
        <v>0.13057696815608208</v>
      </c>
      <c r="PD70" s="252">
        <f t="shared" si="45"/>
        <v>0.13057696815608208</v>
      </c>
      <c r="PE70" s="252">
        <f t="shared" si="45"/>
        <v>0.13057696815608208</v>
      </c>
      <c r="PF70" s="252">
        <f t="shared" si="45"/>
        <v>0.13057696815608208</v>
      </c>
      <c r="PG70" s="252">
        <f t="shared" si="45"/>
        <v>0.13057696815608208</v>
      </c>
      <c r="PH70" s="252">
        <f t="shared" si="45"/>
        <v>0.13057696815608208</v>
      </c>
      <c r="PI70" s="252">
        <f t="shared" si="45"/>
        <v>0.13057696815608208</v>
      </c>
      <c r="PJ70" s="252">
        <f t="shared" si="45"/>
        <v>0.13057696815608208</v>
      </c>
      <c r="PK70" s="252">
        <f t="shared" si="45"/>
        <v>0.13057696815608208</v>
      </c>
      <c r="PL70" s="252">
        <f t="shared" si="45"/>
        <v>0.13057696815608208</v>
      </c>
      <c r="PM70" s="252">
        <f t="shared" si="45"/>
        <v>0.13057696815608208</v>
      </c>
      <c r="PN70" s="252">
        <f t="shared" si="45"/>
        <v>0.13057696815608208</v>
      </c>
      <c r="PO70" s="252">
        <f t="shared" si="45"/>
        <v>0.13057696815608208</v>
      </c>
      <c r="PP70" s="252">
        <f t="shared" si="45"/>
        <v>0.13057696815608208</v>
      </c>
      <c r="PQ70" s="252">
        <f t="shared" si="45"/>
        <v>0.13057696815608208</v>
      </c>
      <c r="PR70" s="252">
        <f t="shared" si="45"/>
        <v>0.13057696815608208</v>
      </c>
      <c r="PS70" s="252">
        <f t="shared" si="45"/>
        <v>0.26115393631216416</v>
      </c>
      <c r="PT70" s="252">
        <f t="shared" si="45"/>
        <v>0.26115393631216416</v>
      </c>
      <c r="PU70" s="252">
        <f t="shared" si="45"/>
        <v>0.26115393631216416</v>
      </c>
      <c r="PV70" s="252">
        <f t="shared" si="45"/>
        <v>0.26115393631216416</v>
      </c>
      <c r="PW70" s="252">
        <f t="shared" si="45"/>
        <v>0.26115393631216416</v>
      </c>
      <c r="PX70" s="252">
        <f t="shared" si="45"/>
        <v>0.26115393631216416</v>
      </c>
      <c r="PY70" s="252">
        <f t="shared" si="45"/>
        <v>0.26115393631216416</v>
      </c>
      <c r="PZ70" s="252">
        <f t="shared" si="45"/>
        <v>0.26115393631216416</v>
      </c>
      <c r="QA70" s="252">
        <f t="shared" si="45"/>
        <v>0.26115393631216416</v>
      </c>
      <c r="QB70" s="252">
        <f t="shared" si="45"/>
        <v>0.26115393631216416</v>
      </c>
      <c r="QC70" s="252">
        <f t="shared" si="45"/>
        <v>0.26115393631216416</v>
      </c>
      <c r="QD70" s="252">
        <f t="shared" si="45"/>
        <v>0.26115393631216416</v>
      </c>
      <c r="QE70" s="252">
        <f t="shared" si="45"/>
        <v>0.26115393631216416</v>
      </c>
      <c r="QF70" s="252">
        <f t="shared" si="45"/>
        <v>0.13057696815608208</v>
      </c>
      <c r="QG70" s="252">
        <f t="shared" si="45"/>
        <v>0.13057696815608208</v>
      </c>
      <c r="QH70" s="252">
        <f t="shared" si="45"/>
        <v>0.13057696815608208</v>
      </c>
      <c r="QI70" s="252">
        <f t="shared" si="45"/>
        <v>0.13057696815608208</v>
      </c>
      <c r="QJ70" s="252">
        <f t="shared" si="45"/>
        <v>0.13057696815608208</v>
      </c>
      <c r="QK70" s="252">
        <f t="shared" ref="QK70:QR70" si="46">SUMIF($C$20:$C$65,$B$70,QK20:QK65)</f>
        <v>0.13057696815608208</v>
      </c>
      <c r="QL70" s="252">
        <f t="shared" si="46"/>
        <v>0.13057696815608208</v>
      </c>
      <c r="QM70" s="252">
        <f t="shared" si="46"/>
        <v>0.13057696815608208</v>
      </c>
      <c r="QN70" s="252">
        <f t="shared" si="46"/>
        <v>0.13057696815608208</v>
      </c>
      <c r="QO70" s="252">
        <f t="shared" si="46"/>
        <v>0.13057696815608208</v>
      </c>
      <c r="QP70" s="252">
        <f t="shared" si="46"/>
        <v>0.13057696815608208</v>
      </c>
      <c r="QQ70" s="252">
        <f t="shared" si="46"/>
        <v>0.13057696815608208</v>
      </c>
      <c r="QR70" s="252">
        <f t="shared" si="46"/>
        <v>0</v>
      </c>
    </row>
    <row r="71" spans="1:460" s="249" customFormat="1" ht="15" customHeight="1" outlineLevel="1">
      <c r="B71" s="256" t="str">
        <f>B7</f>
        <v>Electrogazosudor V</v>
      </c>
      <c r="C71" s="251"/>
      <c r="D71" s="252"/>
      <c r="E71" s="252">
        <f t="shared" ref="E71:BP71" si="47">SUMIF($C$20:$C$65,$B$71,E20:E65)</f>
        <v>0.43057696815608204</v>
      </c>
      <c r="F71" s="252">
        <f t="shared" si="47"/>
        <v>0.43057696815608204</v>
      </c>
      <c r="G71" s="252">
        <f t="shared" si="47"/>
        <v>0.43057696815608204</v>
      </c>
      <c r="H71" s="252">
        <f t="shared" si="47"/>
        <v>0.43057696815608204</v>
      </c>
      <c r="I71" s="252">
        <f t="shared" si="47"/>
        <v>0.43057696815608204</v>
      </c>
      <c r="J71" s="252">
        <f t="shared" si="47"/>
        <v>0.49057696815608209</v>
      </c>
      <c r="K71" s="252">
        <f t="shared" si="47"/>
        <v>0.49057696815608209</v>
      </c>
      <c r="L71" s="252">
        <f t="shared" si="47"/>
        <v>0.53057696815608213</v>
      </c>
      <c r="M71" s="252">
        <f t="shared" si="47"/>
        <v>0.55057696815608204</v>
      </c>
      <c r="N71" s="252">
        <f t="shared" si="47"/>
        <v>0.6205769681560821</v>
      </c>
      <c r="O71" s="252">
        <f t="shared" si="47"/>
        <v>0.73057696815608208</v>
      </c>
      <c r="P71" s="252">
        <f t="shared" si="47"/>
        <v>0.94057696815608216</v>
      </c>
      <c r="Q71" s="252">
        <f t="shared" si="47"/>
        <v>0.96057696815608207</v>
      </c>
      <c r="R71" s="252">
        <f t="shared" si="47"/>
        <v>1.640576968156082</v>
      </c>
      <c r="S71" s="252">
        <f t="shared" si="47"/>
        <v>2.1405769681560818</v>
      </c>
      <c r="T71" s="252">
        <f t="shared" si="47"/>
        <v>2.3905769681560818</v>
      </c>
      <c r="U71" s="252">
        <f t="shared" si="47"/>
        <v>0</v>
      </c>
      <c r="V71" s="252">
        <f t="shared" si="47"/>
        <v>0</v>
      </c>
      <c r="W71" s="252">
        <f t="shared" si="47"/>
        <v>0</v>
      </c>
      <c r="X71" s="252">
        <f t="shared" si="47"/>
        <v>0</v>
      </c>
      <c r="Y71" s="252">
        <f t="shared" si="47"/>
        <v>0</v>
      </c>
      <c r="Z71" s="252">
        <f t="shared" si="47"/>
        <v>0</v>
      </c>
      <c r="AA71" s="252">
        <f t="shared" si="47"/>
        <v>0</v>
      </c>
      <c r="AB71" s="252">
        <f t="shared" si="47"/>
        <v>0</v>
      </c>
      <c r="AC71" s="252">
        <f t="shared" si="47"/>
        <v>0</v>
      </c>
      <c r="AD71" s="252">
        <f t="shared" si="47"/>
        <v>0</v>
      </c>
      <c r="AE71" s="252">
        <f t="shared" si="47"/>
        <v>0</v>
      </c>
      <c r="AF71" s="252">
        <f t="shared" si="47"/>
        <v>0</v>
      </c>
      <c r="AG71" s="252">
        <f t="shared" si="47"/>
        <v>0</v>
      </c>
      <c r="AH71" s="252">
        <f t="shared" si="47"/>
        <v>0</v>
      </c>
      <c r="AI71" s="252">
        <f t="shared" si="47"/>
        <v>0</v>
      </c>
      <c r="AJ71" s="252">
        <f t="shared" si="47"/>
        <v>0</v>
      </c>
      <c r="AK71" s="252">
        <f t="shared" si="47"/>
        <v>0</v>
      </c>
      <c r="AL71" s="252">
        <f t="shared" si="47"/>
        <v>0</v>
      </c>
      <c r="AM71" s="252">
        <f t="shared" si="47"/>
        <v>0</v>
      </c>
      <c r="AN71" s="252">
        <f t="shared" si="47"/>
        <v>0</v>
      </c>
      <c r="AO71" s="252">
        <f t="shared" si="47"/>
        <v>0</v>
      </c>
      <c r="AP71" s="252">
        <f t="shared" si="47"/>
        <v>0</v>
      </c>
      <c r="AQ71" s="252">
        <f t="shared" si="47"/>
        <v>0</v>
      </c>
      <c r="AR71" s="252">
        <f t="shared" si="47"/>
        <v>0</v>
      </c>
      <c r="AS71" s="252">
        <f t="shared" si="47"/>
        <v>0</v>
      </c>
      <c r="AT71" s="252">
        <f t="shared" si="47"/>
        <v>0</v>
      </c>
      <c r="AU71" s="252">
        <f t="shared" si="47"/>
        <v>0</v>
      </c>
      <c r="AV71" s="252">
        <f t="shared" si="47"/>
        <v>0</v>
      </c>
      <c r="AW71" s="252">
        <f t="shared" si="47"/>
        <v>0</v>
      </c>
      <c r="AX71" s="252">
        <f t="shared" si="47"/>
        <v>0</v>
      </c>
      <c r="AY71" s="252">
        <f t="shared" si="47"/>
        <v>0</v>
      </c>
      <c r="AZ71" s="252">
        <f t="shared" si="47"/>
        <v>0</v>
      </c>
      <c r="BA71" s="252">
        <f t="shared" si="47"/>
        <v>0</v>
      </c>
      <c r="BB71" s="252">
        <f t="shared" si="47"/>
        <v>0</v>
      </c>
      <c r="BC71" s="257">
        <f t="shared" si="47"/>
        <v>0</v>
      </c>
      <c r="BD71" s="252">
        <f t="shared" si="47"/>
        <v>0</v>
      </c>
      <c r="BE71" s="252">
        <f t="shared" si="47"/>
        <v>0</v>
      </c>
      <c r="BF71" s="252">
        <f t="shared" si="47"/>
        <v>0</v>
      </c>
      <c r="BG71" s="252">
        <f t="shared" si="47"/>
        <v>0</v>
      </c>
      <c r="BH71" s="252">
        <f t="shared" si="47"/>
        <v>0</v>
      </c>
      <c r="BI71" s="252">
        <f t="shared" si="47"/>
        <v>0</v>
      </c>
      <c r="BJ71" s="252">
        <f t="shared" si="47"/>
        <v>0</v>
      </c>
      <c r="BK71" s="252">
        <f t="shared" si="47"/>
        <v>0</v>
      </c>
      <c r="BL71" s="252">
        <f t="shared" si="47"/>
        <v>0</v>
      </c>
      <c r="BM71" s="252">
        <f t="shared" si="47"/>
        <v>0</v>
      </c>
      <c r="BN71" s="252">
        <f t="shared" si="47"/>
        <v>0</v>
      </c>
      <c r="BO71" s="252">
        <f t="shared" si="47"/>
        <v>0</v>
      </c>
      <c r="BP71" s="252">
        <f t="shared" si="47"/>
        <v>0</v>
      </c>
      <c r="BQ71" s="252">
        <f t="shared" ref="BQ71:EB71" si="48">SUMIF($C$20:$C$65,$B$71,BQ20:BQ65)</f>
        <v>0</v>
      </c>
      <c r="BR71" s="252">
        <f t="shared" si="48"/>
        <v>0</v>
      </c>
      <c r="BS71" s="252">
        <f t="shared" si="48"/>
        <v>0</v>
      </c>
      <c r="BT71" s="252">
        <f t="shared" si="48"/>
        <v>0</v>
      </c>
      <c r="BU71" s="252">
        <f t="shared" si="48"/>
        <v>0</v>
      </c>
      <c r="BV71" s="252">
        <f t="shared" si="48"/>
        <v>0</v>
      </c>
      <c r="BW71" s="252">
        <f t="shared" si="48"/>
        <v>0</v>
      </c>
      <c r="BX71" s="252">
        <f t="shared" si="48"/>
        <v>0</v>
      </c>
      <c r="BY71" s="252">
        <f t="shared" si="48"/>
        <v>0</v>
      </c>
      <c r="BZ71" s="252">
        <f t="shared" si="48"/>
        <v>0</v>
      </c>
      <c r="CA71" s="252">
        <f t="shared" si="48"/>
        <v>0</v>
      </c>
      <c r="CB71" s="252">
        <f t="shared" si="48"/>
        <v>0</v>
      </c>
      <c r="CC71" s="252">
        <f t="shared" si="48"/>
        <v>0</v>
      </c>
      <c r="CD71" s="252">
        <f t="shared" si="48"/>
        <v>0</v>
      </c>
      <c r="CE71" s="252">
        <f t="shared" si="48"/>
        <v>0</v>
      </c>
      <c r="CF71" s="252">
        <f t="shared" si="48"/>
        <v>0</v>
      </c>
      <c r="CG71" s="252">
        <f t="shared" si="48"/>
        <v>0</v>
      </c>
      <c r="CH71" s="252">
        <f t="shared" si="48"/>
        <v>0</v>
      </c>
      <c r="CI71" s="252">
        <f t="shared" si="48"/>
        <v>0</v>
      </c>
      <c r="CJ71" s="252">
        <f t="shared" si="48"/>
        <v>0</v>
      </c>
      <c r="CK71" s="252">
        <f t="shared" si="48"/>
        <v>0</v>
      </c>
      <c r="CL71" s="252">
        <f t="shared" si="48"/>
        <v>0</v>
      </c>
      <c r="CM71" s="252">
        <f t="shared" si="48"/>
        <v>0</v>
      </c>
      <c r="CN71" s="252">
        <f t="shared" si="48"/>
        <v>0</v>
      </c>
      <c r="CO71" s="252">
        <f t="shared" si="48"/>
        <v>0</v>
      </c>
      <c r="CP71" s="252">
        <f t="shared" si="48"/>
        <v>0</v>
      </c>
      <c r="CQ71" s="252">
        <f t="shared" si="48"/>
        <v>0</v>
      </c>
      <c r="CR71" s="252">
        <f t="shared" si="48"/>
        <v>0</v>
      </c>
      <c r="CS71" s="252">
        <f t="shared" si="48"/>
        <v>0</v>
      </c>
      <c r="CT71" s="252">
        <f t="shared" si="48"/>
        <v>0</v>
      </c>
      <c r="CU71" s="252">
        <f t="shared" si="48"/>
        <v>0</v>
      </c>
      <c r="CV71" s="252">
        <f t="shared" si="48"/>
        <v>0</v>
      </c>
      <c r="CW71" s="252">
        <f t="shared" si="48"/>
        <v>0</v>
      </c>
      <c r="CX71" s="252">
        <f t="shared" si="48"/>
        <v>0</v>
      </c>
      <c r="CY71" s="252">
        <f t="shared" si="48"/>
        <v>0</v>
      </c>
      <c r="CZ71" s="252">
        <f t="shared" si="48"/>
        <v>0</v>
      </c>
      <c r="DA71" s="252">
        <f t="shared" si="48"/>
        <v>0</v>
      </c>
      <c r="DB71" s="252">
        <f t="shared" si="48"/>
        <v>0</v>
      </c>
      <c r="DC71" s="252">
        <f t="shared" si="48"/>
        <v>0</v>
      </c>
      <c r="DD71" s="252">
        <f t="shared" si="48"/>
        <v>0</v>
      </c>
      <c r="DE71" s="252">
        <f t="shared" si="48"/>
        <v>0</v>
      </c>
      <c r="DF71" s="252">
        <f t="shared" si="48"/>
        <v>0</v>
      </c>
      <c r="DG71" s="252">
        <f t="shared" si="48"/>
        <v>0</v>
      </c>
      <c r="DH71" s="252">
        <f t="shared" si="48"/>
        <v>0</v>
      </c>
      <c r="DI71" s="252">
        <f t="shared" si="48"/>
        <v>0</v>
      </c>
      <c r="DJ71" s="252">
        <f t="shared" si="48"/>
        <v>0</v>
      </c>
      <c r="DK71" s="252">
        <f t="shared" si="48"/>
        <v>0</v>
      </c>
      <c r="DL71" s="252">
        <f t="shared" si="48"/>
        <v>0</v>
      </c>
      <c r="DM71" s="252">
        <f t="shared" si="48"/>
        <v>0</v>
      </c>
      <c r="DN71" s="252">
        <f t="shared" si="48"/>
        <v>0</v>
      </c>
      <c r="DO71" s="252">
        <f t="shared" si="48"/>
        <v>0</v>
      </c>
      <c r="DP71" s="252">
        <f t="shared" si="48"/>
        <v>0</v>
      </c>
      <c r="DQ71" s="252">
        <f t="shared" si="48"/>
        <v>0</v>
      </c>
      <c r="DR71" s="252">
        <f t="shared" si="48"/>
        <v>0</v>
      </c>
      <c r="DS71" s="252">
        <f t="shared" si="48"/>
        <v>0</v>
      </c>
      <c r="DT71" s="252">
        <f t="shared" si="48"/>
        <v>0</v>
      </c>
      <c r="DU71" s="252">
        <f t="shared" si="48"/>
        <v>0</v>
      </c>
      <c r="DV71" s="252">
        <f t="shared" si="48"/>
        <v>0</v>
      </c>
      <c r="DW71" s="252">
        <f t="shared" si="48"/>
        <v>0</v>
      </c>
      <c r="DX71" s="252">
        <f t="shared" si="48"/>
        <v>0</v>
      </c>
      <c r="DY71" s="252">
        <f t="shared" si="48"/>
        <v>0</v>
      </c>
      <c r="DZ71" s="252">
        <f t="shared" si="48"/>
        <v>0.48057696815608208</v>
      </c>
      <c r="EA71" s="252">
        <f t="shared" si="48"/>
        <v>0.48057696815608208</v>
      </c>
      <c r="EB71" s="252">
        <f t="shared" si="48"/>
        <v>0.48057696815608208</v>
      </c>
      <c r="EC71" s="252">
        <f t="shared" ref="EC71:GN71" si="49">SUMIF($C$20:$C$65,$B$71,EC20:EC65)</f>
        <v>0.48057696815608208</v>
      </c>
      <c r="ED71" s="252">
        <f t="shared" si="49"/>
        <v>0.48057696815608208</v>
      </c>
      <c r="EE71" s="252">
        <f t="shared" si="49"/>
        <v>0.48057696815608208</v>
      </c>
      <c r="EF71" s="252">
        <f t="shared" si="49"/>
        <v>0.48057696815608208</v>
      </c>
      <c r="EG71" s="252">
        <f t="shared" si="49"/>
        <v>0.48057696815608208</v>
      </c>
      <c r="EH71" s="252">
        <f t="shared" si="49"/>
        <v>0.48057696815608208</v>
      </c>
      <c r="EI71" s="252">
        <f t="shared" si="49"/>
        <v>0.48057696815608208</v>
      </c>
      <c r="EJ71" s="252">
        <f t="shared" si="49"/>
        <v>0.48057696815608208</v>
      </c>
      <c r="EK71" s="252">
        <f t="shared" si="49"/>
        <v>0.48057696815608208</v>
      </c>
      <c r="EL71" s="252">
        <f t="shared" si="49"/>
        <v>0.70057696815608206</v>
      </c>
      <c r="EM71" s="252">
        <f t="shared" si="49"/>
        <v>0.70057696815608206</v>
      </c>
      <c r="EN71" s="252">
        <f t="shared" si="49"/>
        <v>0.70057696815608206</v>
      </c>
      <c r="EO71" s="252">
        <f t="shared" si="49"/>
        <v>0.70057696815608206</v>
      </c>
      <c r="EP71" s="252">
        <f t="shared" si="49"/>
        <v>0.70057696815608206</v>
      </c>
      <c r="EQ71" s="252">
        <f t="shared" si="49"/>
        <v>0.70057696815608206</v>
      </c>
      <c r="ER71" s="252">
        <f t="shared" si="49"/>
        <v>0.70057696815608206</v>
      </c>
      <c r="ES71" s="252">
        <f t="shared" si="49"/>
        <v>0.70057696815608206</v>
      </c>
      <c r="ET71" s="252">
        <f t="shared" si="49"/>
        <v>0.70057696815608206</v>
      </c>
      <c r="EU71" s="252">
        <f t="shared" si="49"/>
        <v>0.70057696815608206</v>
      </c>
      <c r="EV71" s="252">
        <f t="shared" si="49"/>
        <v>0.70057696815608206</v>
      </c>
      <c r="EW71" s="252">
        <f t="shared" si="49"/>
        <v>0.76057696815608211</v>
      </c>
      <c r="EX71" s="252">
        <f t="shared" si="49"/>
        <v>0.76057696815608211</v>
      </c>
      <c r="EY71" s="252">
        <f t="shared" si="49"/>
        <v>0.76057696815608211</v>
      </c>
      <c r="EZ71" s="252">
        <f t="shared" si="49"/>
        <v>0.76057696815608211</v>
      </c>
      <c r="FA71" s="252">
        <f t="shared" si="49"/>
        <v>0.76057696815608211</v>
      </c>
      <c r="FB71" s="252">
        <f t="shared" si="49"/>
        <v>0.76057696815608211</v>
      </c>
      <c r="FC71" s="252">
        <f t="shared" si="49"/>
        <v>0.76057696815608211</v>
      </c>
      <c r="FD71" s="252">
        <f t="shared" si="49"/>
        <v>0.76057696815608211</v>
      </c>
      <c r="FE71" s="252">
        <f t="shared" si="49"/>
        <v>0.76057696815608211</v>
      </c>
      <c r="FF71" s="252">
        <f t="shared" si="49"/>
        <v>0.76057696815608211</v>
      </c>
      <c r="FG71" s="252">
        <f t="shared" si="49"/>
        <v>0.93057696815608215</v>
      </c>
      <c r="FH71" s="252">
        <f t="shared" si="49"/>
        <v>0.93057696815608215</v>
      </c>
      <c r="FI71" s="252">
        <f t="shared" si="49"/>
        <v>0.93057696815608215</v>
      </c>
      <c r="FJ71" s="252">
        <f t="shared" si="49"/>
        <v>0.93057696815608215</v>
      </c>
      <c r="FK71" s="252">
        <f t="shared" si="49"/>
        <v>0.93057696815608215</v>
      </c>
      <c r="FL71" s="252">
        <f t="shared" si="49"/>
        <v>0.93057696815608215</v>
      </c>
      <c r="FM71" s="252">
        <f t="shared" si="49"/>
        <v>0.93057696815608215</v>
      </c>
      <c r="FN71" s="252">
        <f t="shared" si="49"/>
        <v>0.93057696815608215</v>
      </c>
      <c r="FO71" s="252">
        <f t="shared" si="49"/>
        <v>0.93057696815608215</v>
      </c>
      <c r="FP71" s="252">
        <f t="shared" si="49"/>
        <v>0.99057696815608209</v>
      </c>
      <c r="FQ71" s="252">
        <f t="shared" si="49"/>
        <v>0.99057696815608209</v>
      </c>
      <c r="FR71" s="252">
        <f t="shared" si="49"/>
        <v>0.99057696815608209</v>
      </c>
      <c r="FS71" s="252">
        <f t="shared" si="49"/>
        <v>0.99057696815608209</v>
      </c>
      <c r="FT71" s="252">
        <f t="shared" si="49"/>
        <v>0.99057696815608209</v>
      </c>
      <c r="FU71" s="252">
        <f t="shared" si="49"/>
        <v>0.99057696815608209</v>
      </c>
      <c r="FV71" s="252">
        <f t="shared" si="49"/>
        <v>0.99057696815608209</v>
      </c>
      <c r="FW71" s="252">
        <f t="shared" si="49"/>
        <v>0.99057696815608209</v>
      </c>
      <c r="FX71" s="252">
        <f t="shared" si="49"/>
        <v>1.100576968156082</v>
      </c>
      <c r="FY71" s="252">
        <f t="shared" si="49"/>
        <v>1.100576968156082</v>
      </c>
      <c r="FZ71" s="252">
        <f t="shared" si="49"/>
        <v>1.100576968156082</v>
      </c>
      <c r="GA71" s="252">
        <f t="shared" si="49"/>
        <v>1.100576968156082</v>
      </c>
      <c r="GB71" s="252">
        <f t="shared" si="49"/>
        <v>1.100576968156082</v>
      </c>
      <c r="GC71" s="252">
        <f t="shared" si="49"/>
        <v>1.100576968156082</v>
      </c>
      <c r="GD71" s="252">
        <f t="shared" si="49"/>
        <v>1.100576968156082</v>
      </c>
      <c r="GE71" s="252">
        <f t="shared" si="49"/>
        <v>1.2205769681560821</v>
      </c>
      <c r="GF71" s="252">
        <f t="shared" si="49"/>
        <v>1.2205769681560821</v>
      </c>
      <c r="GG71" s="252">
        <f t="shared" si="49"/>
        <v>1.2205769681560821</v>
      </c>
      <c r="GH71" s="252">
        <f t="shared" si="49"/>
        <v>1.2205769681560821</v>
      </c>
      <c r="GI71" s="252">
        <f t="shared" si="49"/>
        <v>1.2205769681560821</v>
      </c>
      <c r="GJ71" s="252">
        <f t="shared" si="49"/>
        <v>1.2205769681560821</v>
      </c>
      <c r="GK71" s="252">
        <f t="shared" si="49"/>
        <v>1.330576968156082</v>
      </c>
      <c r="GL71" s="252">
        <f t="shared" si="49"/>
        <v>1.330576968156082</v>
      </c>
      <c r="GM71" s="252">
        <f t="shared" si="49"/>
        <v>1.330576968156082</v>
      </c>
      <c r="GN71" s="252">
        <f t="shared" si="49"/>
        <v>1.330576968156082</v>
      </c>
      <c r="GO71" s="252">
        <f t="shared" ref="GO71:IZ71" si="50">SUMIF($C$20:$C$65,$B$71,GO20:GO65)</f>
        <v>1.330576968156082</v>
      </c>
      <c r="GP71" s="252">
        <f t="shared" si="50"/>
        <v>1.4505769681560821</v>
      </c>
      <c r="GQ71" s="252">
        <f t="shared" si="50"/>
        <v>1.4505769681560821</v>
      </c>
      <c r="GR71" s="252">
        <f t="shared" si="50"/>
        <v>1.4505769681560821</v>
      </c>
      <c r="GS71" s="252">
        <f t="shared" si="50"/>
        <v>1.4505769681560821</v>
      </c>
      <c r="GT71" s="258">
        <f t="shared" si="50"/>
        <v>0</v>
      </c>
      <c r="GU71" s="258">
        <f t="shared" si="50"/>
        <v>0</v>
      </c>
      <c r="GV71" s="258">
        <f t="shared" si="50"/>
        <v>0</v>
      </c>
      <c r="GW71" s="258">
        <f t="shared" si="50"/>
        <v>0</v>
      </c>
      <c r="GX71" s="258">
        <f t="shared" si="50"/>
        <v>0</v>
      </c>
      <c r="GY71" s="252">
        <f t="shared" si="50"/>
        <v>0.43057696815608204</v>
      </c>
      <c r="GZ71" s="252">
        <f t="shared" si="50"/>
        <v>0.43057696815608204</v>
      </c>
      <c r="HA71" s="252">
        <f t="shared" si="50"/>
        <v>0.43057696815608204</v>
      </c>
      <c r="HB71" s="252">
        <f t="shared" si="50"/>
        <v>0.43057696815608204</v>
      </c>
      <c r="HC71" s="252">
        <f t="shared" si="50"/>
        <v>0.43057696815608204</v>
      </c>
      <c r="HD71" s="252">
        <f t="shared" si="50"/>
        <v>0.49057696815608209</v>
      </c>
      <c r="HE71" s="252">
        <f t="shared" si="50"/>
        <v>0.49057696815608209</v>
      </c>
      <c r="HF71" s="252">
        <f t="shared" si="50"/>
        <v>0.53057696815608213</v>
      </c>
      <c r="HG71" s="252">
        <f t="shared" si="50"/>
        <v>0.55057696815608204</v>
      </c>
      <c r="HH71" s="252">
        <f t="shared" si="50"/>
        <v>0.6205769681560821</v>
      </c>
      <c r="HI71" s="252">
        <f t="shared" si="50"/>
        <v>0.73057696815608208</v>
      </c>
      <c r="HJ71" s="252">
        <f t="shared" si="50"/>
        <v>0.94057696815608216</v>
      </c>
      <c r="HK71" s="252">
        <f t="shared" si="50"/>
        <v>0.96057696815608207</v>
      </c>
      <c r="HL71" s="252">
        <f t="shared" si="50"/>
        <v>1.640576968156082</v>
      </c>
      <c r="HM71" s="252">
        <f t="shared" si="50"/>
        <v>2.1405769681560818</v>
      </c>
      <c r="HN71" s="252">
        <f t="shared" si="50"/>
        <v>2.3905769681560818</v>
      </c>
      <c r="HO71" s="252">
        <f t="shared" si="50"/>
        <v>0</v>
      </c>
      <c r="HP71" s="252">
        <f t="shared" si="50"/>
        <v>0</v>
      </c>
      <c r="HQ71" s="252">
        <f t="shared" si="50"/>
        <v>0</v>
      </c>
      <c r="HR71" s="252">
        <f t="shared" si="50"/>
        <v>0</v>
      </c>
      <c r="HS71" s="252">
        <f t="shared" si="50"/>
        <v>0</v>
      </c>
      <c r="HT71" s="252">
        <f t="shared" si="50"/>
        <v>0</v>
      </c>
      <c r="HU71" s="252">
        <f t="shared" si="50"/>
        <v>0</v>
      </c>
      <c r="HV71" s="252">
        <f t="shared" si="50"/>
        <v>0</v>
      </c>
      <c r="HW71" s="252">
        <f t="shared" si="50"/>
        <v>0</v>
      </c>
      <c r="HX71" s="252">
        <f t="shared" si="50"/>
        <v>0</v>
      </c>
      <c r="HY71" s="252">
        <f t="shared" si="50"/>
        <v>0</v>
      </c>
      <c r="HZ71" s="252">
        <f t="shared" si="50"/>
        <v>0</v>
      </c>
      <c r="IA71" s="252">
        <f t="shared" si="50"/>
        <v>0</v>
      </c>
      <c r="IB71" s="252">
        <f t="shared" si="50"/>
        <v>0</v>
      </c>
      <c r="IC71" s="252">
        <f t="shared" si="50"/>
        <v>0</v>
      </c>
      <c r="ID71" s="252">
        <f t="shared" si="50"/>
        <v>0</v>
      </c>
      <c r="IE71" s="252">
        <f t="shared" si="50"/>
        <v>0</v>
      </c>
      <c r="IF71" s="252">
        <f t="shared" si="50"/>
        <v>0</v>
      </c>
      <c r="IG71" s="252">
        <f t="shared" si="50"/>
        <v>0</v>
      </c>
      <c r="IH71" s="252">
        <f t="shared" si="50"/>
        <v>0</v>
      </c>
      <c r="II71" s="252">
        <f t="shared" si="50"/>
        <v>0</v>
      </c>
      <c r="IJ71" s="252">
        <f t="shared" si="50"/>
        <v>0</v>
      </c>
      <c r="IK71" s="252">
        <f t="shared" si="50"/>
        <v>0</v>
      </c>
      <c r="IL71" s="252">
        <f t="shared" si="50"/>
        <v>0</v>
      </c>
      <c r="IM71" s="252">
        <f t="shared" si="50"/>
        <v>0</v>
      </c>
      <c r="IN71" s="252">
        <f t="shared" si="50"/>
        <v>0</v>
      </c>
      <c r="IO71" s="252">
        <f t="shared" si="50"/>
        <v>0</v>
      </c>
      <c r="IP71" s="252">
        <f t="shared" si="50"/>
        <v>0</v>
      </c>
      <c r="IQ71" s="252">
        <f t="shared" si="50"/>
        <v>0</v>
      </c>
      <c r="IR71" s="252">
        <f t="shared" si="50"/>
        <v>0</v>
      </c>
      <c r="IS71" s="252">
        <f t="shared" si="50"/>
        <v>0</v>
      </c>
      <c r="IT71" s="252">
        <f t="shared" si="50"/>
        <v>0</v>
      </c>
      <c r="IU71" s="252">
        <f t="shared" si="50"/>
        <v>0</v>
      </c>
      <c r="IV71" s="252">
        <f t="shared" si="50"/>
        <v>0</v>
      </c>
      <c r="IW71" s="257">
        <f t="shared" si="50"/>
        <v>0</v>
      </c>
      <c r="IX71" s="252">
        <f t="shared" si="50"/>
        <v>0</v>
      </c>
      <c r="IY71" s="252">
        <f t="shared" si="50"/>
        <v>0</v>
      </c>
      <c r="IZ71" s="252">
        <f t="shared" si="50"/>
        <v>0</v>
      </c>
      <c r="JA71" s="252">
        <f t="shared" ref="JA71:LL71" si="51">SUMIF($C$20:$C$65,$B$71,JA20:JA65)</f>
        <v>0</v>
      </c>
      <c r="JB71" s="252">
        <f t="shared" si="51"/>
        <v>0</v>
      </c>
      <c r="JC71" s="252">
        <f t="shared" si="51"/>
        <v>0</v>
      </c>
      <c r="JD71" s="252">
        <f t="shared" si="51"/>
        <v>0</v>
      </c>
      <c r="JE71" s="252">
        <f t="shared" si="51"/>
        <v>0</v>
      </c>
      <c r="JF71" s="252">
        <f t="shared" si="51"/>
        <v>0</v>
      </c>
      <c r="JG71" s="252">
        <f t="shared" si="51"/>
        <v>0</v>
      </c>
      <c r="JH71" s="252">
        <f t="shared" si="51"/>
        <v>0</v>
      </c>
      <c r="JI71" s="252">
        <f t="shared" si="51"/>
        <v>0</v>
      </c>
      <c r="JJ71" s="252">
        <f t="shared" si="51"/>
        <v>0</v>
      </c>
      <c r="JK71" s="252">
        <f t="shared" si="51"/>
        <v>0</v>
      </c>
      <c r="JL71" s="252">
        <f t="shared" si="51"/>
        <v>0</v>
      </c>
      <c r="JM71" s="252">
        <f t="shared" si="51"/>
        <v>0</v>
      </c>
      <c r="JN71" s="252">
        <f t="shared" si="51"/>
        <v>0</v>
      </c>
      <c r="JO71" s="252">
        <f t="shared" si="51"/>
        <v>0</v>
      </c>
      <c r="JP71" s="252">
        <f t="shared" si="51"/>
        <v>0</v>
      </c>
      <c r="JQ71" s="252">
        <f t="shared" si="51"/>
        <v>0</v>
      </c>
      <c r="JR71" s="252">
        <f t="shared" si="51"/>
        <v>0</v>
      </c>
      <c r="JS71" s="252">
        <f t="shared" si="51"/>
        <v>0</v>
      </c>
      <c r="JT71" s="252">
        <f t="shared" si="51"/>
        <v>0</v>
      </c>
      <c r="JU71" s="252">
        <f t="shared" si="51"/>
        <v>0</v>
      </c>
      <c r="JV71" s="252">
        <f t="shared" si="51"/>
        <v>0</v>
      </c>
      <c r="JW71" s="252">
        <f t="shared" si="51"/>
        <v>0</v>
      </c>
      <c r="JX71" s="252">
        <f t="shared" si="51"/>
        <v>0</v>
      </c>
      <c r="JY71" s="252">
        <f t="shared" si="51"/>
        <v>0</v>
      </c>
      <c r="JZ71" s="252">
        <f t="shared" si="51"/>
        <v>0</v>
      </c>
      <c r="KA71" s="252">
        <f t="shared" si="51"/>
        <v>0</v>
      </c>
      <c r="KB71" s="252">
        <f t="shared" si="51"/>
        <v>0</v>
      </c>
      <c r="KC71" s="252">
        <f t="shared" si="51"/>
        <v>0</v>
      </c>
      <c r="KD71" s="252">
        <f t="shared" si="51"/>
        <v>0</v>
      </c>
      <c r="KE71" s="252">
        <f t="shared" si="51"/>
        <v>0</v>
      </c>
      <c r="KF71" s="252">
        <f t="shared" si="51"/>
        <v>0</v>
      </c>
      <c r="KG71" s="252">
        <f t="shared" si="51"/>
        <v>0</v>
      </c>
      <c r="KH71" s="252">
        <f t="shared" si="51"/>
        <v>0</v>
      </c>
      <c r="KI71" s="252">
        <f t="shared" si="51"/>
        <v>0</v>
      </c>
      <c r="KJ71" s="252">
        <f t="shared" si="51"/>
        <v>0</v>
      </c>
      <c r="KK71" s="252">
        <f t="shared" si="51"/>
        <v>0</v>
      </c>
      <c r="KL71" s="252">
        <f t="shared" si="51"/>
        <v>0</v>
      </c>
      <c r="KM71" s="252">
        <f t="shared" si="51"/>
        <v>0</v>
      </c>
      <c r="KN71" s="252">
        <f t="shared" si="51"/>
        <v>0</v>
      </c>
      <c r="KO71" s="252">
        <f t="shared" si="51"/>
        <v>0</v>
      </c>
      <c r="KP71" s="252">
        <f t="shared" si="51"/>
        <v>0</v>
      </c>
      <c r="KQ71" s="252">
        <f t="shared" si="51"/>
        <v>0</v>
      </c>
      <c r="KR71" s="252">
        <f t="shared" si="51"/>
        <v>0</v>
      </c>
      <c r="KS71" s="252">
        <f t="shared" si="51"/>
        <v>0</v>
      </c>
      <c r="KT71" s="252">
        <f t="shared" si="51"/>
        <v>0</v>
      </c>
      <c r="KU71" s="252">
        <f t="shared" si="51"/>
        <v>0</v>
      </c>
      <c r="KV71" s="252">
        <f t="shared" si="51"/>
        <v>0</v>
      </c>
      <c r="KW71" s="252">
        <f t="shared" si="51"/>
        <v>0</v>
      </c>
      <c r="KX71" s="252">
        <f t="shared" si="51"/>
        <v>0</v>
      </c>
      <c r="KY71" s="252">
        <f t="shared" si="51"/>
        <v>0</v>
      </c>
      <c r="KZ71" s="252">
        <f t="shared" si="51"/>
        <v>0</v>
      </c>
      <c r="LA71" s="252">
        <f t="shared" si="51"/>
        <v>0</v>
      </c>
      <c r="LB71" s="252">
        <f t="shared" si="51"/>
        <v>0</v>
      </c>
      <c r="LC71" s="252">
        <f t="shared" si="51"/>
        <v>0</v>
      </c>
      <c r="LD71" s="252">
        <f t="shared" si="51"/>
        <v>0</v>
      </c>
      <c r="LE71" s="252">
        <f t="shared" si="51"/>
        <v>0</v>
      </c>
      <c r="LF71" s="252">
        <f t="shared" si="51"/>
        <v>0</v>
      </c>
      <c r="LG71" s="252">
        <f t="shared" si="51"/>
        <v>0</v>
      </c>
      <c r="LH71" s="252">
        <f t="shared" si="51"/>
        <v>0</v>
      </c>
      <c r="LI71" s="252">
        <f t="shared" si="51"/>
        <v>0</v>
      </c>
      <c r="LJ71" s="252">
        <f t="shared" si="51"/>
        <v>0</v>
      </c>
      <c r="LK71" s="252">
        <f t="shared" si="51"/>
        <v>0</v>
      </c>
      <c r="LL71" s="252">
        <f t="shared" si="51"/>
        <v>0</v>
      </c>
      <c r="LM71" s="252">
        <f t="shared" ref="LM71:NX71" si="52">SUMIF($C$20:$C$65,$B$71,LM20:LM65)</f>
        <v>0</v>
      </c>
      <c r="LN71" s="252">
        <f t="shared" si="52"/>
        <v>0</v>
      </c>
      <c r="LO71" s="252">
        <f t="shared" si="52"/>
        <v>0</v>
      </c>
      <c r="LP71" s="252">
        <f t="shared" si="52"/>
        <v>0</v>
      </c>
      <c r="LQ71" s="252">
        <f t="shared" si="52"/>
        <v>0</v>
      </c>
      <c r="LR71" s="252">
        <f t="shared" si="52"/>
        <v>0</v>
      </c>
      <c r="LS71" s="252">
        <f t="shared" si="52"/>
        <v>0</v>
      </c>
      <c r="LT71" s="252">
        <f t="shared" si="52"/>
        <v>0.48057696815608208</v>
      </c>
      <c r="LU71" s="252">
        <f t="shared" si="52"/>
        <v>0.48057696815608208</v>
      </c>
      <c r="LV71" s="252">
        <f t="shared" si="52"/>
        <v>0.48057696815608208</v>
      </c>
      <c r="LW71" s="252">
        <f t="shared" si="52"/>
        <v>0.48057696815608208</v>
      </c>
      <c r="LX71" s="252">
        <f t="shared" si="52"/>
        <v>0.48057696815608208</v>
      </c>
      <c r="LY71" s="252">
        <f t="shared" si="52"/>
        <v>0.48057696815608208</v>
      </c>
      <c r="LZ71" s="252">
        <f t="shared" si="52"/>
        <v>0.48057696815608208</v>
      </c>
      <c r="MA71" s="252">
        <f t="shared" si="52"/>
        <v>0.48057696815608208</v>
      </c>
      <c r="MB71" s="252">
        <f t="shared" si="52"/>
        <v>0.48057696815608208</v>
      </c>
      <c r="MC71" s="252">
        <f t="shared" si="52"/>
        <v>0.48057696815608208</v>
      </c>
      <c r="MD71" s="252">
        <f t="shared" si="52"/>
        <v>0.48057696815608208</v>
      </c>
      <c r="ME71" s="252">
        <f t="shared" si="52"/>
        <v>0.48057696815608208</v>
      </c>
      <c r="MF71" s="252">
        <f t="shared" si="52"/>
        <v>0.70057696815608206</v>
      </c>
      <c r="MG71" s="252">
        <f t="shared" si="52"/>
        <v>0.70057696815608206</v>
      </c>
      <c r="MH71" s="252">
        <f t="shared" si="52"/>
        <v>0.70057696815608206</v>
      </c>
      <c r="MI71" s="252">
        <f t="shared" si="52"/>
        <v>0.70057696815608206</v>
      </c>
      <c r="MJ71" s="252">
        <f t="shared" si="52"/>
        <v>0.70057696815608206</v>
      </c>
      <c r="MK71" s="252">
        <f t="shared" si="52"/>
        <v>0.70057696815608206</v>
      </c>
      <c r="ML71" s="252">
        <f t="shared" si="52"/>
        <v>0.70057696815608206</v>
      </c>
      <c r="MM71" s="252">
        <f t="shared" si="52"/>
        <v>0.70057696815608206</v>
      </c>
      <c r="MN71" s="252">
        <f t="shared" si="52"/>
        <v>0.70057696815608206</v>
      </c>
      <c r="MO71" s="252">
        <f t="shared" si="52"/>
        <v>0.70057696815608206</v>
      </c>
      <c r="MP71" s="252">
        <f t="shared" si="52"/>
        <v>0.70057696815608206</v>
      </c>
      <c r="MQ71" s="252">
        <f t="shared" si="52"/>
        <v>0.76057696815608211</v>
      </c>
      <c r="MR71" s="252">
        <f t="shared" si="52"/>
        <v>0.76057696815608211</v>
      </c>
      <c r="MS71" s="252">
        <f t="shared" si="52"/>
        <v>0.76057696815608211</v>
      </c>
      <c r="MT71" s="252">
        <f t="shared" si="52"/>
        <v>0.76057696815608211</v>
      </c>
      <c r="MU71" s="252">
        <f t="shared" si="52"/>
        <v>0.76057696815608211</v>
      </c>
      <c r="MV71" s="252">
        <f t="shared" si="52"/>
        <v>0.76057696815608211</v>
      </c>
      <c r="MW71" s="252">
        <f t="shared" si="52"/>
        <v>0.76057696815608211</v>
      </c>
      <c r="MX71" s="252">
        <f t="shared" si="52"/>
        <v>0.76057696815608211</v>
      </c>
      <c r="MY71" s="252">
        <f t="shared" si="52"/>
        <v>0.76057696815608211</v>
      </c>
      <c r="MZ71" s="252">
        <f t="shared" si="52"/>
        <v>0.76057696815608211</v>
      </c>
      <c r="NA71" s="252">
        <f t="shared" si="52"/>
        <v>0.93057696815608215</v>
      </c>
      <c r="NB71" s="252">
        <f t="shared" si="52"/>
        <v>0.93057696815608215</v>
      </c>
      <c r="NC71" s="252">
        <f t="shared" si="52"/>
        <v>0.93057696815608215</v>
      </c>
      <c r="ND71" s="252">
        <f t="shared" si="52"/>
        <v>0.93057696815608215</v>
      </c>
      <c r="NE71" s="252">
        <f t="shared" si="52"/>
        <v>0.93057696815608215</v>
      </c>
      <c r="NF71" s="252">
        <f t="shared" si="52"/>
        <v>0.93057696815608215</v>
      </c>
      <c r="NG71" s="252">
        <f t="shared" si="52"/>
        <v>0.93057696815608215</v>
      </c>
      <c r="NH71" s="252">
        <f t="shared" si="52"/>
        <v>0.93057696815608215</v>
      </c>
      <c r="NI71" s="252">
        <f t="shared" si="52"/>
        <v>0.93057696815608215</v>
      </c>
      <c r="NJ71" s="252">
        <f t="shared" si="52"/>
        <v>0.99057696815608209</v>
      </c>
      <c r="NK71" s="252">
        <f t="shared" si="52"/>
        <v>0.99057696815608209</v>
      </c>
      <c r="NL71" s="252">
        <f t="shared" si="52"/>
        <v>0.99057696815608209</v>
      </c>
      <c r="NM71" s="252">
        <f t="shared" si="52"/>
        <v>0.99057696815608209</v>
      </c>
      <c r="NN71" s="252">
        <f t="shared" si="52"/>
        <v>0.99057696815608209</v>
      </c>
      <c r="NO71" s="252">
        <f t="shared" si="52"/>
        <v>0.99057696815608209</v>
      </c>
      <c r="NP71" s="252">
        <f t="shared" si="52"/>
        <v>0.99057696815608209</v>
      </c>
      <c r="NQ71" s="252">
        <f t="shared" si="52"/>
        <v>0.99057696815608209</v>
      </c>
      <c r="NR71" s="252">
        <f t="shared" si="52"/>
        <v>1.100576968156082</v>
      </c>
      <c r="NS71" s="252">
        <f t="shared" si="52"/>
        <v>1.100576968156082</v>
      </c>
      <c r="NT71" s="252">
        <f t="shared" si="52"/>
        <v>1.100576968156082</v>
      </c>
      <c r="NU71" s="252">
        <f t="shared" si="52"/>
        <v>1.100576968156082</v>
      </c>
      <c r="NV71" s="252">
        <f t="shared" si="52"/>
        <v>1.100576968156082</v>
      </c>
      <c r="NW71" s="252">
        <f t="shared" si="52"/>
        <v>1.100576968156082</v>
      </c>
      <c r="NX71" s="252">
        <f t="shared" si="52"/>
        <v>1.100576968156082</v>
      </c>
      <c r="NY71" s="252">
        <f t="shared" ref="NY71:QJ71" si="53">SUMIF($C$20:$C$65,$B$71,NY20:NY65)</f>
        <v>1.2205769681560821</v>
      </c>
      <c r="NZ71" s="252">
        <f t="shared" si="53"/>
        <v>1.2205769681560821</v>
      </c>
      <c r="OA71" s="252">
        <f t="shared" si="53"/>
        <v>1.2205769681560821</v>
      </c>
      <c r="OB71" s="252">
        <f t="shared" si="53"/>
        <v>1.2205769681560821</v>
      </c>
      <c r="OC71" s="252">
        <f t="shared" si="53"/>
        <v>1.2205769681560821</v>
      </c>
      <c r="OD71" s="252">
        <f t="shared" si="53"/>
        <v>1.2205769681560821</v>
      </c>
      <c r="OE71" s="252">
        <f t="shared" si="53"/>
        <v>1.330576968156082</v>
      </c>
      <c r="OF71" s="252">
        <f t="shared" si="53"/>
        <v>1.330576968156082</v>
      </c>
      <c r="OG71" s="252">
        <f t="shared" si="53"/>
        <v>1.330576968156082</v>
      </c>
      <c r="OH71" s="252">
        <f t="shared" si="53"/>
        <v>1.330576968156082</v>
      </c>
      <c r="OI71" s="252">
        <f t="shared" si="53"/>
        <v>1.330576968156082</v>
      </c>
      <c r="OJ71" s="252">
        <f t="shared" si="53"/>
        <v>1.4505769681560821</v>
      </c>
      <c r="OK71" s="252">
        <f t="shared" si="53"/>
        <v>1.4505769681560821</v>
      </c>
      <c r="OL71" s="252">
        <f t="shared" si="53"/>
        <v>1.4505769681560821</v>
      </c>
      <c r="OM71" s="252">
        <f t="shared" si="53"/>
        <v>1.4505769681560821</v>
      </c>
      <c r="ON71" s="252">
        <f t="shared" si="53"/>
        <v>0</v>
      </c>
      <c r="OO71" s="252">
        <f t="shared" si="53"/>
        <v>0</v>
      </c>
      <c r="OP71" s="252">
        <f t="shared" si="53"/>
        <v>0</v>
      </c>
      <c r="OQ71" s="252">
        <f t="shared" si="53"/>
        <v>0</v>
      </c>
      <c r="OR71" s="252">
        <f t="shared" si="53"/>
        <v>0</v>
      </c>
      <c r="OS71" s="252">
        <f t="shared" si="53"/>
        <v>0</v>
      </c>
      <c r="OT71" s="252">
        <f t="shared" si="53"/>
        <v>0</v>
      </c>
      <c r="OU71" s="252">
        <f t="shared" si="53"/>
        <v>0</v>
      </c>
      <c r="OV71" s="252">
        <f t="shared" si="53"/>
        <v>0</v>
      </c>
      <c r="OW71" s="252">
        <f t="shared" si="53"/>
        <v>0</v>
      </c>
      <c r="OX71" s="252">
        <f t="shared" si="53"/>
        <v>0</v>
      </c>
      <c r="OY71" s="258">
        <f t="shared" si="53"/>
        <v>0</v>
      </c>
      <c r="OZ71" s="252">
        <f t="shared" si="53"/>
        <v>0</v>
      </c>
      <c r="PA71" s="252">
        <f t="shared" si="53"/>
        <v>0</v>
      </c>
      <c r="PB71" s="252">
        <f t="shared" si="53"/>
        <v>0</v>
      </c>
      <c r="PC71" s="252">
        <f t="shared" si="53"/>
        <v>0</v>
      </c>
      <c r="PD71" s="252">
        <f t="shared" si="53"/>
        <v>0</v>
      </c>
      <c r="PE71" s="252">
        <f t="shared" si="53"/>
        <v>0</v>
      </c>
      <c r="PF71" s="252">
        <f t="shared" si="53"/>
        <v>0</v>
      </c>
      <c r="PG71" s="252">
        <f t="shared" si="53"/>
        <v>0</v>
      </c>
      <c r="PH71" s="252">
        <f t="shared" si="53"/>
        <v>0</v>
      </c>
      <c r="PI71" s="252">
        <f t="shared" si="53"/>
        <v>0</v>
      </c>
      <c r="PJ71" s="252">
        <f t="shared" si="53"/>
        <v>0</v>
      </c>
      <c r="PK71" s="252">
        <f t="shared" si="53"/>
        <v>0</v>
      </c>
      <c r="PL71" s="252">
        <f t="shared" si="53"/>
        <v>0</v>
      </c>
      <c r="PM71" s="252">
        <f t="shared" si="53"/>
        <v>0</v>
      </c>
      <c r="PN71" s="252">
        <f t="shared" si="53"/>
        <v>0</v>
      </c>
      <c r="PO71" s="252">
        <f t="shared" si="53"/>
        <v>0</v>
      </c>
      <c r="PP71" s="252">
        <f t="shared" si="53"/>
        <v>0</v>
      </c>
      <c r="PQ71" s="252">
        <f t="shared" si="53"/>
        <v>0</v>
      </c>
      <c r="PR71" s="252">
        <f t="shared" si="53"/>
        <v>0</v>
      </c>
      <c r="PS71" s="252">
        <f t="shared" si="53"/>
        <v>0</v>
      </c>
      <c r="PT71" s="252">
        <f t="shared" si="53"/>
        <v>0</v>
      </c>
      <c r="PU71" s="252">
        <f t="shared" si="53"/>
        <v>0</v>
      </c>
      <c r="PV71" s="252">
        <f t="shared" si="53"/>
        <v>0</v>
      </c>
      <c r="PW71" s="252">
        <f t="shared" si="53"/>
        <v>0</v>
      </c>
      <c r="PX71" s="252">
        <f t="shared" si="53"/>
        <v>0</v>
      </c>
      <c r="PY71" s="252">
        <f t="shared" si="53"/>
        <v>0</v>
      </c>
      <c r="PZ71" s="252">
        <f t="shared" si="53"/>
        <v>0</v>
      </c>
      <c r="QA71" s="252">
        <f t="shared" si="53"/>
        <v>0</v>
      </c>
      <c r="QB71" s="252">
        <f t="shared" si="53"/>
        <v>0</v>
      </c>
      <c r="QC71" s="252">
        <f t="shared" si="53"/>
        <v>0</v>
      </c>
      <c r="QD71" s="252">
        <f t="shared" si="53"/>
        <v>0</v>
      </c>
      <c r="QE71" s="252">
        <f t="shared" si="53"/>
        <v>0</v>
      </c>
      <c r="QF71" s="252">
        <f t="shared" si="53"/>
        <v>0</v>
      </c>
      <c r="QG71" s="252">
        <f t="shared" si="53"/>
        <v>0</v>
      </c>
      <c r="QH71" s="252">
        <f t="shared" si="53"/>
        <v>0</v>
      </c>
      <c r="QI71" s="252">
        <f t="shared" si="53"/>
        <v>0</v>
      </c>
      <c r="QJ71" s="252">
        <f t="shared" si="53"/>
        <v>0</v>
      </c>
      <c r="QK71" s="252">
        <f t="shared" ref="QK71:QR71" si="54">SUMIF($C$20:$C$65,$B$71,QK20:QK65)</f>
        <v>0</v>
      </c>
      <c r="QL71" s="252">
        <f t="shared" si="54"/>
        <v>0</v>
      </c>
      <c r="QM71" s="252">
        <f t="shared" si="54"/>
        <v>0</v>
      </c>
      <c r="QN71" s="252">
        <f t="shared" si="54"/>
        <v>0</v>
      </c>
      <c r="QO71" s="252">
        <f t="shared" si="54"/>
        <v>0</v>
      </c>
      <c r="QP71" s="252">
        <f t="shared" si="54"/>
        <v>0</v>
      </c>
      <c r="QQ71" s="252">
        <f t="shared" si="54"/>
        <v>0</v>
      </c>
      <c r="QR71" s="252">
        <f t="shared" si="54"/>
        <v>0</v>
      </c>
    </row>
    <row r="72" spans="1:460" s="249" customFormat="1" ht="15" customHeight="1" outlineLevel="1">
      <c r="B72" s="256" t="str">
        <f>B8</f>
        <v>Masinist la excavatoare</v>
      </c>
      <c r="C72" s="251"/>
      <c r="D72" s="252"/>
      <c r="E72" s="252">
        <f t="shared" ref="E72:BP72" si="55">SUMIF($C$20:$C$65,$B$72,E20:E65)</f>
        <v>0</v>
      </c>
      <c r="F72" s="252">
        <f t="shared" si="55"/>
        <v>0</v>
      </c>
      <c r="G72" s="252">
        <f t="shared" si="55"/>
        <v>0</v>
      </c>
      <c r="H72" s="252">
        <f t="shared" si="55"/>
        <v>0</v>
      </c>
      <c r="I72" s="252">
        <f t="shared" si="55"/>
        <v>0</v>
      </c>
      <c r="J72" s="252">
        <f t="shared" si="55"/>
        <v>0</v>
      </c>
      <c r="K72" s="252">
        <f t="shared" si="55"/>
        <v>0</v>
      </c>
      <c r="L72" s="252">
        <f t="shared" si="55"/>
        <v>0</v>
      </c>
      <c r="M72" s="252">
        <f t="shared" si="55"/>
        <v>0</v>
      </c>
      <c r="N72" s="252">
        <f t="shared" si="55"/>
        <v>0</v>
      </c>
      <c r="O72" s="252">
        <f t="shared" si="55"/>
        <v>0</v>
      </c>
      <c r="P72" s="252">
        <f t="shared" si="55"/>
        <v>0</v>
      </c>
      <c r="Q72" s="252">
        <f t="shared" si="55"/>
        <v>0</v>
      </c>
      <c r="R72" s="252">
        <f t="shared" si="55"/>
        <v>0</v>
      </c>
      <c r="S72" s="252">
        <f t="shared" si="55"/>
        <v>0</v>
      </c>
      <c r="T72" s="252">
        <f t="shared" si="55"/>
        <v>0</v>
      </c>
      <c r="U72" s="252">
        <f t="shared" si="55"/>
        <v>0</v>
      </c>
      <c r="V72" s="252">
        <f t="shared" si="55"/>
        <v>0</v>
      </c>
      <c r="W72" s="252">
        <f t="shared" si="55"/>
        <v>0</v>
      </c>
      <c r="X72" s="252">
        <f t="shared" si="55"/>
        <v>0</v>
      </c>
      <c r="Y72" s="252">
        <f t="shared" si="55"/>
        <v>0</v>
      </c>
      <c r="Z72" s="252">
        <f t="shared" si="55"/>
        <v>0</v>
      </c>
      <c r="AA72" s="252">
        <f t="shared" si="55"/>
        <v>0</v>
      </c>
      <c r="AB72" s="252">
        <f t="shared" si="55"/>
        <v>0</v>
      </c>
      <c r="AC72" s="252">
        <f t="shared" si="55"/>
        <v>0</v>
      </c>
      <c r="AD72" s="252">
        <f t="shared" si="55"/>
        <v>0</v>
      </c>
      <c r="AE72" s="252">
        <f t="shared" si="55"/>
        <v>0</v>
      </c>
      <c r="AF72" s="252">
        <f t="shared" si="55"/>
        <v>0</v>
      </c>
      <c r="AG72" s="252">
        <f t="shared" si="55"/>
        <v>0</v>
      </c>
      <c r="AH72" s="252">
        <f t="shared" si="55"/>
        <v>0</v>
      </c>
      <c r="AI72" s="252">
        <f t="shared" si="55"/>
        <v>0</v>
      </c>
      <c r="AJ72" s="252">
        <f t="shared" si="55"/>
        <v>0</v>
      </c>
      <c r="AK72" s="252">
        <f t="shared" si="55"/>
        <v>0</v>
      </c>
      <c r="AL72" s="252">
        <f t="shared" si="55"/>
        <v>0</v>
      </c>
      <c r="AM72" s="252">
        <f t="shared" si="55"/>
        <v>0</v>
      </c>
      <c r="AN72" s="252">
        <f t="shared" si="55"/>
        <v>0</v>
      </c>
      <c r="AO72" s="252">
        <f t="shared" si="55"/>
        <v>0</v>
      </c>
      <c r="AP72" s="252">
        <f t="shared" si="55"/>
        <v>0</v>
      </c>
      <c r="AQ72" s="252">
        <f t="shared" si="55"/>
        <v>0</v>
      </c>
      <c r="AR72" s="252">
        <f t="shared" si="55"/>
        <v>0</v>
      </c>
      <c r="AS72" s="252">
        <f t="shared" si="55"/>
        <v>0</v>
      </c>
      <c r="AT72" s="252">
        <f t="shared" si="55"/>
        <v>0</v>
      </c>
      <c r="AU72" s="252">
        <f t="shared" si="55"/>
        <v>0</v>
      </c>
      <c r="AV72" s="252">
        <f t="shared" si="55"/>
        <v>0</v>
      </c>
      <c r="AW72" s="252">
        <f t="shared" si="55"/>
        <v>0</v>
      </c>
      <c r="AX72" s="252">
        <f t="shared" si="55"/>
        <v>0</v>
      </c>
      <c r="AY72" s="252">
        <f t="shared" si="55"/>
        <v>0</v>
      </c>
      <c r="AZ72" s="252">
        <f t="shared" si="55"/>
        <v>0</v>
      </c>
      <c r="BA72" s="252">
        <f t="shared" si="55"/>
        <v>0</v>
      </c>
      <c r="BB72" s="252">
        <f t="shared" si="55"/>
        <v>0</v>
      </c>
      <c r="BC72" s="257">
        <f t="shared" si="55"/>
        <v>0</v>
      </c>
      <c r="BD72" s="252">
        <f t="shared" si="55"/>
        <v>0</v>
      </c>
      <c r="BE72" s="252">
        <f t="shared" si="55"/>
        <v>0</v>
      </c>
      <c r="BF72" s="252">
        <f t="shared" si="55"/>
        <v>0</v>
      </c>
      <c r="BG72" s="252">
        <f t="shared" si="55"/>
        <v>0</v>
      </c>
      <c r="BH72" s="252">
        <f t="shared" si="55"/>
        <v>0</v>
      </c>
      <c r="BI72" s="252">
        <f t="shared" si="55"/>
        <v>0</v>
      </c>
      <c r="BJ72" s="252">
        <f t="shared" si="55"/>
        <v>0</v>
      </c>
      <c r="BK72" s="252">
        <f t="shared" si="55"/>
        <v>0</v>
      </c>
      <c r="BL72" s="252">
        <f t="shared" si="55"/>
        <v>0</v>
      </c>
      <c r="BM72" s="252">
        <f t="shared" si="55"/>
        <v>0</v>
      </c>
      <c r="BN72" s="252">
        <f t="shared" si="55"/>
        <v>0</v>
      </c>
      <c r="BO72" s="252">
        <f t="shared" si="55"/>
        <v>0</v>
      </c>
      <c r="BP72" s="252">
        <f t="shared" si="55"/>
        <v>0</v>
      </c>
      <c r="BQ72" s="252">
        <f t="shared" ref="BQ72:EB72" si="56">SUMIF($C$20:$C$65,$B$72,BQ20:BQ65)</f>
        <v>0</v>
      </c>
      <c r="BR72" s="252">
        <f t="shared" si="56"/>
        <v>0</v>
      </c>
      <c r="BS72" s="252">
        <f t="shared" si="56"/>
        <v>0</v>
      </c>
      <c r="BT72" s="252">
        <f t="shared" si="56"/>
        <v>0</v>
      </c>
      <c r="BU72" s="252">
        <f t="shared" si="56"/>
        <v>0</v>
      </c>
      <c r="BV72" s="252">
        <f t="shared" si="56"/>
        <v>0</v>
      </c>
      <c r="BW72" s="252">
        <f t="shared" si="56"/>
        <v>0</v>
      </c>
      <c r="BX72" s="252">
        <f t="shared" si="56"/>
        <v>0</v>
      </c>
      <c r="BY72" s="252">
        <f t="shared" si="56"/>
        <v>0</v>
      </c>
      <c r="BZ72" s="252">
        <f t="shared" si="56"/>
        <v>0</v>
      </c>
      <c r="CA72" s="252">
        <f t="shared" si="56"/>
        <v>0</v>
      </c>
      <c r="CB72" s="252">
        <f t="shared" si="56"/>
        <v>0</v>
      </c>
      <c r="CC72" s="252">
        <f t="shared" si="56"/>
        <v>0</v>
      </c>
      <c r="CD72" s="252">
        <f t="shared" si="56"/>
        <v>0</v>
      </c>
      <c r="CE72" s="252">
        <f t="shared" si="56"/>
        <v>0</v>
      </c>
      <c r="CF72" s="252">
        <f t="shared" si="56"/>
        <v>0</v>
      </c>
      <c r="CG72" s="252">
        <f t="shared" si="56"/>
        <v>0</v>
      </c>
      <c r="CH72" s="252">
        <f t="shared" si="56"/>
        <v>0</v>
      </c>
      <c r="CI72" s="252">
        <f t="shared" si="56"/>
        <v>0</v>
      </c>
      <c r="CJ72" s="252">
        <f t="shared" si="56"/>
        <v>0</v>
      </c>
      <c r="CK72" s="252">
        <f t="shared" si="56"/>
        <v>0</v>
      </c>
      <c r="CL72" s="252">
        <f t="shared" si="56"/>
        <v>0</v>
      </c>
      <c r="CM72" s="252">
        <f t="shared" si="56"/>
        <v>0</v>
      </c>
      <c r="CN72" s="252">
        <f t="shared" si="56"/>
        <v>0</v>
      </c>
      <c r="CO72" s="252">
        <f t="shared" si="56"/>
        <v>0</v>
      </c>
      <c r="CP72" s="252">
        <f t="shared" si="56"/>
        <v>0</v>
      </c>
      <c r="CQ72" s="252">
        <f t="shared" si="56"/>
        <v>0</v>
      </c>
      <c r="CR72" s="252">
        <f t="shared" si="56"/>
        <v>0</v>
      </c>
      <c r="CS72" s="252">
        <f t="shared" si="56"/>
        <v>0</v>
      </c>
      <c r="CT72" s="252">
        <f t="shared" si="56"/>
        <v>0</v>
      </c>
      <c r="CU72" s="252">
        <f t="shared" si="56"/>
        <v>0</v>
      </c>
      <c r="CV72" s="252">
        <f t="shared" si="56"/>
        <v>0</v>
      </c>
      <c r="CW72" s="252">
        <f t="shared" si="56"/>
        <v>0</v>
      </c>
      <c r="CX72" s="252">
        <f t="shared" si="56"/>
        <v>0</v>
      </c>
      <c r="CY72" s="252">
        <f t="shared" si="56"/>
        <v>0</v>
      </c>
      <c r="CZ72" s="252">
        <f t="shared" si="56"/>
        <v>0</v>
      </c>
      <c r="DA72" s="252">
        <f t="shared" si="56"/>
        <v>0</v>
      </c>
      <c r="DB72" s="252">
        <f t="shared" si="56"/>
        <v>0</v>
      </c>
      <c r="DC72" s="252">
        <f t="shared" si="56"/>
        <v>0</v>
      </c>
      <c r="DD72" s="252">
        <f t="shared" si="56"/>
        <v>0</v>
      </c>
      <c r="DE72" s="252">
        <f t="shared" si="56"/>
        <v>0</v>
      </c>
      <c r="DF72" s="252">
        <f t="shared" si="56"/>
        <v>0</v>
      </c>
      <c r="DG72" s="252">
        <f t="shared" si="56"/>
        <v>0</v>
      </c>
      <c r="DH72" s="252">
        <f t="shared" si="56"/>
        <v>0</v>
      </c>
      <c r="DI72" s="252">
        <f t="shared" si="56"/>
        <v>0</v>
      </c>
      <c r="DJ72" s="252">
        <f t="shared" si="56"/>
        <v>0</v>
      </c>
      <c r="DK72" s="252">
        <f t="shared" si="56"/>
        <v>0</v>
      </c>
      <c r="DL72" s="252">
        <f t="shared" si="56"/>
        <v>0</v>
      </c>
      <c r="DM72" s="252">
        <f t="shared" si="56"/>
        <v>0</v>
      </c>
      <c r="DN72" s="252">
        <f t="shared" si="56"/>
        <v>0</v>
      </c>
      <c r="DO72" s="252">
        <f t="shared" si="56"/>
        <v>0</v>
      </c>
      <c r="DP72" s="252">
        <f t="shared" si="56"/>
        <v>0</v>
      </c>
      <c r="DQ72" s="252">
        <f t="shared" si="56"/>
        <v>0</v>
      </c>
      <c r="DR72" s="252">
        <f t="shared" si="56"/>
        <v>0</v>
      </c>
      <c r="DS72" s="252">
        <f t="shared" si="56"/>
        <v>0</v>
      </c>
      <c r="DT72" s="252">
        <f t="shared" si="56"/>
        <v>0</v>
      </c>
      <c r="DU72" s="252">
        <f t="shared" si="56"/>
        <v>0</v>
      </c>
      <c r="DV72" s="252">
        <f t="shared" si="56"/>
        <v>0</v>
      </c>
      <c r="DW72" s="252">
        <f t="shared" si="56"/>
        <v>0</v>
      </c>
      <c r="DX72" s="252">
        <f t="shared" si="56"/>
        <v>0</v>
      </c>
      <c r="DY72" s="252">
        <f t="shared" si="56"/>
        <v>0</v>
      </c>
      <c r="DZ72" s="252">
        <f t="shared" si="56"/>
        <v>0</v>
      </c>
      <c r="EA72" s="252">
        <f t="shared" si="56"/>
        <v>0</v>
      </c>
      <c r="EB72" s="252">
        <f t="shared" si="56"/>
        <v>0</v>
      </c>
      <c r="EC72" s="252">
        <f t="shared" ref="EC72:GN72" si="57">SUMIF($C$20:$C$65,$B$72,EC20:EC65)</f>
        <v>0</v>
      </c>
      <c r="ED72" s="252">
        <f t="shared" si="57"/>
        <v>0</v>
      </c>
      <c r="EE72" s="252">
        <f t="shared" si="57"/>
        <v>0</v>
      </c>
      <c r="EF72" s="252">
        <f t="shared" si="57"/>
        <v>0</v>
      </c>
      <c r="EG72" s="252">
        <f t="shared" si="57"/>
        <v>0</v>
      </c>
      <c r="EH72" s="252">
        <f t="shared" si="57"/>
        <v>0</v>
      </c>
      <c r="EI72" s="252">
        <f t="shared" si="57"/>
        <v>0</v>
      </c>
      <c r="EJ72" s="252">
        <f t="shared" si="57"/>
        <v>0</v>
      </c>
      <c r="EK72" s="252">
        <f t="shared" si="57"/>
        <v>0</v>
      </c>
      <c r="EL72" s="252">
        <f t="shared" si="57"/>
        <v>0</v>
      </c>
      <c r="EM72" s="252">
        <f t="shared" si="57"/>
        <v>0</v>
      </c>
      <c r="EN72" s="252">
        <f t="shared" si="57"/>
        <v>0</v>
      </c>
      <c r="EO72" s="252">
        <f t="shared" si="57"/>
        <v>0</v>
      </c>
      <c r="EP72" s="252">
        <f t="shared" si="57"/>
        <v>0</v>
      </c>
      <c r="EQ72" s="252">
        <f t="shared" si="57"/>
        <v>0</v>
      </c>
      <c r="ER72" s="252">
        <f t="shared" si="57"/>
        <v>0</v>
      </c>
      <c r="ES72" s="252">
        <f t="shared" si="57"/>
        <v>0</v>
      </c>
      <c r="ET72" s="252">
        <f t="shared" si="57"/>
        <v>0</v>
      </c>
      <c r="EU72" s="252">
        <f t="shared" si="57"/>
        <v>0</v>
      </c>
      <c r="EV72" s="252">
        <f t="shared" si="57"/>
        <v>0</v>
      </c>
      <c r="EW72" s="252">
        <f t="shared" si="57"/>
        <v>0</v>
      </c>
      <c r="EX72" s="252">
        <f t="shared" si="57"/>
        <v>0</v>
      </c>
      <c r="EY72" s="252">
        <f t="shared" si="57"/>
        <v>0</v>
      </c>
      <c r="EZ72" s="252">
        <f t="shared" si="57"/>
        <v>0</v>
      </c>
      <c r="FA72" s="252">
        <f t="shared" si="57"/>
        <v>0</v>
      </c>
      <c r="FB72" s="252">
        <f t="shared" si="57"/>
        <v>0</v>
      </c>
      <c r="FC72" s="252">
        <f t="shared" si="57"/>
        <v>0</v>
      </c>
      <c r="FD72" s="252">
        <f t="shared" si="57"/>
        <v>0</v>
      </c>
      <c r="FE72" s="252">
        <f t="shared" si="57"/>
        <v>0</v>
      </c>
      <c r="FF72" s="252">
        <f t="shared" si="57"/>
        <v>0</v>
      </c>
      <c r="FG72" s="252">
        <f t="shared" si="57"/>
        <v>0</v>
      </c>
      <c r="FH72" s="252">
        <f t="shared" si="57"/>
        <v>0</v>
      </c>
      <c r="FI72" s="252">
        <f t="shared" si="57"/>
        <v>0</v>
      </c>
      <c r="FJ72" s="252">
        <f t="shared" si="57"/>
        <v>0</v>
      </c>
      <c r="FK72" s="252">
        <f t="shared" si="57"/>
        <v>0</v>
      </c>
      <c r="FL72" s="252">
        <f t="shared" si="57"/>
        <v>0</v>
      </c>
      <c r="FM72" s="252">
        <f t="shared" si="57"/>
        <v>0</v>
      </c>
      <c r="FN72" s="252">
        <f t="shared" si="57"/>
        <v>0</v>
      </c>
      <c r="FO72" s="252">
        <f t="shared" si="57"/>
        <v>0</v>
      </c>
      <c r="FP72" s="252">
        <f t="shared" si="57"/>
        <v>0</v>
      </c>
      <c r="FQ72" s="252">
        <f t="shared" si="57"/>
        <v>0</v>
      </c>
      <c r="FR72" s="252">
        <f t="shared" si="57"/>
        <v>0</v>
      </c>
      <c r="FS72" s="252">
        <f t="shared" si="57"/>
        <v>0</v>
      </c>
      <c r="FT72" s="252">
        <f t="shared" si="57"/>
        <v>0</v>
      </c>
      <c r="FU72" s="252">
        <f t="shared" si="57"/>
        <v>0</v>
      </c>
      <c r="FV72" s="252">
        <f t="shared" si="57"/>
        <v>0</v>
      </c>
      <c r="FW72" s="252">
        <f t="shared" si="57"/>
        <v>0</v>
      </c>
      <c r="FX72" s="252">
        <f t="shared" si="57"/>
        <v>0</v>
      </c>
      <c r="FY72" s="252">
        <f t="shared" si="57"/>
        <v>0</v>
      </c>
      <c r="FZ72" s="252">
        <f t="shared" si="57"/>
        <v>0</v>
      </c>
      <c r="GA72" s="252">
        <f t="shared" si="57"/>
        <v>0</v>
      </c>
      <c r="GB72" s="252">
        <f t="shared" si="57"/>
        <v>0</v>
      </c>
      <c r="GC72" s="252">
        <f t="shared" si="57"/>
        <v>0</v>
      </c>
      <c r="GD72" s="252">
        <f t="shared" si="57"/>
        <v>0</v>
      </c>
      <c r="GE72" s="252">
        <f t="shared" si="57"/>
        <v>0</v>
      </c>
      <c r="GF72" s="252">
        <f t="shared" si="57"/>
        <v>0</v>
      </c>
      <c r="GG72" s="252">
        <f t="shared" si="57"/>
        <v>0</v>
      </c>
      <c r="GH72" s="252">
        <f t="shared" si="57"/>
        <v>0</v>
      </c>
      <c r="GI72" s="252">
        <f t="shared" si="57"/>
        <v>0</v>
      </c>
      <c r="GJ72" s="252">
        <f t="shared" si="57"/>
        <v>0</v>
      </c>
      <c r="GK72" s="252">
        <f t="shared" si="57"/>
        <v>0</v>
      </c>
      <c r="GL72" s="252">
        <f t="shared" si="57"/>
        <v>0</v>
      </c>
      <c r="GM72" s="252">
        <f t="shared" si="57"/>
        <v>0</v>
      </c>
      <c r="GN72" s="252">
        <f t="shared" si="57"/>
        <v>0</v>
      </c>
      <c r="GO72" s="252">
        <f t="shared" ref="GO72:IZ72" si="58">SUMIF($C$20:$C$65,$B$72,GO20:GO65)</f>
        <v>0</v>
      </c>
      <c r="GP72" s="252">
        <f t="shared" si="58"/>
        <v>0</v>
      </c>
      <c r="GQ72" s="252">
        <f t="shared" si="58"/>
        <v>0</v>
      </c>
      <c r="GR72" s="252">
        <f t="shared" si="58"/>
        <v>0</v>
      </c>
      <c r="GS72" s="252">
        <f t="shared" si="58"/>
        <v>0</v>
      </c>
      <c r="GT72" s="258">
        <f t="shared" si="58"/>
        <v>0</v>
      </c>
      <c r="GU72" s="258">
        <f t="shared" si="58"/>
        <v>0</v>
      </c>
      <c r="GV72" s="258">
        <f t="shared" si="58"/>
        <v>0</v>
      </c>
      <c r="GW72" s="258">
        <f t="shared" si="58"/>
        <v>0</v>
      </c>
      <c r="GX72" s="258">
        <f t="shared" si="58"/>
        <v>0</v>
      </c>
      <c r="GY72" s="252">
        <f t="shared" si="58"/>
        <v>0</v>
      </c>
      <c r="GZ72" s="252">
        <f t="shared" si="58"/>
        <v>0</v>
      </c>
      <c r="HA72" s="252">
        <f t="shared" si="58"/>
        <v>0</v>
      </c>
      <c r="HB72" s="252">
        <f t="shared" si="58"/>
        <v>0</v>
      </c>
      <c r="HC72" s="252">
        <f t="shared" si="58"/>
        <v>0</v>
      </c>
      <c r="HD72" s="252">
        <f t="shared" si="58"/>
        <v>0</v>
      </c>
      <c r="HE72" s="252">
        <f t="shared" si="58"/>
        <v>0</v>
      </c>
      <c r="HF72" s="252">
        <f t="shared" si="58"/>
        <v>0</v>
      </c>
      <c r="HG72" s="252">
        <f t="shared" si="58"/>
        <v>0</v>
      </c>
      <c r="HH72" s="252">
        <f t="shared" si="58"/>
        <v>0</v>
      </c>
      <c r="HI72" s="252">
        <f t="shared" si="58"/>
        <v>0</v>
      </c>
      <c r="HJ72" s="252">
        <f t="shared" si="58"/>
        <v>0</v>
      </c>
      <c r="HK72" s="252">
        <f t="shared" si="58"/>
        <v>0</v>
      </c>
      <c r="HL72" s="252">
        <f t="shared" si="58"/>
        <v>0</v>
      </c>
      <c r="HM72" s="252">
        <f t="shared" si="58"/>
        <v>0</v>
      </c>
      <c r="HN72" s="252">
        <f t="shared" si="58"/>
        <v>0</v>
      </c>
      <c r="HO72" s="252">
        <f t="shared" si="58"/>
        <v>0</v>
      </c>
      <c r="HP72" s="252">
        <f t="shared" si="58"/>
        <v>0</v>
      </c>
      <c r="HQ72" s="252">
        <f t="shared" si="58"/>
        <v>0</v>
      </c>
      <c r="HR72" s="252">
        <f t="shared" si="58"/>
        <v>0</v>
      </c>
      <c r="HS72" s="252">
        <f t="shared" si="58"/>
        <v>0</v>
      </c>
      <c r="HT72" s="252">
        <f t="shared" si="58"/>
        <v>0</v>
      </c>
      <c r="HU72" s="252">
        <f t="shared" si="58"/>
        <v>0</v>
      </c>
      <c r="HV72" s="252">
        <f t="shared" si="58"/>
        <v>0</v>
      </c>
      <c r="HW72" s="252">
        <f t="shared" si="58"/>
        <v>0</v>
      </c>
      <c r="HX72" s="252">
        <f t="shared" si="58"/>
        <v>0</v>
      </c>
      <c r="HY72" s="252">
        <f t="shared" si="58"/>
        <v>0</v>
      </c>
      <c r="HZ72" s="252">
        <f t="shared" si="58"/>
        <v>0</v>
      </c>
      <c r="IA72" s="252">
        <f t="shared" si="58"/>
        <v>0</v>
      </c>
      <c r="IB72" s="252">
        <f t="shared" si="58"/>
        <v>0</v>
      </c>
      <c r="IC72" s="252">
        <f t="shared" si="58"/>
        <v>0</v>
      </c>
      <c r="ID72" s="252">
        <f t="shared" si="58"/>
        <v>0</v>
      </c>
      <c r="IE72" s="252">
        <f t="shared" si="58"/>
        <v>0</v>
      </c>
      <c r="IF72" s="252">
        <f t="shared" si="58"/>
        <v>0</v>
      </c>
      <c r="IG72" s="252">
        <f t="shared" si="58"/>
        <v>0</v>
      </c>
      <c r="IH72" s="252">
        <f t="shared" si="58"/>
        <v>0</v>
      </c>
      <c r="II72" s="252">
        <f t="shared" si="58"/>
        <v>0</v>
      </c>
      <c r="IJ72" s="252">
        <f t="shared" si="58"/>
        <v>0</v>
      </c>
      <c r="IK72" s="252">
        <f t="shared" si="58"/>
        <v>0</v>
      </c>
      <c r="IL72" s="252">
        <f t="shared" si="58"/>
        <v>0</v>
      </c>
      <c r="IM72" s="252">
        <f t="shared" si="58"/>
        <v>0</v>
      </c>
      <c r="IN72" s="252">
        <f t="shared" si="58"/>
        <v>0</v>
      </c>
      <c r="IO72" s="252">
        <f t="shared" si="58"/>
        <v>0</v>
      </c>
      <c r="IP72" s="252">
        <f t="shared" si="58"/>
        <v>0</v>
      </c>
      <c r="IQ72" s="252">
        <f t="shared" si="58"/>
        <v>0</v>
      </c>
      <c r="IR72" s="252">
        <f t="shared" si="58"/>
        <v>0</v>
      </c>
      <c r="IS72" s="252">
        <f t="shared" si="58"/>
        <v>0</v>
      </c>
      <c r="IT72" s="252">
        <f t="shared" si="58"/>
        <v>0</v>
      </c>
      <c r="IU72" s="252">
        <f t="shared" si="58"/>
        <v>0</v>
      </c>
      <c r="IV72" s="252">
        <f t="shared" si="58"/>
        <v>0</v>
      </c>
      <c r="IW72" s="257">
        <f t="shared" si="58"/>
        <v>0</v>
      </c>
      <c r="IX72" s="252">
        <f t="shared" si="58"/>
        <v>0</v>
      </c>
      <c r="IY72" s="252">
        <f t="shared" si="58"/>
        <v>0</v>
      </c>
      <c r="IZ72" s="252">
        <f t="shared" si="58"/>
        <v>0</v>
      </c>
      <c r="JA72" s="252">
        <f t="shared" ref="JA72:LL72" si="59">SUMIF($C$20:$C$65,$B$72,JA20:JA65)</f>
        <v>0</v>
      </c>
      <c r="JB72" s="252">
        <f t="shared" si="59"/>
        <v>0</v>
      </c>
      <c r="JC72" s="252">
        <f t="shared" si="59"/>
        <v>0</v>
      </c>
      <c r="JD72" s="252">
        <f t="shared" si="59"/>
        <v>0</v>
      </c>
      <c r="JE72" s="252">
        <f t="shared" si="59"/>
        <v>0</v>
      </c>
      <c r="JF72" s="252">
        <f t="shared" si="59"/>
        <v>0</v>
      </c>
      <c r="JG72" s="252">
        <f t="shared" si="59"/>
        <v>0</v>
      </c>
      <c r="JH72" s="252">
        <f t="shared" si="59"/>
        <v>0</v>
      </c>
      <c r="JI72" s="252">
        <f t="shared" si="59"/>
        <v>0</v>
      </c>
      <c r="JJ72" s="252">
        <f t="shared" si="59"/>
        <v>0</v>
      </c>
      <c r="JK72" s="252">
        <f t="shared" si="59"/>
        <v>0</v>
      </c>
      <c r="JL72" s="252">
        <f t="shared" si="59"/>
        <v>0</v>
      </c>
      <c r="JM72" s="252">
        <f t="shared" si="59"/>
        <v>0</v>
      </c>
      <c r="JN72" s="252">
        <f t="shared" si="59"/>
        <v>0</v>
      </c>
      <c r="JO72" s="252">
        <f t="shared" si="59"/>
        <v>0</v>
      </c>
      <c r="JP72" s="252">
        <f t="shared" si="59"/>
        <v>0</v>
      </c>
      <c r="JQ72" s="252">
        <f t="shared" si="59"/>
        <v>0</v>
      </c>
      <c r="JR72" s="252">
        <f t="shared" si="59"/>
        <v>0</v>
      </c>
      <c r="JS72" s="252">
        <f t="shared" si="59"/>
        <v>0</v>
      </c>
      <c r="JT72" s="252">
        <f t="shared" si="59"/>
        <v>0</v>
      </c>
      <c r="JU72" s="252">
        <f t="shared" si="59"/>
        <v>0</v>
      </c>
      <c r="JV72" s="252">
        <f t="shared" si="59"/>
        <v>0</v>
      </c>
      <c r="JW72" s="252">
        <f t="shared" si="59"/>
        <v>0</v>
      </c>
      <c r="JX72" s="252">
        <f t="shared" si="59"/>
        <v>0</v>
      </c>
      <c r="JY72" s="252">
        <f t="shared" si="59"/>
        <v>0</v>
      </c>
      <c r="JZ72" s="252">
        <f t="shared" si="59"/>
        <v>0</v>
      </c>
      <c r="KA72" s="252">
        <f t="shared" si="59"/>
        <v>0</v>
      </c>
      <c r="KB72" s="252">
        <f t="shared" si="59"/>
        <v>0</v>
      </c>
      <c r="KC72" s="252">
        <f t="shared" si="59"/>
        <v>0</v>
      </c>
      <c r="KD72" s="252">
        <f t="shared" si="59"/>
        <v>0</v>
      </c>
      <c r="KE72" s="252">
        <f t="shared" si="59"/>
        <v>0</v>
      </c>
      <c r="KF72" s="252">
        <f t="shared" si="59"/>
        <v>0</v>
      </c>
      <c r="KG72" s="252">
        <f t="shared" si="59"/>
        <v>0</v>
      </c>
      <c r="KH72" s="252">
        <f t="shared" si="59"/>
        <v>0</v>
      </c>
      <c r="KI72" s="252">
        <f t="shared" si="59"/>
        <v>0</v>
      </c>
      <c r="KJ72" s="252">
        <f t="shared" si="59"/>
        <v>0</v>
      </c>
      <c r="KK72" s="252">
        <f t="shared" si="59"/>
        <v>0</v>
      </c>
      <c r="KL72" s="252">
        <f t="shared" si="59"/>
        <v>0</v>
      </c>
      <c r="KM72" s="252">
        <f t="shared" si="59"/>
        <v>0</v>
      </c>
      <c r="KN72" s="252">
        <f t="shared" si="59"/>
        <v>0</v>
      </c>
      <c r="KO72" s="252">
        <f t="shared" si="59"/>
        <v>0</v>
      </c>
      <c r="KP72" s="252">
        <f t="shared" si="59"/>
        <v>0</v>
      </c>
      <c r="KQ72" s="252">
        <f t="shared" si="59"/>
        <v>0</v>
      </c>
      <c r="KR72" s="252">
        <f t="shared" si="59"/>
        <v>0</v>
      </c>
      <c r="KS72" s="252">
        <f t="shared" si="59"/>
        <v>0</v>
      </c>
      <c r="KT72" s="252">
        <f t="shared" si="59"/>
        <v>0</v>
      </c>
      <c r="KU72" s="252">
        <f t="shared" si="59"/>
        <v>0</v>
      </c>
      <c r="KV72" s="252">
        <f t="shared" si="59"/>
        <v>0</v>
      </c>
      <c r="KW72" s="252">
        <f t="shared" si="59"/>
        <v>0</v>
      </c>
      <c r="KX72" s="252">
        <f t="shared" si="59"/>
        <v>0</v>
      </c>
      <c r="KY72" s="252">
        <f t="shared" si="59"/>
        <v>0</v>
      </c>
      <c r="KZ72" s="252">
        <f t="shared" si="59"/>
        <v>0</v>
      </c>
      <c r="LA72" s="252">
        <f t="shared" si="59"/>
        <v>0</v>
      </c>
      <c r="LB72" s="252">
        <f t="shared" si="59"/>
        <v>0</v>
      </c>
      <c r="LC72" s="252">
        <f t="shared" si="59"/>
        <v>0</v>
      </c>
      <c r="LD72" s="252">
        <f t="shared" si="59"/>
        <v>0</v>
      </c>
      <c r="LE72" s="252">
        <f t="shared" si="59"/>
        <v>0</v>
      </c>
      <c r="LF72" s="252">
        <f t="shared" si="59"/>
        <v>0</v>
      </c>
      <c r="LG72" s="252">
        <f t="shared" si="59"/>
        <v>0</v>
      </c>
      <c r="LH72" s="252">
        <f t="shared" si="59"/>
        <v>0</v>
      </c>
      <c r="LI72" s="252">
        <f t="shared" si="59"/>
        <v>0</v>
      </c>
      <c r="LJ72" s="252">
        <f t="shared" si="59"/>
        <v>0</v>
      </c>
      <c r="LK72" s="252">
        <f t="shared" si="59"/>
        <v>0</v>
      </c>
      <c r="LL72" s="252">
        <f t="shared" si="59"/>
        <v>0</v>
      </c>
      <c r="LM72" s="252">
        <f t="shared" ref="LM72:NX72" si="60">SUMIF($C$20:$C$65,$B$72,LM20:LM65)</f>
        <v>0</v>
      </c>
      <c r="LN72" s="252">
        <f t="shared" si="60"/>
        <v>0</v>
      </c>
      <c r="LO72" s="252">
        <f t="shared" si="60"/>
        <v>0</v>
      </c>
      <c r="LP72" s="252">
        <f t="shared" si="60"/>
        <v>0</v>
      </c>
      <c r="LQ72" s="252">
        <f t="shared" si="60"/>
        <v>0</v>
      </c>
      <c r="LR72" s="252">
        <f t="shared" si="60"/>
        <v>0</v>
      </c>
      <c r="LS72" s="252">
        <f t="shared" si="60"/>
        <v>0</v>
      </c>
      <c r="LT72" s="252">
        <f t="shared" si="60"/>
        <v>0</v>
      </c>
      <c r="LU72" s="252">
        <f t="shared" si="60"/>
        <v>0</v>
      </c>
      <c r="LV72" s="252">
        <f t="shared" si="60"/>
        <v>0</v>
      </c>
      <c r="LW72" s="252">
        <f t="shared" si="60"/>
        <v>0</v>
      </c>
      <c r="LX72" s="252">
        <f t="shared" si="60"/>
        <v>0</v>
      </c>
      <c r="LY72" s="252">
        <f t="shared" si="60"/>
        <v>0</v>
      </c>
      <c r="LZ72" s="252">
        <f t="shared" si="60"/>
        <v>0</v>
      </c>
      <c r="MA72" s="252">
        <f t="shared" si="60"/>
        <v>0</v>
      </c>
      <c r="MB72" s="252">
        <f t="shared" si="60"/>
        <v>0</v>
      </c>
      <c r="MC72" s="252">
        <f t="shared" si="60"/>
        <v>0</v>
      </c>
      <c r="MD72" s="252">
        <f t="shared" si="60"/>
        <v>0</v>
      </c>
      <c r="ME72" s="252">
        <f t="shared" si="60"/>
        <v>0</v>
      </c>
      <c r="MF72" s="252">
        <f t="shared" si="60"/>
        <v>0</v>
      </c>
      <c r="MG72" s="252">
        <f t="shared" si="60"/>
        <v>0</v>
      </c>
      <c r="MH72" s="252">
        <f t="shared" si="60"/>
        <v>0</v>
      </c>
      <c r="MI72" s="252">
        <f t="shared" si="60"/>
        <v>0</v>
      </c>
      <c r="MJ72" s="252">
        <f t="shared" si="60"/>
        <v>0</v>
      </c>
      <c r="MK72" s="252">
        <f t="shared" si="60"/>
        <v>0</v>
      </c>
      <c r="ML72" s="252">
        <f t="shared" si="60"/>
        <v>0</v>
      </c>
      <c r="MM72" s="252">
        <f t="shared" si="60"/>
        <v>0</v>
      </c>
      <c r="MN72" s="252">
        <f t="shared" si="60"/>
        <v>0</v>
      </c>
      <c r="MO72" s="252">
        <f t="shared" si="60"/>
        <v>0</v>
      </c>
      <c r="MP72" s="252">
        <f t="shared" si="60"/>
        <v>0</v>
      </c>
      <c r="MQ72" s="252">
        <f t="shared" si="60"/>
        <v>0</v>
      </c>
      <c r="MR72" s="252">
        <f t="shared" si="60"/>
        <v>0</v>
      </c>
      <c r="MS72" s="252">
        <f t="shared" si="60"/>
        <v>0</v>
      </c>
      <c r="MT72" s="252">
        <f t="shared" si="60"/>
        <v>0</v>
      </c>
      <c r="MU72" s="252">
        <f t="shared" si="60"/>
        <v>0</v>
      </c>
      <c r="MV72" s="252">
        <f t="shared" si="60"/>
        <v>0</v>
      </c>
      <c r="MW72" s="252">
        <f t="shared" si="60"/>
        <v>0</v>
      </c>
      <c r="MX72" s="252">
        <f t="shared" si="60"/>
        <v>0</v>
      </c>
      <c r="MY72" s="252">
        <f t="shared" si="60"/>
        <v>0</v>
      </c>
      <c r="MZ72" s="252">
        <f t="shared" si="60"/>
        <v>0</v>
      </c>
      <c r="NA72" s="252">
        <f t="shared" si="60"/>
        <v>0</v>
      </c>
      <c r="NB72" s="252">
        <f t="shared" si="60"/>
        <v>0</v>
      </c>
      <c r="NC72" s="252">
        <f t="shared" si="60"/>
        <v>0</v>
      </c>
      <c r="ND72" s="252">
        <f t="shared" si="60"/>
        <v>0</v>
      </c>
      <c r="NE72" s="252">
        <f t="shared" si="60"/>
        <v>0</v>
      </c>
      <c r="NF72" s="252">
        <f t="shared" si="60"/>
        <v>0</v>
      </c>
      <c r="NG72" s="252">
        <f t="shared" si="60"/>
        <v>0</v>
      </c>
      <c r="NH72" s="252">
        <f t="shared" si="60"/>
        <v>0</v>
      </c>
      <c r="NI72" s="252">
        <f t="shared" si="60"/>
        <v>0</v>
      </c>
      <c r="NJ72" s="252">
        <f t="shared" si="60"/>
        <v>0</v>
      </c>
      <c r="NK72" s="252">
        <f t="shared" si="60"/>
        <v>0</v>
      </c>
      <c r="NL72" s="252">
        <f t="shared" si="60"/>
        <v>0</v>
      </c>
      <c r="NM72" s="252">
        <f t="shared" si="60"/>
        <v>0</v>
      </c>
      <c r="NN72" s="252">
        <f t="shared" si="60"/>
        <v>0</v>
      </c>
      <c r="NO72" s="252">
        <f t="shared" si="60"/>
        <v>0</v>
      </c>
      <c r="NP72" s="252">
        <f t="shared" si="60"/>
        <v>0</v>
      </c>
      <c r="NQ72" s="252">
        <f t="shared" si="60"/>
        <v>0</v>
      </c>
      <c r="NR72" s="252">
        <f t="shared" si="60"/>
        <v>0</v>
      </c>
      <c r="NS72" s="252">
        <f t="shared" si="60"/>
        <v>0</v>
      </c>
      <c r="NT72" s="252">
        <f t="shared" si="60"/>
        <v>0</v>
      </c>
      <c r="NU72" s="252">
        <f t="shared" si="60"/>
        <v>0</v>
      </c>
      <c r="NV72" s="252">
        <f t="shared" si="60"/>
        <v>0</v>
      </c>
      <c r="NW72" s="252">
        <f t="shared" si="60"/>
        <v>0</v>
      </c>
      <c r="NX72" s="252">
        <f t="shared" si="60"/>
        <v>0</v>
      </c>
      <c r="NY72" s="252">
        <f t="shared" ref="NY72:QJ72" si="61">SUMIF($C$20:$C$65,$B$72,NY20:NY65)</f>
        <v>0</v>
      </c>
      <c r="NZ72" s="252">
        <f t="shared" si="61"/>
        <v>0</v>
      </c>
      <c r="OA72" s="252">
        <f t="shared" si="61"/>
        <v>0</v>
      </c>
      <c r="OB72" s="252">
        <f t="shared" si="61"/>
        <v>0</v>
      </c>
      <c r="OC72" s="252">
        <f t="shared" si="61"/>
        <v>0</v>
      </c>
      <c r="OD72" s="252">
        <f t="shared" si="61"/>
        <v>0</v>
      </c>
      <c r="OE72" s="252">
        <f t="shared" si="61"/>
        <v>0</v>
      </c>
      <c r="OF72" s="252">
        <f t="shared" si="61"/>
        <v>0</v>
      </c>
      <c r="OG72" s="252">
        <f t="shared" si="61"/>
        <v>0</v>
      </c>
      <c r="OH72" s="252">
        <f t="shared" si="61"/>
        <v>0</v>
      </c>
      <c r="OI72" s="252">
        <f t="shared" si="61"/>
        <v>0</v>
      </c>
      <c r="OJ72" s="252">
        <f t="shared" si="61"/>
        <v>0</v>
      </c>
      <c r="OK72" s="252">
        <f t="shared" si="61"/>
        <v>0</v>
      </c>
      <c r="OL72" s="252">
        <f t="shared" si="61"/>
        <v>0</v>
      </c>
      <c r="OM72" s="252">
        <f t="shared" si="61"/>
        <v>0</v>
      </c>
      <c r="ON72" s="252">
        <f t="shared" si="61"/>
        <v>0</v>
      </c>
      <c r="OO72" s="252">
        <f t="shared" si="61"/>
        <v>0</v>
      </c>
      <c r="OP72" s="252">
        <f t="shared" si="61"/>
        <v>0</v>
      </c>
      <c r="OQ72" s="252">
        <f t="shared" si="61"/>
        <v>0</v>
      </c>
      <c r="OR72" s="252">
        <f t="shared" si="61"/>
        <v>0</v>
      </c>
      <c r="OS72" s="252">
        <f t="shared" si="61"/>
        <v>0</v>
      </c>
      <c r="OT72" s="252">
        <f t="shared" si="61"/>
        <v>0</v>
      </c>
      <c r="OU72" s="252">
        <f t="shared" si="61"/>
        <v>0</v>
      </c>
      <c r="OV72" s="252">
        <f t="shared" si="61"/>
        <v>0</v>
      </c>
      <c r="OW72" s="252">
        <f t="shared" si="61"/>
        <v>0</v>
      </c>
      <c r="OX72" s="252">
        <f t="shared" si="61"/>
        <v>0</v>
      </c>
      <c r="OY72" s="258">
        <f t="shared" si="61"/>
        <v>0</v>
      </c>
      <c r="OZ72" s="252">
        <f t="shared" si="61"/>
        <v>0</v>
      </c>
      <c r="PA72" s="252">
        <f t="shared" si="61"/>
        <v>0</v>
      </c>
      <c r="PB72" s="252">
        <f t="shared" si="61"/>
        <v>0</v>
      </c>
      <c r="PC72" s="252">
        <f t="shared" si="61"/>
        <v>0</v>
      </c>
      <c r="PD72" s="252">
        <f t="shared" si="61"/>
        <v>0</v>
      </c>
      <c r="PE72" s="252">
        <f t="shared" si="61"/>
        <v>0</v>
      </c>
      <c r="PF72" s="252">
        <f t="shared" si="61"/>
        <v>0</v>
      </c>
      <c r="PG72" s="252">
        <f t="shared" si="61"/>
        <v>0</v>
      </c>
      <c r="PH72" s="252">
        <f t="shared" si="61"/>
        <v>0</v>
      </c>
      <c r="PI72" s="252">
        <f t="shared" si="61"/>
        <v>0</v>
      </c>
      <c r="PJ72" s="252">
        <f t="shared" si="61"/>
        <v>0</v>
      </c>
      <c r="PK72" s="252">
        <f t="shared" si="61"/>
        <v>0</v>
      </c>
      <c r="PL72" s="252">
        <f t="shared" si="61"/>
        <v>0</v>
      </c>
      <c r="PM72" s="252">
        <f t="shared" si="61"/>
        <v>0</v>
      </c>
      <c r="PN72" s="252">
        <f t="shared" si="61"/>
        <v>0</v>
      </c>
      <c r="PO72" s="252">
        <f t="shared" si="61"/>
        <v>0</v>
      </c>
      <c r="PP72" s="252">
        <f t="shared" si="61"/>
        <v>0</v>
      </c>
      <c r="PQ72" s="252">
        <f t="shared" si="61"/>
        <v>0</v>
      </c>
      <c r="PR72" s="252">
        <f t="shared" si="61"/>
        <v>0</v>
      </c>
      <c r="PS72" s="252">
        <f t="shared" si="61"/>
        <v>0</v>
      </c>
      <c r="PT72" s="252">
        <f t="shared" si="61"/>
        <v>0</v>
      </c>
      <c r="PU72" s="252">
        <f t="shared" si="61"/>
        <v>0</v>
      </c>
      <c r="PV72" s="252">
        <f t="shared" si="61"/>
        <v>0</v>
      </c>
      <c r="PW72" s="252">
        <f t="shared" si="61"/>
        <v>0</v>
      </c>
      <c r="PX72" s="252">
        <f t="shared" si="61"/>
        <v>0</v>
      </c>
      <c r="PY72" s="252">
        <f t="shared" si="61"/>
        <v>0</v>
      </c>
      <c r="PZ72" s="252">
        <f t="shared" si="61"/>
        <v>0</v>
      </c>
      <c r="QA72" s="252">
        <f t="shared" si="61"/>
        <v>0</v>
      </c>
      <c r="QB72" s="252">
        <f t="shared" si="61"/>
        <v>0</v>
      </c>
      <c r="QC72" s="252">
        <f t="shared" si="61"/>
        <v>0</v>
      </c>
      <c r="QD72" s="252">
        <f t="shared" si="61"/>
        <v>0</v>
      </c>
      <c r="QE72" s="252">
        <f t="shared" si="61"/>
        <v>0</v>
      </c>
      <c r="QF72" s="252">
        <f t="shared" si="61"/>
        <v>0</v>
      </c>
      <c r="QG72" s="252">
        <f t="shared" si="61"/>
        <v>0</v>
      </c>
      <c r="QH72" s="252">
        <f t="shared" si="61"/>
        <v>0</v>
      </c>
      <c r="QI72" s="252">
        <f t="shared" si="61"/>
        <v>0</v>
      </c>
      <c r="QJ72" s="252">
        <f t="shared" si="61"/>
        <v>0</v>
      </c>
      <c r="QK72" s="252">
        <f t="shared" ref="QK72:QR72" si="62">SUMIF($C$20:$C$65,$B$72,QK20:QK65)</f>
        <v>0</v>
      </c>
      <c r="QL72" s="252">
        <f t="shared" si="62"/>
        <v>0</v>
      </c>
      <c r="QM72" s="252">
        <f t="shared" si="62"/>
        <v>0</v>
      </c>
      <c r="QN72" s="252">
        <f t="shared" si="62"/>
        <v>0</v>
      </c>
      <c r="QO72" s="252">
        <f t="shared" si="62"/>
        <v>0</v>
      </c>
      <c r="QP72" s="252">
        <f t="shared" si="62"/>
        <v>0</v>
      </c>
      <c r="QQ72" s="252">
        <f t="shared" si="62"/>
        <v>0</v>
      </c>
      <c r="QR72" s="252">
        <f t="shared" si="62"/>
        <v>0</v>
      </c>
    </row>
    <row r="73" spans="1:460" s="249" customFormat="1" ht="15" customHeight="1" outlineLevel="1">
      <c r="B73" s="256" t="str">
        <f>B9</f>
        <v>Maistru</v>
      </c>
      <c r="C73" s="251"/>
      <c r="D73" s="252"/>
      <c r="E73" s="252">
        <f t="shared" ref="E73:BP73" si="63">SUMIF($C$20:$C$65,$B$73,E20:E65)</f>
        <v>0</v>
      </c>
      <c r="F73" s="252">
        <f t="shared" si="63"/>
        <v>0</v>
      </c>
      <c r="G73" s="252">
        <f t="shared" si="63"/>
        <v>0</v>
      </c>
      <c r="H73" s="252">
        <f t="shared" si="63"/>
        <v>0</v>
      </c>
      <c r="I73" s="252">
        <f t="shared" si="63"/>
        <v>0</v>
      </c>
      <c r="J73" s="252">
        <f t="shared" si="63"/>
        <v>0</v>
      </c>
      <c r="K73" s="252">
        <f t="shared" si="63"/>
        <v>0</v>
      </c>
      <c r="L73" s="252">
        <f t="shared" si="63"/>
        <v>0</v>
      </c>
      <c r="M73" s="252">
        <f t="shared" si="63"/>
        <v>0</v>
      </c>
      <c r="N73" s="252">
        <f t="shared" si="63"/>
        <v>0</v>
      </c>
      <c r="O73" s="252">
        <f t="shared" si="63"/>
        <v>0</v>
      </c>
      <c r="P73" s="252">
        <f t="shared" si="63"/>
        <v>0</v>
      </c>
      <c r="Q73" s="252">
        <f t="shared" si="63"/>
        <v>0</v>
      </c>
      <c r="R73" s="252">
        <f t="shared" si="63"/>
        <v>0</v>
      </c>
      <c r="S73" s="252">
        <f t="shared" si="63"/>
        <v>0</v>
      </c>
      <c r="T73" s="252">
        <f t="shared" si="63"/>
        <v>0</v>
      </c>
      <c r="U73" s="252">
        <f t="shared" si="63"/>
        <v>0</v>
      </c>
      <c r="V73" s="252">
        <f t="shared" si="63"/>
        <v>0</v>
      </c>
      <c r="W73" s="252">
        <f t="shared" si="63"/>
        <v>0</v>
      </c>
      <c r="X73" s="252">
        <f t="shared" si="63"/>
        <v>0</v>
      </c>
      <c r="Y73" s="252">
        <f t="shared" si="63"/>
        <v>0</v>
      </c>
      <c r="Z73" s="252">
        <f t="shared" si="63"/>
        <v>0</v>
      </c>
      <c r="AA73" s="252">
        <f t="shared" si="63"/>
        <v>0</v>
      </c>
      <c r="AB73" s="252">
        <f t="shared" si="63"/>
        <v>0</v>
      </c>
      <c r="AC73" s="252">
        <f t="shared" si="63"/>
        <v>0</v>
      </c>
      <c r="AD73" s="252">
        <f t="shared" si="63"/>
        <v>0</v>
      </c>
      <c r="AE73" s="252">
        <f t="shared" si="63"/>
        <v>0</v>
      </c>
      <c r="AF73" s="252">
        <f t="shared" si="63"/>
        <v>0</v>
      </c>
      <c r="AG73" s="252">
        <f t="shared" si="63"/>
        <v>0</v>
      </c>
      <c r="AH73" s="252">
        <f t="shared" si="63"/>
        <v>0</v>
      </c>
      <c r="AI73" s="252">
        <f t="shared" si="63"/>
        <v>0</v>
      </c>
      <c r="AJ73" s="252">
        <f t="shared" si="63"/>
        <v>0</v>
      </c>
      <c r="AK73" s="252">
        <f t="shared" si="63"/>
        <v>0</v>
      </c>
      <c r="AL73" s="252">
        <f t="shared" si="63"/>
        <v>0</v>
      </c>
      <c r="AM73" s="252">
        <f t="shared" si="63"/>
        <v>0</v>
      </c>
      <c r="AN73" s="252">
        <f t="shared" si="63"/>
        <v>0</v>
      </c>
      <c r="AO73" s="252">
        <f t="shared" si="63"/>
        <v>0</v>
      </c>
      <c r="AP73" s="252">
        <f t="shared" si="63"/>
        <v>0</v>
      </c>
      <c r="AQ73" s="252">
        <f t="shared" si="63"/>
        <v>0</v>
      </c>
      <c r="AR73" s="252">
        <f t="shared" si="63"/>
        <v>0</v>
      </c>
      <c r="AS73" s="252">
        <f t="shared" si="63"/>
        <v>0</v>
      </c>
      <c r="AT73" s="252">
        <f t="shared" si="63"/>
        <v>0</v>
      </c>
      <c r="AU73" s="252">
        <f t="shared" si="63"/>
        <v>0</v>
      </c>
      <c r="AV73" s="252">
        <f t="shared" si="63"/>
        <v>0</v>
      </c>
      <c r="AW73" s="252">
        <f t="shared" si="63"/>
        <v>0</v>
      </c>
      <c r="AX73" s="252">
        <f t="shared" si="63"/>
        <v>0</v>
      </c>
      <c r="AY73" s="252">
        <f t="shared" si="63"/>
        <v>0</v>
      </c>
      <c r="AZ73" s="252">
        <f t="shared" si="63"/>
        <v>0</v>
      </c>
      <c r="BA73" s="252">
        <f t="shared" si="63"/>
        <v>0</v>
      </c>
      <c r="BB73" s="252">
        <f t="shared" si="63"/>
        <v>0</v>
      </c>
      <c r="BC73" s="257">
        <f t="shared" si="63"/>
        <v>0</v>
      </c>
      <c r="BD73" s="252">
        <f t="shared" si="63"/>
        <v>0</v>
      </c>
      <c r="BE73" s="252">
        <f t="shared" si="63"/>
        <v>0</v>
      </c>
      <c r="BF73" s="252">
        <f t="shared" si="63"/>
        <v>0</v>
      </c>
      <c r="BG73" s="252">
        <f t="shared" si="63"/>
        <v>0</v>
      </c>
      <c r="BH73" s="252">
        <f t="shared" si="63"/>
        <v>0</v>
      </c>
      <c r="BI73" s="252">
        <f t="shared" si="63"/>
        <v>0</v>
      </c>
      <c r="BJ73" s="252">
        <f t="shared" si="63"/>
        <v>0</v>
      </c>
      <c r="BK73" s="252">
        <f t="shared" si="63"/>
        <v>0</v>
      </c>
      <c r="BL73" s="252">
        <f t="shared" si="63"/>
        <v>0</v>
      </c>
      <c r="BM73" s="252">
        <f t="shared" si="63"/>
        <v>0</v>
      </c>
      <c r="BN73" s="252">
        <f t="shared" si="63"/>
        <v>0</v>
      </c>
      <c r="BO73" s="252">
        <f t="shared" si="63"/>
        <v>0</v>
      </c>
      <c r="BP73" s="252">
        <f t="shared" si="63"/>
        <v>0</v>
      </c>
      <c r="BQ73" s="252">
        <f t="shared" ref="BQ73:EB73" si="64">SUMIF($C$20:$C$65,$B$73,BQ20:BQ65)</f>
        <v>0</v>
      </c>
      <c r="BR73" s="252">
        <f t="shared" si="64"/>
        <v>0</v>
      </c>
      <c r="BS73" s="252">
        <f t="shared" si="64"/>
        <v>0</v>
      </c>
      <c r="BT73" s="252">
        <f t="shared" si="64"/>
        <v>0</v>
      </c>
      <c r="BU73" s="252">
        <f t="shared" si="64"/>
        <v>0</v>
      </c>
      <c r="BV73" s="252">
        <f t="shared" si="64"/>
        <v>0</v>
      </c>
      <c r="BW73" s="252">
        <f t="shared" si="64"/>
        <v>0</v>
      </c>
      <c r="BX73" s="252">
        <f t="shared" si="64"/>
        <v>0</v>
      </c>
      <c r="BY73" s="252">
        <f t="shared" si="64"/>
        <v>0</v>
      </c>
      <c r="BZ73" s="252">
        <f t="shared" si="64"/>
        <v>0</v>
      </c>
      <c r="CA73" s="252">
        <f t="shared" si="64"/>
        <v>0</v>
      </c>
      <c r="CB73" s="252">
        <f t="shared" si="64"/>
        <v>0</v>
      </c>
      <c r="CC73" s="252">
        <f t="shared" si="64"/>
        <v>0</v>
      </c>
      <c r="CD73" s="252">
        <f t="shared" si="64"/>
        <v>0</v>
      </c>
      <c r="CE73" s="252">
        <f t="shared" si="64"/>
        <v>0</v>
      </c>
      <c r="CF73" s="252">
        <f t="shared" si="64"/>
        <v>0</v>
      </c>
      <c r="CG73" s="252">
        <f t="shared" si="64"/>
        <v>0</v>
      </c>
      <c r="CH73" s="252">
        <f t="shared" si="64"/>
        <v>0</v>
      </c>
      <c r="CI73" s="252">
        <f t="shared" si="64"/>
        <v>0</v>
      </c>
      <c r="CJ73" s="252">
        <f t="shared" si="64"/>
        <v>0</v>
      </c>
      <c r="CK73" s="252">
        <f t="shared" si="64"/>
        <v>0</v>
      </c>
      <c r="CL73" s="252">
        <f t="shared" si="64"/>
        <v>0</v>
      </c>
      <c r="CM73" s="252">
        <f t="shared" si="64"/>
        <v>0</v>
      </c>
      <c r="CN73" s="252">
        <f t="shared" si="64"/>
        <v>0</v>
      </c>
      <c r="CO73" s="252">
        <f t="shared" si="64"/>
        <v>0</v>
      </c>
      <c r="CP73" s="252">
        <f t="shared" si="64"/>
        <v>0</v>
      </c>
      <c r="CQ73" s="252">
        <f t="shared" si="64"/>
        <v>0</v>
      </c>
      <c r="CR73" s="252">
        <f t="shared" si="64"/>
        <v>0</v>
      </c>
      <c r="CS73" s="252">
        <f t="shared" si="64"/>
        <v>0</v>
      </c>
      <c r="CT73" s="252">
        <f t="shared" si="64"/>
        <v>0</v>
      </c>
      <c r="CU73" s="252">
        <f t="shared" si="64"/>
        <v>0</v>
      </c>
      <c r="CV73" s="252">
        <f t="shared" si="64"/>
        <v>0</v>
      </c>
      <c r="CW73" s="252">
        <f t="shared" si="64"/>
        <v>0</v>
      </c>
      <c r="CX73" s="252">
        <f t="shared" si="64"/>
        <v>0</v>
      </c>
      <c r="CY73" s="252">
        <f t="shared" si="64"/>
        <v>0</v>
      </c>
      <c r="CZ73" s="252">
        <f t="shared" si="64"/>
        <v>0</v>
      </c>
      <c r="DA73" s="252">
        <f t="shared" si="64"/>
        <v>0</v>
      </c>
      <c r="DB73" s="252">
        <f t="shared" si="64"/>
        <v>0</v>
      </c>
      <c r="DC73" s="252">
        <f t="shared" si="64"/>
        <v>0</v>
      </c>
      <c r="DD73" s="252">
        <f t="shared" si="64"/>
        <v>0</v>
      </c>
      <c r="DE73" s="252">
        <f t="shared" si="64"/>
        <v>0</v>
      </c>
      <c r="DF73" s="252">
        <f t="shared" si="64"/>
        <v>0</v>
      </c>
      <c r="DG73" s="252">
        <f t="shared" si="64"/>
        <v>0</v>
      </c>
      <c r="DH73" s="252">
        <f t="shared" si="64"/>
        <v>0</v>
      </c>
      <c r="DI73" s="252">
        <f t="shared" si="64"/>
        <v>0</v>
      </c>
      <c r="DJ73" s="252">
        <f t="shared" si="64"/>
        <v>0</v>
      </c>
      <c r="DK73" s="252">
        <f t="shared" si="64"/>
        <v>0</v>
      </c>
      <c r="DL73" s="252">
        <f t="shared" si="64"/>
        <v>0</v>
      </c>
      <c r="DM73" s="252">
        <f t="shared" si="64"/>
        <v>0</v>
      </c>
      <c r="DN73" s="252">
        <f t="shared" si="64"/>
        <v>0</v>
      </c>
      <c r="DO73" s="252">
        <f t="shared" si="64"/>
        <v>0</v>
      </c>
      <c r="DP73" s="252">
        <f t="shared" si="64"/>
        <v>0</v>
      </c>
      <c r="DQ73" s="252">
        <f t="shared" si="64"/>
        <v>0</v>
      </c>
      <c r="DR73" s="252">
        <f t="shared" si="64"/>
        <v>0</v>
      </c>
      <c r="DS73" s="252">
        <f t="shared" si="64"/>
        <v>0</v>
      </c>
      <c r="DT73" s="252">
        <f t="shared" si="64"/>
        <v>0</v>
      </c>
      <c r="DU73" s="252">
        <f t="shared" si="64"/>
        <v>0</v>
      </c>
      <c r="DV73" s="252">
        <f t="shared" si="64"/>
        <v>0</v>
      </c>
      <c r="DW73" s="252">
        <f t="shared" si="64"/>
        <v>0</v>
      </c>
      <c r="DX73" s="252">
        <f t="shared" si="64"/>
        <v>0</v>
      </c>
      <c r="DY73" s="252">
        <f t="shared" si="64"/>
        <v>0</v>
      </c>
      <c r="DZ73" s="252">
        <f t="shared" si="64"/>
        <v>0</v>
      </c>
      <c r="EA73" s="252">
        <f t="shared" si="64"/>
        <v>0</v>
      </c>
      <c r="EB73" s="252">
        <f t="shared" si="64"/>
        <v>0</v>
      </c>
      <c r="EC73" s="252">
        <f t="shared" ref="EC73:GN73" si="65">SUMIF($C$20:$C$65,$B$73,EC20:EC65)</f>
        <v>0</v>
      </c>
      <c r="ED73" s="252">
        <f t="shared" si="65"/>
        <v>0</v>
      </c>
      <c r="EE73" s="252">
        <f t="shared" si="65"/>
        <v>0</v>
      </c>
      <c r="EF73" s="252">
        <f t="shared" si="65"/>
        <v>0</v>
      </c>
      <c r="EG73" s="252">
        <f t="shared" si="65"/>
        <v>0</v>
      </c>
      <c r="EH73" s="252">
        <f t="shared" si="65"/>
        <v>0</v>
      </c>
      <c r="EI73" s="252">
        <f t="shared" si="65"/>
        <v>0</v>
      </c>
      <c r="EJ73" s="252">
        <f t="shared" si="65"/>
        <v>0</v>
      </c>
      <c r="EK73" s="252">
        <f t="shared" si="65"/>
        <v>0</v>
      </c>
      <c r="EL73" s="252">
        <f t="shared" si="65"/>
        <v>0</v>
      </c>
      <c r="EM73" s="252">
        <f t="shared" si="65"/>
        <v>0</v>
      </c>
      <c r="EN73" s="252">
        <f t="shared" si="65"/>
        <v>0</v>
      </c>
      <c r="EO73" s="252">
        <f t="shared" si="65"/>
        <v>0</v>
      </c>
      <c r="EP73" s="252">
        <f t="shared" si="65"/>
        <v>0</v>
      </c>
      <c r="EQ73" s="252">
        <f t="shared" si="65"/>
        <v>0</v>
      </c>
      <c r="ER73" s="252">
        <f t="shared" si="65"/>
        <v>0</v>
      </c>
      <c r="ES73" s="252">
        <f t="shared" si="65"/>
        <v>0</v>
      </c>
      <c r="ET73" s="252">
        <f t="shared" si="65"/>
        <v>0</v>
      </c>
      <c r="EU73" s="252">
        <f t="shared" si="65"/>
        <v>0</v>
      </c>
      <c r="EV73" s="252">
        <f t="shared" si="65"/>
        <v>0</v>
      </c>
      <c r="EW73" s="252">
        <f t="shared" si="65"/>
        <v>0</v>
      </c>
      <c r="EX73" s="252">
        <f t="shared" si="65"/>
        <v>0</v>
      </c>
      <c r="EY73" s="252">
        <f t="shared" si="65"/>
        <v>0</v>
      </c>
      <c r="EZ73" s="252">
        <f t="shared" si="65"/>
        <v>0</v>
      </c>
      <c r="FA73" s="252">
        <f t="shared" si="65"/>
        <v>0</v>
      </c>
      <c r="FB73" s="252">
        <f t="shared" si="65"/>
        <v>0</v>
      </c>
      <c r="FC73" s="252">
        <f t="shared" si="65"/>
        <v>0</v>
      </c>
      <c r="FD73" s="252">
        <f t="shared" si="65"/>
        <v>0</v>
      </c>
      <c r="FE73" s="252">
        <f t="shared" si="65"/>
        <v>0</v>
      </c>
      <c r="FF73" s="252">
        <f t="shared" si="65"/>
        <v>0</v>
      </c>
      <c r="FG73" s="252">
        <f t="shared" si="65"/>
        <v>0</v>
      </c>
      <c r="FH73" s="252">
        <f t="shared" si="65"/>
        <v>0</v>
      </c>
      <c r="FI73" s="252">
        <f t="shared" si="65"/>
        <v>0</v>
      </c>
      <c r="FJ73" s="252">
        <f t="shared" si="65"/>
        <v>0</v>
      </c>
      <c r="FK73" s="252">
        <f t="shared" si="65"/>
        <v>0</v>
      </c>
      <c r="FL73" s="252">
        <f t="shared" si="65"/>
        <v>0</v>
      </c>
      <c r="FM73" s="252">
        <f t="shared" si="65"/>
        <v>0</v>
      </c>
      <c r="FN73" s="252">
        <f t="shared" si="65"/>
        <v>0</v>
      </c>
      <c r="FO73" s="252">
        <f t="shared" si="65"/>
        <v>0</v>
      </c>
      <c r="FP73" s="252">
        <f t="shared" si="65"/>
        <v>0</v>
      </c>
      <c r="FQ73" s="252">
        <f t="shared" si="65"/>
        <v>0</v>
      </c>
      <c r="FR73" s="252">
        <f t="shared" si="65"/>
        <v>0</v>
      </c>
      <c r="FS73" s="252">
        <f t="shared" si="65"/>
        <v>0</v>
      </c>
      <c r="FT73" s="252">
        <f t="shared" si="65"/>
        <v>0</v>
      </c>
      <c r="FU73" s="252">
        <f t="shared" si="65"/>
        <v>0</v>
      </c>
      <c r="FV73" s="252">
        <f t="shared" si="65"/>
        <v>0</v>
      </c>
      <c r="FW73" s="252">
        <f t="shared" si="65"/>
        <v>0</v>
      </c>
      <c r="FX73" s="252">
        <f t="shared" si="65"/>
        <v>0</v>
      </c>
      <c r="FY73" s="252">
        <f t="shared" si="65"/>
        <v>0</v>
      </c>
      <c r="FZ73" s="252">
        <f t="shared" si="65"/>
        <v>0</v>
      </c>
      <c r="GA73" s="252">
        <f t="shared" si="65"/>
        <v>0</v>
      </c>
      <c r="GB73" s="252">
        <f t="shared" si="65"/>
        <v>0</v>
      </c>
      <c r="GC73" s="252">
        <f t="shared" si="65"/>
        <v>0</v>
      </c>
      <c r="GD73" s="252">
        <f t="shared" si="65"/>
        <v>0</v>
      </c>
      <c r="GE73" s="252">
        <f t="shared" si="65"/>
        <v>0</v>
      </c>
      <c r="GF73" s="252">
        <f t="shared" si="65"/>
        <v>0</v>
      </c>
      <c r="GG73" s="252">
        <f t="shared" si="65"/>
        <v>0</v>
      </c>
      <c r="GH73" s="252">
        <f t="shared" si="65"/>
        <v>0</v>
      </c>
      <c r="GI73" s="252">
        <f t="shared" si="65"/>
        <v>0</v>
      </c>
      <c r="GJ73" s="252">
        <f t="shared" si="65"/>
        <v>0</v>
      </c>
      <c r="GK73" s="252">
        <f t="shared" si="65"/>
        <v>0</v>
      </c>
      <c r="GL73" s="252">
        <f t="shared" si="65"/>
        <v>0</v>
      </c>
      <c r="GM73" s="252">
        <f t="shared" si="65"/>
        <v>0</v>
      </c>
      <c r="GN73" s="252">
        <f t="shared" si="65"/>
        <v>0</v>
      </c>
      <c r="GO73" s="252">
        <f t="shared" ref="GO73:IZ73" si="66">SUMIF($C$20:$C$65,$B$73,GO20:GO65)</f>
        <v>0</v>
      </c>
      <c r="GP73" s="252">
        <f t="shared" si="66"/>
        <v>0</v>
      </c>
      <c r="GQ73" s="252">
        <f t="shared" si="66"/>
        <v>0</v>
      </c>
      <c r="GR73" s="252">
        <f t="shared" si="66"/>
        <v>0</v>
      </c>
      <c r="GS73" s="252">
        <f t="shared" si="66"/>
        <v>0</v>
      </c>
      <c r="GT73" s="258">
        <f t="shared" si="66"/>
        <v>0</v>
      </c>
      <c r="GU73" s="258">
        <f t="shared" si="66"/>
        <v>0</v>
      </c>
      <c r="GV73" s="258">
        <f t="shared" si="66"/>
        <v>0</v>
      </c>
      <c r="GW73" s="258">
        <f t="shared" si="66"/>
        <v>0</v>
      </c>
      <c r="GX73" s="258">
        <f t="shared" si="66"/>
        <v>0</v>
      </c>
      <c r="GY73" s="252">
        <f t="shared" si="66"/>
        <v>0</v>
      </c>
      <c r="GZ73" s="252">
        <f t="shared" si="66"/>
        <v>0</v>
      </c>
      <c r="HA73" s="252">
        <f t="shared" si="66"/>
        <v>0</v>
      </c>
      <c r="HB73" s="252">
        <f t="shared" si="66"/>
        <v>0</v>
      </c>
      <c r="HC73" s="252">
        <f t="shared" si="66"/>
        <v>0</v>
      </c>
      <c r="HD73" s="252">
        <f t="shared" si="66"/>
        <v>0</v>
      </c>
      <c r="HE73" s="252">
        <f t="shared" si="66"/>
        <v>0</v>
      </c>
      <c r="HF73" s="252">
        <f t="shared" si="66"/>
        <v>0</v>
      </c>
      <c r="HG73" s="252">
        <f t="shared" si="66"/>
        <v>0</v>
      </c>
      <c r="HH73" s="252">
        <f t="shared" si="66"/>
        <v>0</v>
      </c>
      <c r="HI73" s="252">
        <f t="shared" si="66"/>
        <v>0</v>
      </c>
      <c r="HJ73" s="252">
        <f t="shared" si="66"/>
        <v>0</v>
      </c>
      <c r="HK73" s="252">
        <f t="shared" si="66"/>
        <v>0</v>
      </c>
      <c r="HL73" s="252">
        <f t="shared" si="66"/>
        <v>0</v>
      </c>
      <c r="HM73" s="252">
        <f t="shared" si="66"/>
        <v>0</v>
      </c>
      <c r="HN73" s="252">
        <f t="shared" si="66"/>
        <v>0</v>
      </c>
      <c r="HO73" s="252">
        <f t="shared" si="66"/>
        <v>0</v>
      </c>
      <c r="HP73" s="252">
        <f t="shared" si="66"/>
        <v>0</v>
      </c>
      <c r="HQ73" s="252">
        <f t="shared" si="66"/>
        <v>0</v>
      </c>
      <c r="HR73" s="252">
        <f t="shared" si="66"/>
        <v>0</v>
      </c>
      <c r="HS73" s="252">
        <f t="shared" si="66"/>
        <v>0</v>
      </c>
      <c r="HT73" s="252">
        <f t="shared" si="66"/>
        <v>0</v>
      </c>
      <c r="HU73" s="252">
        <f t="shared" si="66"/>
        <v>0</v>
      </c>
      <c r="HV73" s="252">
        <f t="shared" si="66"/>
        <v>0</v>
      </c>
      <c r="HW73" s="252">
        <f t="shared" si="66"/>
        <v>0</v>
      </c>
      <c r="HX73" s="252">
        <f t="shared" si="66"/>
        <v>0</v>
      </c>
      <c r="HY73" s="252">
        <f t="shared" si="66"/>
        <v>0</v>
      </c>
      <c r="HZ73" s="252">
        <f t="shared" si="66"/>
        <v>0</v>
      </c>
      <c r="IA73" s="252">
        <f t="shared" si="66"/>
        <v>0</v>
      </c>
      <c r="IB73" s="252">
        <f t="shared" si="66"/>
        <v>0</v>
      </c>
      <c r="IC73" s="252">
        <f t="shared" si="66"/>
        <v>0</v>
      </c>
      <c r="ID73" s="252">
        <f t="shared" si="66"/>
        <v>0</v>
      </c>
      <c r="IE73" s="252">
        <f t="shared" si="66"/>
        <v>0</v>
      </c>
      <c r="IF73" s="252">
        <f t="shared" si="66"/>
        <v>0</v>
      </c>
      <c r="IG73" s="252">
        <f t="shared" si="66"/>
        <v>0</v>
      </c>
      <c r="IH73" s="252">
        <f t="shared" si="66"/>
        <v>0</v>
      </c>
      <c r="II73" s="252">
        <f t="shared" si="66"/>
        <v>0</v>
      </c>
      <c r="IJ73" s="252">
        <f t="shared" si="66"/>
        <v>0</v>
      </c>
      <c r="IK73" s="252">
        <f t="shared" si="66"/>
        <v>0</v>
      </c>
      <c r="IL73" s="252">
        <f t="shared" si="66"/>
        <v>0</v>
      </c>
      <c r="IM73" s="252">
        <f t="shared" si="66"/>
        <v>0</v>
      </c>
      <c r="IN73" s="252">
        <f t="shared" si="66"/>
        <v>0</v>
      </c>
      <c r="IO73" s="252">
        <f t="shared" si="66"/>
        <v>0</v>
      </c>
      <c r="IP73" s="252">
        <f t="shared" si="66"/>
        <v>0</v>
      </c>
      <c r="IQ73" s="252">
        <f t="shared" si="66"/>
        <v>0</v>
      </c>
      <c r="IR73" s="252">
        <f t="shared" si="66"/>
        <v>0</v>
      </c>
      <c r="IS73" s="252">
        <f t="shared" si="66"/>
        <v>0</v>
      </c>
      <c r="IT73" s="252">
        <f t="shared" si="66"/>
        <v>0</v>
      </c>
      <c r="IU73" s="252">
        <f t="shared" si="66"/>
        <v>0</v>
      </c>
      <c r="IV73" s="252">
        <f t="shared" si="66"/>
        <v>0</v>
      </c>
      <c r="IW73" s="257">
        <f t="shared" si="66"/>
        <v>0</v>
      </c>
      <c r="IX73" s="252">
        <f t="shared" si="66"/>
        <v>0</v>
      </c>
      <c r="IY73" s="252">
        <f t="shared" si="66"/>
        <v>0</v>
      </c>
      <c r="IZ73" s="252">
        <f t="shared" si="66"/>
        <v>0</v>
      </c>
      <c r="JA73" s="252">
        <f t="shared" ref="JA73:LL73" si="67">SUMIF($C$20:$C$65,$B$73,JA20:JA65)</f>
        <v>0</v>
      </c>
      <c r="JB73" s="252">
        <f t="shared" si="67"/>
        <v>0</v>
      </c>
      <c r="JC73" s="252">
        <f t="shared" si="67"/>
        <v>0</v>
      </c>
      <c r="JD73" s="252">
        <f t="shared" si="67"/>
        <v>0</v>
      </c>
      <c r="JE73" s="252">
        <f t="shared" si="67"/>
        <v>0</v>
      </c>
      <c r="JF73" s="252">
        <f t="shared" si="67"/>
        <v>0</v>
      </c>
      <c r="JG73" s="252">
        <f t="shared" si="67"/>
        <v>0</v>
      </c>
      <c r="JH73" s="252">
        <f t="shared" si="67"/>
        <v>0</v>
      </c>
      <c r="JI73" s="252">
        <f t="shared" si="67"/>
        <v>0</v>
      </c>
      <c r="JJ73" s="252">
        <f t="shared" si="67"/>
        <v>0</v>
      </c>
      <c r="JK73" s="252">
        <f t="shared" si="67"/>
        <v>0</v>
      </c>
      <c r="JL73" s="252">
        <f t="shared" si="67"/>
        <v>0</v>
      </c>
      <c r="JM73" s="252">
        <f t="shared" si="67"/>
        <v>0</v>
      </c>
      <c r="JN73" s="252">
        <f t="shared" si="67"/>
        <v>0</v>
      </c>
      <c r="JO73" s="252">
        <f t="shared" si="67"/>
        <v>0</v>
      </c>
      <c r="JP73" s="252">
        <f t="shared" si="67"/>
        <v>0</v>
      </c>
      <c r="JQ73" s="252">
        <f t="shared" si="67"/>
        <v>0</v>
      </c>
      <c r="JR73" s="252">
        <f t="shared" si="67"/>
        <v>0</v>
      </c>
      <c r="JS73" s="252">
        <f t="shared" si="67"/>
        <v>0</v>
      </c>
      <c r="JT73" s="252">
        <f t="shared" si="67"/>
        <v>0</v>
      </c>
      <c r="JU73" s="252">
        <f t="shared" si="67"/>
        <v>0</v>
      </c>
      <c r="JV73" s="252">
        <f t="shared" si="67"/>
        <v>0</v>
      </c>
      <c r="JW73" s="252">
        <f t="shared" si="67"/>
        <v>0</v>
      </c>
      <c r="JX73" s="252">
        <f t="shared" si="67"/>
        <v>0</v>
      </c>
      <c r="JY73" s="252">
        <f t="shared" si="67"/>
        <v>0</v>
      </c>
      <c r="JZ73" s="252">
        <f t="shared" si="67"/>
        <v>0</v>
      </c>
      <c r="KA73" s="252">
        <f t="shared" si="67"/>
        <v>0</v>
      </c>
      <c r="KB73" s="252">
        <f t="shared" si="67"/>
        <v>0</v>
      </c>
      <c r="KC73" s="252">
        <f t="shared" si="67"/>
        <v>0</v>
      </c>
      <c r="KD73" s="252">
        <f t="shared" si="67"/>
        <v>0</v>
      </c>
      <c r="KE73" s="252">
        <f t="shared" si="67"/>
        <v>0</v>
      </c>
      <c r="KF73" s="252">
        <f t="shared" si="67"/>
        <v>0</v>
      </c>
      <c r="KG73" s="252">
        <f t="shared" si="67"/>
        <v>0</v>
      </c>
      <c r="KH73" s="252">
        <f t="shared" si="67"/>
        <v>0</v>
      </c>
      <c r="KI73" s="252">
        <f t="shared" si="67"/>
        <v>0</v>
      </c>
      <c r="KJ73" s="252">
        <f t="shared" si="67"/>
        <v>0</v>
      </c>
      <c r="KK73" s="252">
        <f t="shared" si="67"/>
        <v>0</v>
      </c>
      <c r="KL73" s="252">
        <f t="shared" si="67"/>
        <v>0</v>
      </c>
      <c r="KM73" s="252">
        <f t="shared" si="67"/>
        <v>0</v>
      </c>
      <c r="KN73" s="252">
        <f t="shared" si="67"/>
        <v>0</v>
      </c>
      <c r="KO73" s="252">
        <f t="shared" si="67"/>
        <v>0</v>
      </c>
      <c r="KP73" s="252">
        <f t="shared" si="67"/>
        <v>0</v>
      </c>
      <c r="KQ73" s="252">
        <f t="shared" si="67"/>
        <v>0</v>
      </c>
      <c r="KR73" s="252">
        <f t="shared" si="67"/>
        <v>0</v>
      </c>
      <c r="KS73" s="252">
        <f t="shared" si="67"/>
        <v>0</v>
      </c>
      <c r="KT73" s="252">
        <f t="shared" si="67"/>
        <v>0</v>
      </c>
      <c r="KU73" s="252">
        <f t="shared" si="67"/>
        <v>0</v>
      </c>
      <c r="KV73" s="252">
        <f t="shared" si="67"/>
        <v>0</v>
      </c>
      <c r="KW73" s="252">
        <f t="shared" si="67"/>
        <v>0</v>
      </c>
      <c r="KX73" s="252">
        <f t="shared" si="67"/>
        <v>0</v>
      </c>
      <c r="KY73" s="252">
        <f t="shared" si="67"/>
        <v>0</v>
      </c>
      <c r="KZ73" s="252">
        <f t="shared" si="67"/>
        <v>0</v>
      </c>
      <c r="LA73" s="252">
        <f t="shared" si="67"/>
        <v>0</v>
      </c>
      <c r="LB73" s="252">
        <f t="shared" si="67"/>
        <v>0</v>
      </c>
      <c r="LC73" s="252">
        <f t="shared" si="67"/>
        <v>0</v>
      </c>
      <c r="LD73" s="252">
        <f t="shared" si="67"/>
        <v>0</v>
      </c>
      <c r="LE73" s="252">
        <f t="shared" si="67"/>
        <v>0</v>
      </c>
      <c r="LF73" s="252">
        <f t="shared" si="67"/>
        <v>0</v>
      </c>
      <c r="LG73" s="252">
        <f t="shared" si="67"/>
        <v>0</v>
      </c>
      <c r="LH73" s="252">
        <f t="shared" si="67"/>
        <v>0</v>
      </c>
      <c r="LI73" s="252">
        <f t="shared" si="67"/>
        <v>0</v>
      </c>
      <c r="LJ73" s="252">
        <f t="shared" si="67"/>
        <v>0</v>
      </c>
      <c r="LK73" s="252">
        <f t="shared" si="67"/>
        <v>0</v>
      </c>
      <c r="LL73" s="252">
        <f t="shared" si="67"/>
        <v>0</v>
      </c>
      <c r="LM73" s="252">
        <f t="shared" ref="LM73:NX73" si="68">SUMIF($C$20:$C$65,$B$73,LM20:LM65)</f>
        <v>0</v>
      </c>
      <c r="LN73" s="252">
        <f t="shared" si="68"/>
        <v>0</v>
      </c>
      <c r="LO73" s="252">
        <f t="shared" si="68"/>
        <v>0</v>
      </c>
      <c r="LP73" s="252">
        <f t="shared" si="68"/>
        <v>0</v>
      </c>
      <c r="LQ73" s="252">
        <f t="shared" si="68"/>
        <v>0</v>
      </c>
      <c r="LR73" s="252">
        <f t="shared" si="68"/>
        <v>0</v>
      </c>
      <c r="LS73" s="252">
        <f t="shared" si="68"/>
        <v>0</v>
      </c>
      <c r="LT73" s="252">
        <f t="shared" si="68"/>
        <v>0</v>
      </c>
      <c r="LU73" s="252">
        <f t="shared" si="68"/>
        <v>0</v>
      </c>
      <c r="LV73" s="252">
        <f t="shared" si="68"/>
        <v>0</v>
      </c>
      <c r="LW73" s="252">
        <f t="shared" si="68"/>
        <v>0</v>
      </c>
      <c r="LX73" s="252">
        <f t="shared" si="68"/>
        <v>0</v>
      </c>
      <c r="LY73" s="252">
        <f t="shared" si="68"/>
        <v>0</v>
      </c>
      <c r="LZ73" s="252">
        <f t="shared" si="68"/>
        <v>0</v>
      </c>
      <c r="MA73" s="252">
        <f t="shared" si="68"/>
        <v>0</v>
      </c>
      <c r="MB73" s="252">
        <f t="shared" si="68"/>
        <v>0</v>
      </c>
      <c r="MC73" s="252">
        <f t="shared" si="68"/>
        <v>0</v>
      </c>
      <c r="MD73" s="252">
        <f t="shared" si="68"/>
        <v>0</v>
      </c>
      <c r="ME73" s="252">
        <f t="shared" si="68"/>
        <v>0</v>
      </c>
      <c r="MF73" s="252">
        <f t="shared" si="68"/>
        <v>0</v>
      </c>
      <c r="MG73" s="252">
        <f t="shared" si="68"/>
        <v>0</v>
      </c>
      <c r="MH73" s="252">
        <f t="shared" si="68"/>
        <v>0</v>
      </c>
      <c r="MI73" s="252">
        <f t="shared" si="68"/>
        <v>0</v>
      </c>
      <c r="MJ73" s="252">
        <f t="shared" si="68"/>
        <v>0</v>
      </c>
      <c r="MK73" s="252">
        <f t="shared" si="68"/>
        <v>0</v>
      </c>
      <c r="ML73" s="252">
        <f t="shared" si="68"/>
        <v>0</v>
      </c>
      <c r="MM73" s="252">
        <f t="shared" si="68"/>
        <v>0</v>
      </c>
      <c r="MN73" s="252">
        <f t="shared" si="68"/>
        <v>0</v>
      </c>
      <c r="MO73" s="252">
        <f t="shared" si="68"/>
        <v>0</v>
      </c>
      <c r="MP73" s="252">
        <f t="shared" si="68"/>
        <v>0</v>
      </c>
      <c r="MQ73" s="252">
        <f t="shared" si="68"/>
        <v>0</v>
      </c>
      <c r="MR73" s="252">
        <f t="shared" si="68"/>
        <v>0</v>
      </c>
      <c r="MS73" s="252">
        <f t="shared" si="68"/>
        <v>0</v>
      </c>
      <c r="MT73" s="252">
        <f t="shared" si="68"/>
        <v>0</v>
      </c>
      <c r="MU73" s="252">
        <f t="shared" si="68"/>
        <v>0</v>
      </c>
      <c r="MV73" s="252">
        <f t="shared" si="68"/>
        <v>0</v>
      </c>
      <c r="MW73" s="252">
        <f t="shared" si="68"/>
        <v>0</v>
      </c>
      <c r="MX73" s="252">
        <f t="shared" si="68"/>
        <v>0</v>
      </c>
      <c r="MY73" s="252">
        <f t="shared" si="68"/>
        <v>0</v>
      </c>
      <c r="MZ73" s="252">
        <f t="shared" si="68"/>
        <v>0</v>
      </c>
      <c r="NA73" s="252">
        <f t="shared" si="68"/>
        <v>0</v>
      </c>
      <c r="NB73" s="252">
        <f t="shared" si="68"/>
        <v>0</v>
      </c>
      <c r="NC73" s="252">
        <f t="shared" si="68"/>
        <v>0</v>
      </c>
      <c r="ND73" s="252">
        <f t="shared" si="68"/>
        <v>0</v>
      </c>
      <c r="NE73" s="252">
        <f t="shared" si="68"/>
        <v>0</v>
      </c>
      <c r="NF73" s="252">
        <f t="shared" si="68"/>
        <v>0</v>
      </c>
      <c r="NG73" s="252">
        <f t="shared" si="68"/>
        <v>0</v>
      </c>
      <c r="NH73" s="252">
        <f t="shared" si="68"/>
        <v>0</v>
      </c>
      <c r="NI73" s="252">
        <f t="shared" si="68"/>
        <v>0</v>
      </c>
      <c r="NJ73" s="252">
        <f t="shared" si="68"/>
        <v>0</v>
      </c>
      <c r="NK73" s="252">
        <f t="shared" si="68"/>
        <v>0</v>
      </c>
      <c r="NL73" s="252">
        <f t="shared" si="68"/>
        <v>0</v>
      </c>
      <c r="NM73" s="252">
        <f t="shared" si="68"/>
        <v>0</v>
      </c>
      <c r="NN73" s="252">
        <f t="shared" si="68"/>
        <v>0</v>
      </c>
      <c r="NO73" s="252">
        <f t="shared" si="68"/>
        <v>0</v>
      </c>
      <c r="NP73" s="252">
        <f t="shared" si="68"/>
        <v>0</v>
      </c>
      <c r="NQ73" s="252">
        <f t="shared" si="68"/>
        <v>0</v>
      </c>
      <c r="NR73" s="252">
        <f t="shared" si="68"/>
        <v>0</v>
      </c>
      <c r="NS73" s="252">
        <f t="shared" si="68"/>
        <v>0</v>
      </c>
      <c r="NT73" s="252">
        <f t="shared" si="68"/>
        <v>0</v>
      </c>
      <c r="NU73" s="252">
        <f t="shared" si="68"/>
        <v>0</v>
      </c>
      <c r="NV73" s="252">
        <f t="shared" si="68"/>
        <v>0</v>
      </c>
      <c r="NW73" s="252">
        <f t="shared" si="68"/>
        <v>0</v>
      </c>
      <c r="NX73" s="252">
        <f t="shared" si="68"/>
        <v>0</v>
      </c>
      <c r="NY73" s="252">
        <f t="shared" ref="NY73:QJ73" si="69">SUMIF($C$20:$C$65,$B$73,NY20:NY65)</f>
        <v>0</v>
      </c>
      <c r="NZ73" s="252">
        <f t="shared" si="69"/>
        <v>0</v>
      </c>
      <c r="OA73" s="252">
        <f t="shared" si="69"/>
        <v>0</v>
      </c>
      <c r="OB73" s="252">
        <f t="shared" si="69"/>
        <v>0</v>
      </c>
      <c r="OC73" s="252">
        <f t="shared" si="69"/>
        <v>0</v>
      </c>
      <c r="OD73" s="252">
        <f t="shared" si="69"/>
        <v>0</v>
      </c>
      <c r="OE73" s="252">
        <f t="shared" si="69"/>
        <v>0</v>
      </c>
      <c r="OF73" s="252">
        <f t="shared" si="69"/>
        <v>0</v>
      </c>
      <c r="OG73" s="252">
        <f t="shared" si="69"/>
        <v>0</v>
      </c>
      <c r="OH73" s="252">
        <f t="shared" si="69"/>
        <v>0</v>
      </c>
      <c r="OI73" s="252">
        <f t="shared" si="69"/>
        <v>0</v>
      </c>
      <c r="OJ73" s="252">
        <f t="shared" si="69"/>
        <v>0</v>
      </c>
      <c r="OK73" s="252">
        <f t="shared" si="69"/>
        <v>0</v>
      </c>
      <c r="OL73" s="252">
        <f t="shared" si="69"/>
        <v>0</v>
      </c>
      <c r="OM73" s="252">
        <f t="shared" si="69"/>
        <v>0</v>
      </c>
      <c r="ON73" s="252">
        <f t="shared" si="69"/>
        <v>0</v>
      </c>
      <c r="OO73" s="252">
        <f t="shared" si="69"/>
        <v>0</v>
      </c>
      <c r="OP73" s="252">
        <f t="shared" si="69"/>
        <v>0</v>
      </c>
      <c r="OQ73" s="252">
        <f t="shared" si="69"/>
        <v>0</v>
      </c>
      <c r="OR73" s="252">
        <f t="shared" si="69"/>
        <v>0</v>
      </c>
      <c r="OS73" s="252">
        <f t="shared" si="69"/>
        <v>0</v>
      </c>
      <c r="OT73" s="252">
        <f t="shared" si="69"/>
        <v>0</v>
      </c>
      <c r="OU73" s="252">
        <f t="shared" si="69"/>
        <v>0</v>
      </c>
      <c r="OV73" s="252">
        <f t="shared" si="69"/>
        <v>0</v>
      </c>
      <c r="OW73" s="252">
        <f t="shared" si="69"/>
        <v>0</v>
      </c>
      <c r="OX73" s="252">
        <f t="shared" si="69"/>
        <v>0</v>
      </c>
      <c r="OY73" s="258">
        <f t="shared" si="69"/>
        <v>0</v>
      </c>
      <c r="OZ73" s="252">
        <f t="shared" si="69"/>
        <v>0</v>
      </c>
      <c r="PA73" s="252">
        <f t="shared" si="69"/>
        <v>0</v>
      </c>
      <c r="PB73" s="252">
        <f t="shared" si="69"/>
        <v>0</v>
      </c>
      <c r="PC73" s="252">
        <f t="shared" si="69"/>
        <v>0</v>
      </c>
      <c r="PD73" s="252">
        <f t="shared" si="69"/>
        <v>0</v>
      </c>
      <c r="PE73" s="252">
        <f t="shared" si="69"/>
        <v>0</v>
      </c>
      <c r="PF73" s="252">
        <f t="shared" si="69"/>
        <v>0</v>
      </c>
      <c r="PG73" s="252">
        <f t="shared" si="69"/>
        <v>0</v>
      </c>
      <c r="PH73" s="252">
        <f t="shared" si="69"/>
        <v>0</v>
      </c>
      <c r="PI73" s="252">
        <f t="shared" si="69"/>
        <v>0</v>
      </c>
      <c r="PJ73" s="252">
        <f t="shared" si="69"/>
        <v>0</v>
      </c>
      <c r="PK73" s="252">
        <f t="shared" si="69"/>
        <v>0</v>
      </c>
      <c r="PL73" s="252">
        <f t="shared" si="69"/>
        <v>0</v>
      </c>
      <c r="PM73" s="252">
        <f t="shared" si="69"/>
        <v>0</v>
      </c>
      <c r="PN73" s="252">
        <f t="shared" si="69"/>
        <v>0</v>
      </c>
      <c r="PO73" s="252">
        <f t="shared" si="69"/>
        <v>0</v>
      </c>
      <c r="PP73" s="252">
        <f t="shared" si="69"/>
        <v>0</v>
      </c>
      <c r="PQ73" s="252">
        <f t="shared" si="69"/>
        <v>0</v>
      </c>
      <c r="PR73" s="252">
        <f t="shared" si="69"/>
        <v>0</v>
      </c>
      <c r="PS73" s="252">
        <f t="shared" si="69"/>
        <v>0</v>
      </c>
      <c r="PT73" s="252">
        <f t="shared" si="69"/>
        <v>0</v>
      </c>
      <c r="PU73" s="252">
        <f t="shared" si="69"/>
        <v>0</v>
      </c>
      <c r="PV73" s="252">
        <f t="shared" si="69"/>
        <v>0</v>
      </c>
      <c r="PW73" s="252">
        <f t="shared" si="69"/>
        <v>0</v>
      </c>
      <c r="PX73" s="252">
        <f t="shared" si="69"/>
        <v>0</v>
      </c>
      <c r="PY73" s="252">
        <f t="shared" si="69"/>
        <v>0</v>
      </c>
      <c r="PZ73" s="252">
        <f t="shared" si="69"/>
        <v>0</v>
      </c>
      <c r="QA73" s="252">
        <f t="shared" si="69"/>
        <v>0</v>
      </c>
      <c r="QB73" s="252">
        <f t="shared" si="69"/>
        <v>0</v>
      </c>
      <c r="QC73" s="252">
        <f t="shared" si="69"/>
        <v>0</v>
      </c>
      <c r="QD73" s="252">
        <f t="shared" si="69"/>
        <v>0</v>
      </c>
      <c r="QE73" s="252">
        <f t="shared" si="69"/>
        <v>0</v>
      </c>
      <c r="QF73" s="252">
        <f t="shared" si="69"/>
        <v>0</v>
      </c>
      <c r="QG73" s="252">
        <f t="shared" si="69"/>
        <v>0</v>
      </c>
      <c r="QH73" s="252">
        <f t="shared" si="69"/>
        <v>0</v>
      </c>
      <c r="QI73" s="252">
        <f t="shared" si="69"/>
        <v>0</v>
      </c>
      <c r="QJ73" s="252">
        <f t="shared" si="69"/>
        <v>0</v>
      </c>
      <c r="QK73" s="252">
        <f t="shared" ref="QK73:QR73" si="70">SUMIF($C$20:$C$65,$B$73,QK20:QK65)</f>
        <v>0</v>
      </c>
      <c r="QL73" s="252">
        <f t="shared" si="70"/>
        <v>0</v>
      </c>
      <c r="QM73" s="252">
        <f t="shared" si="70"/>
        <v>0</v>
      </c>
      <c r="QN73" s="252">
        <f t="shared" si="70"/>
        <v>0</v>
      </c>
      <c r="QO73" s="252">
        <f t="shared" si="70"/>
        <v>0</v>
      </c>
      <c r="QP73" s="252">
        <f t="shared" si="70"/>
        <v>0</v>
      </c>
      <c r="QQ73" s="252">
        <f t="shared" si="70"/>
        <v>0</v>
      </c>
      <c r="QR73" s="252">
        <f t="shared" si="70"/>
        <v>0</v>
      </c>
    </row>
    <row r="74" spans="1:460" s="249" customFormat="1" ht="15" customHeight="1" outlineLevel="1">
      <c r="B74" s="256" t="str">
        <f>B11</f>
        <v xml:space="preserve">Funcţionari administrativi </v>
      </c>
      <c r="C74" s="251"/>
      <c r="D74" s="252"/>
      <c r="E74" s="252">
        <f t="shared" ref="E74:BP74" si="71">SUMIF($C$20:$C$65,$B$74,E20:E65)</f>
        <v>0</v>
      </c>
      <c r="F74" s="252">
        <f t="shared" si="71"/>
        <v>0</v>
      </c>
      <c r="G74" s="252">
        <f t="shared" si="71"/>
        <v>0</v>
      </c>
      <c r="H74" s="252">
        <f t="shared" si="71"/>
        <v>0</v>
      </c>
      <c r="I74" s="252">
        <f t="shared" si="71"/>
        <v>0</v>
      </c>
      <c r="J74" s="252">
        <f t="shared" si="71"/>
        <v>0</v>
      </c>
      <c r="K74" s="252">
        <f t="shared" si="71"/>
        <v>0</v>
      </c>
      <c r="L74" s="252">
        <f t="shared" si="71"/>
        <v>0</v>
      </c>
      <c r="M74" s="252">
        <f t="shared" si="71"/>
        <v>0</v>
      </c>
      <c r="N74" s="252">
        <f t="shared" si="71"/>
        <v>0</v>
      </c>
      <c r="O74" s="252">
        <f t="shared" si="71"/>
        <v>0</v>
      </c>
      <c r="P74" s="252">
        <f t="shared" si="71"/>
        <v>0</v>
      </c>
      <c r="Q74" s="252">
        <f t="shared" si="71"/>
        <v>0</v>
      </c>
      <c r="R74" s="252">
        <f t="shared" si="71"/>
        <v>0</v>
      </c>
      <c r="S74" s="252">
        <f t="shared" si="71"/>
        <v>0</v>
      </c>
      <c r="T74" s="252">
        <f t="shared" si="71"/>
        <v>0</v>
      </c>
      <c r="U74" s="252">
        <f t="shared" si="71"/>
        <v>0</v>
      </c>
      <c r="V74" s="252">
        <f t="shared" si="71"/>
        <v>0</v>
      </c>
      <c r="W74" s="252">
        <f t="shared" si="71"/>
        <v>0</v>
      </c>
      <c r="X74" s="252">
        <f t="shared" si="71"/>
        <v>0</v>
      </c>
      <c r="Y74" s="252">
        <f t="shared" si="71"/>
        <v>0</v>
      </c>
      <c r="Z74" s="252">
        <f t="shared" si="71"/>
        <v>0</v>
      </c>
      <c r="AA74" s="252">
        <f t="shared" si="71"/>
        <v>0</v>
      </c>
      <c r="AB74" s="252">
        <f t="shared" si="71"/>
        <v>0</v>
      </c>
      <c r="AC74" s="252">
        <f t="shared" si="71"/>
        <v>0</v>
      </c>
      <c r="AD74" s="252">
        <f t="shared" si="71"/>
        <v>0</v>
      </c>
      <c r="AE74" s="252">
        <f t="shared" si="71"/>
        <v>0</v>
      </c>
      <c r="AF74" s="252">
        <f t="shared" si="71"/>
        <v>0</v>
      </c>
      <c r="AG74" s="252">
        <f t="shared" si="71"/>
        <v>0</v>
      </c>
      <c r="AH74" s="252">
        <f t="shared" si="71"/>
        <v>0</v>
      </c>
      <c r="AI74" s="252">
        <f t="shared" si="71"/>
        <v>0</v>
      </c>
      <c r="AJ74" s="252">
        <f t="shared" si="71"/>
        <v>0</v>
      </c>
      <c r="AK74" s="252">
        <f t="shared" si="71"/>
        <v>0</v>
      </c>
      <c r="AL74" s="252">
        <f t="shared" si="71"/>
        <v>0</v>
      </c>
      <c r="AM74" s="252">
        <f t="shared" si="71"/>
        <v>0</v>
      </c>
      <c r="AN74" s="252">
        <f t="shared" si="71"/>
        <v>0</v>
      </c>
      <c r="AO74" s="252">
        <f t="shared" si="71"/>
        <v>0</v>
      </c>
      <c r="AP74" s="252">
        <f t="shared" si="71"/>
        <v>0</v>
      </c>
      <c r="AQ74" s="252">
        <f t="shared" si="71"/>
        <v>0</v>
      </c>
      <c r="AR74" s="252">
        <f t="shared" si="71"/>
        <v>0</v>
      </c>
      <c r="AS74" s="252">
        <f t="shared" si="71"/>
        <v>0</v>
      </c>
      <c r="AT74" s="252">
        <f t="shared" si="71"/>
        <v>0</v>
      </c>
      <c r="AU74" s="252">
        <f t="shared" si="71"/>
        <v>0</v>
      </c>
      <c r="AV74" s="252">
        <f t="shared" si="71"/>
        <v>0</v>
      </c>
      <c r="AW74" s="252">
        <f t="shared" si="71"/>
        <v>0</v>
      </c>
      <c r="AX74" s="252">
        <f t="shared" si="71"/>
        <v>0</v>
      </c>
      <c r="AY74" s="252">
        <f t="shared" si="71"/>
        <v>0</v>
      </c>
      <c r="AZ74" s="252">
        <f t="shared" si="71"/>
        <v>0</v>
      </c>
      <c r="BA74" s="252">
        <f t="shared" si="71"/>
        <v>0</v>
      </c>
      <c r="BB74" s="252">
        <f t="shared" si="71"/>
        <v>0</v>
      </c>
      <c r="BC74" s="257">
        <f t="shared" si="71"/>
        <v>0</v>
      </c>
      <c r="BD74" s="252">
        <f t="shared" si="71"/>
        <v>0</v>
      </c>
      <c r="BE74" s="252">
        <f t="shared" si="71"/>
        <v>0</v>
      </c>
      <c r="BF74" s="252">
        <f t="shared" si="71"/>
        <v>0</v>
      </c>
      <c r="BG74" s="252">
        <f t="shared" si="71"/>
        <v>0</v>
      </c>
      <c r="BH74" s="252">
        <f t="shared" si="71"/>
        <v>0</v>
      </c>
      <c r="BI74" s="252">
        <f t="shared" si="71"/>
        <v>0</v>
      </c>
      <c r="BJ74" s="252">
        <f t="shared" si="71"/>
        <v>0</v>
      </c>
      <c r="BK74" s="252">
        <f t="shared" si="71"/>
        <v>0</v>
      </c>
      <c r="BL74" s="252">
        <f t="shared" si="71"/>
        <v>0</v>
      </c>
      <c r="BM74" s="252">
        <f t="shared" si="71"/>
        <v>0</v>
      </c>
      <c r="BN74" s="252">
        <f t="shared" si="71"/>
        <v>0</v>
      </c>
      <c r="BO74" s="252">
        <f t="shared" si="71"/>
        <v>0</v>
      </c>
      <c r="BP74" s="252">
        <f t="shared" si="71"/>
        <v>0</v>
      </c>
      <c r="BQ74" s="252">
        <f t="shared" ref="BQ74:EB74" si="72">SUMIF($C$20:$C$65,$B$74,BQ20:BQ65)</f>
        <v>0</v>
      </c>
      <c r="BR74" s="252">
        <f t="shared" si="72"/>
        <v>0</v>
      </c>
      <c r="BS74" s="252">
        <f t="shared" si="72"/>
        <v>0</v>
      </c>
      <c r="BT74" s="252">
        <f t="shared" si="72"/>
        <v>0</v>
      </c>
      <c r="BU74" s="252">
        <f t="shared" si="72"/>
        <v>0</v>
      </c>
      <c r="BV74" s="252">
        <f t="shared" si="72"/>
        <v>0</v>
      </c>
      <c r="BW74" s="252">
        <f t="shared" si="72"/>
        <v>0</v>
      </c>
      <c r="BX74" s="252">
        <f t="shared" si="72"/>
        <v>0</v>
      </c>
      <c r="BY74" s="252">
        <f t="shared" si="72"/>
        <v>0</v>
      </c>
      <c r="BZ74" s="252">
        <f t="shared" si="72"/>
        <v>0</v>
      </c>
      <c r="CA74" s="252">
        <f t="shared" si="72"/>
        <v>0</v>
      </c>
      <c r="CB74" s="252">
        <f t="shared" si="72"/>
        <v>0</v>
      </c>
      <c r="CC74" s="252">
        <f t="shared" si="72"/>
        <v>0</v>
      </c>
      <c r="CD74" s="252">
        <f t="shared" si="72"/>
        <v>0</v>
      </c>
      <c r="CE74" s="252">
        <f t="shared" si="72"/>
        <v>0</v>
      </c>
      <c r="CF74" s="252">
        <f t="shared" si="72"/>
        <v>0</v>
      </c>
      <c r="CG74" s="252">
        <f t="shared" si="72"/>
        <v>0</v>
      </c>
      <c r="CH74" s="252">
        <f t="shared" si="72"/>
        <v>0</v>
      </c>
      <c r="CI74" s="252">
        <f t="shared" si="72"/>
        <v>0</v>
      </c>
      <c r="CJ74" s="252">
        <f t="shared" si="72"/>
        <v>0</v>
      </c>
      <c r="CK74" s="252">
        <f t="shared" si="72"/>
        <v>0</v>
      </c>
      <c r="CL74" s="252">
        <f t="shared" si="72"/>
        <v>0</v>
      </c>
      <c r="CM74" s="252">
        <f t="shared" si="72"/>
        <v>0</v>
      </c>
      <c r="CN74" s="252">
        <f t="shared" si="72"/>
        <v>0</v>
      </c>
      <c r="CO74" s="252">
        <f t="shared" si="72"/>
        <v>0</v>
      </c>
      <c r="CP74" s="252">
        <f t="shared" si="72"/>
        <v>0</v>
      </c>
      <c r="CQ74" s="252">
        <f t="shared" si="72"/>
        <v>0</v>
      </c>
      <c r="CR74" s="252">
        <f t="shared" si="72"/>
        <v>0</v>
      </c>
      <c r="CS74" s="252">
        <f t="shared" si="72"/>
        <v>0</v>
      </c>
      <c r="CT74" s="252">
        <f t="shared" si="72"/>
        <v>0</v>
      </c>
      <c r="CU74" s="252">
        <f t="shared" si="72"/>
        <v>0</v>
      </c>
      <c r="CV74" s="252">
        <f t="shared" si="72"/>
        <v>0</v>
      </c>
      <c r="CW74" s="252">
        <f t="shared" si="72"/>
        <v>0</v>
      </c>
      <c r="CX74" s="252">
        <f t="shared" si="72"/>
        <v>0</v>
      </c>
      <c r="CY74" s="252">
        <f t="shared" si="72"/>
        <v>0</v>
      </c>
      <c r="CZ74" s="252">
        <f t="shared" si="72"/>
        <v>0</v>
      </c>
      <c r="DA74" s="252">
        <f t="shared" si="72"/>
        <v>0</v>
      </c>
      <c r="DB74" s="252">
        <f t="shared" si="72"/>
        <v>0</v>
      </c>
      <c r="DC74" s="252">
        <f t="shared" si="72"/>
        <v>0</v>
      </c>
      <c r="DD74" s="252">
        <f t="shared" si="72"/>
        <v>0</v>
      </c>
      <c r="DE74" s="252">
        <f t="shared" si="72"/>
        <v>0</v>
      </c>
      <c r="DF74" s="252">
        <f t="shared" si="72"/>
        <v>0</v>
      </c>
      <c r="DG74" s="252">
        <f t="shared" si="72"/>
        <v>0</v>
      </c>
      <c r="DH74" s="252">
        <f t="shared" si="72"/>
        <v>0</v>
      </c>
      <c r="DI74" s="252">
        <f t="shared" si="72"/>
        <v>0</v>
      </c>
      <c r="DJ74" s="252">
        <f t="shared" si="72"/>
        <v>0</v>
      </c>
      <c r="DK74" s="252">
        <f t="shared" si="72"/>
        <v>0</v>
      </c>
      <c r="DL74" s="252">
        <f t="shared" si="72"/>
        <v>0</v>
      </c>
      <c r="DM74" s="252">
        <f t="shared" si="72"/>
        <v>0</v>
      </c>
      <c r="DN74" s="252">
        <f t="shared" si="72"/>
        <v>0</v>
      </c>
      <c r="DO74" s="252">
        <f t="shared" si="72"/>
        <v>0</v>
      </c>
      <c r="DP74" s="252">
        <f t="shared" si="72"/>
        <v>0</v>
      </c>
      <c r="DQ74" s="252">
        <f t="shared" si="72"/>
        <v>0</v>
      </c>
      <c r="DR74" s="252">
        <f t="shared" si="72"/>
        <v>0</v>
      </c>
      <c r="DS74" s="252">
        <f t="shared" si="72"/>
        <v>0</v>
      </c>
      <c r="DT74" s="252">
        <f t="shared" si="72"/>
        <v>0</v>
      </c>
      <c r="DU74" s="252">
        <f t="shared" si="72"/>
        <v>0</v>
      </c>
      <c r="DV74" s="252">
        <f t="shared" si="72"/>
        <v>0</v>
      </c>
      <c r="DW74" s="252">
        <f t="shared" si="72"/>
        <v>0</v>
      </c>
      <c r="DX74" s="252">
        <f t="shared" si="72"/>
        <v>0</v>
      </c>
      <c r="DY74" s="252">
        <f t="shared" si="72"/>
        <v>0</v>
      </c>
      <c r="DZ74" s="252">
        <f t="shared" si="72"/>
        <v>0</v>
      </c>
      <c r="EA74" s="252">
        <f t="shared" si="72"/>
        <v>0</v>
      </c>
      <c r="EB74" s="252">
        <f t="shared" si="72"/>
        <v>0</v>
      </c>
      <c r="EC74" s="252">
        <f t="shared" ref="EC74:GN74" si="73">SUMIF($C$20:$C$65,$B$74,EC20:EC65)</f>
        <v>0</v>
      </c>
      <c r="ED74" s="252">
        <f t="shared" si="73"/>
        <v>0</v>
      </c>
      <c r="EE74" s="252">
        <f t="shared" si="73"/>
        <v>0</v>
      </c>
      <c r="EF74" s="252">
        <f t="shared" si="73"/>
        <v>0</v>
      </c>
      <c r="EG74" s="252">
        <f t="shared" si="73"/>
        <v>0</v>
      </c>
      <c r="EH74" s="252">
        <f t="shared" si="73"/>
        <v>0</v>
      </c>
      <c r="EI74" s="252">
        <f t="shared" si="73"/>
        <v>0</v>
      </c>
      <c r="EJ74" s="252">
        <f t="shared" si="73"/>
        <v>0</v>
      </c>
      <c r="EK74" s="252">
        <f t="shared" si="73"/>
        <v>0</v>
      </c>
      <c r="EL74" s="252">
        <f t="shared" si="73"/>
        <v>0</v>
      </c>
      <c r="EM74" s="252">
        <f t="shared" si="73"/>
        <v>0</v>
      </c>
      <c r="EN74" s="252">
        <f t="shared" si="73"/>
        <v>0</v>
      </c>
      <c r="EO74" s="252">
        <f t="shared" si="73"/>
        <v>0</v>
      </c>
      <c r="EP74" s="252">
        <f t="shared" si="73"/>
        <v>0</v>
      </c>
      <c r="EQ74" s="252">
        <f t="shared" si="73"/>
        <v>0</v>
      </c>
      <c r="ER74" s="252">
        <f t="shared" si="73"/>
        <v>0</v>
      </c>
      <c r="ES74" s="252">
        <f t="shared" si="73"/>
        <v>0</v>
      </c>
      <c r="ET74" s="252">
        <f t="shared" si="73"/>
        <v>0</v>
      </c>
      <c r="EU74" s="252">
        <f t="shared" si="73"/>
        <v>0</v>
      </c>
      <c r="EV74" s="252">
        <f t="shared" si="73"/>
        <v>0</v>
      </c>
      <c r="EW74" s="252">
        <f t="shared" si="73"/>
        <v>0</v>
      </c>
      <c r="EX74" s="252">
        <f t="shared" si="73"/>
        <v>0</v>
      </c>
      <c r="EY74" s="252">
        <f t="shared" si="73"/>
        <v>0</v>
      </c>
      <c r="EZ74" s="252">
        <f t="shared" si="73"/>
        <v>0</v>
      </c>
      <c r="FA74" s="252">
        <f t="shared" si="73"/>
        <v>0</v>
      </c>
      <c r="FB74" s="252">
        <f t="shared" si="73"/>
        <v>0</v>
      </c>
      <c r="FC74" s="252">
        <f t="shared" si="73"/>
        <v>0</v>
      </c>
      <c r="FD74" s="252">
        <f t="shared" si="73"/>
        <v>0</v>
      </c>
      <c r="FE74" s="252">
        <f t="shared" si="73"/>
        <v>0</v>
      </c>
      <c r="FF74" s="252">
        <f t="shared" si="73"/>
        <v>0</v>
      </c>
      <c r="FG74" s="252">
        <f t="shared" si="73"/>
        <v>0</v>
      </c>
      <c r="FH74" s="252">
        <f t="shared" si="73"/>
        <v>0</v>
      </c>
      <c r="FI74" s="252">
        <f t="shared" si="73"/>
        <v>0</v>
      </c>
      <c r="FJ74" s="252">
        <f t="shared" si="73"/>
        <v>0</v>
      </c>
      <c r="FK74" s="252">
        <f t="shared" si="73"/>
        <v>0</v>
      </c>
      <c r="FL74" s="252">
        <f t="shared" si="73"/>
        <v>0</v>
      </c>
      <c r="FM74" s="252">
        <f t="shared" si="73"/>
        <v>0</v>
      </c>
      <c r="FN74" s="252">
        <f t="shared" si="73"/>
        <v>0</v>
      </c>
      <c r="FO74" s="252">
        <f t="shared" si="73"/>
        <v>0</v>
      </c>
      <c r="FP74" s="252">
        <f t="shared" si="73"/>
        <v>0</v>
      </c>
      <c r="FQ74" s="252">
        <f t="shared" si="73"/>
        <v>0</v>
      </c>
      <c r="FR74" s="252">
        <f t="shared" si="73"/>
        <v>0</v>
      </c>
      <c r="FS74" s="252">
        <f t="shared" si="73"/>
        <v>0</v>
      </c>
      <c r="FT74" s="252">
        <f t="shared" si="73"/>
        <v>0</v>
      </c>
      <c r="FU74" s="252">
        <f t="shared" si="73"/>
        <v>0</v>
      </c>
      <c r="FV74" s="252">
        <f t="shared" si="73"/>
        <v>0</v>
      </c>
      <c r="FW74" s="252">
        <f t="shared" si="73"/>
        <v>0</v>
      </c>
      <c r="FX74" s="252">
        <f t="shared" si="73"/>
        <v>0</v>
      </c>
      <c r="FY74" s="252">
        <f t="shared" si="73"/>
        <v>0</v>
      </c>
      <c r="FZ74" s="252">
        <f t="shared" si="73"/>
        <v>0</v>
      </c>
      <c r="GA74" s="252">
        <f t="shared" si="73"/>
        <v>0</v>
      </c>
      <c r="GB74" s="252">
        <f t="shared" si="73"/>
        <v>0</v>
      </c>
      <c r="GC74" s="252">
        <f t="shared" si="73"/>
        <v>0</v>
      </c>
      <c r="GD74" s="252">
        <f t="shared" si="73"/>
        <v>0</v>
      </c>
      <c r="GE74" s="252">
        <f t="shared" si="73"/>
        <v>0</v>
      </c>
      <c r="GF74" s="252">
        <f t="shared" si="73"/>
        <v>0</v>
      </c>
      <c r="GG74" s="252">
        <f t="shared" si="73"/>
        <v>0</v>
      </c>
      <c r="GH74" s="252">
        <f t="shared" si="73"/>
        <v>0</v>
      </c>
      <c r="GI74" s="252">
        <f t="shared" si="73"/>
        <v>0</v>
      </c>
      <c r="GJ74" s="252">
        <f t="shared" si="73"/>
        <v>0</v>
      </c>
      <c r="GK74" s="252">
        <f t="shared" si="73"/>
        <v>0</v>
      </c>
      <c r="GL74" s="252">
        <f t="shared" si="73"/>
        <v>0</v>
      </c>
      <c r="GM74" s="252">
        <f t="shared" si="73"/>
        <v>0</v>
      </c>
      <c r="GN74" s="252">
        <f t="shared" si="73"/>
        <v>0</v>
      </c>
      <c r="GO74" s="252">
        <f t="shared" ref="GO74:IZ74" si="74">SUMIF($C$20:$C$65,$B$74,GO20:GO65)</f>
        <v>0</v>
      </c>
      <c r="GP74" s="252">
        <f t="shared" si="74"/>
        <v>0</v>
      </c>
      <c r="GQ74" s="252">
        <f t="shared" si="74"/>
        <v>0</v>
      </c>
      <c r="GR74" s="252">
        <f t="shared" si="74"/>
        <v>0</v>
      </c>
      <c r="GS74" s="252">
        <f t="shared" si="74"/>
        <v>0</v>
      </c>
      <c r="GT74" s="258">
        <f t="shared" si="74"/>
        <v>0</v>
      </c>
      <c r="GU74" s="258">
        <f t="shared" si="74"/>
        <v>0</v>
      </c>
      <c r="GV74" s="258">
        <f t="shared" si="74"/>
        <v>0</v>
      </c>
      <c r="GW74" s="258">
        <f t="shared" si="74"/>
        <v>0</v>
      </c>
      <c r="GX74" s="258">
        <f t="shared" si="74"/>
        <v>0</v>
      </c>
      <c r="GY74" s="252">
        <f t="shared" si="74"/>
        <v>0</v>
      </c>
      <c r="GZ74" s="252">
        <f t="shared" si="74"/>
        <v>0</v>
      </c>
      <c r="HA74" s="252">
        <f t="shared" si="74"/>
        <v>0</v>
      </c>
      <c r="HB74" s="252">
        <f t="shared" si="74"/>
        <v>0</v>
      </c>
      <c r="HC74" s="252">
        <f t="shared" si="74"/>
        <v>0</v>
      </c>
      <c r="HD74" s="252">
        <f t="shared" si="74"/>
        <v>0</v>
      </c>
      <c r="HE74" s="252">
        <f t="shared" si="74"/>
        <v>0</v>
      </c>
      <c r="HF74" s="252">
        <f t="shared" si="74"/>
        <v>0</v>
      </c>
      <c r="HG74" s="252">
        <f t="shared" si="74"/>
        <v>0</v>
      </c>
      <c r="HH74" s="252">
        <f t="shared" si="74"/>
        <v>0</v>
      </c>
      <c r="HI74" s="252">
        <f t="shared" si="74"/>
        <v>0</v>
      </c>
      <c r="HJ74" s="252">
        <f t="shared" si="74"/>
        <v>0</v>
      </c>
      <c r="HK74" s="252">
        <f t="shared" si="74"/>
        <v>0</v>
      </c>
      <c r="HL74" s="252">
        <f t="shared" si="74"/>
        <v>0</v>
      </c>
      <c r="HM74" s="252">
        <f t="shared" si="74"/>
        <v>0</v>
      </c>
      <c r="HN74" s="252">
        <f t="shared" si="74"/>
        <v>0</v>
      </c>
      <c r="HO74" s="252">
        <f t="shared" si="74"/>
        <v>0</v>
      </c>
      <c r="HP74" s="252">
        <f t="shared" si="74"/>
        <v>0</v>
      </c>
      <c r="HQ74" s="252">
        <f t="shared" si="74"/>
        <v>0</v>
      </c>
      <c r="HR74" s="252">
        <f t="shared" si="74"/>
        <v>0</v>
      </c>
      <c r="HS74" s="252">
        <f t="shared" si="74"/>
        <v>0</v>
      </c>
      <c r="HT74" s="252">
        <f t="shared" si="74"/>
        <v>0</v>
      </c>
      <c r="HU74" s="252">
        <f t="shared" si="74"/>
        <v>0</v>
      </c>
      <c r="HV74" s="252">
        <f t="shared" si="74"/>
        <v>0</v>
      </c>
      <c r="HW74" s="252">
        <f t="shared" si="74"/>
        <v>0</v>
      </c>
      <c r="HX74" s="252">
        <f t="shared" si="74"/>
        <v>0</v>
      </c>
      <c r="HY74" s="252">
        <f t="shared" si="74"/>
        <v>0</v>
      </c>
      <c r="HZ74" s="252">
        <f t="shared" si="74"/>
        <v>0</v>
      </c>
      <c r="IA74" s="252">
        <f t="shared" si="74"/>
        <v>0</v>
      </c>
      <c r="IB74" s="252">
        <f t="shared" si="74"/>
        <v>0</v>
      </c>
      <c r="IC74" s="252">
        <f t="shared" si="74"/>
        <v>0</v>
      </c>
      <c r="ID74" s="252">
        <f t="shared" si="74"/>
        <v>0</v>
      </c>
      <c r="IE74" s="252">
        <f t="shared" si="74"/>
        <v>0</v>
      </c>
      <c r="IF74" s="252">
        <f t="shared" si="74"/>
        <v>0</v>
      </c>
      <c r="IG74" s="252">
        <f t="shared" si="74"/>
        <v>0</v>
      </c>
      <c r="IH74" s="252">
        <f t="shared" si="74"/>
        <v>0</v>
      </c>
      <c r="II74" s="252">
        <f t="shared" si="74"/>
        <v>0</v>
      </c>
      <c r="IJ74" s="252">
        <f t="shared" si="74"/>
        <v>0</v>
      </c>
      <c r="IK74" s="252">
        <f t="shared" si="74"/>
        <v>0</v>
      </c>
      <c r="IL74" s="252">
        <f t="shared" si="74"/>
        <v>0</v>
      </c>
      <c r="IM74" s="252">
        <f t="shared" si="74"/>
        <v>0</v>
      </c>
      <c r="IN74" s="252">
        <f t="shared" si="74"/>
        <v>0</v>
      </c>
      <c r="IO74" s="252">
        <f t="shared" si="74"/>
        <v>0</v>
      </c>
      <c r="IP74" s="252">
        <f t="shared" si="74"/>
        <v>0</v>
      </c>
      <c r="IQ74" s="252">
        <f t="shared" si="74"/>
        <v>0</v>
      </c>
      <c r="IR74" s="252">
        <f t="shared" si="74"/>
        <v>0</v>
      </c>
      <c r="IS74" s="252">
        <f t="shared" si="74"/>
        <v>0</v>
      </c>
      <c r="IT74" s="252">
        <f t="shared" si="74"/>
        <v>0</v>
      </c>
      <c r="IU74" s="252">
        <f t="shared" si="74"/>
        <v>0</v>
      </c>
      <c r="IV74" s="252">
        <f t="shared" si="74"/>
        <v>0</v>
      </c>
      <c r="IW74" s="257">
        <f t="shared" si="74"/>
        <v>0</v>
      </c>
      <c r="IX74" s="252">
        <f t="shared" si="74"/>
        <v>0</v>
      </c>
      <c r="IY74" s="252">
        <f t="shared" si="74"/>
        <v>0</v>
      </c>
      <c r="IZ74" s="252">
        <f t="shared" si="74"/>
        <v>0</v>
      </c>
      <c r="JA74" s="252">
        <f t="shared" ref="JA74:LL74" si="75">SUMIF($C$20:$C$65,$B$74,JA20:JA65)</f>
        <v>0</v>
      </c>
      <c r="JB74" s="252">
        <f t="shared" si="75"/>
        <v>0</v>
      </c>
      <c r="JC74" s="252">
        <f t="shared" si="75"/>
        <v>0</v>
      </c>
      <c r="JD74" s="252">
        <f t="shared" si="75"/>
        <v>0</v>
      </c>
      <c r="JE74" s="252">
        <f t="shared" si="75"/>
        <v>0</v>
      </c>
      <c r="JF74" s="252">
        <f t="shared" si="75"/>
        <v>0</v>
      </c>
      <c r="JG74" s="252">
        <f t="shared" si="75"/>
        <v>0</v>
      </c>
      <c r="JH74" s="252">
        <f t="shared" si="75"/>
        <v>0</v>
      </c>
      <c r="JI74" s="252">
        <f t="shared" si="75"/>
        <v>0</v>
      </c>
      <c r="JJ74" s="252">
        <f t="shared" si="75"/>
        <v>0</v>
      </c>
      <c r="JK74" s="252">
        <f t="shared" si="75"/>
        <v>0</v>
      </c>
      <c r="JL74" s="252">
        <f t="shared" si="75"/>
        <v>0</v>
      </c>
      <c r="JM74" s="252">
        <f t="shared" si="75"/>
        <v>0</v>
      </c>
      <c r="JN74" s="252">
        <f t="shared" si="75"/>
        <v>0</v>
      </c>
      <c r="JO74" s="252">
        <f t="shared" si="75"/>
        <v>0</v>
      </c>
      <c r="JP74" s="252">
        <f t="shared" si="75"/>
        <v>0</v>
      </c>
      <c r="JQ74" s="252">
        <f t="shared" si="75"/>
        <v>0</v>
      </c>
      <c r="JR74" s="252">
        <f t="shared" si="75"/>
        <v>0</v>
      </c>
      <c r="JS74" s="252">
        <f t="shared" si="75"/>
        <v>0</v>
      </c>
      <c r="JT74" s="252">
        <f t="shared" si="75"/>
        <v>0</v>
      </c>
      <c r="JU74" s="252">
        <f t="shared" si="75"/>
        <v>0</v>
      </c>
      <c r="JV74" s="252">
        <f t="shared" si="75"/>
        <v>0</v>
      </c>
      <c r="JW74" s="252">
        <f t="shared" si="75"/>
        <v>0</v>
      </c>
      <c r="JX74" s="252">
        <f t="shared" si="75"/>
        <v>0</v>
      </c>
      <c r="JY74" s="252">
        <f t="shared" si="75"/>
        <v>0</v>
      </c>
      <c r="JZ74" s="252">
        <f t="shared" si="75"/>
        <v>0</v>
      </c>
      <c r="KA74" s="252">
        <f t="shared" si="75"/>
        <v>0</v>
      </c>
      <c r="KB74" s="252">
        <f t="shared" si="75"/>
        <v>0</v>
      </c>
      <c r="KC74" s="252">
        <f t="shared" si="75"/>
        <v>0</v>
      </c>
      <c r="KD74" s="252">
        <f t="shared" si="75"/>
        <v>0</v>
      </c>
      <c r="KE74" s="252">
        <f t="shared" si="75"/>
        <v>0</v>
      </c>
      <c r="KF74" s="252">
        <f t="shared" si="75"/>
        <v>0</v>
      </c>
      <c r="KG74" s="252">
        <f t="shared" si="75"/>
        <v>0</v>
      </c>
      <c r="KH74" s="252">
        <f t="shared" si="75"/>
        <v>0</v>
      </c>
      <c r="KI74" s="252">
        <f t="shared" si="75"/>
        <v>0</v>
      </c>
      <c r="KJ74" s="252">
        <f t="shared" si="75"/>
        <v>0</v>
      </c>
      <c r="KK74" s="252">
        <f t="shared" si="75"/>
        <v>0</v>
      </c>
      <c r="KL74" s="252">
        <f t="shared" si="75"/>
        <v>0</v>
      </c>
      <c r="KM74" s="252">
        <f t="shared" si="75"/>
        <v>0</v>
      </c>
      <c r="KN74" s="252">
        <f t="shared" si="75"/>
        <v>0</v>
      </c>
      <c r="KO74" s="252">
        <f t="shared" si="75"/>
        <v>0</v>
      </c>
      <c r="KP74" s="252">
        <f t="shared" si="75"/>
        <v>0</v>
      </c>
      <c r="KQ74" s="252">
        <f t="shared" si="75"/>
        <v>0</v>
      </c>
      <c r="KR74" s="252">
        <f t="shared" si="75"/>
        <v>0</v>
      </c>
      <c r="KS74" s="252">
        <f t="shared" si="75"/>
        <v>0</v>
      </c>
      <c r="KT74" s="252">
        <f t="shared" si="75"/>
        <v>0</v>
      </c>
      <c r="KU74" s="252">
        <f t="shared" si="75"/>
        <v>0</v>
      </c>
      <c r="KV74" s="252">
        <f t="shared" si="75"/>
        <v>0</v>
      </c>
      <c r="KW74" s="252">
        <f t="shared" si="75"/>
        <v>0</v>
      </c>
      <c r="KX74" s="252">
        <f t="shared" si="75"/>
        <v>0</v>
      </c>
      <c r="KY74" s="252">
        <f t="shared" si="75"/>
        <v>0</v>
      </c>
      <c r="KZ74" s="252">
        <f t="shared" si="75"/>
        <v>0</v>
      </c>
      <c r="LA74" s="252">
        <f t="shared" si="75"/>
        <v>0</v>
      </c>
      <c r="LB74" s="252">
        <f t="shared" si="75"/>
        <v>0</v>
      </c>
      <c r="LC74" s="252">
        <f t="shared" si="75"/>
        <v>0</v>
      </c>
      <c r="LD74" s="252">
        <f t="shared" si="75"/>
        <v>0</v>
      </c>
      <c r="LE74" s="252">
        <f t="shared" si="75"/>
        <v>0</v>
      </c>
      <c r="LF74" s="252">
        <f t="shared" si="75"/>
        <v>0</v>
      </c>
      <c r="LG74" s="252">
        <f t="shared" si="75"/>
        <v>0</v>
      </c>
      <c r="LH74" s="252">
        <f t="shared" si="75"/>
        <v>0</v>
      </c>
      <c r="LI74" s="252">
        <f t="shared" si="75"/>
        <v>0</v>
      </c>
      <c r="LJ74" s="252">
        <f t="shared" si="75"/>
        <v>0</v>
      </c>
      <c r="LK74" s="252">
        <f t="shared" si="75"/>
        <v>0</v>
      </c>
      <c r="LL74" s="252">
        <f t="shared" si="75"/>
        <v>0</v>
      </c>
      <c r="LM74" s="252">
        <f t="shared" ref="LM74:NX74" si="76">SUMIF($C$20:$C$65,$B$74,LM20:LM65)</f>
        <v>0</v>
      </c>
      <c r="LN74" s="252">
        <f t="shared" si="76"/>
        <v>0</v>
      </c>
      <c r="LO74" s="252">
        <f t="shared" si="76"/>
        <v>0</v>
      </c>
      <c r="LP74" s="252">
        <f t="shared" si="76"/>
        <v>0</v>
      </c>
      <c r="LQ74" s="252">
        <f t="shared" si="76"/>
        <v>0</v>
      </c>
      <c r="LR74" s="252">
        <f t="shared" si="76"/>
        <v>0</v>
      </c>
      <c r="LS74" s="252">
        <f t="shared" si="76"/>
        <v>0</v>
      </c>
      <c r="LT74" s="252">
        <f t="shared" si="76"/>
        <v>0</v>
      </c>
      <c r="LU74" s="252">
        <f t="shared" si="76"/>
        <v>0</v>
      </c>
      <c r="LV74" s="252">
        <f t="shared" si="76"/>
        <v>0</v>
      </c>
      <c r="LW74" s="252">
        <f t="shared" si="76"/>
        <v>0</v>
      </c>
      <c r="LX74" s="252">
        <f t="shared" si="76"/>
        <v>0</v>
      </c>
      <c r="LY74" s="252">
        <f t="shared" si="76"/>
        <v>0</v>
      </c>
      <c r="LZ74" s="252">
        <f t="shared" si="76"/>
        <v>0</v>
      </c>
      <c r="MA74" s="252">
        <f t="shared" si="76"/>
        <v>0</v>
      </c>
      <c r="MB74" s="252">
        <f t="shared" si="76"/>
        <v>0</v>
      </c>
      <c r="MC74" s="252">
        <f t="shared" si="76"/>
        <v>0</v>
      </c>
      <c r="MD74" s="252">
        <f t="shared" si="76"/>
        <v>0</v>
      </c>
      <c r="ME74" s="252">
        <f t="shared" si="76"/>
        <v>0</v>
      </c>
      <c r="MF74" s="252">
        <f t="shared" si="76"/>
        <v>0</v>
      </c>
      <c r="MG74" s="252">
        <f t="shared" si="76"/>
        <v>0</v>
      </c>
      <c r="MH74" s="252">
        <f t="shared" si="76"/>
        <v>0</v>
      </c>
      <c r="MI74" s="252">
        <f t="shared" si="76"/>
        <v>0</v>
      </c>
      <c r="MJ74" s="252">
        <f t="shared" si="76"/>
        <v>0</v>
      </c>
      <c r="MK74" s="252">
        <f t="shared" si="76"/>
        <v>0</v>
      </c>
      <c r="ML74" s="252">
        <f t="shared" si="76"/>
        <v>0</v>
      </c>
      <c r="MM74" s="252">
        <f t="shared" si="76"/>
        <v>0</v>
      </c>
      <c r="MN74" s="252">
        <f t="shared" si="76"/>
        <v>0</v>
      </c>
      <c r="MO74" s="252">
        <f t="shared" si="76"/>
        <v>0</v>
      </c>
      <c r="MP74" s="252">
        <f t="shared" si="76"/>
        <v>0</v>
      </c>
      <c r="MQ74" s="252">
        <f t="shared" si="76"/>
        <v>0</v>
      </c>
      <c r="MR74" s="252">
        <f t="shared" si="76"/>
        <v>0</v>
      </c>
      <c r="MS74" s="252">
        <f t="shared" si="76"/>
        <v>0</v>
      </c>
      <c r="MT74" s="252">
        <f t="shared" si="76"/>
        <v>0</v>
      </c>
      <c r="MU74" s="252">
        <f t="shared" si="76"/>
        <v>0</v>
      </c>
      <c r="MV74" s="252">
        <f t="shared" si="76"/>
        <v>0</v>
      </c>
      <c r="MW74" s="252">
        <f t="shared" si="76"/>
        <v>0</v>
      </c>
      <c r="MX74" s="252">
        <f t="shared" si="76"/>
        <v>0</v>
      </c>
      <c r="MY74" s="252">
        <f t="shared" si="76"/>
        <v>0</v>
      </c>
      <c r="MZ74" s="252">
        <f t="shared" si="76"/>
        <v>0</v>
      </c>
      <c r="NA74" s="252">
        <f t="shared" si="76"/>
        <v>0</v>
      </c>
      <c r="NB74" s="252">
        <f t="shared" si="76"/>
        <v>0</v>
      </c>
      <c r="NC74" s="252">
        <f t="shared" si="76"/>
        <v>0</v>
      </c>
      <c r="ND74" s="252">
        <f t="shared" si="76"/>
        <v>0</v>
      </c>
      <c r="NE74" s="252">
        <f t="shared" si="76"/>
        <v>0</v>
      </c>
      <c r="NF74" s="252">
        <f t="shared" si="76"/>
        <v>0</v>
      </c>
      <c r="NG74" s="252">
        <f t="shared" si="76"/>
        <v>0</v>
      </c>
      <c r="NH74" s="252">
        <f t="shared" si="76"/>
        <v>0</v>
      </c>
      <c r="NI74" s="252">
        <f t="shared" si="76"/>
        <v>0</v>
      </c>
      <c r="NJ74" s="252">
        <f t="shared" si="76"/>
        <v>0</v>
      </c>
      <c r="NK74" s="252">
        <f t="shared" si="76"/>
        <v>0</v>
      </c>
      <c r="NL74" s="252">
        <f t="shared" si="76"/>
        <v>0</v>
      </c>
      <c r="NM74" s="252">
        <f t="shared" si="76"/>
        <v>0</v>
      </c>
      <c r="NN74" s="252">
        <f t="shared" si="76"/>
        <v>0</v>
      </c>
      <c r="NO74" s="252">
        <f t="shared" si="76"/>
        <v>0</v>
      </c>
      <c r="NP74" s="252">
        <f t="shared" si="76"/>
        <v>0</v>
      </c>
      <c r="NQ74" s="252">
        <f t="shared" si="76"/>
        <v>0</v>
      </c>
      <c r="NR74" s="252">
        <f t="shared" si="76"/>
        <v>0</v>
      </c>
      <c r="NS74" s="252">
        <f t="shared" si="76"/>
        <v>0</v>
      </c>
      <c r="NT74" s="252">
        <f t="shared" si="76"/>
        <v>0</v>
      </c>
      <c r="NU74" s="252">
        <f t="shared" si="76"/>
        <v>0</v>
      </c>
      <c r="NV74" s="252">
        <f t="shared" si="76"/>
        <v>0</v>
      </c>
      <c r="NW74" s="252">
        <f t="shared" si="76"/>
        <v>0</v>
      </c>
      <c r="NX74" s="252">
        <f t="shared" si="76"/>
        <v>0</v>
      </c>
      <c r="NY74" s="252">
        <f t="shared" ref="NY74:QJ74" si="77">SUMIF($C$20:$C$65,$B$74,NY20:NY65)</f>
        <v>0</v>
      </c>
      <c r="NZ74" s="252">
        <f t="shared" si="77"/>
        <v>0</v>
      </c>
      <c r="OA74" s="252">
        <f t="shared" si="77"/>
        <v>0</v>
      </c>
      <c r="OB74" s="252">
        <f t="shared" si="77"/>
        <v>0</v>
      </c>
      <c r="OC74" s="252">
        <f t="shared" si="77"/>
        <v>0</v>
      </c>
      <c r="OD74" s="252">
        <f t="shared" si="77"/>
        <v>0</v>
      </c>
      <c r="OE74" s="252">
        <f t="shared" si="77"/>
        <v>0</v>
      </c>
      <c r="OF74" s="252">
        <f t="shared" si="77"/>
        <v>0</v>
      </c>
      <c r="OG74" s="252">
        <f t="shared" si="77"/>
        <v>0</v>
      </c>
      <c r="OH74" s="252">
        <f t="shared" si="77"/>
        <v>0</v>
      </c>
      <c r="OI74" s="252">
        <f t="shared" si="77"/>
        <v>0</v>
      </c>
      <c r="OJ74" s="252">
        <f t="shared" si="77"/>
        <v>0</v>
      </c>
      <c r="OK74" s="252">
        <f t="shared" si="77"/>
        <v>0</v>
      </c>
      <c r="OL74" s="252">
        <f t="shared" si="77"/>
        <v>0</v>
      </c>
      <c r="OM74" s="252">
        <f t="shared" si="77"/>
        <v>0</v>
      </c>
      <c r="ON74" s="252">
        <f t="shared" si="77"/>
        <v>0</v>
      </c>
      <c r="OO74" s="252">
        <f t="shared" si="77"/>
        <v>0</v>
      </c>
      <c r="OP74" s="252">
        <f t="shared" si="77"/>
        <v>0</v>
      </c>
      <c r="OQ74" s="252">
        <f t="shared" si="77"/>
        <v>0</v>
      </c>
      <c r="OR74" s="252">
        <f t="shared" si="77"/>
        <v>0</v>
      </c>
      <c r="OS74" s="252">
        <f t="shared" si="77"/>
        <v>0</v>
      </c>
      <c r="OT74" s="252">
        <f t="shared" si="77"/>
        <v>0</v>
      </c>
      <c r="OU74" s="252">
        <f t="shared" si="77"/>
        <v>0</v>
      </c>
      <c r="OV74" s="252">
        <f t="shared" si="77"/>
        <v>0</v>
      </c>
      <c r="OW74" s="252">
        <f t="shared" si="77"/>
        <v>0</v>
      </c>
      <c r="OX74" s="252">
        <f t="shared" si="77"/>
        <v>0</v>
      </c>
      <c r="OY74" s="258">
        <f t="shared" si="77"/>
        <v>0</v>
      </c>
      <c r="OZ74" s="252">
        <f t="shared" si="77"/>
        <v>0</v>
      </c>
      <c r="PA74" s="252">
        <f t="shared" si="77"/>
        <v>0</v>
      </c>
      <c r="PB74" s="252">
        <f t="shared" si="77"/>
        <v>0</v>
      </c>
      <c r="PC74" s="252">
        <f t="shared" si="77"/>
        <v>0</v>
      </c>
      <c r="PD74" s="252">
        <f t="shared" si="77"/>
        <v>0</v>
      </c>
      <c r="PE74" s="252">
        <f t="shared" si="77"/>
        <v>0</v>
      </c>
      <c r="PF74" s="252">
        <f t="shared" si="77"/>
        <v>0</v>
      </c>
      <c r="PG74" s="252">
        <f t="shared" si="77"/>
        <v>0</v>
      </c>
      <c r="PH74" s="252">
        <f t="shared" si="77"/>
        <v>0</v>
      </c>
      <c r="PI74" s="252">
        <f t="shared" si="77"/>
        <v>0</v>
      </c>
      <c r="PJ74" s="252">
        <f t="shared" si="77"/>
        <v>0</v>
      </c>
      <c r="PK74" s="252">
        <f t="shared" si="77"/>
        <v>0</v>
      </c>
      <c r="PL74" s="252">
        <f t="shared" si="77"/>
        <v>0</v>
      </c>
      <c r="PM74" s="252">
        <f t="shared" si="77"/>
        <v>0</v>
      </c>
      <c r="PN74" s="252">
        <f t="shared" si="77"/>
        <v>0</v>
      </c>
      <c r="PO74" s="252">
        <f t="shared" si="77"/>
        <v>0</v>
      </c>
      <c r="PP74" s="252">
        <f t="shared" si="77"/>
        <v>0</v>
      </c>
      <c r="PQ74" s="252">
        <f t="shared" si="77"/>
        <v>0</v>
      </c>
      <c r="PR74" s="252">
        <f t="shared" si="77"/>
        <v>0</v>
      </c>
      <c r="PS74" s="252">
        <f t="shared" si="77"/>
        <v>0</v>
      </c>
      <c r="PT74" s="252">
        <f t="shared" si="77"/>
        <v>0</v>
      </c>
      <c r="PU74" s="252">
        <f t="shared" si="77"/>
        <v>0</v>
      </c>
      <c r="PV74" s="252">
        <f t="shared" si="77"/>
        <v>0</v>
      </c>
      <c r="PW74" s="252">
        <f t="shared" si="77"/>
        <v>0</v>
      </c>
      <c r="PX74" s="252">
        <f t="shared" si="77"/>
        <v>0</v>
      </c>
      <c r="PY74" s="252">
        <f t="shared" si="77"/>
        <v>0</v>
      </c>
      <c r="PZ74" s="252">
        <f t="shared" si="77"/>
        <v>0</v>
      </c>
      <c r="QA74" s="252">
        <f t="shared" si="77"/>
        <v>0</v>
      </c>
      <c r="QB74" s="252">
        <f t="shared" si="77"/>
        <v>0</v>
      </c>
      <c r="QC74" s="252">
        <f t="shared" si="77"/>
        <v>0</v>
      </c>
      <c r="QD74" s="252">
        <f t="shared" si="77"/>
        <v>0</v>
      </c>
      <c r="QE74" s="252">
        <f t="shared" si="77"/>
        <v>0</v>
      </c>
      <c r="QF74" s="252">
        <f t="shared" si="77"/>
        <v>0</v>
      </c>
      <c r="QG74" s="252">
        <f t="shared" si="77"/>
        <v>0</v>
      </c>
      <c r="QH74" s="252">
        <f t="shared" si="77"/>
        <v>0</v>
      </c>
      <c r="QI74" s="252">
        <f t="shared" si="77"/>
        <v>0</v>
      </c>
      <c r="QJ74" s="252">
        <f t="shared" si="77"/>
        <v>0</v>
      </c>
      <c r="QK74" s="252">
        <f t="shared" ref="QK74:QR74" si="78">SUMIF($C$20:$C$65,$B$74,QK20:QK65)</f>
        <v>0</v>
      </c>
      <c r="QL74" s="252">
        <f t="shared" si="78"/>
        <v>0</v>
      </c>
      <c r="QM74" s="252">
        <f t="shared" si="78"/>
        <v>0</v>
      </c>
      <c r="QN74" s="252">
        <f t="shared" si="78"/>
        <v>0</v>
      </c>
      <c r="QO74" s="252">
        <f t="shared" si="78"/>
        <v>0</v>
      </c>
      <c r="QP74" s="252">
        <f t="shared" si="78"/>
        <v>0</v>
      </c>
      <c r="QQ74" s="252">
        <f t="shared" si="78"/>
        <v>0</v>
      </c>
      <c r="QR74" s="252">
        <f t="shared" si="78"/>
        <v>0.17</v>
      </c>
    </row>
    <row r="75" spans="1:460" s="259" customFormat="1" ht="15" customHeight="1">
      <c r="B75" s="260" t="s">
        <v>965</v>
      </c>
      <c r="C75" s="260"/>
      <c r="D75" s="261"/>
      <c r="E75" s="261">
        <f>(E67*$D$4+E68*$D$12+E69*$D$6+E70*$D$5+E71*$D$7+E72*$D$8+E73*$D$9+E74*$D$11)*(1+0.24)</f>
        <v>180.87827676828772</v>
      </c>
      <c r="F75" s="261">
        <f t="shared" ref="F75:BP75" si="79">(F67*$D$4+F68*$D$12+F69*$D$6+F70*$D$5+F71*$D$7+F72*$D$8+F73*$D$9+F74*$D$11)*(1+0.24)</f>
        <v>185.0731820937315</v>
      </c>
      <c r="G75" s="261">
        <f t="shared" si="79"/>
        <v>180.90312057071446</v>
      </c>
      <c r="H75" s="261">
        <f t="shared" si="79"/>
        <v>185.09802589615825</v>
      </c>
      <c r="I75" s="261">
        <f t="shared" si="79"/>
        <v>185.13409513938876</v>
      </c>
      <c r="J75" s="261">
        <f t="shared" si="79"/>
        <v>191.28493917097413</v>
      </c>
      <c r="K75" s="261">
        <f t="shared" si="79"/>
        <v>191.34152634636166</v>
      </c>
      <c r="L75" s="261">
        <f t="shared" si="79"/>
        <v>220.37070004149555</v>
      </c>
      <c r="M75" s="261">
        <f t="shared" si="79"/>
        <v>221.91156008092159</v>
      </c>
      <c r="N75" s="261">
        <f t="shared" si="79"/>
        <v>235.0682351431191</v>
      </c>
      <c r="O75" s="261">
        <f t="shared" si="79"/>
        <v>299.12871826607767</v>
      </c>
      <c r="P75" s="261">
        <f t="shared" si="79"/>
        <v>331.65606659588536</v>
      </c>
      <c r="Q75" s="261">
        <f t="shared" si="79"/>
        <v>333.31024361286762</v>
      </c>
      <c r="R75" s="261">
        <f t="shared" si="79"/>
        <v>383.90680894214574</v>
      </c>
      <c r="S75" s="261">
        <f t="shared" si="79"/>
        <v>432.70713888304806</v>
      </c>
      <c r="T75" s="261">
        <f t="shared" si="79"/>
        <v>451.80030290812203</v>
      </c>
      <c r="U75" s="261">
        <f t="shared" si="79"/>
        <v>202.91619576233597</v>
      </c>
      <c r="V75" s="261">
        <f t="shared" si="79"/>
        <v>207.11110108777982</v>
      </c>
      <c r="W75" s="261">
        <f t="shared" si="79"/>
        <v>202.91619576233597</v>
      </c>
      <c r="X75" s="261">
        <f t="shared" si="79"/>
        <v>207.11110108777982</v>
      </c>
      <c r="Y75" s="261">
        <f t="shared" si="79"/>
        <v>202.91619576233597</v>
      </c>
      <c r="Z75" s="261">
        <f t="shared" si="79"/>
        <v>207.11110108777982</v>
      </c>
      <c r="AA75" s="261">
        <f t="shared" si="79"/>
        <v>202.91619576233597</v>
      </c>
      <c r="AB75" s="261">
        <f t="shared" si="79"/>
        <v>207.11110108777982</v>
      </c>
      <c r="AC75" s="261">
        <f t="shared" si="79"/>
        <v>202.91619576233597</v>
      </c>
      <c r="AD75" s="261">
        <f t="shared" si="79"/>
        <v>207.11110108777982</v>
      </c>
      <c r="AE75" s="261">
        <f t="shared" si="79"/>
        <v>202.91619576233597</v>
      </c>
      <c r="AF75" s="261">
        <f t="shared" si="79"/>
        <v>207.11110108777982</v>
      </c>
      <c r="AG75" s="261">
        <f t="shared" si="79"/>
        <v>202.91619576233597</v>
      </c>
      <c r="AH75" s="261">
        <f t="shared" si="79"/>
        <v>207.11110108777982</v>
      </c>
      <c r="AI75" s="261">
        <f t="shared" si="79"/>
        <v>213.48735718245433</v>
      </c>
      <c r="AJ75" s="261">
        <f t="shared" si="79"/>
        <v>217.68226250789814</v>
      </c>
      <c r="AK75" s="261">
        <f t="shared" si="79"/>
        <v>225.82037883925906</v>
      </c>
      <c r="AL75" s="261">
        <f t="shared" si="79"/>
        <v>230.01528416470285</v>
      </c>
      <c r="AM75" s="261">
        <f t="shared" si="79"/>
        <v>238.1534004960638</v>
      </c>
      <c r="AN75" s="261">
        <f t="shared" si="79"/>
        <v>242.34830582150761</v>
      </c>
      <c r="AO75" s="261">
        <f t="shared" si="79"/>
        <v>238.1534004960638</v>
      </c>
      <c r="AP75" s="261">
        <f t="shared" si="79"/>
        <v>242.34830582150761</v>
      </c>
      <c r="AQ75" s="261">
        <f t="shared" si="79"/>
        <v>238.1534004960638</v>
      </c>
      <c r="AR75" s="261">
        <f t="shared" si="79"/>
        <v>242.34830582150761</v>
      </c>
      <c r="AS75" s="261">
        <f t="shared" si="79"/>
        <v>238.1534004960638</v>
      </c>
      <c r="AT75" s="261">
        <f t="shared" si="79"/>
        <v>242.34830582150761</v>
      </c>
      <c r="AU75" s="261">
        <f t="shared" si="79"/>
        <v>238.1534004960638</v>
      </c>
      <c r="AV75" s="261">
        <f t="shared" si="79"/>
        <v>242.34830582150761</v>
      </c>
      <c r="AW75" s="261">
        <f t="shared" si="79"/>
        <v>238.1534004960638</v>
      </c>
      <c r="AX75" s="261">
        <f t="shared" si="79"/>
        <v>242.34830582150761</v>
      </c>
      <c r="AY75" s="261">
        <f t="shared" si="79"/>
        <v>238.1534004960638</v>
      </c>
      <c r="AZ75" s="261">
        <f t="shared" si="79"/>
        <v>242.34830582150761</v>
      </c>
      <c r="BA75" s="261">
        <f t="shared" si="79"/>
        <v>238.1534004960638</v>
      </c>
      <c r="BB75" s="261">
        <f t="shared" si="79"/>
        <v>242.34830582150761</v>
      </c>
      <c r="BC75" s="261">
        <f t="shared" si="79"/>
        <v>202.94103956476278</v>
      </c>
      <c r="BD75" s="261">
        <f t="shared" si="79"/>
        <v>202.94103956476278</v>
      </c>
      <c r="BE75" s="261">
        <f t="shared" si="79"/>
        <v>207.13594489020656</v>
      </c>
      <c r="BF75" s="261">
        <f t="shared" si="79"/>
        <v>202.94103956476278</v>
      </c>
      <c r="BG75" s="261">
        <f t="shared" si="79"/>
        <v>207.13594489020656</v>
      </c>
      <c r="BH75" s="261">
        <f t="shared" si="79"/>
        <v>202.94103956476278</v>
      </c>
      <c r="BI75" s="261">
        <f t="shared" si="79"/>
        <v>207.13594489020656</v>
      </c>
      <c r="BJ75" s="261">
        <f t="shared" si="79"/>
        <v>202.94103956476278</v>
      </c>
      <c r="BK75" s="261">
        <f t="shared" si="79"/>
        <v>207.13594489020656</v>
      </c>
      <c r="BL75" s="261">
        <f t="shared" si="79"/>
        <v>202.94103956476278</v>
      </c>
      <c r="BM75" s="261">
        <f t="shared" si="79"/>
        <v>207.13594489020656</v>
      </c>
      <c r="BN75" s="261">
        <f t="shared" si="79"/>
        <v>202.94103956476278</v>
      </c>
      <c r="BO75" s="261">
        <f t="shared" si="79"/>
        <v>207.13594489020656</v>
      </c>
      <c r="BP75" s="261">
        <f t="shared" si="79"/>
        <v>213.5122009848811</v>
      </c>
      <c r="BQ75" s="261">
        <f t="shared" ref="BQ75:EB75" si="80">(BQ67*$D$4+BQ68*$D$12+BQ69*$D$6+BQ70*$D$5+BQ71*$D$7+BQ72*$D$8+BQ73*$D$9+BQ74*$D$11)*(1+0.24)</f>
        <v>217.70710631032492</v>
      </c>
      <c r="BR75" s="261">
        <f t="shared" si="80"/>
        <v>225.84522264168581</v>
      </c>
      <c r="BS75" s="261">
        <f t="shared" si="80"/>
        <v>230.04012796712965</v>
      </c>
      <c r="BT75" s="261">
        <f t="shared" si="80"/>
        <v>238.1782442984906</v>
      </c>
      <c r="BU75" s="261">
        <f t="shared" si="80"/>
        <v>242.37314962393441</v>
      </c>
      <c r="BV75" s="261">
        <f t="shared" si="80"/>
        <v>238.1782442984906</v>
      </c>
      <c r="BW75" s="261">
        <f t="shared" si="80"/>
        <v>242.37314962393441</v>
      </c>
      <c r="BX75" s="261">
        <f t="shared" si="80"/>
        <v>238.1782442984906</v>
      </c>
      <c r="BY75" s="261">
        <f t="shared" si="80"/>
        <v>242.37314962393441</v>
      </c>
      <c r="BZ75" s="261">
        <f t="shared" si="80"/>
        <v>238.1782442984906</v>
      </c>
      <c r="CA75" s="261">
        <f t="shared" si="80"/>
        <v>242.37314962393441</v>
      </c>
      <c r="CB75" s="261">
        <f t="shared" si="80"/>
        <v>238.1782442984906</v>
      </c>
      <c r="CC75" s="261">
        <f t="shared" si="80"/>
        <v>242.37314962393441</v>
      </c>
      <c r="CD75" s="261">
        <f t="shared" si="80"/>
        <v>238.1782442984906</v>
      </c>
      <c r="CE75" s="261">
        <f t="shared" si="80"/>
        <v>242.37314962393441</v>
      </c>
      <c r="CF75" s="261">
        <f t="shared" si="80"/>
        <v>238.1782442984906</v>
      </c>
      <c r="CG75" s="261">
        <f t="shared" si="80"/>
        <v>242.37314962393441</v>
      </c>
      <c r="CH75" s="261">
        <f t="shared" si="80"/>
        <v>238.1782442984906</v>
      </c>
      <c r="CI75" s="261">
        <f t="shared" si="80"/>
        <v>242.37314962393441</v>
      </c>
      <c r="CJ75" s="261">
        <f t="shared" si="80"/>
        <v>207.17201413343705</v>
      </c>
      <c r="CK75" s="261">
        <f t="shared" si="80"/>
        <v>207.17201413343705</v>
      </c>
      <c r="CL75" s="261">
        <f t="shared" si="80"/>
        <v>207.17201413343705</v>
      </c>
      <c r="CM75" s="261">
        <f t="shared" si="80"/>
        <v>207.17201413343705</v>
      </c>
      <c r="CN75" s="261">
        <f t="shared" si="80"/>
        <v>207.17201413343705</v>
      </c>
      <c r="CO75" s="261">
        <f t="shared" si="80"/>
        <v>217.7431755535554</v>
      </c>
      <c r="CP75" s="261">
        <f t="shared" si="80"/>
        <v>230.07619721036014</v>
      </c>
      <c r="CQ75" s="261">
        <f t="shared" si="80"/>
        <v>242.4092188671649</v>
      </c>
      <c r="CR75" s="261">
        <f t="shared" si="80"/>
        <v>242.4092188671649</v>
      </c>
      <c r="CS75" s="261">
        <f t="shared" si="80"/>
        <v>242.4092188671649</v>
      </c>
      <c r="CT75" s="261">
        <f t="shared" si="80"/>
        <v>242.4092188671649</v>
      </c>
      <c r="CU75" s="261">
        <f t="shared" si="80"/>
        <v>242.4092188671649</v>
      </c>
      <c r="CV75" s="261">
        <f t="shared" si="80"/>
        <v>242.4092188671649</v>
      </c>
      <c r="CW75" s="261">
        <f t="shared" si="80"/>
        <v>242.4092188671649</v>
      </c>
      <c r="CX75" s="261">
        <f t="shared" si="80"/>
        <v>242.4092188671649</v>
      </c>
      <c r="CY75" s="261">
        <f t="shared" si="80"/>
        <v>208.89303814135374</v>
      </c>
      <c r="CZ75" s="261">
        <f t="shared" si="80"/>
        <v>208.89303814135374</v>
      </c>
      <c r="DA75" s="261">
        <f t="shared" si="80"/>
        <v>208.89303814135374</v>
      </c>
      <c r="DB75" s="261">
        <f t="shared" si="80"/>
        <v>208.89303814135374</v>
      </c>
      <c r="DC75" s="261">
        <f t="shared" si="80"/>
        <v>219.46419956147207</v>
      </c>
      <c r="DD75" s="261">
        <f t="shared" si="80"/>
        <v>231.7972212182768</v>
      </c>
      <c r="DE75" s="261">
        <f t="shared" si="80"/>
        <v>244.13024287508154</v>
      </c>
      <c r="DF75" s="261">
        <f t="shared" si="80"/>
        <v>244.13024287508154</v>
      </c>
      <c r="DG75" s="261">
        <f t="shared" si="80"/>
        <v>244.13024287508154</v>
      </c>
      <c r="DH75" s="261">
        <f t="shared" si="80"/>
        <v>244.13024287508154</v>
      </c>
      <c r="DI75" s="261">
        <f t="shared" si="80"/>
        <v>244.13024287508154</v>
      </c>
      <c r="DJ75" s="261">
        <f t="shared" si="80"/>
        <v>244.13024287508154</v>
      </c>
      <c r="DK75" s="261">
        <f t="shared" si="80"/>
        <v>244.13024287508154</v>
      </c>
      <c r="DL75" s="261">
        <f t="shared" si="80"/>
        <v>244.13024287508154</v>
      </c>
      <c r="DM75" s="261">
        <f t="shared" si="80"/>
        <v>208.9496253167413</v>
      </c>
      <c r="DN75" s="261">
        <f t="shared" si="80"/>
        <v>208.9496253167413</v>
      </c>
      <c r="DO75" s="261">
        <f t="shared" si="80"/>
        <v>208.9496253167413</v>
      </c>
      <c r="DP75" s="261">
        <f t="shared" si="80"/>
        <v>219.52078673685966</v>
      </c>
      <c r="DQ75" s="261">
        <f t="shared" si="80"/>
        <v>231.85380839366439</v>
      </c>
      <c r="DR75" s="261">
        <f t="shared" si="80"/>
        <v>244.1868300504691</v>
      </c>
      <c r="DS75" s="261">
        <f t="shared" si="80"/>
        <v>244.1868300504691</v>
      </c>
      <c r="DT75" s="261">
        <f t="shared" si="80"/>
        <v>244.1868300504691</v>
      </c>
      <c r="DU75" s="261">
        <f t="shared" si="80"/>
        <v>244.1868300504691</v>
      </c>
      <c r="DV75" s="261">
        <f t="shared" si="80"/>
        <v>244.1868300504691</v>
      </c>
      <c r="DW75" s="261">
        <f t="shared" si="80"/>
        <v>244.1868300504691</v>
      </c>
      <c r="DX75" s="261">
        <f t="shared" si="80"/>
        <v>244.1868300504691</v>
      </c>
      <c r="DY75" s="261">
        <f t="shared" si="80"/>
        <v>244.1868300504691</v>
      </c>
      <c r="DZ75" s="261">
        <f t="shared" si="80"/>
        <v>270.8773601598387</v>
      </c>
      <c r="EA75" s="261">
        <f t="shared" si="80"/>
        <v>270.8773601598387</v>
      </c>
      <c r="EB75" s="261">
        <f t="shared" si="80"/>
        <v>281.44852157995712</v>
      </c>
      <c r="EC75" s="261">
        <f t="shared" ref="EC75:GN75" si="81">(EC67*$D$4+EC68*$D$12+EC69*$D$6+EC70*$D$5+EC71*$D$7+EC72*$D$8+EC73*$D$9+EC74*$D$11)*(1+0.24)</f>
        <v>293.78154323676182</v>
      </c>
      <c r="ED75" s="261">
        <f t="shared" si="81"/>
        <v>306.11456489356652</v>
      </c>
      <c r="EE75" s="261">
        <f t="shared" si="81"/>
        <v>306.11456489356652</v>
      </c>
      <c r="EF75" s="261">
        <f t="shared" si="81"/>
        <v>306.11456489356652</v>
      </c>
      <c r="EG75" s="261">
        <f t="shared" si="81"/>
        <v>306.11456489356652</v>
      </c>
      <c r="EH75" s="261">
        <f t="shared" si="81"/>
        <v>306.11456489356652</v>
      </c>
      <c r="EI75" s="261">
        <f t="shared" si="81"/>
        <v>306.11456489356652</v>
      </c>
      <c r="EJ75" s="261">
        <f t="shared" si="81"/>
        <v>306.11456489356652</v>
      </c>
      <c r="EK75" s="261">
        <f t="shared" si="81"/>
        <v>306.11456489356652</v>
      </c>
      <c r="EL75" s="261">
        <f t="shared" si="81"/>
        <v>287.18428694482691</v>
      </c>
      <c r="EM75" s="261">
        <f t="shared" si="81"/>
        <v>297.75544836494527</v>
      </c>
      <c r="EN75" s="261">
        <f t="shared" si="81"/>
        <v>310.08847002175003</v>
      </c>
      <c r="EO75" s="261">
        <f t="shared" si="81"/>
        <v>322.42149167855467</v>
      </c>
      <c r="EP75" s="261">
        <f t="shared" si="81"/>
        <v>322.42149167855467</v>
      </c>
      <c r="EQ75" s="261">
        <f t="shared" si="81"/>
        <v>322.42149167855467</v>
      </c>
      <c r="ER75" s="261">
        <f t="shared" si="81"/>
        <v>322.42149167855467</v>
      </c>
      <c r="ES75" s="261">
        <f t="shared" si="81"/>
        <v>322.42149167855467</v>
      </c>
      <c r="ET75" s="261">
        <f t="shared" si="81"/>
        <v>322.42149167855467</v>
      </c>
      <c r="EU75" s="261">
        <f t="shared" si="81"/>
        <v>322.42149167855467</v>
      </c>
      <c r="EV75" s="261">
        <f t="shared" si="81"/>
        <v>322.42149167855467</v>
      </c>
      <c r="EW75" s="261">
        <f t="shared" si="81"/>
        <v>310.17382008986471</v>
      </c>
      <c r="EX75" s="261">
        <f t="shared" si="81"/>
        <v>322.50684174666935</v>
      </c>
      <c r="EY75" s="261">
        <f t="shared" si="81"/>
        <v>334.83986340347417</v>
      </c>
      <c r="EZ75" s="261">
        <f t="shared" si="81"/>
        <v>334.83986340347417</v>
      </c>
      <c r="FA75" s="261">
        <f t="shared" si="81"/>
        <v>334.83986340347417</v>
      </c>
      <c r="FB75" s="261">
        <f t="shared" si="81"/>
        <v>334.83986340347417</v>
      </c>
      <c r="FC75" s="261">
        <f t="shared" si="81"/>
        <v>334.83986340347417</v>
      </c>
      <c r="FD75" s="261">
        <f t="shared" si="81"/>
        <v>334.83986340347417</v>
      </c>
      <c r="FE75" s="261">
        <f t="shared" si="81"/>
        <v>334.83986340347417</v>
      </c>
      <c r="FF75" s="261">
        <f t="shared" si="81"/>
        <v>334.83986340347417</v>
      </c>
      <c r="FG75" s="261">
        <f t="shared" si="81"/>
        <v>390.99714489329659</v>
      </c>
      <c r="FH75" s="261">
        <f t="shared" si="81"/>
        <v>403.33016655010141</v>
      </c>
      <c r="FI75" s="261">
        <f t="shared" si="81"/>
        <v>403.33016655010141</v>
      </c>
      <c r="FJ75" s="261">
        <f t="shared" si="81"/>
        <v>403.33016655010141</v>
      </c>
      <c r="FK75" s="261">
        <f t="shared" si="81"/>
        <v>403.33016655010141</v>
      </c>
      <c r="FL75" s="261">
        <f t="shared" si="81"/>
        <v>403.33016655010141</v>
      </c>
      <c r="FM75" s="261">
        <f t="shared" si="81"/>
        <v>403.33016655010141</v>
      </c>
      <c r="FN75" s="261">
        <f t="shared" si="81"/>
        <v>403.33016655010141</v>
      </c>
      <c r="FO75" s="261">
        <f t="shared" si="81"/>
        <v>403.33016655010141</v>
      </c>
      <c r="FP75" s="261">
        <f t="shared" si="81"/>
        <v>407.87821526109911</v>
      </c>
      <c r="FQ75" s="261">
        <f t="shared" si="81"/>
        <v>407.87821526109911</v>
      </c>
      <c r="FR75" s="261">
        <f t="shared" si="81"/>
        <v>407.87821526109911</v>
      </c>
      <c r="FS75" s="261">
        <f t="shared" si="81"/>
        <v>407.87821526109911</v>
      </c>
      <c r="FT75" s="261">
        <f t="shared" si="81"/>
        <v>407.87821526109911</v>
      </c>
      <c r="FU75" s="261">
        <f t="shared" si="81"/>
        <v>407.87821526109911</v>
      </c>
      <c r="FV75" s="261">
        <f t="shared" si="81"/>
        <v>407.87821526109911</v>
      </c>
      <c r="FW75" s="261">
        <f t="shared" si="81"/>
        <v>407.87821526109911</v>
      </c>
      <c r="FX75" s="261">
        <f t="shared" si="81"/>
        <v>416.12468022902146</v>
      </c>
      <c r="FY75" s="261">
        <f t="shared" si="81"/>
        <v>416.12468022902146</v>
      </c>
      <c r="FZ75" s="261">
        <f t="shared" si="81"/>
        <v>416.12468022902146</v>
      </c>
      <c r="GA75" s="261">
        <f t="shared" si="81"/>
        <v>416.12468022902146</v>
      </c>
      <c r="GB75" s="261">
        <f t="shared" si="81"/>
        <v>416.12468022902146</v>
      </c>
      <c r="GC75" s="261">
        <f t="shared" si="81"/>
        <v>416.12468022902146</v>
      </c>
      <c r="GD75" s="261">
        <f t="shared" si="81"/>
        <v>416.12468022902146</v>
      </c>
      <c r="GE75" s="261">
        <f t="shared" si="81"/>
        <v>425.16189061878481</v>
      </c>
      <c r="GF75" s="261">
        <f t="shared" si="81"/>
        <v>425.16189061878481</v>
      </c>
      <c r="GG75" s="261">
        <f t="shared" si="81"/>
        <v>425.16189061878481</v>
      </c>
      <c r="GH75" s="261">
        <f t="shared" si="81"/>
        <v>425.16189061878481</v>
      </c>
      <c r="GI75" s="261">
        <f t="shared" si="81"/>
        <v>425.16189061878481</v>
      </c>
      <c r="GJ75" s="261">
        <f t="shared" si="81"/>
        <v>425.16189061878481</v>
      </c>
      <c r="GK75" s="261">
        <f t="shared" si="81"/>
        <v>433.47306357444154</v>
      </c>
      <c r="GL75" s="261">
        <f t="shared" si="81"/>
        <v>433.47306357444154</v>
      </c>
      <c r="GM75" s="261">
        <f t="shared" si="81"/>
        <v>433.47306357444154</v>
      </c>
      <c r="GN75" s="261">
        <f t="shared" si="81"/>
        <v>433.47306357444154</v>
      </c>
      <c r="GO75" s="261">
        <f t="shared" ref="GO75:IZ75" si="82">(GO67*$D$4+GO68*$D$12+GO69*$D$6+GO70*$D$5+GO71*$D$7+GO72*$D$8+GO73*$D$9+GO74*$D$11)*(1+0.24)</f>
        <v>433.47306357444154</v>
      </c>
      <c r="GP75" s="261">
        <f t="shared" si="82"/>
        <v>442.53480577054808</v>
      </c>
      <c r="GQ75" s="261">
        <f t="shared" si="82"/>
        <v>442.53480577054808</v>
      </c>
      <c r="GR75" s="261">
        <f t="shared" si="82"/>
        <v>442.53480577054808</v>
      </c>
      <c r="GS75" s="261">
        <f t="shared" si="82"/>
        <v>442.53480577054808</v>
      </c>
      <c r="GT75" s="261">
        <f t="shared" si="82"/>
        <v>224.7389007734721</v>
      </c>
      <c r="GU75" s="261">
        <f t="shared" si="82"/>
        <v>224.7389007734721</v>
      </c>
      <c r="GV75" s="261">
        <f t="shared" si="82"/>
        <v>224.7389007734721</v>
      </c>
      <c r="GW75" s="261">
        <f t="shared" si="82"/>
        <v>224.7389007734721</v>
      </c>
      <c r="GX75" s="261">
        <f t="shared" si="82"/>
        <v>224.7389007734721</v>
      </c>
      <c r="GY75" s="261">
        <f t="shared" si="82"/>
        <v>107.58682325022797</v>
      </c>
      <c r="GZ75" s="261">
        <f t="shared" si="82"/>
        <v>111.78172857567175</v>
      </c>
      <c r="HA75" s="261">
        <f t="shared" si="82"/>
        <v>107.61166705265474</v>
      </c>
      <c r="HB75" s="261">
        <f t="shared" si="82"/>
        <v>111.80657237809854</v>
      </c>
      <c r="HC75" s="261">
        <f t="shared" si="82"/>
        <v>111.84264162132904</v>
      </c>
      <c r="HD75" s="261">
        <f t="shared" si="82"/>
        <v>117.15450458782561</v>
      </c>
      <c r="HE75" s="261">
        <f t="shared" si="82"/>
        <v>117.21109176321319</v>
      </c>
      <c r="HF75" s="261">
        <f t="shared" si="82"/>
        <v>134.57842865361332</v>
      </c>
      <c r="HG75" s="261">
        <f t="shared" si="82"/>
        <v>136.11928869303935</v>
      </c>
      <c r="HH75" s="261">
        <f t="shared" si="82"/>
        <v>141.38954174340253</v>
      </c>
      <c r="HI75" s="261">
        <f t="shared" si="82"/>
        <v>195.4661501918049</v>
      </c>
      <c r="HJ75" s="261">
        <f t="shared" si="82"/>
        <v>211.21387721983749</v>
      </c>
      <c r="HK75" s="261">
        <f t="shared" si="82"/>
        <v>212.86805423681969</v>
      </c>
      <c r="HL75" s="261">
        <f t="shared" si="82"/>
        <v>263.46461956609784</v>
      </c>
      <c r="HM75" s="261">
        <f t="shared" si="82"/>
        <v>312.26494950700015</v>
      </c>
      <c r="HN75" s="261">
        <f t="shared" si="82"/>
        <v>331.35811353207413</v>
      </c>
      <c r="HO75" s="261">
        <f t="shared" si="82"/>
        <v>129.62474224427623</v>
      </c>
      <c r="HP75" s="261">
        <f t="shared" si="82"/>
        <v>133.81964756972002</v>
      </c>
      <c r="HQ75" s="261">
        <f t="shared" si="82"/>
        <v>129.62474224427623</v>
      </c>
      <c r="HR75" s="261">
        <f t="shared" si="82"/>
        <v>133.81964756972002</v>
      </c>
      <c r="HS75" s="261">
        <f t="shared" si="82"/>
        <v>129.62474224427623</v>
      </c>
      <c r="HT75" s="261">
        <f t="shared" si="82"/>
        <v>133.81964756972002</v>
      </c>
      <c r="HU75" s="261">
        <f t="shared" si="82"/>
        <v>129.62474224427623</v>
      </c>
      <c r="HV75" s="261">
        <f t="shared" si="82"/>
        <v>133.81964756972002</v>
      </c>
      <c r="HW75" s="261">
        <f t="shared" si="82"/>
        <v>129.62474224427623</v>
      </c>
      <c r="HX75" s="261">
        <f t="shared" si="82"/>
        <v>133.81964756972002</v>
      </c>
      <c r="HY75" s="261">
        <f t="shared" si="82"/>
        <v>129.62474224427623</v>
      </c>
      <c r="HZ75" s="261">
        <f t="shared" si="82"/>
        <v>133.81964756972002</v>
      </c>
      <c r="IA75" s="261">
        <f t="shared" si="82"/>
        <v>129.62474224427623</v>
      </c>
      <c r="IB75" s="261">
        <f t="shared" si="82"/>
        <v>133.81964756972002</v>
      </c>
      <c r="IC75" s="261">
        <f t="shared" si="82"/>
        <v>140.19590366439459</v>
      </c>
      <c r="ID75" s="261">
        <f t="shared" si="82"/>
        <v>144.39080898983838</v>
      </c>
      <c r="IE75" s="261">
        <f t="shared" si="82"/>
        <v>144.13911467031176</v>
      </c>
      <c r="IF75" s="261">
        <f t="shared" si="82"/>
        <v>148.33401999575554</v>
      </c>
      <c r="IG75" s="261">
        <f t="shared" si="82"/>
        <v>148.08232567622892</v>
      </c>
      <c r="IH75" s="261">
        <f t="shared" si="82"/>
        <v>152.2772310016727</v>
      </c>
      <c r="II75" s="261">
        <f t="shared" si="82"/>
        <v>148.08232567622892</v>
      </c>
      <c r="IJ75" s="261">
        <f t="shared" si="82"/>
        <v>152.2772310016727</v>
      </c>
      <c r="IK75" s="261">
        <f t="shared" si="82"/>
        <v>148.08232567622892</v>
      </c>
      <c r="IL75" s="261">
        <f t="shared" si="82"/>
        <v>152.2772310016727</v>
      </c>
      <c r="IM75" s="261">
        <f t="shared" si="82"/>
        <v>148.08232567622892</v>
      </c>
      <c r="IN75" s="261">
        <f t="shared" si="82"/>
        <v>152.2772310016727</v>
      </c>
      <c r="IO75" s="261">
        <f t="shared" si="82"/>
        <v>148.08232567622892</v>
      </c>
      <c r="IP75" s="261">
        <f t="shared" si="82"/>
        <v>152.2772310016727</v>
      </c>
      <c r="IQ75" s="261">
        <f t="shared" si="82"/>
        <v>148.08232567622892</v>
      </c>
      <c r="IR75" s="261">
        <f t="shared" si="82"/>
        <v>152.2772310016727</v>
      </c>
      <c r="IS75" s="261">
        <f t="shared" si="82"/>
        <v>148.08232567622892</v>
      </c>
      <c r="IT75" s="261">
        <f t="shared" si="82"/>
        <v>152.2772310016727</v>
      </c>
      <c r="IU75" s="261">
        <f t="shared" si="82"/>
        <v>148.08232567622892</v>
      </c>
      <c r="IV75" s="261">
        <f t="shared" si="82"/>
        <v>152.2772310016727</v>
      </c>
      <c r="IW75" s="261">
        <f t="shared" si="82"/>
        <v>129.64958604670301</v>
      </c>
      <c r="IX75" s="261">
        <f t="shared" si="82"/>
        <v>129.64958604670301</v>
      </c>
      <c r="IY75" s="261">
        <f t="shared" si="82"/>
        <v>133.84449137214679</v>
      </c>
      <c r="IZ75" s="261">
        <f t="shared" si="82"/>
        <v>129.64958604670301</v>
      </c>
      <c r="JA75" s="261">
        <f t="shared" ref="JA75:LL75" si="83">(JA67*$D$4+JA68*$D$12+JA69*$D$6+JA70*$D$5+JA71*$D$7+JA72*$D$8+JA73*$D$9+JA74*$D$11)*(1+0.24)</f>
        <v>133.84449137214679</v>
      </c>
      <c r="JB75" s="261">
        <f t="shared" si="83"/>
        <v>129.64958604670301</v>
      </c>
      <c r="JC75" s="261">
        <f t="shared" si="83"/>
        <v>133.84449137214679</v>
      </c>
      <c r="JD75" s="261">
        <f t="shared" si="83"/>
        <v>129.64958604670301</v>
      </c>
      <c r="JE75" s="261">
        <f t="shared" si="83"/>
        <v>133.84449137214679</v>
      </c>
      <c r="JF75" s="261">
        <f t="shared" si="83"/>
        <v>129.64958604670301</v>
      </c>
      <c r="JG75" s="261">
        <f t="shared" si="83"/>
        <v>133.84449137214679</v>
      </c>
      <c r="JH75" s="261">
        <f t="shared" si="83"/>
        <v>129.64958604670301</v>
      </c>
      <c r="JI75" s="261">
        <f t="shared" si="83"/>
        <v>133.84449137214679</v>
      </c>
      <c r="JJ75" s="261">
        <f t="shared" si="83"/>
        <v>140.22074746682134</v>
      </c>
      <c r="JK75" s="261">
        <f t="shared" si="83"/>
        <v>144.41565279226512</v>
      </c>
      <c r="JL75" s="261">
        <f t="shared" si="83"/>
        <v>144.1639584727385</v>
      </c>
      <c r="JM75" s="261">
        <f t="shared" si="83"/>
        <v>148.35886379818228</v>
      </c>
      <c r="JN75" s="261">
        <f t="shared" si="83"/>
        <v>148.10716947865566</v>
      </c>
      <c r="JO75" s="261">
        <f t="shared" si="83"/>
        <v>152.30207480409945</v>
      </c>
      <c r="JP75" s="261">
        <f t="shared" si="83"/>
        <v>148.10716947865566</v>
      </c>
      <c r="JQ75" s="261">
        <f t="shared" si="83"/>
        <v>152.30207480409945</v>
      </c>
      <c r="JR75" s="261">
        <f t="shared" si="83"/>
        <v>148.10716947865566</v>
      </c>
      <c r="JS75" s="261">
        <f t="shared" si="83"/>
        <v>152.30207480409945</v>
      </c>
      <c r="JT75" s="261">
        <f t="shared" si="83"/>
        <v>148.10716947865566</v>
      </c>
      <c r="JU75" s="261">
        <f t="shared" si="83"/>
        <v>152.30207480409945</v>
      </c>
      <c r="JV75" s="261">
        <f t="shared" si="83"/>
        <v>148.10716947865566</v>
      </c>
      <c r="JW75" s="261">
        <f t="shared" si="83"/>
        <v>152.30207480409945</v>
      </c>
      <c r="JX75" s="261">
        <f t="shared" si="83"/>
        <v>148.10716947865566</v>
      </c>
      <c r="JY75" s="261">
        <f t="shared" si="83"/>
        <v>152.30207480409945</v>
      </c>
      <c r="JZ75" s="261">
        <f t="shared" si="83"/>
        <v>148.10716947865566</v>
      </c>
      <c r="KA75" s="261">
        <f t="shared" si="83"/>
        <v>152.30207480409945</v>
      </c>
      <c r="KB75" s="261">
        <f t="shared" si="83"/>
        <v>148.10716947865566</v>
      </c>
      <c r="KC75" s="261">
        <f t="shared" si="83"/>
        <v>152.30207480409945</v>
      </c>
      <c r="KD75" s="261">
        <f t="shared" si="83"/>
        <v>133.88056061537728</v>
      </c>
      <c r="KE75" s="261">
        <f t="shared" si="83"/>
        <v>133.88056061537728</v>
      </c>
      <c r="KF75" s="261">
        <f t="shared" si="83"/>
        <v>133.88056061537728</v>
      </c>
      <c r="KG75" s="261">
        <f t="shared" si="83"/>
        <v>133.88056061537728</v>
      </c>
      <c r="KH75" s="261">
        <f t="shared" si="83"/>
        <v>133.88056061537728</v>
      </c>
      <c r="KI75" s="261">
        <f t="shared" si="83"/>
        <v>144.45172203549564</v>
      </c>
      <c r="KJ75" s="261">
        <f t="shared" si="83"/>
        <v>148.3949330414128</v>
      </c>
      <c r="KK75" s="261">
        <f t="shared" si="83"/>
        <v>152.33814404732996</v>
      </c>
      <c r="KL75" s="261">
        <f t="shared" si="83"/>
        <v>152.33814404732996</v>
      </c>
      <c r="KM75" s="261">
        <f t="shared" si="83"/>
        <v>152.33814404732996</v>
      </c>
      <c r="KN75" s="261">
        <f t="shared" si="83"/>
        <v>152.33814404732996</v>
      </c>
      <c r="KO75" s="261">
        <f t="shared" si="83"/>
        <v>152.33814404732996</v>
      </c>
      <c r="KP75" s="261">
        <f t="shared" si="83"/>
        <v>152.33814404732996</v>
      </c>
      <c r="KQ75" s="261">
        <f t="shared" si="83"/>
        <v>152.33814404732996</v>
      </c>
      <c r="KR75" s="261">
        <f t="shared" si="83"/>
        <v>152.33814404732996</v>
      </c>
      <c r="KS75" s="261">
        <f t="shared" si="83"/>
        <v>134.76260355820523</v>
      </c>
      <c r="KT75" s="261">
        <f t="shared" si="83"/>
        <v>134.76260355820523</v>
      </c>
      <c r="KU75" s="261">
        <f t="shared" si="83"/>
        <v>134.76260355820523</v>
      </c>
      <c r="KV75" s="261">
        <f t="shared" si="83"/>
        <v>134.76260355820523</v>
      </c>
      <c r="KW75" s="261">
        <f t="shared" si="83"/>
        <v>145.33376497832359</v>
      </c>
      <c r="KX75" s="261">
        <f t="shared" si="83"/>
        <v>149.27697598424072</v>
      </c>
      <c r="KY75" s="261">
        <f t="shared" si="83"/>
        <v>153.22018699015788</v>
      </c>
      <c r="KZ75" s="261">
        <f t="shared" si="83"/>
        <v>153.22018699015788</v>
      </c>
      <c r="LA75" s="261">
        <f t="shared" si="83"/>
        <v>153.22018699015788</v>
      </c>
      <c r="LB75" s="261">
        <f t="shared" si="83"/>
        <v>153.22018699015788</v>
      </c>
      <c r="LC75" s="261">
        <f t="shared" si="83"/>
        <v>153.22018699015788</v>
      </c>
      <c r="LD75" s="261">
        <f t="shared" si="83"/>
        <v>153.22018699015788</v>
      </c>
      <c r="LE75" s="261">
        <f t="shared" si="83"/>
        <v>153.22018699015788</v>
      </c>
      <c r="LF75" s="261">
        <f t="shared" si="83"/>
        <v>153.22018699015788</v>
      </c>
      <c r="LG75" s="261">
        <f t="shared" si="83"/>
        <v>134.81919073359279</v>
      </c>
      <c r="LH75" s="261">
        <f t="shared" si="83"/>
        <v>134.81919073359279</v>
      </c>
      <c r="LI75" s="261">
        <f t="shared" si="83"/>
        <v>134.81919073359279</v>
      </c>
      <c r="LJ75" s="261">
        <f t="shared" si="83"/>
        <v>145.39035215371118</v>
      </c>
      <c r="LK75" s="261">
        <f t="shared" si="83"/>
        <v>149.33356315962831</v>
      </c>
      <c r="LL75" s="261">
        <f t="shared" si="83"/>
        <v>153.27677416554545</v>
      </c>
      <c r="LM75" s="261">
        <f t="shared" ref="LM75:NX75" si="84">(LM67*$D$4+LM68*$D$12+LM69*$D$6+LM70*$D$5+LM71*$D$7+LM72*$D$8+LM73*$D$9+LM74*$D$11)*(1+0.24)</f>
        <v>153.27677416554545</v>
      </c>
      <c r="LN75" s="261">
        <f t="shared" si="84"/>
        <v>153.27677416554545</v>
      </c>
      <c r="LO75" s="261">
        <f t="shared" si="84"/>
        <v>153.27677416554545</v>
      </c>
      <c r="LP75" s="261">
        <f t="shared" si="84"/>
        <v>153.27677416554545</v>
      </c>
      <c r="LQ75" s="261">
        <f t="shared" si="84"/>
        <v>153.27677416554545</v>
      </c>
      <c r="LR75" s="261">
        <f t="shared" si="84"/>
        <v>153.27677416554545</v>
      </c>
      <c r="LS75" s="261">
        <f t="shared" si="84"/>
        <v>153.27677416554545</v>
      </c>
      <c r="LT75" s="261">
        <f t="shared" si="84"/>
        <v>185.08508877195652</v>
      </c>
      <c r="LU75" s="261">
        <f t="shared" si="84"/>
        <v>185.08508877195652</v>
      </c>
      <c r="LV75" s="261">
        <f t="shared" si="84"/>
        <v>195.65625019207485</v>
      </c>
      <c r="LW75" s="261">
        <f t="shared" si="84"/>
        <v>199.59946119799201</v>
      </c>
      <c r="LX75" s="261">
        <f t="shared" si="84"/>
        <v>203.54267220390918</v>
      </c>
      <c r="LY75" s="261">
        <f t="shared" si="84"/>
        <v>203.54267220390918</v>
      </c>
      <c r="LZ75" s="261">
        <f t="shared" si="84"/>
        <v>203.54267220390918</v>
      </c>
      <c r="MA75" s="261">
        <f t="shared" si="84"/>
        <v>203.54267220390918</v>
      </c>
      <c r="MB75" s="261">
        <f t="shared" si="84"/>
        <v>203.54267220390918</v>
      </c>
      <c r="MC75" s="261">
        <f t="shared" si="84"/>
        <v>203.54267220390918</v>
      </c>
      <c r="MD75" s="261">
        <f t="shared" si="84"/>
        <v>203.54267220390918</v>
      </c>
      <c r="ME75" s="261">
        <f t="shared" si="84"/>
        <v>203.54267220390918</v>
      </c>
      <c r="MF75" s="261">
        <f t="shared" si="84"/>
        <v>201.3920155569447</v>
      </c>
      <c r="MG75" s="261">
        <f t="shared" si="84"/>
        <v>211.96317697706303</v>
      </c>
      <c r="MH75" s="261">
        <f t="shared" si="84"/>
        <v>215.90638798298019</v>
      </c>
      <c r="MI75" s="261">
        <f t="shared" si="84"/>
        <v>219.84959898889736</v>
      </c>
      <c r="MJ75" s="261">
        <f t="shared" si="84"/>
        <v>219.84959898889736</v>
      </c>
      <c r="MK75" s="261">
        <f t="shared" si="84"/>
        <v>219.84959898889736</v>
      </c>
      <c r="ML75" s="261">
        <f t="shared" si="84"/>
        <v>219.84959898889736</v>
      </c>
      <c r="MM75" s="261">
        <f t="shared" si="84"/>
        <v>219.84959898889736</v>
      </c>
      <c r="MN75" s="261">
        <f t="shared" si="84"/>
        <v>219.84959898889736</v>
      </c>
      <c r="MO75" s="261">
        <f t="shared" si="84"/>
        <v>219.84959898889736</v>
      </c>
      <c r="MP75" s="261">
        <f t="shared" si="84"/>
        <v>219.84959898889736</v>
      </c>
      <c r="MQ75" s="261">
        <f t="shared" si="84"/>
        <v>216.49512669014811</v>
      </c>
      <c r="MR75" s="261">
        <f t="shared" si="84"/>
        <v>220.43833769606525</v>
      </c>
      <c r="MS75" s="261">
        <f t="shared" si="84"/>
        <v>224.38154870198241</v>
      </c>
      <c r="MT75" s="261">
        <f t="shared" si="84"/>
        <v>224.38154870198241</v>
      </c>
      <c r="MU75" s="261">
        <f t="shared" si="84"/>
        <v>224.38154870198241</v>
      </c>
      <c r="MV75" s="261">
        <f t="shared" si="84"/>
        <v>224.38154870198241</v>
      </c>
      <c r="MW75" s="261">
        <f t="shared" si="84"/>
        <v>224.38154870198241</v>
      </c>
      <c r="MX75" s="261">
        <f t="shared" si="84"/>
        <v>224.38154870198241</v>
      </c>
      <c r="MY75" s="261">
        <f t="shared" si="84"/>
        <v>224.38154870198241</v>
      </c>
      <c r="MZ75" s="261">
        <f t="shared" si="84"/>
        <v>224.38154870198241</v>
      </c>
      <c r="NA75" s="261">
        <f t="shared" si="84"/>
        <v>278.94476616813625</v>
      </c>
      <c r="NB75" s="261">
        <f t="shared" si="84"/>
        <v>282.88797717405339</v>
      </c>
      <c r="NC75" s="261">
        <f t="shared" si="84"/>
        <v>282.88797717405339</v>
      </c>
      <c r="ND75" s="261">
        <f t="shared" si="84"/>
        <v>282.88797717405339</v>
      </c>
      <c r="NE75" s="261">
        <f t="shared" si="84"/>
        <v>282.88797717405339</v>
      </c>
      <c r="NF75" s="261">
        <f t="shared" si="84"/>
        <v>282.88797717405339</v>
      </c>
      <c r="NG75" s="261">
        <f t="shared" si="84"/>
        <v>282.88797717405339</v>
      </c>
      <c r="NH75" s="261">
        <f t="shared" si="84"/>
        <v>282.88797717405339</v>
      </c>
      <c r="NI75" s="261">
        <f t="shared" si="84"/>
        <v>282.88797717405339</v>
      </c>
      <c r="NJ75" s="261">
        <f t="shared" si="84"/>
        <v>287.43602588505121</v>
      </c>
      <c r="NK75" s="261">
        <f t="shared" si="84"/>
        <v>287.43602588505121</v>
      </c>
      <c r="NL75" s="261">
        <f t="shared" si="84"/>
        <v>287.43602588505121</v>
      </c>
      <c r="NM75" s="261">
        <f t="shared" si="84"/>
        <v>287.43602588505121</v>
      </c>
      <c r="NN75" s="261">
        <f t="shared" si="84"/>
        <v>287.43602588505121</v>
      </c>
      <c r="NO75" s="261">
        <f t="shared" si="84"/>
        <v>287.43602588505121</v>
      </c>
      <c r="NP75" s="261">
        <f t="shared" si="84"/>
        <v>287.43602588505121</v>
      </c>
      <c r="NQ75" s="261">
        <f t="shared" si="84"/>
        <v>287.43602588505121</v>
      </c>
      <c r="NR75" s="261">
        <f t="shared" si="84"/>
        <v>295.6824908529735</v>
      </c>
      <c r="NS75" s="261">
        <f t="shared" si="84"/>
        <v>295.6824908529735</v>
      </c>
      <c r="NT75" s="261">
        <f t="shared" si="84"/>
        <v>295.6824908529735</v>
      </c>
      <c r="NU75" s="261">
        <f t="shared" si="84"/>
        <v>295.6824908529735</v>
      </c>
      <c r="NV75" s="261">
        <f t="shared" si="84"/>
        <v>295.6824908529735</v>
      </c>
      <c r="NW75" s="261">
        <f t="shared" si="84"/>
        <v>295.6824908529735</v>
      </c>
      <c r="NX75" s="261">
        <f t="shared" si="84"/>
        <v>295.6824908529735</v>
      </c>
      <c r="NY75" s="261">
        <f t="shared" ref="NY75:QJ75" si="85">(NY67*$D$4+NY68*$D$12+NY69*$D$6+NY70*$D$5+NY71*$D$7+NY72*$D$8+NY73*$D$9+NY74*$D$11)*(1+0.24)</f>
        <v>304.71970124273685</v>
      </c>
      <c r="NZ75" s="261">
        <f t="shared" si="85"/>
        <v>304.71970124273685</v>
      </c>
      <c r="OA75" s="261">
        <f t="shared" si="85"/>
        <v>304.71970124273685</v>
      </c>
      <c r="OB75" s="261">
        <f t="shared" si="85"/>
        <v>304.71970124273685</v>
      </c>
      <c r="OC75" s="261">
        <f t="shared" si="85"/>
        <v>304.71970124273685</v>
      </c>
      <c r="OD75" s="261">
        <f t="shared" si="85"/>
        <v>304.71970124273685</v>
      </c>
      <c r="OE75" s="261">
        <f t="shared" si="85"/>
        <v>313.03087419839358</v>
      </c>
      <c r="OF75" s="261">
        <f t="shared" si="85"/>
        <v>313.03087419839358</v>
      </c>
      <c r="OG75" s="261">
        <f t="shared" si="85"/>
        <v>313.03087419839358</v>
      </c>
      <c r="OH75" s="261">
        <f t="shared" si="85"/>
        <v>313.03087419839358</v>
      </c>
      <c r="OI75" s="261">
        <f t="shared" si="85"/>
        <v>313.03087419839358</v>
      </c>
      <c r="OJ75" s="261">
        <f t="shared" si="85"/>
        <v>322.09261639450017</v>
      </c>
      <c r="OK75" s="261">
        <f t="shared" si="85"/>
        <v>322.09261639450017</v>
      </c>
      <c r="OL75" s="261">
        <f t="shared" si="85"/>
        <v>322.09261639450017</v>
      </c>
      <c r="OM75" s="261">
        <f t="shared" si="85"/>
        <v>322.09261639450017</v>
      </c>
      <c r="ON75" s="261">
        <f t="shared" si="85"/>
        <v>78.204400273163813</v>
      </c>
      <c r="OO75" s="261">
        <f t="shared" si="85"/>
        <v>78.204400273163813</v>
      </c>
      <c r="OP75" s="261">
        <f t="shared" si="85"/>
        <v>78.204400273163813</v>
      </c>
      <c r="OQ75" s="261">
        <f t="shared" si="85"/>
        <v>78.204400273163813</v>
      </c>
      <c r="OR75" s="261">
        <f t="shared" si="85"/>
        <v>78.204400273163813</v>
      </c>
      <c r="OS75" s="261">
        <f t="shared" si="85"/>
        <v>111.94821974159389</v>
      </c>
      <c r="OT75" s="261">
        <f t="shared" si="85"/>
        <v>118.11974670017379</v>
      </c>
      <c r="OU75" s="261">
        <f t="shared" si="85"/>
        <v>128.97300995461165</v>
      </c>
      <c r="OV75" s="261">
        <f t="shared" si="85"/>
        <v>132.74842474751105</v>
      </c>
      <c r="OW75" s="261">
        <f t="shared" si="85"/>
        <v>104.96350261733353</v>
      </c>
      <c r="OX75" s="261">
        <f t="shared" si="85"/>
        <v>54.296147740619432</v>
      </c>
      <c r="OY75" s="261">
        <f t="shared" si="85"/>
        <v>55.505745361921207</v>
      </c>
      <c r="OZ75" s="261">
        <f t="shared" si="85"/>
        <v>58.640382817542502</v>
      </c>
      <c r="PA75" s="261">
        <f t="shared" si="85"/>
        <v>59.479363882631269</v>
      </c>
      <c r="PB75" s="261">
        <f t="shared" si="85"/>
        <v>60.318344947720028</v>
      </c>
      <c r="PC75" s="261">
        <f t="shared" si="85"/>
        <v>56.813090935885697</v>
      </c>
      <c r="PD75" s="261">
        <f t="shared" si="85"/>
        <v>64.291963468430083</v>
      </c>
      <c r="PE75" s="261">
        <f t="shared" si="85"/>
        <v>72.010589267246658</v>
      </c>
      <c r="PF75" s="261">
        <f t="shared" si="85"/>
        <v>74.94702299505731</v>
      </c>
      <c r="PG75" s="261">
        <f t="shared" si="85"/>
        <v>57.22987364594487</v>
      </c>
      <c r="PH75" s="261">
        <f t="shared" si="85"/>
        <v>51.172044052793517</v>
      </c>
      <c r="PI75" s="261">
        <f t="shared" si="85"/>
        <v>52.011025117882284</v>
      </c>
      <c r="PJ75" s="261">
        <f t="shared" si="85"/>
        <v>54.779662632675169</v>
      </c>
      <c r="PK75" s="261">
        <f t="shared" si="85"/>
        <v>54.779662632675169</v>
      </c>
      <c r="PL75" s="261">
        <f t="shared" si="85"/>
        <v>55.618643697763943</v>
      </c>
      <c r="PM75" s="261">
        <f t="shared" si="85"/>
        <v>55.618643697763943</v>
      </c>
      <c r="PN75" s="261">
        <f t="shared" si="85"/>
        <v>79.361807839775778</v>
      </c>
      <c r="PO75" s="261">
        <f t="shared" si="85"/>
        <v>79.361807839775778</v>
      </c>
      <c r="PP75" s="261">
        <f t="shared" si="85"/>
        <v>105.62191517705388</v>
      </c>
      <c r="PQ75" s="261">
        <f t="shared" si="85"/>
        <v>105.62191517705388</v>
      </c>
      <c r="PR75" s="261">
        <f t="shared" si="85"/>
        <v>105.62191517705388</v>
      </c>
      <c r="PS75" s="261">
        <f t="shared" si="85"/>
        <v>69.623826567125491</v>
      </c>
      <c r="PT75" s="261">
        <f t="shared" si="85"/>
        <v>71.050094377776375</v>
      </c>
      <c r="PU75" s="261">
        <f t="shared" si="85"/>
        <v>74.90940727718467</v>
      </c>
      <c r="PV75" s="261">
        <f t="shared" si="85"/>
        <v>74.90940727718467</v>
      </c>
      <c r="PW75" s="261">
        <f t="shared" si="85"/>
        <v>74.90940727718467</v>
      </c>
      <c r="PX75" s="261">
        <f t="shared" si="85"/>
        <v>74.90940727718467</v>
      </c>
      <c r="PY75" s="261">
        <f t="shared" si="85"/>
        <v>86.990734614462767</v>
      </c>
      <c r="PZ75" s="261">
        <f t="shared" si="85"/>
        <v>86.990734614462767</v>
      </c>
      <c r="QA75" s="261">
        <f t="shared" si="85"/>
        <v>98.736469525705388</v>
      </c>
      <c r="QB75" s="261">
        <f t="shared" si="85"/>
        <v>98.736469525705388</v>
      </c>
      <c r="QC75" s="261">
        <f t="shared" si="85"/>
        <v>98.736469525705388</v>
      </c>
      <c r="QD75" s="261">
        <f t="shared" si="85"/>
        <v>76.335675087835554</v>
      </c>
      <c r="QE75" s="261">
        <f t="shared" si="85"/>
        <v>76.335675087835554</v>
      </c>
      <c r="QF75" s="261">
        <f t="shared" si="85"/>
        <v>41.104271271728436</v>
      </c>
      <c r="QG75" s="261">
        <f t="shared" si="85"/>
        <v>29.945823106047953</v>
      </c>
      <c r="QH75" s="261">
        <f t="shared" si="85"/>
        <v>29.945823106047953</v>
      </c>
      <c r="QI75" s="261">
        <f t="shared" si="85"/>
        <v>29.945823106047953</v>
      </c>
      <c r="QJ75" s="261">
        <f t="shared" si="85"/>
        <v>29.945823106047953</v>
      </c>
      <c r="QK75" s="261">
        <f t="shared" ref="QK75:QR75" si="86">(QK67*$D$4+QK68*$D$12+QK69*$D$6+QK70*$D$5+QK71*$D$7+QK72*$D$8+QK73*$D$9+QK74*$D$11)*(1+0.24)</f>
        <v>29.945823106047953</v>
      </c>
      <c r="QL75" s="261">
        <f t="shared" si="86"/>
        <v>29.945823106047953</v>
      </c>
      <c r="QM75" s="261">
        <f t="shared" si="86"/>
        <v>30.78480417113671</v>
      </c>
      <c r="QN75" s="261">
        <f t="shared" si="86"/>
        <v>30.78480417113671</v>
      </c>
      <c r="QO75" s="261">
        <f t="shared" si="86"/>
        <v>30.78480417113671</v>
      </c>
      <c r="QP75" s="261">
        <f t="shared" si="86"/>
        <v>30.78480417113671</v>
      </c>
      <c r="QQ75" s="261">
        <f t="shared" si="86"/>
        <v>30.78480417113671</v>
      </c>
      <c r="QR75" s="261">
        <f t="shared" si="86"/>
        <v>9.5084520710059177</v>
      </c>
    </row>
    <row r="76" spans="1:460" ht="15" customHeight="1">
      <c r="E76" s="262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263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49"/>
      <c r="CY76" s="149"/>
      <c r="CZ76" s="149"/>
      <c r="DA76" s="149"/>
      <c r="DB76" s="149"/>
      <c r="DC76" s="149"/>
      <c r="DD76" s="149"/>
      <c r="DE76" s="149"/>
      <c r="DF76" s="149"/>
      <c r="DG76" s="149"/>
      <c r="DH76" s="149"/>
      <c r="DI76" s="149"/>
      <c r="DJ76" s="149"/>
      <c r="DK76" s="149"/>
      <c r="DL76" s="149"/>
      <c r="DM76" s="149"/>
      <c r="DN76" s="149"/>
      <c r="DO76" s="149"/>
      <c r="DP76" s="149"/>
      <c r="DQ76" s="149"/>
      <c r="DR76" s="149"/>
      <c r="DS76" s="149"/>
      <c r="DT76" s="149"/>
      <c r="DU76" s="149"/>
      <c r="DV76" s="149"/>
      <c r="DW76" s="149"/>
      <c r="DX76" s="149"/>
      <c r="DY76" s="149"/>
      <c r="DZ76" s="149"/>
      <c r="EA76" s="149"/>
      <c r="EB76" s="149"/>
      <c r="EC76" s="149"/>
      <c r="ED76" s="149"/>
      <c r="EE76" s="149"/>
      <c r="EF76" s="149"/>
      <c r="EG76" s="149"/>
      <c r="EH76" s="149"/>
      <c r="EI76" s="149"/>
      <c r="EJ76" s="149"/>
      <c r="EK76" s="149"/>
      <c r="EL76" s="149"/>
      <c r="EM76" s="149"/>
      <c r="EN76" s="149"/>
      <c r="EO76" s="149"/>
      <c r="EP76" s="149"/>
      <c r="EQ76" s="149"/>
      <c r="ER76" s="149"/>
      <c r="ES76" s="149"/>
      <c r="ET76" s="149"/>
      <c r="EU76" s="149"/>
      <c r="EV76" s="149"/>
      <c r="EW76" s="149"/>
      <c r="EX76" s="149"/>
      <c r="EY76" s="149"/>
      <c r="EZ76" s="149"/>
      <c r="FA76" s="149"/>
      <c r="FB76" s="149"/>
      <c r="FC76" s="149"/>
      <c r="FD76" s="149"/>
      <c r="FE76" s="149"/>
      <c r="FF76" s="149"/>
      <c r="FG76" s="149"/>
      <c r="FH76" s="149"/>
      <c r="FI76" s="149"/>
      <c r="FJ76" s="149"/>
      <c r="FK76" s="149"/>
      <c r="FL76" s="149"/>
      <c r="FM76" s="149"/>
      <c r="FN76" s="149"/>
      <c r="FO76" s="149"/>
      <c r="FP76" s="149"/>
      <c r="FQ76" s="149"/>
      <c r="FR76" s="149"/>
      <c r="FS76" s="149"/>
      <c r="FT76" s="149"/>
      <c r="FU76" s="149"/>
      <c r="FV76" s="149"/>
      <c r="FW76" s="149"/>
      <c r="FX76" s="149"/>
      <c r="FY76" s="149"/>
      <c r="FZ76" s="149"/>
      <c r="GA76" s="149"/>
      <c r="GB76" s="149"/>
      <c r="GC76" s="149"/>
      <c r="GD76" s="149"/>
      <c r="GE76" s="149"/>
      <c r="GF76" s="149"/>
      <c r="GG76" s="149"/>
      <c r="GH76" s="149"/>
      <c r="GI76" s="149"/>
      <c r="GJ76" s="149"/>
      <c r="GK76" s="149"/>
      <c r="GL76" s="149"/>
      <c r="GM76" s="149"/>
      <c r="GN76" s="149"/>
      <c r="GO76" s="149"/>
      <c r="GP76" s="149"/>
      <c r="GQ76" s="149"/>
      <c r="GR76" s="149"/>
      <c r="GS76" s="149"/>
      <c r="GT76" s="264"/>
      <c r="GU76" s="264"/>
      <c r="GV76" s="264"/>
      <c r="GW76" s="264"/>
      <c r="GX76" s="264"/>
      <c r="GY76" s="149"/>
      <c r="GZ76" s="149"/>
      <c r="HA76" s="149"/>
      <c r="HB76" s="149"/>
      <c r="HC76" s="149"/>
      <c r="HD76" s="149"/>
      <c r="HE76" s="149"/>
      <c r="HF76" s="149"/>
      <c r="HG76" s="149"/>
      <c r="HH76" s="149"/>
      <c r="HI76" s="149"/>
      <c r="HJ76" s="149"/>
      <c r="HK76" s="149"/>
      <c r="HL76" s="149"/>
      <c r="HM76" s="149"/>
      <c r="HN76" s="149"/>
      <c r="HO76" s="149"/>
      <c r="HP76" s="149"/>
      <c r="HQ76" s="149"/>
      <c r="HR76" s="149"/>
      <c r="HS76" s="149"/>
      <c r="HT76" s="149"/>
      <c r="HU76" s="149"/>
      <c r="HV76" s="149"/>
      <c r="HW76" s="149"/>
      <c r="HX76" s="149"/>
      <c r="HY76" s="149"/>
      <c r="HZ76" s="149"/>
      <c r="IA76" s="149"/>
      <c r="IB76" s="149"/>
      <c r="IC76" s="149"/>
      <c r="ID76" s="149"/>
      <c r="IE76" s="149"/>
      <c r="IF76" s="149"/>
      <c r="IG76" s="149"/>
      <c r="IH76" s="149"/>
      <c r="II76" s="149"/>
      <c r="IJ76" s="149"/>
      <c r="IK76" s="149"/>
      <c r="IL76" s="149"/>
      <c r="IM76" s="149"/>
      <c r="IN76" s="149"/>
      <c r="IO76" s="149"/>
      <c r="IP76" s="149"/>
      <c r="IQ76" s="149"/>
      <c r="IR76" s="149"/>
      <c r="IS76" s="149"/>
      <c r="IT76" s="149"/>
      <c r="IU76" s="149"/>
      <c r="IV76" s="149"/>
      <c r="IW76" s="263"/>
      <c r="IX76" s="149"/>
      <c r="IY76" s="149"/>
      <c r="IZ76" s="149"/>
      <c r="JA76" s="149"/>
      <c r="JB76" s="149"/>
      <c r="JC76" s="149"/>
      <c r="JD76" s="149"/>
      <c r="JE76" s="149"/>
      <c r="JF76" s="149"/>
      <c r="JG76" s="149"/>
      <c r="JH76" s="149"/>
      <c r="JI76" s="149"/>
      <c r="JJ76" s="149"/>
      <c r="JK76" s="149"/>
      <c r="JL76" s="149"/>
      <c r="JM76" s="149"/>
      <c r="JN76" s="149"/>
      <c r="JO76" s="149"/>
      <c r="JP76" s="149"/>
      <c r="JQ76" s="149"/>
      <c r="JR76" s="149"/>
      <c r="JS76" s="149"/>
      <c r="JT76" s="149"/>
      <c r="JU76" s="149"/>
      <c r="JV76" s="149"/>
      <c r="JW76" s="149"/>
      <c r="JX76" s="149"/>
      <c r="JY76" s="149"/>
      <c r="JZ76" s="149"/>
      <c r="KA76" s="149"/>
      <c r="KB76" s="149"/>
      <c r="KC76" s="149"/>
      <c r="KD76" s="149"/>
      <c r="KE76" s="149"/>
      <c r="KF76" s="149"/>
      <c r="KG76" s="149"/>
      <c r="KH76" s="149"/>
      <c r="KI76" s="149"/>
      <c r="KJ76" s="149"/>
      <c r="KK76" s="149"/>
      <c r="KL76" s="149"/>
      <c r="KM76" s="149"/>
      <c r="KN76" s="149"/>
      <c r="KO76" s="149"/>
      <c r="KP76" s="149"/>
      <c r="KQ76" s="149"/>
      <c r="KR76" s="149"/>
      <c r="KS76" s="149"/>
      <c r="KT76" s="149"/>
      <c r="KU76" s="149"/>
      <c r="KV76" s="149"/>
      <c r="KW76" s="149"/>
      <c r="KX76" s="149"/>
      <c r="KY76" s="149"/>
      <c r="KZ76" s="149"/>
      <c r="LA76" s="149"/>
      <c r="LB76" s="149"/>
      <c r="LC76" s="149"/>
      <c r="LD76" s="149"/>
      <c r="LE76" s="149"/>
      <c r="LF76" s="149"/>
      <c r="LG76" s="149"/>
      <c r="LH76" s="149"/>
      <c r="LI76" s="149"/>
      <c r="LJ76" s="149"/>
      <c r="LK76" s="149"/>
      <c r="LL76" s="149"/>
      <c r="LM76" s="149"/>
      <c r="LN76" s="149"/>
      <c r="LO76" s="149"/>
      <c r="LP76" s="149"/>
      <c r="LQ76" s="149"/>
      <c r="LR76" s="149"/>
      <c r="LS76" s="149"/>
      <c r="LT76" s="149"/>
      <c r="LU76" s="149"/>
      <c r="LV76" s="149"/>
      <c r="LW76" s="149"/>
      <c r="LX76" s="149"/>
      <c r="LY76" s="149"/>
      <c r="LZ76" s="149"/>
      <c r="MA76" s="149"/>
      <c r="MB76" s="149"/>
      <c r="MC76" s="149"/>
      <c r="MD76" s="149"/>
      <c r="ME76" s="149"/>
      <c r="MF76" s="149"/>
      <c r="MG76" s="149"/>
      <c r="MH76" s="149"/>
      <c r="MI76" s="149"/>
      <c r="MJ76" s="149"/>
      <c r="MK76" s="149"/>
      <c r="ML76" s="149"/>
      <c r="MM76" s="149"/>
      <c r="MN76" s="149"/>
      <c r="MO76" s="149"/>
      <c r="MP76" s="149"/>
      <c r="MQ76" s="149"/>
      <c r="MR76" s="149"/>
      <c r="MS76" s="149"/>
      <c r="MT76" s="149"/>
      <c r="MU76" s="149"/>
      <c r="MV76" s="149"/>
      <c r="MW76" s="149"/>
      <c r="MX76" s="149"/>
      <c r="MY76" s="149"/>
      <c r="MZ76" s="149"/>
      <c r="NA76" s="149"/>
      <c r="NB76" s="149"/>
      <c r="NC76" s="149"/>
      <c r="ND76" s="149"/>
      <c r="NE76" s="149"/>
      <c r="NF76" s="149"/>
      <c r="NG76" s="149"/>
      <c r="NH76" s="149"/>
      <c r="NI76" s="149"/>
      <c r="NJ76" s="149"/>
      <c r="NK76" s="149"/>
      <c r="NL76" s="149"/>
      <c r="NM76" s="149"/>
      <c r="NN76" s="149"/>
      <c r="NO76" s="149"/>
      <c r="NP76" s="149"/>
      <c r="NQ76" s="149"/>
      <c r="NR76" s="149"/>
      <c r="NS76" s="149"/>
      <c r="NT76" s="149"/>
      <c r="NU76" s="149"/>
      <c r="NV76" s="149"/>
      <c r="NW76" s="149"/>
      <c r="NX76" s="149"/>
      <c r="NY76" s="149"/>
      <c r="NZ76" s="149"/>
      <c r="OA76" s="149"/>
      <c r="OB76" s="149"/>
      <c r="OC76" s="149"/>
      <c r="OD76" s="149"/>
      <c r="OE76" s="149"/>
      <c r="OF76" s="149"/>
      <c r="OG76" s="149"/>
      <c r="OH76" s="149"/>
      <c r="OI76" s="149"/>
      <c r="OJ76" s="149"/>
      <c r="OK76" s="149"/>
      <c r="OL76" s="149"/>
      <c r="OM76" s="149"/>
      <c r="ON76" s="149"/>
      <c r="OO76" s="149"/>
      <c r="OP76" s="149"/>
      <c r="OQ76" s="149"/>
      <c r="OR76" s="149"/>
      <c r="OS76" s="149"/>
      <c r="OT76" s="149"/>
      <c r="OU76" s="149"/>
      <c r="OV76" s="149"/>
      <c r="OW76" s="149"/>
      <c r="OX76" s="149"/>
      <c r="OY76" s="264"/>
      <c r="OZ76" s="149"/>
      <c r="PA76" s="149"/>
      <c r="PB76" s="149"/>
      <c r="PC76" s="149"/>
      <c r="PD76" s="149"/>
      <c r="PE76" s="149"/>
      <c r="PF76" s="149"/>
      <c r="PG76" s="149"/>
      <c r="PH76" s="149"/>
      <c r="PI76" s="149"/>
      <c r="PJ76" s="149"/>
      <c r="PK76" s="149"/>
      <c r="PL76" s="149"/>
      <c r="PM76" s="149"/>
      <c r="PN76" s="149"/>
      <c r="PO76" s="149"/>
      <c r="PP76" s="149"/>
      <c r="PQ76" s="149"/>
      <c r="PR76" s="149"/>
      <c r="PS76" s="149"/>
      <c r="PT76" s="149"/>
      <c r="PU76" s="149"/>
      <c r="PV76" s="149"/>
      <c r="PW76" s="149"/>
      <c r="PX76" s="149"/>
      <c r="PY76" s="149"/>
      <c r="PZ76" s="149"/>
      <c r="QA76" s="149"/>
      <c r="QB76" s="149"/>
      <c r="QC76" s="149"/>
      <c r="QD76" s="149"/>
      <c r="QE76" s="149"/>
      <c r="QF76" s="149"/>
      <c r="QG76" s="149"/>
      <c r="QH76" s="149"/>
      <c r="QI76" s="149"/>
      <c r="QJ76" s="149"/>
      <c r="QK76" s="149"/>
      <c r="QL76" s="149"/>
      <c r="QM76" s="149"/>
      <c r="QN76" s="149"/>
      <c r="QO76" s="149"/>
      <c r="QP76" s="149"/>
      <c r="QQ76" s="149"/>
      <c r="QR76" s="149"/>
    </row>
    <row r="77" spans="1:460" ht="15" customHeight="1"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53"/>
      <c r="BD77" s="148"/>
      <c r="BE77" s="148"/>
      <c r="BF77" s="148"/>
      <c r="BG77" s="148"/>
      <c r="BH77" s="148"/>
      <c r="BI77" s="148"/>
      <c r="BJ77" s="148"/>
      <c r="BK77" s="148"/>
      <c r="BL77" s="148"/>
      <c r="BM77" s="148"/>
      <c r="BN77" s="148"/>
      <c r="BO77" s="148"/>
      <c r="BP77" s="148"/>
      <c r="BQ77" s="148"/>
      <c r="BR77" s="148"/>
      <c r="BS77" s="148"/>
      <c r="BT77" s="148"/>
      <c r="BU77" s="148"/>
      <c r="BV77" s="148"/>
      <c r="BW77" s="148"/>
      <c r="BX77" s="148"/>
      <c r="BY77" s="148"/>
      <c r="BZ77" s="148"/>
      <c r="CA77" s="148"/>
      <c r="CB77" s="148"/>
      <c r="CC77" s="148"/>
      <c r="CD77" s="148"/>
      <c r="CE77" s="148"/>
      <c r="CF77" s="148"/>
      <c r="CG77" s="148"/>
      <c r="CH77" s="148"/>
      <c r="CI77" s="148"/>
      <c r="CJ77" s="148"/>
      <c r="CK77" s="148"/>
      <c r="CL77" s="148"/>
      <c r="CM77" s="148"/>
      <c r="CN77" s="148"/>
      <c r="CO77" s="148"/>
      <c r="CP77" s="148"/>
      <c r="CQ77" s="148"/>
      <c r="CR77" s="148"/>
      <c r="CS77" s="148"/>
      <c r="CT77" s="148"/>
      <c r="CU77" s="148"/>
      <c r="CV77" s="148"/>
      <c r="CW77" s="148"/>
      <c r="CX77" s="148"/>
      <c r="CY77" s="148"/>
      <c r="CZ77" s="148"/>
      <c r="DA77" s="148"/>
      <c r="DB77" s="148"/>
      <c r="DC77" s="148"/>
      <c r="DD77" s="148"/>
      <c r="DE77" s="148"/>
      <c r="DF77" s="148"/>
      <c r="DG77" s="148"/>
      <c r="DH77" s="148"/>
      <c r="DI77" s="148"/>
      <c r="DJ77" s="148"/>
      <c r="DK77" s="148"/>
      <c r="DL77" s="148"/>
      <c r="DM77" s="148"/>
      <c r="DN77" s="148"/>
      <c r="DO77" s="148"/>
      <c r="DP77" s="148"/>
      <c r="DQ77" s="148"/>
      <c r="DR77" s="148"/>
      <c r="DS77" s="148"/>
      <c r="DT77" s="148"/>
      <c r="DU77" s="148"/>
      <c r="DV77" s="148"/>
      <c r="DW77" s="148"/>
      <c r="DX77" s="148"/>
      <c r="DY77" s="148"/>
      <c r="DZ77" s="148"/>
      <c r="EA77" s="148"/>
      <c r="EB77" s="148"/>
      <c r="EC77" s="148"/>
      <c r="ED77" s="148"/>
      <c r="EE77" s="148"/>
      <c r="EF77" s="148"/>
      <c r="EG77" s="148"/>
      <c r="EH77" s="148"/>
      <c r="EI77" s="148"/>
      <c r="EJ77" s="148"/>
      <c r="EK77" s="148"/>
      <c r="EL77" s="148"/>
      <c r="EM77" s="148"/>
      <c r="EN77" s="148"/>
      <c r="EO77" s="148"/>
      <c r="EP77" s="148"/>
      <c r="EQ77" s="148"/>
      <c r="ER77" s="148"/>
      <c r="ES77" s="148"/>
      <c r="ET77" s="148"/>
      <c r="EU77" s="148"/>
      <c r="EV77" s="148"/>
      <c r="EW77" s="148"/>
      <c r="EX77" s="148"/>
      <c r="EY77" s="148"/>
      <c r="EZ77" s="148"/>
      <c r="FA77" s="148"/>
      <c r="FB77" s="148"/>
      <c r="FC77" s="148"/>
      <c r="FD77" s="148"/>
      <c r="FE77" s="148"/>
      <c r="FF77" s="148"/>
      <c r="FG77" s="148"/>
      <c r="FH77" s="148"/>
      <c r="FI77" s="148"/>
      <c r="FJ77" s="148"/>
      <c r="FK77" s="148"/>
      <c r="FL77" s="148"/>
      <c r="FM77" s="148"/>
      <c r="FN77" s="148"/>
      <c r="FO77" s="148"/>
      <c r="FP77" s="148"/>
      <c r="FQ77" s="148"/>
      <c r="FR77" s="148"/>
      <c r="FS77" s="148"/>
      <c r="FT77" s="148"/>
      <c r="FU77" s="148"/>
      <c r="FV77" s="148"/>
      <c r="FW77" s="148"/>
      <c r="FX77" s="148"/>
      <c r="FY77" s="148"/>
      <c r="FZ77" s="148"/>
      <c r="GA77" s="148"/>
      <c r="GB77" s="148"/>
      <c r="GC77" s="148"/>
      <c r="GD77" s="148"/>
      <c r="GE77" s="148"/>
      <c r="GF77" s="148"/>
      <c r="GG77" s="148"/>
      <c r="GH77" s="148"/>
      <c r="GI77" s="148"/>
      <c r="GJ77" s="148"/>
      <c r="GK77" s="148"/>
      <c r="GL77" s="148"/>
      <c r="GM77" s="148"/>
      <c r="GN77" s="148"/>
      <c r="GO77" s="148"/>
      <c r="GP77" s="148"/>
      <c r="GQ77" s="148"/>
      <c r="GR77" s="148"/>
      <c r="GS77" s="148"/>
      <c r="GT77" s="131"/>
      <c r="GU77" s="131"/>
      <c r="GV77" s="131"/>
      <c r="GW77" s="131"/>
      <c r="GX77" s="131"/>
      <c r="GY77" s="148"/>
      <c r="GZ77" s="148"/>
      <c r="HA77" s="148"/>
      <c r="HB77" s="148"/>
      <c r="HC77" s="148"/>
      <c r="HD77" s="148"/>
      <c r="HE77" s="148"/>
      <c r="HF77" s="148"/>
      <c r="HG77" s="148"/>
      <c r="HH77" s="148"/>
      <c r="HI77" s="148"/>
      <c r="HJ77" s="148"/>
      <c r="HK77" s="148"/>
    </row>
    <row r="78" spans="1:460" ht="15" customHeight="1">
      <c r="B78" s="265" t="s">
        <v>966</v>
      </c>
      <c r="E78" s="262"/>
      <c r="F78" s="262"/>
      <c r="G78" s="262"/>
      <c r="H78" s="262"/>
      <c r="I78" s="262"/>
      <c r="J78" s="262"/>
      <c r="K78" s="262"/>
      <c r="L78" s="262"/>
      <c r="M78" s="262"/>
      <c r="N78" s="262"/>
      <c r="O78" s="262"/>
      <c r="P78" s="262"/>
      <c r="Q78" s="262"/>
      <c r="R78" s="262"/>
      <c r="S78" s="262"/>
      <c r="T78" s="262"/>
      <c r="U78" s="262"/>
      <c r="V78" s="262"/>
      <c r="W78" s="262"/>
      <c r="X78" s="262"/>
      <c r="Y78" s="262"/>
      <c r="Z78" s="262"/>
      <c r="AA78" s="262"/>
      <c r="AB78" s="262"/>
      <c r="AC78" s="262"/>
      <c r="AD78" s="262"/>
      <c r="AE78" s="262"/>
      <c r="AF78" s="262"/>
      <c r="AG78" s="262"/>
      <c r="AH78" s="262"/>
      <c r="AI78" s="262"/>
      <c r="AJ78" s="262"/>
      <c r="AK78" s="262"/>
      <c r="AL78" s="262"/>
      <c r="AM78" s="262"/>
      <c r="AN78" s="262"/>
      <c r="AO78" s="262"/>
      <c r="AP78" s="262"/>
      <c r="AQ78" s="262"/>
      <c r="AR78" s="262"/>
      <c r="AS78" s="262"/>
      <c r="AT78" s="262"/>
      <c r="AU78" s="262"/>
      <c r="AV78" s="262"/>
      <c r="AW78" s="262"/>
      <c r="AX78" s="262"/>
      <c r="AY78" s="262"/>
      <c r="AZ78" s="262"/>
      <c r="BA78" s="262"/>
      <c r="BB78" s="262"/>
      <c r="BC78" s="266"/>
      <c r="BD78" s="262"/>
      <c r="BE78" s="262"/>
      <c r="BF78" s="262"/>
      <c r="BG78" s="262"/>
      <c r="BH78" s="262"/>
      <c r="BI78" s="262"/>
      <c r="BJ78" s="262"/>
      <c r="BK78" s="262"/>
      <c r="BL78" s="262"/>
      <c r="BM78" s="262"/>
      <c r="BN78" s="262"/>
      <c r="BO78" s="262"/>
      <c r="BP78" s="262"/>
      <c r="BQ78" s="262"/>
      <c r="BR78" s="262"/>
      <c r="BS78" s="262"/>
      <c r="BT78" s="262"/>
      <c r="BU78" s="262"/>
      <c r="BV78" s="262"/>
      <c r="BW78" s="262"/>
      <c r="BX78" s="262"/>
      <c r="BY78" s="262"/>
      <c r="BZ78" s="262"/>
      <c r="CA78" s="262"/>
      <c r="CB78" s="262"/>
      <c r="CC78" s="262"/>
      <c r="CD78" s="262"/>
      <c r="CE78" s="262"/>
      <c r="CF78" s="262"/>
      <c r="CG78" s="262"/>
      <c r="CH78" s="262"/>
      <c r="CI78" s="262"/>
      <c r="CJ78" s="262"/>
      <c r="CK78" s="262"/>
      <c r="CL78" s="262"/>
      <c r="CM78" s="262"/>
      <c r="CN78" s="262"/>
      <c r="CO78" s="262"/>
      <c r="CP78" s="262"/>
      <c r="CQ78" s="262"/>
      <c r="CR78" s="262"/>
      <c r="CS78" s="262"/>
      <c r="CT78" s="262"/>
      <c r="CU78" s="262"/>
      <c r="CV78" s="262"/>
      <c r="CW78" s="262"/>
      <c r="CX78" s="262"/>
      <c r="CY78" s="262"/>
      <c r="CZ78" s="262"/>
      <c r="DA78" s="262"/>
      <c r="DB78" s="262"/>
      <c r="DC78" s="262"/>
      <c r="DD78" s="262"/>
      <c r="DE78" s="262"/>
      <c r="DF78" s="262"/>
      <c r="DG78" s="262"/>
      <c r="DH78" s="262"/>
      <c r="DI78" s="262"/>
      <c r="DJ78" s="262"/>
      <c r="DK78" s="262"/>
      <c r="DL78" s="262"/>
      <c r="DM78" s="262"/>
      <c r="DN78" s="262"/>
      <c r="DO78" s="262"/>
      <c r="DP78" s="262"/>
      <c r="DQ78" s="262"/>
      <c r="DR78" s="262"/>
      <c r="DS78" s="262"/>
      <c r="DT78" s="262"/>
      <c r="DU78" s="262"/>
      <c r="DV78" s="262"/>
      <c r="DW78" s="262"/>
      <c r="DX78" s="262"/>
      <c r="DY78" s="262"/>
      <c r="DZ78" s="262"/>
      <c r="EA78" s="262"/>
      <c r="EB78" s="262"/>
      <c r="EC78" s="262"/>
      <c r="ED78" s="262"/>
      <c r="EE78" s="262"/>
      <c r="EF78" s="262"/>
      <c r="EG78" s="262"/>
      <c r="EH78" s="262"/>
      <c r="EI78" s="262"/>
      <c r="EJ78" s="262"/>
      <c r="EK78" s="262"/>
      <c r="EL78" s="262"/>
      <c r="EM78" s="262"/>
      <c r="EN78" s="262"/>
      <c r="EO78" s="262"/>
      <c r="EP78" s="262"/>
      <c r="EQ78" s="262"/>
      <c r="ER78" s="262"/>
      <c r="ES78" s="262"/>
      <c r="ET78" s="262"/>
      <c r="EU78" s="262"/>
      <c r="EV78" s="262"/>
      <c r="EW78" s="262"/>
      <c r="EX78" s="262"/>
      <c r="EY78" s="262"/>
      <c r="EZ78" s="262"/>
      <c r="FA78" s="262"/>
      <c r="FB78" s="262"/>
      <c r="FC78" s="262"/>
      <c r="FD78" s="262"/>
      <c r="FE78" s="262"/>
      <c r="FF78" s="262"/>
      <c r="FG78" s="262"/>
      <c r="FH78" s="262"/>
      <c r="FI78" s="262"/>
      <c r="FJ78" s="262"/>
      <c r="FK78" s="262"/>
      <c r="FL78" s="262"/>
      <c r="FM78" s="262"/>
      <c r="FN78" s="262"/>
      <c r="FO78" s="262"/>
      <c r="FP78" s="262"/>
      <c r="FQ78" s="262"/>
      <c r="FR78" s="262"/>
      <c r="FS78" s="262"/>
      <c r="FT78" s="262"/>
      <c r="FU78" s="262"/>
      <c r="FV78" s="262"/>
      <c r="FW78" s="262"/>
      <c r="FX78" s="262"/>
      <c r="FY78" s="262"/>
      <c r="FZ78" s="262"/>
      <c r="GA78" s="262"/>
      <c r="GB78" s="262"/>
      <c r="GC78" s="262"/>
      <c r="GD78" s="262"/>
      <c r="GE78" s="262"/>
      <c r="GF78" s="262"/>
      <c r="GG78" s="262"/>
      <c r="GH78" s="262"/>
      <c r="GI78" s="262"/>
      <c r="GJ78" s="262"/>
      <c r="GK78" s="262"/>
      <c r="GL78" s="262"/>
      <c r="GM78" s="262"/>
      <c r="GN78" s="262"/>
      <c r="GO78" s="262"/>
      <c r="GP78" s="262"/>
      <c r="GQ78" s="262"/>
      <c r="GR78" s="262"/>
      <c r="GS78" s="262"/>
      <c r="GT78" s="267"/>
      <c r="GU78" s="267"/>
      <c r="GV78" s="267"/>
      <c r="GW78" s="267"/>
      <c r="GX78" s="267"/>
      <c r="GY78" s="262"/>
      <c r="GZ78" s="262"/>
      <c r="HA78" s="262"/>
      <c r="HB78" s="262"/>
      <c r="HC78" s="262"/>
      <c r="HD78" s="262"/>
      <c r="HE78" s="262"/>
      <c r="HF78" s="262"/>
      <c r="HG78" s="262"/>
      <c r="HH78" s="262"/>
      <c r="HI78" s="262"/>
      <c r="HJ78" s="262"/>
      <c r="HK78" s="262"/>
      <c r="HL78" s="262"/>
      <c r="HM78" s="262"/>
      <c r="HN78" s="262"/>
      <c r="HO78" s="262"/>
      <c r="HP78" s="262"/>
      <c r="HQ78" s="262"/>
      <c r="HR78" s="262"/>
      <c r="HS78" s="262"/>
      <c r="HT78" s="262"/>
      <c r="HU78" s="262"/>
      <c r="HV78" s="262"/>
      <c r="HW78" s="262"/>
      <c r="HX78" s="262"/>
      <c r="HY78" s="262"/>
      <c r="HZ78" s="262"/>
      <c r="IA78" s="262"/>
      <c r="IB78" s="262"/>
      <c r="IC78" s="262"/>
      <c r="ID78" s="262"/>
      <c r="IE78" s="262"/>
      <c r="IF78" s="262"/>
      <c r="IG78" s="262"/>
      <c r="IH78" s="262"/>
      <c r="II78" s="262"/>
      <c r="IJ78" s="262"/>
      <c r="IK78" s="262"/>
      <c r="IL78" s="262"/>
      <c r="IM78" s="262"/>
      <c r="IN78" s="262"/>
      <c r="IO78" s="262"/>
      <c r="IP78" s="262"/>
      <c r="IQ78" s="262"/>
      <c r="IR78" s="262"/>
      <c r="IS78" s="262"/>
      <c r="IT78" s="262"/>
      <c r="IU78" s="262"/>
      <c r="IV78" s="262"/>
      <c r="IW78" s="266"/>
      <c r="IX78" s="262"/>
      <c r="IY78" s="262"/>
      <c r="IZ78" s="262"/>
      <c r="JA78" s="262"/>
      <c r="JB78" s="262"/>
      <c r="JC78" s="262"/>
      <c r="JD78" s="262"/>
      <c r="JE78" s="262"/>
      <c r="JF78" s="262"/>
      <c r="JG78" s="262"/>
      <c r="JH78" s="262"/>
      <c r="JI78" s="262"/>
      <c r="JJ78" s="262"/>
      <c r="JK78" s="262"/>
      <c r="JL78" s="262"/>
      <c r="JM78" s="262"/>
      <c r="JN78" s="262"/>
      <c r="JO78" s="262"/>
      <c r="JP78" s="262"/>
      <c r="JQ78" s="262"/>
      <c r="JR78" s="262"/>
      <c r="JS78" s="262"/>
      <c r="JT78" s="262"/>
      <c r="JU78" s="262"/>
      <c r="JV78" s="262"/>
      <c r="JW78" s="262"/>
      <c r="JX78" s="262"/>
      <c r="JY78" s="262"/>
      <c r="JZ78" s="262"/>
      <c r="KA78" s="262"/>
      <c r="KB78" s="262"/>
      <c r="KC78" s="262"/>
      <c r="KD78" s="262"/>
      <c r="KE78" s="262"/>
      <c r="KF78" s="262"/>
      <c r="KG78" s="262"/>
      <c r="KH78" s="262"/>
      <c r="KI78" s="262"/>
      <c r="KJ78" s="262"/>
      <c r="KK78" s="262"/>
      <c r="KL78" s="262"/>
      <c r="KM78" s="262"/>
      <c r="KN78" s="262"/>
      <c r="KO78" s="262"/>
      <c r="KP78" s="262"/>
      <c r="KQ78" s="262"/>
      <c r="KR78" s="262"/>
      <c r="KS78" s="262"/>
      <c r="KT78" s="262"/>
      <c r="KU78" s="262"/>
      <c r="KV78" s="262"/>
      <c r="KW78" s="262"/>
      <c r="KX78" s="262"/>
      <c r="KY78" s="262"/>
      <c r="KZ78" s="262"/>
      <c r="LA78" s="262"/>
      <c r="LB78" s="262"/>
      <c r="LC78" s="262"/>
      <c r="LD78" s="262"/>
      <c r="LE78" s="262"/>
      <c r="LF78" s="262"/>
      <c r="LG78" s="262"/>
      <c r="LH78" s="262"/>
      <c r="LI78" s="262"/>
      <c r="LJ78" s="262"/>
      <c r="LK78" s="262"/>
      <c r="LL78" s="262"/>
      <c r="LM78" s="262"/>
      <c r="LN78" s="262"/>
      <c r="LO78" s="262"/>
      <c r="LP78" s="262"/>
      <c r="LQ78" s="262"/>
      <c r="LR78" s="262"/>
      <c r="LS78" s="262"/>
      <c r="LT78" s="262"/>
      <c r="LU78" s="262"/>
      <c r="LV78" s="262"/>
      <c r="LW78" s="262"/>
      <c r="LX78" s="262"/>
      <c r="LY78" s="262"/>
      <c r="LZ78" s="262"/>
      <c r="MA78" s="262"/>
      <c r="MB78" s="262"/>
      <c r="MC78" s="262"/>
      <c r="MD78" s="262"/>
      <c r="ME78" s="262"/>
      <c r="MF78" s="262"/>
      <c r="MG78" s="262"/>
      <c r="MH78" s="262"/>
      <c r="MI78" s="262"/>
      <c r="MJ78" s="262"/>
      <c r="MK78" s="262"/>
      <c r="ML78" s="262"/>
      <c r="MM78" s="262"/>
      <c r="MN78" s="262"/>
      <c r="MO78" s="262"/>
      <c r="MP78" s="262"/>
      <c r="MQ78" s="262"/>
      <c r="MR78" s="262"/>
      <c r="MS78" s="262"/>
      <c r="MT78" s="262"/>
      <c r="MU78" s="262"/>
      <c r="MV78" s="262"/>
      <c r="MW78" s="262"/>
      <c r="MX78" s="262"/>
      <c r="MY78" s="262"/>
      <c r="MZ78" s="262"/>
      <c r="NA78" s="262"/>
      <c r="NB78" s="262"/>
      <c r="NC78" s="262"/>
      <c r="ND78" s="262"/>
      <c r="NE78" s="262"/>
      <c r="NF78" s="262"/>
      <c r="NG78" s="262"/>
      <c r="NH78" s="262"/>
      <c r="NI78" s="262"/>
      <c r="NJ78" s="262"/>
      <c r="NK78" s="262"/>
      <c r="NL78" s="262"/>
      <c r="NM78" s="262"/>
      <c r="NN78" s="262"/>
      <c r="NO78" s="262"/>
      <c r="NP78" s="262"/>
      <c r="NQ78" s="262"/>
      <c r="NR78" s="262"/>
      <c r="NS78" s="262"/>
      <c r="NT78" s="262"/>
      <c r="NU78" s="262"/>
      <c r="NV78" s="262"/>
      <c r="NW78" s="262"/>
      <c r="NX78" s="262"/>
      <c r="NY78" s="262"/>
      <c r="NZ78" s="262"/>
      <c r="OA78" s="262"/>
      <c r="OB78" s="262"/>
      <c r="OC78" s="262"/>
      <c r="OD78" s="262"/>
      <c r="OE78" s="262"/>
      <c r="OF78" s="262"/>
      <c r="OG78" s="262"/>
      <c r="OH78" s="262"/>
      <c r="OI78" s="262"/>
      <c r="OJ78" s="262"/>
      <c r="OK78" s="262"/>
      <c r="OL78" s="262"/>
      <c r="OM78" s="262"/>
      <c r="ON78" s="262"/>
      <c r="OO78" s="262"/>
      <c r="OP78" s="262"/>
      <c r="OQ78" s="262"/>
      <c r="OR78" s="262"/>
      <c r="OS78" s="262"/>
      <c r="OT78" s="262"/>
      <c r="OU78" s="262"/>
      <c r="OV78" s="262"/>
      <c r="OW78" s="262"/>
      <c r="OX78" s="262"/>
      <c r="OY78" s="267"/>
      <c r="OZ78" s="262"/>
      <c r="PA78" s="262"/>
      <c r="PB78" s="262"/>
      <c r="PC78" s="262"/>
      <c r="PD78" s="262"/>
      <c r="PE78" s="262"/>
      <c r="PF78" s="262"/>
      <c r="PG78" s="262"/>
      <c r="PH78" s="262"/>
      <c r="PI78" s="262"/>
      <c r="PJ78" s="262"/>
      <c r="PK78" s="262"/>
      <c r="PL78" s="262"/>
      <c r="PM78" s="262"/>
      <c r="PN78" s="262"/>
      <c r="PO78" s="262"/>
      <c r="PP78" s="262"/>
      <c r="PQ78" s="262"/>
      <c r="PR78" s="262"/>
      <c r="PS78" s="262"/>
      <c r="PT78" s="262"/>
      <c r="PU78" s="262"/>
      <c r="PV78" s="262"/>
      <c r="PW78" s="262"/>
      <c r="PX78" s="262"/>
      <c r="PY78" s="262"/>
      <c r="PZ78" s="262"/>
      <c r="QA78" s="262"/>
      <c r="QB78" s="262"/>
      <c r="QC78" s="262"/>
      <c r="QD78" s="262"/>
      <c r="QE78" s="262"/>
      <c r="QF78" s="262"/>
      <c r="QG78" s="262"/>
      <c r="QH78" s="262"/>
      <c r="QI78" s="262"/>
      <c r="QJ78" s="262"/>
      <c r="QK78" s="262"/>
      <c r="QL78" s="262"/>
      <c r="QM78" s="262"/>
      <c r="QN78" s="262"/>
      <c r="QO78" s="262"/>
      <c r="QP78" s="262"/>
      <c r="QQ78" s="262"/>
      <c r="QR78" s="262"/>
    </row>
    <row r="79" spans="1:460" ht="15" customHeight="1">
      <c r="B79" s="268" t="s">
        <v>967</v>
      </c>
      <c r="C79" s="269" t="str">
        <f>B6</f>
        <v>Excavatorist V</v>
      </c>
      <c r="D79" s="270"/>
      <c r="E79" s="271">
        <f t="shared" ref="E79:BP79" si="87">E28/5</f>
        <v>4.7599999999999996E-2</v>
      </c>
      <c r="F79" s="271">
        <f t="shared" si="87"/>
        <v>4.7599999999999996E-2</v>
      </c>
      <c r="G79" s="271">
        <f t="shared" si="87"/>
        <v>4.7599999999999996E-2</v>
      </c>
      <c r="H79" s="271">
        <f t="shared" si="87"/>
        <v>4.7599999999999996E-2</v>
      </c>
      <c r="I79" s="271">
        <f t="shared" si="87"/>
        <v>4.7599999999999996E-2</v>
      </c>
      <c r="J79" s="271">
        <f t="shared" si="87"/>
        <v>4.7599999999999996E-2</v>
      </c>
      <c r="K79" s="271">
        <f t="shared" si="87"/>
        <v>4.7599999999999996E-2</v>
      </c>
      <c r="L79" s="271">
        <f t="shared" si="87"/>
        <v>4.7599999999999996E-2</v>
      </c>
      <c r="M79" s="271">
        <f t="shared" si="87"/>
        <v>4.7599999999999996E-2</v>
      </c>
      <c r="N79" s="271">
        <f t="shared" si="87"/>
        <v>4.7599999999999996E-2</v>
      </c>
      <c r="O79" s="271">
        <f t="shared" si="87"/>
        <v>4.7599999999999996E-2</v>
      </c>
      <c r="P79" s="271">
        <f t="shared" si="87"/>
        <v>4.7599999999999996E-2</v>
      </c>
      <c r="Q79" s="271">
        <f t="shared" si="87"/>
        <v>4.7599999999999996E-2</v>
      </c>
      <c r="R79" s="271">
        <f t="shared" si="87"/>
        <v>4.7599999999999996E-2</v>
      </c>
      <c r="S79" s="271">
        <f t="shared" si="87"/>
        <v>4.7599999999999996E-2</v>
      </c>
      <c r="T79" s="271">
        <f t="shared" si="87"/>
        <v>4.7599999999999996E-2</v>
      </c>
      <c r="U79" s="271">
        <f t="shared" si="87"/>
        <v>4.7599999999999996E-2</v>
      </c>
      <c r="V79" s="271">
        <f t="shared" si="87"/>
        <v>4.7599999999999996E-2</v>
      </c>
      <c r="W79" s="271">
        <f t="shared" si="87"/>
        <v>4.7599999999999996E-2</v>
      </c>
      <c r="X79" s="271">
        <f t="shared" si="87"/>
        <v>4.7599999999999996E-2</v>
      </c>
      <c r="Y79" s="271">
        <f t="shared" si="87"/>
        <v>4.7599999999999996E-2</v>
      </c>
      <c r="Z79" s="271">
        <f t="shared" si="87"/>
        <v>4.7599999999999996E-2</v>
      </c>
      <c r="AA79" s="271">
        <f t="shared" si="87"/>
        <v>4.7599999999999996E-2</v>
      </c>
      <c r="AB79" s="271">
        <f t="shared" si="87"/>
        <v>4.7599999999999996E-2</v>
      </c>
      <c r="AC79" s="271">
        <f t="shared" si="87"/>
        <v>4.7599999999999996E-2</v>
      </c>
      <c r="AD79" s="271">
        <f t="shared" si="87"/>
        <v>4.7599999999999996E-2</v>
      </c>
      <c r="AE79" s="271">
        <f t="shared" si="87"/>
        <v>4.7599999999999996E-2</v>
      </c>
      <c r="AF79" s="271">
        <f t="shared" si="87"/>
        <v>4.7599999999999996E-2</v>
      </c>
      <c r="AG79" s="271">
        <f t="shared" si="87"/>
        <v>4.7599999999999996E-2</v>
      </c>
      <c r="AH79" s="271">
        <f t="shared" si="87"/>
        <v>4.7599999999999996E-2</v>
      </c>
      <c r="AI79" s="271">
        <f t="shared" si="87"/>
        <v>4.7599999999999996E-2</v>
      </c>
      <c r="AJ79" s="271">
        <f t="shared" si="87"/>
        <v>4.7599999999999996E-2</v>
      </c>
      <c r="AK79" s="271">
        <f t="shared" si="87"/>
        <v>4.7599999999999996E-2</v>
      </c>
      <c r="AL79" s="271">
        <f t="shared" si="87"/>
        <v>4.7599999999999996E-2</v>
      </c>
      <c r="AM79" s="271">
        <f t="shared" si="87"/>
        <v>4.7599999999999996E-2</v>
      </c>
      <c r="AN79" s="271">
        <f t="shared" si="87"/>
        <v>4.7599999999999996E-2</v>
      </c>
      <c r="AO79" s="271">
        <f t="shared" si="87"/>
        <v>4.7599999999999996E-2</v>
      </c>
      <c r="AP79" s="271">
        <f t="shared" si="87"/>
        <v>4.7599999999999996E-2</v>
      </c>
      <c r="AQ79" s="271">
        <f t="shared" si="87"/>
        <v>4.7599999999999996E-2</v>
      </c>
      <c r="AR79" s="271">
        <f t="shared" si="87"/>
        <v>4.7599999999999996E-2</v>
      </c>
      <c r="AS79" s="271">
        <f t="shared" si="87"/>
        <v>4.7599999999999996E-2</v>
      </c>
      <c r="AT79" s="271">
        <f t="shared" si="87"/>
        <v>4.7599999999999996E-2</v>
      </c>
      <c r="AU79" s="271">
        <f t="shared" si="87"/>
        <v>4.7599999999999996E-2</v>
      </c>
      <c r="AV79" s="271">
        <f t="shared" si="87"/>
        <v>4.7599999999999996E-2</v>
      </c>
      <c r="AW79" s="271">
        <f t="shared" si="87"/>
        <v>4.7599999999999996E-2</v>
      </c>
      <c r="AX79" s="271">
        <f t="shared" si="87"/>
        <v>4.7599999999999996E-2</v>
      </c>
      <c r="AY79" s="271">
        <f t="shared" si="87"/>
        <v>4.7599999999999996E-2</v>
      </c>
      <c r="AZ79" s="271">
        <f t="shared" si="87"/>
        <v>4.7599999999999996E-2</v>
      </c>
      <c r="BA79" s="271">
        <f t="shared" si="87"/>
        <v>4.7599999999999996E-2</v>
      </c>
      <c r="BB79" s="271">
        <f t="shared" si="87"/>
        <v>4.7599999999999996E-2</v>
      </c>
      <c r="BC79" s="272">
        <f t="shared" si="87"/>
        <v>4.7599999999999996E-2</v>
      </c>
      <c r="BD79" s="271">
        <f t="shared" si="87"/>
        <v>4.7599999999999996E-2</v>
      </c>
      <c r="BE79" s="271">
        <f t="shared" si="87"/>
        <v>4.7599999999999996E-2</v>
      </c>
      <c r="BF79" s="271">
        <f t="shared" si="87"/>
        <v>4.7599999999999996E-2</v>
      </c>
      <c r="BG79" s="271">
        <f t="shared" si="87"/>
        <v>4.7599999999999996E-2</v>
      </c>
      <c r="BH79" s="271">
        <f t="shared" si="87"/>
        <v>4.7599999999999996E-2</v>
      </c>
      <c r="BI79" s="271">
        <f t="shared" si="87"/>
        <v>4.7599999999999996E-2</v>
      </c>
      <c r="BJ79" s="271">
        <f t="shared" si="87"/>
        <v>4.7599999999999996E-2</v>
      </c>
      <c r="BK79" s="271">
        <f t="shared" si="87"/>
        <v>4.7599999999999996E-2</v>
      </c>
      <c r="BL79" s="271">
        <f t="shared" si="87"/>
        <v>4.7599999999999996E-2</v>
      </c>
      <c r="BM79" s="271">
        <f t="shared" si="87"/>
        <v>4.7599999999999996E-2</v>
      </c>
      <c r="BN79" s="271">
        <f t="shared" si="87"/>
        <v>4.7599999999999996E-2</v>
      </c>
      <c r="BO79" s="271">
        <f t="shared" si="87"/>
        <v>4.7599999999999996E-2</v>
      </c>
      <c r="BP79" s="271">
        <f t="shared" si="87"/>
        <v>4.7599999999999996E-2</v>
      </c>
      <c r="BQ79" s="271">
        <f t="shared" ref="BQ79:EB79" si="88">BQ28/5</f>
        <v>4.7599999999999996E-2</v>
      </c>
      <c r="BR79" s="271">
        <f t="shared" si="88"/>
        <v>4.7599999999999996E-2</v>
      </c>
      <c r="BS79" s="271">
        <f t="shared" si="88"/>
        <v>4.7599999999999996E-2</v>
      </c>
      <c r="BT79" s="271">
        <f t="shared" si="88"/>
        <v>4.7599999999999996E-2</v>
      </c>
      <c r="BU79" s="271">
        <f t="shared" si="88"/>
        <v>4.7599999999999996E-2</v>
      </c>
      <c r="BV79" s="271">
        <f t="shared" si="88"/>
        <v>4.7599999999999996E-2</v>
      </c>
      <c r="BW79" s="271">
        <f t="shared" si="88"/>
        <v>4.7599999999999996E-2</v>
      </c>
      <c r="BX79" s="271">
        <f t="shared" si="88"/>
        <v>4.7599999999999996E-2</v>
      </c>
      <c r="BY79" s="271">
        <f t="shared" si="88"/>
        <v>4.7599999999999996E-2</v>
      </c>
      <c r="BZ79" s="271">
        <f t="shared" si="88"/>
        <v>4.7599999999999996E-2</v>
      </c>
      <c r="CA79" s="271">
        <f t="shared" si="88"/>
        <v>4.7599999999999996E-2</v>
      </c>
      <c r="CB79" s="271">
        <f t="shared" si="88"/>
        <v>4.7599999999999996E-2</v>
      </c>
      <c r="CC79" s="271">
        <f t="shared" si="88"/>
        <v>4.7599999999999996E-2</v>
      </c>
      <c r="CD79" s="271">
        <f t="shared" si="88"/>
        <v>4.7599999999999996E-2</v>
      </c>
      <c r="CE79" s="271">
        <f t="shared" si="88"/>
        <v>4.7599999999999996E-2</v>
      </c>
      <c r="CF79" s="271">
        <f t="shared" si="88"/>
        <v>4.7599999999999996E-2</v>
      </c>
      <c r="CG79" s="271">
        <f t="shared" si="88"/>
        <v>4.7599999999999996E-2</v>
      </c>
      <c r="CH79" s="271">
        <f t="shared" si="88"/>
        <v>4.7599999999999996E-2</v>
      </c>
      <c r="CI79" s="271">
        <f t="shared" si="88"/>
        <v>4.7599999999999996E-2</v>
      </c>
      <c r="CJ79" s="271">
        <f t="shared" si="88"/>
        <v>4.7599999999999996E-2</v>
      </c>
      <c r="CK79" s="271">
        <f t="shared" si="88"/>
        <v>4.7599999999999996E-2</v>
      </c>
      <c r="CL79" s="271">
        <f t="shared" si="88"/>
        <v>4.7599999999999996E-2</v>
      </c>
      <c r="CM79" s="271">
        <f t="shared" si="88"/>
        <v>4.7599999999999996E-2</v>
      </c>
      <c r="CN79" s="271">
        <f t="shared" si="88"/>
        <v>4.7599999999999996E-2</v>
      </c>
      <c r="CO79" s="271">
        <f t="shared" si="88"/>
        <v>4.7599999999999996E-2</v>
      </c>
      <c r="CP79" s="271">
        <f t="shared" si="88"/>
        <v>4.7599999999999996E-2</v>
      </c>
      <c r="CQ79" s="271">
        <f t="shared" si="88"/>
        <v>4.7599999999999996E-2</v>
      </c>
      <c r="CR79" s="271">
        <f t="shared" si="88"/>
        <v>4.7599999999999996E-2</v>
      </c>
      <c r="CS79" s="271">
        <f t="shared" si="88"/>
        <v>4.7599999999999996E-2</v>
      </c>
      <c r="CT79" s="271">
        <f t="shared" si="88"/>
        <v>4.7599999999999996E-2</v>
      </c>
      <c r="CU79" s="271">
        <f t="shared" si="88"/>
        <v>4.7599999999999996E-2</v>
      </c>
      <c r="CV79" s="271">
        <f t="shared" si="88"/>
        <v>4.7599999999999996E-2</v>
      </c>
      <c r="CW79" s="271">
        <f t="shared" si="88"/>
        <v>4.7599999999999996E-2</v>
      </c>
      <c r="CX79" s="271">
        <f t="shared" si="88"/>
        <v>4.7599999999999996E-2</v>
      </c>
      <c r="CY79" s="271">
        <f t="shared" si="88"/>
        <v>4.7599999999999996E-2</v>
      </c>
      <c r="CZ79" s="271">
        <f t="shared" si="88"/>
        <v>4.7599999999999996E-2</v>
      </c>
      <c r="DA79" s="271">
        <f t="shared" si="88"/>
        <v>4.7599999999999996E-2</v>
      </c>
      <c r="DB79" s="271">
        <f t="shared" si="88"/>
        <v>4.7599999999999996E-2</v>
      </c>
      <c r="DC79" s="271">
        <f t="shared" si="88"/>
        <v>4.7599999999999996E-2</v>
      </c>
      <c r="DD79" s="271">
        <f t="shared" si="88"/>
        <v>4.7599999999999996E-2</v>
      </c>
      <c r="DE79" s="271">
        <f t="shared" si="88"/>
        <v>4.7599999999999996E-2</v>
      </c>
      <c r="DF79" s="271">
        <f t="shared" si="88"/>
        <v>4.7599999999999996E-2</v>
      </c>
      <c r="DG79" s="271">
        <f t="shared" si="88"/>
        <v>4.7599999999999996E-2</v>
      </c>
      <c r="DH79" s="271">
        <f t="shared" si="88"/>
        <v>4.7599999999999996E-2</v>
      </c>
      <c r="DI79" s="271">
        <f t="shared" si="88"/>
        <v>4.7599999999999996E-2</v>
      </c>
      <c r="DJ79" s="271">
        <f t="shared" si="88"/>
        <v>4.7599999999999996E-2</v>
      </c>
      <c r="DK79" s="271">
        <f t="shared" si="88"/>
        <v>4.7599999999999996E-2</v>
      </c>
      <c r="DL79" s="271">
        <f t="shared" si="88"/>
        <v>4.7599999999999996E-2</v>
      </c>
      <c r="DM79" s="271">
        <f t="shared" si="88"/>
        <v>4.7599999999999996E-2</v>
      </c>
      <c r="DN79" s="271">
        <f t="shared" si="88"/>
        <v>4.7599999999999996E-2</v>
      </c>
      <c r="DO79" s="271">
        <f t="shared" si="88"/>
        <v>4.7599999999999996E-2</v>
      </c>
      <c r="DP79" s="271">
        <f t="shared" si="88"/>
        <v>4.7599999999999996E-2</v>
      </c>
      <c r="DQ79" s="271">
        <f t="shared" si="88"/>
        <v>4.7599999999999996E-2</v>
      </c>
      <c r="DR79" s="271">
        <f t="shared" si="88"/>
        <v>4.7599999999999996E-2</v>
      </c>
      <c r="DS79" s="271">
        <f t="shared" si="88"/>
        <v>4.7599999999999996E-2</v>
      </c>
      <c r="DT79" s="271">
        <f t="shared" si="88"/>
        <v>4.7599999999999996E-2</v>
      </c>
      <c r="DU79" s="271">
        <f t="shared" si="88"/>
        <v>4.7599999999999996E-2</v>
      </c>
      <c r="DV79" s="271">
        <f t="shared" si="88"/>
        <v>4.7599999999999996E-2</v>
      </c>
      <c r="DW79" s="271">
        <f t="shared" si="88"/>
        <v>4.7599999999999996E-2</v>
      </c>
      <c r="DX79" s="271">
        <f t="shared" si="88"/>
        <v>4.7599999999999996E-2</v>
      </c>
      <c r="DY79" s="271">
        <f t="shared" si="88"/>
        <v>4.7599999999999996E-2</v>
      </c>
      <c r="DZ79" s="271">
        <f t="shared" si="88"/>
        <v>4.7599999999999996E-2</v>
      </c>
      <c r="EA79" s="271">
        <f t="shared" si="88"/>
        <v>4.7599999999999996E-2</v>
      </c>
      <c r="EB79" s="271">
        <f t="shared" si="88"/>
        <v>4.7599999999999996E-2</v>
      </c>
      <c r="EC79" s="271">
        <f t="shared" ref="EC79:GN79" si="89">EC28/5</f>
        <v>4.7599999999999996E-2</v>
      </c>
      <c r="ED79" s="271">
        <f t="shared" si="89"/>
        <v>4.7599999999999996E-2</v>
      </c>
      <c r="EE79" s="271">
        <f t="shared" si="89"/>
        <v>4.7599999999999996E-2</v>
      </c>
      <c r="EF79" s="271">
        <f t="shared" si="89"/>
        <v>4.7599999999999996E-2</v>
      </c>
      <c r="EG79" s="271">
        <f t="shared" si="89"/>
        <v>4.7599999999999996E-2</v>
      </c>
      <c r="EH79" s="271">
        <f t="shared" si="89"/>
        <v>4.7599999999999996E-2</v>
      </c>
      <c r="EI79" s="271">
        <f t="shared" si="89"/>
        <v>4.7599999999999996E-2</v>
      </c>
      <c r="EJ79" s="271">
        <f t="shared" si="89"/>
        <v>4.7599999999999996E-2</v>
      </c>
      <c r="EK79" s="271">
        <f t="shared" si="89"/>
        <v>4.7599999999999996E-2</v>
      </c>
      <c r="EL79" s="271">
        <f t="shared" si="89"/>
        <v>4.7599999999999996E-2</v>
      </c>
      <c r="EM79" s="271">
        <f t="shared" si="89"/>
        <v>4.7599999999999996E-2</v>
      </c>
      <c r="EN79" s="271">
        <f t="shared" si="89"/>
        <v>4.7599999999999996E-2</v>
      </c>
      <c r="EO79" s="271">
        <f t="shared" si="89"/>
        <v>4.7599999999999996E-2</v>
      </c>
      <c r="EP79" s="271">
        <f t="shared" si="89"/>
        <v>4.7599999999999996E-2</v>
      </c>
      <c r="EQ79" s="271">
        <f t="shared" si="89"/>
        <v>4.7599999999999996E-2</v>
      </c>
      <c r="ER79" s="271">
        <f t="shared" si="89"/>
        <v>4.7599999999999996E-2</v>
      </c>
      <c r="ES79" s="271">
        <f t="shared" si="89"/>
        <v>4.7599999999999996E-2</v>
      </c>
      <c r="ET79" s="271">
        <f t="shared" si="89"/>
        <v>4.7599999999999996E-2</v>
      </c>
      <c r="EU79" s="271">
        <f t="shared" si="89"/>
        <v>4.7599999999999996E-2</v>
      </c>
      <c r="EV79" s="271">
        <f t="shared" si="89"/>
        <v>4.7599999999999996E-2</v>
      </c>
      <c r="EW79" s="271">
        <f t="shared" si="89"/>
        <v>4.7599999999999996E-2</v>
      </c>
      <c r="EX79" s="271">
        <f t="shared" si="89"/>
        <v>4.7599999999999996E-2</v>
      </c>
      <c r="EY79" s="271">
        <f t="shared" si="89"/>
        <v>4.7599999999999996E-2</v>
      </c>
      <c r="EZ79" s="271">
        <f t="shared" si="89"/>
        <v>4.7599999999999996E-2</v>
      </c>
      <c r="FA79" s="271">
        <f t="shared" si="89"/>
        <v>4.7599999999999996E-2</v>
      </c>
      <c r="FB79" s="271">
        <f t="shared" si="89"/>
        <v>4.7599999999999996E-2</v>
      </c>
      <c r="FC79" s="271">
        <f t="shared" si="89"/>
        <v>4.7599999999999996E-2</v>
      </c>
      <c r="FD79" s="271">
        <f t="shared" si="89"/>
        <v>4.7599999999999996E-2</v>
      </c>
      <c r="FE79" s="271">
        <f t="shared" si="89"/>
        <v>4.7599999999999996E-2</v>
      </c>
      <c r="FF79" s="271">
        <f t="shared" si="89"/>
        <v>4.7599999999999996E-2</v>
      </c>
      <c r="FG79" s="271">
        <f t="shared" si="89"/>
        <v>4.7599999999999996E-2</v>
      </c>
      <c r="FH79" s="271">
        <f t="shared" si="89"/>
        <v>4.7599999999999996E-2</v>
      </c>
      <c r="FI79" s="271">
        <f t="shared" si="89"/>
        <v>4.7599999999999996E-2</v>
      </c>
      <c r="FJ79" s="271">
        <f t="shared" si="89"/>
        <v>4.7599999999999996E-2</v>
      </c>
      <c r="FK79" s="271">
        <f t="shared" si="89"/>
        <v>4.7599999999999996E-2</v>
      </c>
      <c r="FL79" s="271">
        <f t="shared" si="89"/>
        <v>4.7599999999999996E-2</v>
      </c>
      <c r="FM79" s="271">
        <f t="shared" si="89"/>
        <v>4.7599999999999996E-2</v>
      </c>
      <c r="FN79" s="271">
        <f t="shared" si="89"/>
        <v>4.7599999999999996E-2</v>
      </c>
      <c r="FO79" s="271">
        <f t="shared" si="89"/>
        <v>4.7599999999999996E-2</v>
      </c>
      <c r="FP79" s="271">
        <f t="shared" si="89"/>
        <v>4.7599999999999996E-2</v>
      </c>
      <c r="FQ79" s="271">
        <f t="shared" si="89"/>
        <v>4.7599999999999996E-2</v>
      </c>
      <c r="FR79" s="271">
        <f t="shared" si="89"/>
        <v>4.7599999999999996E-2</v>
      </c>
      <c r="FS79" s="271">
        <f t="shared" si="89"/>
        <v>4.7599999999999996E-2</v>
      </c>
      <c r="FT79" s="271">
        <f t="shared" si="89"/>
        <v>4.7599999999999996E-2</v>
      </c>
      <c r="FU79" s="271">
        <f t="shared" si="89"/>
        <v>4.7599999999999996E-2</v>
      </c>
      <c r="FV79" s="271">
        <f t="shared" si="89"/>
        <v>4.7599999999999996E-2</v>
      </c>
      <c r="FW79" s="271">
        <f t="shared" si="89"/>
        <v>4.7599999999999996E-2</v>
      </c>
      <c r="FX79" s="271">
        <f t="shared" si="89"/>
        <v>4.7599999999999996E-2</v>
      </c>
      <c r="FY79" s="271">
        <f t="shared" si="89"/>
        <v>4.7599999999999996E-2</v>
      </c>
      <c r="FZ79" s="271">
        <f t="shared" si="89"/>
        <v>4.7599999999999996E-2</v>
      </c>
      <c r="GA79" s="271">
        <f t="shared" si="89"/>
        <v>4.7599999999999996E-2</v>
      </c>
      <c r="GB79" s="271">
        <f t="shared" si="89"/>
        <v>4.7599999999999996E-2</v>
      </c>
      <c r="GC79" s="271">
        <f t="shared" si="89"/>
        <v>4.7599999999999996E-2</v>
      </c>
      <c r="GD79" s="271">
        <f t="shared" si="89"/>
        <v>4.7599999999999996E-2</v>
      </c>
      <c r="GE79" s="271">
        <f t="shared" si="89"/>
        <v>4.7599999999999996E-2</v>
      </c>
      <c r="GF79" s="271">
        <f t="shared" si="89"/>
        <v>4.7599999999999996E-2</v>
      </c>
      <c r="GG79" s="271">
        <f t="shared" si="89"/>
        <v>4.7599999999999996E-2</v>
      </c>
      <c r="GH79" s="271">
        <f t="shared" si="89"/>
        <v>4.7599999999999996E-2</v>
      </c>
      <c r="GI79" s="271">
        <f t="shared" si="89"/>
        <v>4.7599999999999996E-2</v>
      </c>
      <c r="GJ79" s="271">
        <f t="shared" si="89"/>
        <v>4.7599999999999996E-2</v>
      </c>
      <c r="GK79" s="271">
        <f t="shared" si="89"/>
        <v>4.7599999999999996E-2</v>
      </c>
      <c r="GL79" s="271">
        <f t="shared" si="89"/>
        <v>4.7599999999999996E-2</v>
      </c>
      <c r="GM79" s="271">
        <f t="shared" si="89"/>
        <v>4.7599999999999996E-2</v>
      </c>
      <c r="GN79" s="271">
        <f t="shared" si="89"/>
        <v>4.7599999999999996E-2</v>
      </c>
      <c r="GO79" s="271">
        <f t="shared" ref="GO79:GX79" si="90">GO28/5</f>
        <v>4.7599999999999996E-2</v>
      </c>
      <c r="GP79" s="271">
        <f t="shared" si="90"/>
        <v>4.7599999999999996E-2</v>
      </c>
      <c r="GQ79" s="271">
        <f t="shared" si="90"/>
        <v>4.7599999999999996E-2</v>
      </c>
      <c r="GR79" s="271">
        <f t="shared" si="90"/>
        <v>4.7599999999999996E-2</v>
      </c>
      <c r="GS79" s="271">
        <f t="shared" si="90"/>
        <v>4.7599999999999996E-2</v>
      </c>
      <c r="GT79" s="273">
        <f t="shared" si="90"/>
        <v>9.5199999999999993E-2</v>
      </c>
      <c r="GU79" s="273">
        <f t="shared" si="90"/>
        <v>9.5199999999999993E-2</v>
      </c>
      <c r="GV79" s="273">
        <f t="shared" si="90"/>
        <v>9.5199999999999993E-2</v>
      </c>
      <c r="GW79" s="273">
        <f t="shared" si="90"/>
        <v>9.5199999999999993E-2</v>
      </c>
      <c r="GX79" s="273">
        <f t="shared" si="90"/>
        <v>9.5199999999999993E-2</v>
      </c>
      <c r="GY79" s="271"/>
      <c r="GZ79" s="271"/>
      <c r="HA79" s="270"/>
      <c r="HB79" s="270"/>
      <c r="HC79" s="270"/>
      <c r="HD79" s="270"/>
      <c r="HE79" s="270"/>
      <c r="HF79" s="270"/>
      <c r="HG79" s="270"/>
      <c r="HH79" s="270"/>
      <c r="HI79" s="270"/>
      <c r="HJ79" s="270"/>
      <c r="HK79" s="270"/>
      <c r="HL79" s="270"/>
      <c r="HM79" s="270"/>
      <c r="HN79" s="270"/>
      <c r="HO79" s="270"/>
      <c r="HP79" s="270"/>
      <c r="HQ79" s="270"/>
      <c r="HR79" s="270"/>
      <c r="HS79" s="270"/>
      <c r="HT79" s="270"/>
      <c r="HU79" s="270"/>
      <c r="HV79" s="270"/>
      <c r="HW79" s="270"/>
      <c r="HX79" s="270"/>
      <c r="HY79" s="270"/>
      <c r="HZ79" s="270"/>
      <c r="IA79" s="270"/>
      <c r="IB79" s="270"/>
      <c r="IC79" s="270"/>
      <c r="ID79" s="270"/>
      <c r="IE79" s="270"/>
      <c r="IF79" s="270"/>
      <c r="IG79" s="270"/>
      <c r="IH79" s="270"/>
      <c r="II79" s="270"/>
      <c r="IJ79" s="270"/>
      <c r="IK79" s="270"/>
      <c r="IL79" s="270"/>
      <c r="IM79" s="270"/>
      <c r="IN79" s="270"/>
      <c r="IO79" s="270"/>
      <c r="IP79" s="270"/>
      <c r="IQ79" s="270"/>
      <c r="IR79" s="270"/>
      <c r="IS79" s="270"/>
      <c r="IT79" s="270"/>
      <c r="IU79" s="270"/>
      <c r="IV79" s="270"/>
      <c r="IW79" s="274"/>
      <c r="IX79" s="270"/>
      <c r="IY79" s="270"/>
      <c r="IZ79" s="271"/>
      <c r="JA79" s="271"/>
      <c r="JB79" s="271"/>
      <c r="JC79" s="271"/>
      <c r="JD79" s="271"/>
      <c r="JE79" s="271"/>
      <c r="JF79" s="271"/>
      <c r="JG79" s="271"/>
      <c r="JH79" s="271"/>
      <c r="JI79" s="271"/>
      <c r="JJ79" s="271"/>
      <c r="JK79" s="271"/>
      <c r="JL79" s="271"/>
      <c r="JM79" s="271"/>
      <c r="JN79" s="271"/>
      <c r="JO79" s="271"/>
      <c r="JP79" s="271"/>
      <c r="JQ79" s="271"/>
      <c r="JR79" s="271"/>
      <c r="JS79" s="271"/>
      <c r="JT79" s="271"/>
      <c r="JU79" s="271"/>
      <c r="JV79" s="271"/>
      <c r="JW79" s="271"/>
      <c r="JX79" s="271"/>
      <c r="JY79" s="271"/>
      <c r="JZ79" s="271"/>
      <c r="KA79" s="271"/>
      <c r="KB79" s="271"/>
      <c r="KC79" s="271"/>
      <c r="KD79" s="271"/>
      <c r="KE79" s="271"/>
      <c r="KF79" s="271"/>
      <c r="KG79" s="271"/>
      <c r="KH79" s="271"/>
      <c r="KI79" s="271"/>
      <c r="KJ79" s="271"/>
      <c r="KK79" s="271"/>
      <c r="KL79" s="271"/>
      <c r="KM79" s="271"/>
      <c r="KN79" s="271"/>
      <c r="KO79" s="271"/>
      <c r="KP79" s="271"/>
      <c r="KQ79" s="271"/>
      <c r="KR79" s="271"/>
      <c r="KS79" s="271"/>
      <c r="KT79" s="271"/>
      <c r="KU79" s="271"/>
      <c r="KV79" s="271"/>
      <c r="KW79" s="271"/>
      <c r="KX79" s="271"/>
      <c r="KY79" s="271"/>
      <c r="KZ79" s="271"/>
      <c r="LA79" s="271"/>
      <c r="LB79" s="271"/>
      <c r="LC79" s="271"/>
      <c r="LD79" s="271"/>
      <c r="LE79" s="271"/>
      <c r="LF79" s="271"/>
      <c r="LG79" s="271"/>
      <c r="LH79" s="271"/>
      <c r="LI79" s="271"/>
      <c r="LJ79" s="271"/>
      <c r="LK79" s="271"/>
      <c r="LL79" s="271"/>
      <c r="LM79" s="271"/>
      <c r="LN79" s="271"/>
      <c r="LO79" s="271"/>
      <c r="LP79" s="271"/>
      <c r="LQ79" s="271"/>
      <c r="LR79" s="271"/>
      <c r="LS79" s="271"/>
      <c r="LT79" s="271"/>
      <c r="LU79" s="271"/>
      <c r="LV79" s="271"/>
      <c r="LW79" s="271"/>
      <c r="LX79" s="271"/>
      <c r="LY79" s="271"/>
      <c r="LZ79" s="271"/>
      <c r="MA79" s="271"/>
      <c r="MB79" s="271"/>
      <c r="MC79" s="271"/>
      <c r="MD79" s="271"/>
      <c r="ME79" s="271"/>
      <c r="MF79" s="271"/>
      <c r="MG79" s="271"/>
      <c r="MH79" s="271"/>
      <c r="MI79" s="271"/>
      <c r="MJ79" s="271"/>
      <c r="MK79" s="271"/>
      <c r="ML79" s="271"/>
      <c r="MM79" s="271"/>
      <c r="MN79" s="271"/>
      <c r="MO79" s="271"/>
      <c r="MP79" s="271"/>
      <c r="MQ79" s="271"/>
      <c r="MR79" s="271"/>
      <c r="MS79" s="271"/>
      <c r="MT79" s="271"/>
      <c r="MU79" s="271"/>
      <c r="MV79" s="271"/>
      <c r="MW79" s="271"/>
      <c r="MX79" s="271"/>
      <c r="MY79" s="271"/>
      <c r="MZ79" s="271"/>
      <c r="NA79" s="271"/>
      <c r="NB79" s="271"/>
      <c r="NC79" s="271"/>
      <c r="ND79" s="271"/>
      <c r="NE79" s="271"/>
      <c r="NF79" s="271"/>
      <c r="NG79" s="271"/>
      <c r="NH79" s="271"/>
      <c r="NI79" s="271"/>
      <c r="NJ79" s="271"/>
      <c r="NK79" s="271"/>
      <c r="NL79" s="271"/>
      <c r="NM79" s="271"/>
      <c r="NN79" s="271"/>
      <c r="NO79" s="271"/>
      <c r="NP79" s="271"/>
      <c r="NQ79" s="271"/>
      <c r="NR79" s="271"/>
      <c r="NS79" s="271"/>
      <c r="NT79" s="271"/>
      <c r="NU79" s="271"/>
      <c r="NV79" s="271"/>
      <c r="NW79" s="271"/>
      <c r="NX79" s="271"/>
      <c r="NY79" s="271"/>
      <c r="NZ79" s="271"/>
      <c r="OA79" s="271"/>
      <c r="OB79" s="271"/>
      <c r="OC79" s="271"/>
      <c r="OD79" s="271"/>
      <c r="OE79" s="271"/>
      <c r="OF79" s="271"/>
      <c r="OG79" s="271"/>
      <c r="OH79" s="271"/>
      <c r="OI79" s="271"/>
      <c r="OJ79" s="271"/>
      <c r="OK79" s="271"/>
      <c r="OL79" s="271"/>
      <c r="OM79" s="271"/>
      <c r="ON79" s="271"/>
      <c r="OO79" s="275"/>
      <c r="OP79" s="275"/>
      <c r="OQ79" s="275"/>
      <c r="OR79" s="275"/>
      <c r="OS79" s="275"/>
      <c r="OT79" s="271"/>
      <c r="OU79" s="271"/>
      <c r="OV79" s="271"/>
      <c r="OW79" s="271"/>
      <c r="OX79" s="275"/>
      <c r="OY79" s="273"/>
      <c r="OZ79" s="271"/>
      <c r="PA79" s="271"/>
      <c r="PB79" s="271"/>
      <c r="PC79" s="275"/>
      <c r="PD79" s="271"/>
      <c r="PE79" s="271"/>
      <c r="PF79" s="271"/>
      <c r="PG79" s="271"/>
      <c r="PH79" s="275"/>
      <c r="PI79" s="275"/>
      <c r="PJ79" s="275"/>
      <c r="PK79" s="275"/>
      <c r="PL79" s="275"/>
      <c r="PM79" s="275"/>
      <c r="PN79" s="275"/>
      <c r="PO79" s="275"/>
      <c r="PP79" s="271"/>
      <c r="PQ79" s="271"/>
      <c r="PR79" s="271"/>
      <c r="PS79" s="275"/>
      <c r="PT79" s="275"/>
      <c r="PU79" s="275"/>
      <c r="PV79" s="275"/>
      <c r="PW79" s="275"/>
      <c r="PX79" s="275"/>
      <c r="PY79" s="275"/>
      <c r="PZ79" s="275"/>
      <c r="QA79" s="271"/>
      <c r="QB79" s="270"/>
      <c r="QC79" s="270"/>
      <c r="QD79" s="275"/>
      <c r="QE79" s="275"/>
      <c r="QF79" s="275"/>
      <c r="QG79" s="275"/>
      <c r="QH79" s="275"/>
      <c r="QI79" s="275"/>
      <c r="QJ79" s="275"/>
      <c r="QK79" s="275"/>
      <c r="QL79" s="275"/>
      <c r="QM79" s="275"/>
      <c r="QN79" s="275"/>
      <c r="QO79" s="275"/>
      <c r="QP79" s="275"/>
      <c r="QQ79" s="275"/>
      <c r="QR79" s="275"/>
    </row>
    <row r="80" spans="1:460" ht="15" customHeight="1">
      <c r="B80" s="268" t="s">
        <v>931</v>
      </c>
      <c r="C80" s="269" t="str">
        <f>B4</f>
        <v xml:space="preserve">Lăcătuș </v>
      </c>
      <c r="D80" s="270"/>
      <c r="E80" s="271">
        <f t="shared" ref="E80:AJ80" si="91">E32/5</f>
        <v>1.7000000000000001E-2</v>
      </c>
      <c r="F80" s="271">
        <f t="shared" si="91"/>
        <v>1.7000000000000001E-2</v>
      </c>
      <c r="G80" s="271">
        <f t="shared" si="91"/>
        <v>1.7000000000000001E-2</v>
      </c>
      <c r="H80" s="271">
        <f t="shared" si="91"/>
        <v>1.7000000000000001E-2</v>
      </c>
      <c r="I80" s="271">
        <f t="shared" si="91"/>
        <v>1.7000000000000001E-2</v>
      </c>
      <c r="J80" s="271">
        <f t="shared" si="91"/>
        <v>1.7000000000000001E-2</v>
      </c>
      <c r="K80" s="271">
        <f t="shared" si="91"/>
        <v>1.7000000000000001E-2</v>
      </c>
      <c r="L80" s="271">
        <f t="shared" si="91"/>
        <v>1.7000000000000001E-2</v>
      </c>
      <c r="M80" s="271">
        <f t="shared" si="91"/>
        <v>1.7000000000000001E-2</v>
      </c>
      <c r="N80" s="271">
        <f t="shared" si="91"/>
        <v>1.7000000000000001E-2</v>
      </c>
      <c r="O80" s="271">
        <f t="shared" si="91"/>
        <v>1.7000000000000001E-2</v>
      </c>
      <c r="P80" s="271">
        <f t="shared" si="91"/>
        <v>1.7000000000000001E-2</v>
      </c>
      <c r="Q80" s="271">
        <f t="shared" si="91"/>
        <v>1.7000000000000001E-2</v>
      </c>
      <c r="R80" s="271">
        <f t="shared" si="91"/>
        <v>1.7000000000000001E-2</v>
      </c>
      <c r="S80" s="271">
        <f t="shared" si="91"/>
        <v>1.7000000000000001E-2</v>
      </c>
      <c r="T80" s="271">
        <f t="shared" si="91"/>
        <v>1.7000000000000001E-2</v>
      </c>
      <c r="U80" s="271">
        <f t="shared" si="91"/>
        <v>1.7000000000000001E-2</v>
      </c>
      <c r="V80" s="271">
        <f t="shared" si="91"/>
        <v>1.7000000000000001E-2</v>
      </c>
      <c r="W80" s="271">
        <f t="shared" si="91"/>
        <v>1.7000000000000001E-2</v>
      </c>
      <c r="X80" s="271">
        <f t="shared" si="91"/>
        <v>1.7000000000000001E-2</v>
      </c>
      <c r="Y80" s="271">
        <f t="shared" si="91"/>
        <v>1.7000000000000001E-2</v>
      </c>
      <c r="Z80" s="271">
        <f t="shared" si="91"/>
        <v>1.7000000000000001E-2</v>
      </c>
      <c r="AA80" s="271">
        <f t="shared" si="91"/>
        <v>1.7000000000000001E-2</v>
      </c>
      <c r="AB80" s="271">
        <f t="shared" si="91"/>
        <v>1.7000000000000001E-2</v>
      </c>
      <c r="AC80" s="271">
        <f t="shared" si="91"/>
        <v>1.7000000000000001E-2</v>
      </c>
      <c r="AD80" s="271">
        <f t="shared" si="91"/>
        <v>1.7000000000000001E-2</v>
      </c>
      <c r="AE80" s="271">
        <f t="shared" si="91"/>
        <v>1.7000000000000001E-2</v>
      </c>
      <c r="AF80" s="271">
        <f t="shared" si="91"/>
        <v>1.7000000000000001E-2</v>
      </c>
      <c r="AG80" s="271">
        <f t="shared" si="91"/>
        <v>1.7000000000000001E-2</v>
      </c>
      <c r="AH80" s="271">
        <f t="shared" si="91"/>
        <v>1.7000000000000001E-2</v>
      </c>
      <c r="AI80" s="271">
        <f t="shared" si="91"/>
        <v>1.7000000000000001E-2</v>
      </c>
      <c r="AJ80" s="271">
        <f t="shared" si="91"/>
        <v>1.7000000000000001E-2</v>
      </c>
      <c r="AK80" s="271">
        <f t="shared" ref="AK80:BP80" si="92">AK32/5</f>
        <v>1.7000000000000001E-2</v>
      </c>
      <c r="AL80" s="271">
        <f t="shared" si="92"/>
        <v>1.7000000000000001E-2</v>
      </c>
      <c r="AM80" s="271">
        <f t="shared" si="92"/>
        <v>1.7000000000000001E-2</v>
      </c>
      <c r="AN80" s="271">
        <f t="shared" si="92"/>
        <v>1.7000000000000001E-2</v>
      </c>
      <c r="AO80" s="271">
        <f t="shared" si="92"/>
        <v>1.7000000000000001E-2</v>
      </c>
      <c r="AP80" s="271">
        <f t="shared" si="92"/>
        <v>1.7000000000000001E-2</v>
      </c>
      <c r="AQ80" s="271">
        <f t="shared" si="92"/>
        <v>1.7000000000000001E-2</v>
      </c>
      <c r="AR80" s="271">
        <f t="shared" si="92"/>
        <v>1.7000000000000001E-2</v>
      </c>
      <c r="AS80" s="271">
        <f t="shared" si="92"/>
        <v>1.7000000000000001E-2</v>
      </c>
      <c r="AT80" s="271">
        <f t="shared" si="92"/>
        <v>1.7000000000000001E-2</v>
      </c>
      <c r="AU80" s="271">
        <f t="shared" si="92"/>
        <v>1.7000000000000001E-2</v>
      </c>
      <c r="AV80" s="271">
        <f t="shared" si="92"/>
        <v>1.7000000000000001E-2</v>
      </c>
      <c r="AW80" s="271">
        <f t="shared" si="92"/>
        <v>1.7000000000000001E-2</v>
      </c>
      <c r="AX80" s="271">
        <f t="shared" si="92"/>
        <v>1.7000000000000001E-2</v>
      </c>
      <c r="AY80" s="271">
        <f t="shared" si="92"/>
        <v>1.7000000000000001E-2</v>
      </c>
      <c r="AZ80" s="271">
        <f t="shared" si="92"/>
        <v>1.7000000000000001E-2</v>
      </c>
      <c r="BA80" s="271">
        <f t="shared" si="92"/>
        <v>1.7000000000000001E-2</v>
      </c>
      <c r="BB80" s="271">
        <f t="shared" si="92"/>
        <v>1.7000000000000001E-2</v>
      </c>
      <c r="BC80" s="272">
        <f t="shared" si="92"/>
        <v>1.7000000000000001E-2</v>
      </c>
      <c r="BD80" s="271">
        <f t="shared" si="92"/>
        <v>1.7000000000000001E-2</v>
      </c>
      <c r="BE80" s="271">
        <f t="shared" si="92"/>
        <v>1.7000000000000001E-2</v>
      </c>
      <c r="BF80" s="271">
        <f t="shared" si="92"/>
        <v>1.7000000000000001E-2</v>
      </c>
      <c r="BG80" s="271">
        <f t="shared" si="92"/>
        <v>1.7000000000000001E-2</v>
      </c>
      <c r="BH80" s="271">
        <f t="shared" si="92"/>
        <v>1.7000000000000001E-2</v>
      </c>
      <c r="BI80" s="271">
        <f t="shared" si="92"/>
        <v>1.7000000000000001E-2</v>
      </c>
      <c r="BJ80" s="271">
        <f t="shared" si="92"/>
        <v>1.7000000000000001E-2</v>
      </c>
      <c r="BK80" s="271">
        <f t="shared" si="92"/>
        <v>1.7000000000000001E-2</v>
      </c>
      <c r="BL80" s="271">
        <f t="shared" si="92"/>
        <v>1.7000000000000001E-2</v>
      </c>
      <c r="BM80" s="271">
        <f t="shared" si="92"/>
        <v>1.7000000000000001E-2</v>
      </c>
      <c r="BN80" s="271">
        <f t="shared" si="92"/>
        <v>1.7000000000000001E-2</v>
      </c>
      <c r="BO80" s="271">
        <f t="shared" si="92"/>
        <v>1.7000000000000001E-2</v>
      </c>
      <c r="BP80" s="271">
        <f t="shared" si="92"/>
        <v>1.7000000000000001E-2</v>
      </c>
      <c r="BQ80" s="271">
        <f t="shared" ref="BQ80:CV80" si="93">BQ32/5</f>
        <v>1.7000000000000001E-2</v>
      </c>
      <c r="BR80" s="271">
        <f t="shared" si="93"/>
        <v>1.7000000000000001E-2</v>
      </c>
      <c r="BS80" s="271">
        <f t="shared" si="93"/>
        <v>1.7000000000000001E-2</v>
      </c>
      <c r="BT80" s="271">
        <f t="shared" si="93"/>
        <v>1.7000000000000001E-2</v>
      </c>
      <c r="BU80" s="271">
        <f t="shared" si="93"/>
        <v>1.7000000000000001E-2</v>
      </c>
      <c r="BV80" s="271">
        <f t="shared" si="93"/>
        <v>1.7000000000000001E-2</v>
      </c>
      <c r="BW80" s="271">
        <f t="shared" si="93"/>
        <v>1.7000000000000001E-2</v>
      </c>
      <c r="BX80" s="271">
        <f t="shared" si="93"/>
        <v>1.7000000000000001E-2</v>
      </c>
      <c r="BY80" s="271">
        <f t="shared" si="93"/>
        <v>1.7000000000000001E-2</v>
      </c>
      <c r="BZ80" s="271">
        <f t="shared" si="93"/>
        <v>1.7000000000000001E-2</v>
      </c>
      <c r="CA80" s="271">
        <f t="shared" si="93"/>
        <v>1.7000000000000001E-2</v>
      </c>
      <c r="CB80" s="271">
        <f t="shared" si="93"/>
        <v>1.7000000000000001E-2</v>
      </c>
      <c r="CC80" s="271">
        <f t="shared" si="93"/>
        <v>1.7000000000000001E-2</v>
      </c>
      <c r="CD80" s="271">
        <f t="shared" si="93"/>
        <v>1.7000000000000001E-2</v>
      </c>
      <c r="CE80" s="271">
        <f t="shared" si="93"/>
        <v>1.7000000000000001E-2</v>
      </c>
      <c r="CF80" s="271">
        <f t="shared" si="93"/>
        <v>1.7000000000000001E-2</v>
      </c>
      <c r="CG80" s="271">
        <f t="shared" si="93"/>
        <v>1.7000000000000001E-2</v>
      </c>
      <c r="CH80" s="271">
        <f t="shared" si="93"/>
        <v>1.7000000000000001E-2</v>
      </c>
      <c r="CI80" s="271">
        <f t="shared" si="93"/>
        <v>1.7000000000000001E-2</v>
      </c>
      <c r="CJ80" s="271">
        <f t="shared" si="93"/>
        <v>1.7000000000000001E-2</v>
      </c>
      <c r="CK80" s="271">
        <f t="shared" si="93"/>
        <v>1.7000000000000001E-2</v>
      </c>
      <c r="CL80" s="271">
        <f t="shared" si="93"/>
        <v>1.7000000000000001E-2</v>
      </c>
      <c r="CM80" s="271">
        <f t="shared" si="93"/>
        <v>1.7000000000000001E-2</v>
      </c>
      <c r="CN80" s="271">
        <f t="shared" si="93"/>
        <v>1.7000000000000001E-2</v>
      </c>
      <c r="CO80" s="271">
        <f t="shared" si="93"/>
        <v>1.7000000000000001E-2</v>
      </c>
      <c r="CP80" s="271">
        <f t="shared" si="93"/>
        <v>1.7000000000000001E-2</v>
      </c>
      <c r="CQ80" s="271">
        <f t="shared" si="93"/>
        <v>1.7000000000000001E-2</v>
      </c>
      <c r="CR80" s="271">
        <f t="shared" si="93"/>
        <v>1.7000000000000001E-2</v>
      </c>
      <c r="CS80" s="271">
        <f t="shared" si="93"/>
        <v>1.7000000000000001E-2</v>
      </c>
      <c r="CT80" s="271">
        <f t="shared" si="93"/>
        <v>1.7000000000000001E-2</v>
      </c>
      <c r="CU80" s="271">
        <f t="shared" si="93"/>
        <v>1.7000000000000001E-2</v>
      </c>
      <c r="CV80" s="271">
        <f t="shared" si="93"/>
        <v>1.7000000000000001E-2</v>
      </c>
      <c r="CW80" s="271">
        <f t="shared" ref="CW80:EB80" si="94">CW32/5</f>
        <v>1.7000000000000001E-2</v>
      </c>
      <c r="CX80" s="271">
        <f t="shared" si="94"/>
        <v>1.7000000000000001E-2</v>
      </c>
      <c r="CY80" s="271">
        <f t="shared" si="94"/>
        <v>1.7000000000000001E-2</v>
      </c>
      <c r="CZ80" s="271">
        <f t="shared" si="94"/>
        <v>1.7000000000000001E-2</v>
      </c>
      <c r="DA80" s="271">
        <f t="shared" si="94"/>
        <v>1.7000000000000001E-2</v>
      </c>
      <c r="DB80" s="271">
        <f t="shared" si="94"/>
        <v>1.7000000000000001E-2</v>
      </c>
      <c r="DC80" s="271">
        <f t="shared" si="94"/>
        <v>1.7000000000000001E-2</v>
      </c>
      <c r="DD80" s="271">
        <f t="shared" si="94"/>
        <v>1.7000000000000001E-2</v>
      </c>
      <c r="DE80" s="271">
        <f t="shared" si="94"/>
        <v>1.7000000000000001E-2</v>
      </c>
      <c r="DF80" s="271">
        <f t="shared" si="94"/>
        <v>1.7000000000000001E-2</v>
      </c>
      <c r="DG80" s="271">
        <f t="shared" si="94"/>
        <v>1.7000000000000001E-2</v>
      </c>
      <c r="DH80" s="271">
        <f t="shared" si="94"/>
        <v>1.7000000000000001E-2</v>
      </c>
      <c r="DI80" s="271">
        <f t="shared" si="94"/>
        <v>1.7000000000000001E-2</v>
      </c>
      <c r="DJ80" s="271">
        <f t="shared" si="94"/>
        <v>1.7000000000000001E-2</v>
      </c>
      <c r="DK80" s="271">
        <f t="shared" si="94"/>
        <v>1.7000000000000001E-2</v>
      </c>
      <c r="DL80" s="271">
        <f t="shared" si="94"/>
        <v>1.7000000000000001E-2</v>
      </c>
      <c r="DM80" s="271">
        <f t="shared" si="94"/>
        <v>1.7000000000000001E-2</v>
      </c>
      <c r="DN80" s="271">
        <f t="shared" si="94"/>
        <v>1.7000000000000001E-2</v>
      </c>
      <c r="DO80" s="271">
        <f t="shared" si="94"/>
        <v>1.7000000000000001E-2</v>
      </c>
      <c r="DP80" s="271">
        <f t="shared" si="94"/>
        <v>1.7000000000000001E-2</v>
      </c>
      <c r="DQ80" s="271">
        <f t="shared" si="94"/>
        <v>1.7000000000000001E-2</v>
      </c>
      <c r="DR80" s="271">
        <f t="shared" si="94"/>
        <v>1.7000000000000001E-2</v>
      </c>
      <c r="DS80" s="271">
        <f t="shared" si="94"/>
        <v>1.7000000000000001E-2</v>
      </c>
      <c r="DT80" s="271">
        <f t="shared" si="94"/>
        <v>1.7000000000000001E-2</v>
      </c>
      <c r="DU80" s="271">
        <f t="shared" si="94"/>
        <v>1.7000000000000001E-2</v>
      </c>
      <c r="DV80" s="271">
        <f t="shared" si="94"/>
        <v>1.7000000000000001E-2</v>
      </c>
      <c r="DW80" s="271">
        <f t="shared" si="94"/>
        <v>1.7000000000000001E-2</v>
      </c>
      <c r="DX80" s="271">
        <f t="shared" si="94"/>
        <v>1.7000000000000001E-2</v>
      </c>
      <c r="DY80" s="271">
        <f t="shared" si="94"/>
        <v>1.7000000000000001E-2</v>
      </c>
      <c r="DZ80" s="271">
        <f t="shared" si="94"/>
        <v>1.7000000000000001E-2</v>
      </c>
      <c r="EA80" s="271">
        <f t="shared" si="94"/>
        <v>1.7000000000000001E-2</v>
      </c>
      <c r="EB80" s="271">
        <f t="shared" si="94"/>
        <v>1.7000000000000001E-2</v>
      </c>
      <c r="EC80" s="271">
        <f t="shared" ref="EC80:FH80" si="95">EC32/5</f>
        <v>1.7000000000000001E-2</v>
      </c>
      <c r="ED80" s="271">
        <f t="shared" si="95"/>
        <v>1.7000000000000001E-2</v>
      </c>
      <c r="EE80" s="271">
        <f t="shared" si="95"/>
        <v>1.7000000000000001E-2</v>
      </c>
      <c r="EF80" s="271">
        <f t="shared" si="95"/>
        <v>1.7000000000000001E-2</v>
      </c>
      <c r="EG80" s="271">
        <f t="shared" si="95"/>
        <v>1.7000000000000001E-2</v>
      </c>
      <c r="EH80" s="271">
        <f t="shared" si="95"/>
        <v>1.7000000000000001E-2</v>
      </c>
      <c r="EI80" s="271">
        <f t="shared" si="95"/>
        <v>1.7000000000000001E-2</v>
      </c>
      <c r="EJ80" s="271">
        <f t="shared" si="95"/>
        <v>1.7000000000000001E-2</v>
      </c>
      <c r="EK80" s="271">
        <f t="shared" si="95"/>
        <v>1.7000000000000001E-2</v>
      </c>
      <c r="EL80" s="271">
        <f t="shared" si="95"/>
        <v>1.7000000000000001E-2</v>
      </c>
      <c r="EM80" s="271">
        <f t="shared" si="95"/>
        <v>1.7000000000000001E-2</v>
      </c>
      <c r="EN80" s="271">
        <f t="shared" si="95"/>
        <v>1.7000000000000001E-2</v>
      </c>
      <c r="EO80" s="271">
        <f t="shared" si="95"/>
        <v>1.7000000000000001E-2</v>
      </c>
      <c r="EP80" s="271">
        <f t="shared" si="95"/>
        <v>1.7000000000000001E-2</v>
      </c>
      <c r="EQ80" s="271">
        <f t="shared" si="95"/>
        <v>1.7000000000000001E-2</v>
      </c>
      <c r="ER80" s="271">
        <f t="shared" si="95"/>
        <v>1.7000000000000001E-2</v>
      </c>
      <c r="ES80" s="271">
        <f t="shared" si="95"/>
        <v>1.7000000000000001E-2</v>
      </c>
      <c r="ET80" s="271">
        <f t="shared" si="95"/>
        <v>1.7000000000000001E-2</v>
      </c>
      <c r="EU80" s="271">
        <f t="shared" si="95"/>
        <v>1.7000000000000001E-2</v>
      </c>
      <c r="EV80" s="271">
        <f t="shared" si="95"/>
        <v>1.7000000000000001E-2</v>
      </c>
      <c r="EW80" s="271">
        <f t="shared" si="95"/>
        <v>1.7000000000000001E-2</v>
      </c>
      <c r="EX80" s="271">
        <f t="shared" si="95"/>
        <v>1.7000000000000001E-2</v>
      </c>
      <c r="EY80" s="271">
        <f t="shared" si="95"/>
        <v>1.7000000000000001E-2</v>
      </c>
      <c r="EZ80" s="271">
        <f t="shared" si="95"/>
        <v>1.7000000000000001E-2</v>
      </c>
      <c r="FA80" s="271">
        <f t="shared" si="95"/>
        <v>1.7000000000000001E-2</v>
      </c>
      <c r="FB80" s="271">
        <f t="shared" si="95"/>
        <v>1.7000000000000001E-2</v>
      </c>
      <c r="FC80" s="271">
        <f t="shared" si="95"/>
        <v>1.7000000000000001E-2</v>
      </c>
      <c r="FD80" s="271">
        <f t="shared" si="95"/>
        <v>1.7000000000000001E-2</v>
      </c>
      <c r="FE80" s="271">
        <f t="shared" si="95"/>
        <v>1.7000000000000001E-2</v>
      </c>
      <c r="FF80" s="271">
        <f t="shared" si="95"/>
        <v>1.7000000000000001E-2</v>
      </c>
      <c r="FG80" s="271">
        <f t="shared" si="95"/>
        <v>1.7000000000000001E-2</v>
      </c>
      <c r="FH80" s="271">
        <f t="shared" si="95"/>
        <v>1.7000000000000001E-2</v>
      </c>
      <c r="FI80" s="271">
        <f t="shared" ref="FI80:GS80" si="96">FI32/5</f>
        <v>1.7000000000000001E-2</v>
      </c>
      <c r="FJ80" s="271">
        <f t="shared" si="96"/>
        <v>1.7000000000000001E-2</v>
      </c>
      <c r="FK80" s="271">
        <f t="shared" si="96"/>
        <v>1.7000000000000001E-2</v>
      </c>
      <c r="FL80" s="271">
        <f t="shared" si="96"/>
        <v>1.7000000000000001E-2</v>
      </c>
      <c r="FM80" s="271">
        <f t="shared" si="96"/>
        <v>1.7000000000000001E-2</v>
      </c>
      <c r="FN80" s="271">
        <f t="shared" si="96"/>
        <v>1.7000000000000001E-2</v>
      </c>
      <c r="FO80" s="271">
        <f t="shared" si="96"/>
        <v>1.7000000000000001E-2</v>
      </c>
      <c r="FP80" s="271">
        <f t="shared" si="96"/>
        <v>1.7000000000000001E-2</v>
      </c>
      <c r="FQ80" s="271">
        <f t="shared" si="96"/>
        <v>1.7000000000000001E-2</v>
      </c>
      <c r="FR80" s="271">
        <f t="shared" si="96"/>
        <v>1.7000000000000001E-2</v>
      </c>
      <c r="FS80" s="271">
        <f t="shared" si="96"/>
        <v>1.7000000000000001E-2</v>
      </c>
      <c r="FT80" s="271">
        <f t="shared" si="96"/>
        <v>1.7000000000000001E-2</v>
      </c>
      <c r="FU80" s="271">
        <f t="shared" si="96"/>
        <v>1.7000000000000001E-2</v>
      </c>
      <c r="FV80" s="271">
        <f t="shared" si="96"/>
        <v>1.7000000000000001E-2</v>
      </c>
      <c r="FW80" s="271">
        <f t="shared" si="96"/>
        <v>1.7000000000000001E-2</v>
      </c>
      <c r="FX80" s="271">
        <f t="shared" si="96"/>
        <v>1.7000000000000001E-2</v>
      </c>
      <c r="FY80" s="271">
        <f t="shared" si="96"/>
        <v>1.7000000000000001E-2</v>
      </c>
      <c r="FZ80" s="271">
        <f t="shared" si="96"/>
        <v>1.7000000000000001E-2</v>
      </c>
      <c r="GA80" s="271">
        <f t="shared" si="96"/>
        <v>1.7000000000000001E-2</v>
      </c>
      <c r="GB80" s="271">
        <f t="shared" si="96"/>
        <v>1.7000000000000001E-2</v>
      </c>
      <c r="GC80" s="271">
        <f t="shared" si="96"/>
        <v>1.7000000000000001E-2</v>
      </c>
      <c r="GD80" s="271">
        <f t="shared" si="96"/>
        <v>1.7000000000000001E-2</v>
      </c>
      <c r="GE80" s="271">
        <f t="shared" si="96"/>
        <v>1.7000000000000001E-2</v>
      </c>
      <c r="GF80" s="271">
        <f t="shared" si="96"/>
        <v>1.7000000000000001E-2</v>
      </c>
      <c r="GG80" s="271">
        <f t="shared" si="96"/>
        <v>1.7000000000000001E-2</v>
      </c>
      <c r="GH80" s="271">
        <f t="shared" si="96"/>
        <v>1.7000000000000001E-2</v>
      </c>
      <c r="GI80" s="271">
        <f t="shared" si="96"/>
        <v>1.7000000000000001E-2</v>
      </c>
      <c r="GJ80" s="271">
        <f t="shared" si="96"/>
        <v>1.7000000000000001E-2</v>
      </c>
      <c r="GK80" s="271">
        <f t="shared" si="96"/>
        <v>1.7000000000000001E-2</v>
      </c>
      <c r="GL80" s="271">
        <f t="shared" si="96"/>
        <v>1.7000000000000001E-2</v>
      </c>
      <c r="GM80" s="271">
        <f t="shared" si="96"/>
        <v>1.7000000000000001E-2</v>
      </c>
      <c r="GN80" s="271">
        <f t="shared" si="96"/>
        <v>1.7000000000000001E-2</v>
      </c>
      <c r="GO80" s="271">
        <f t="shared" si="96"/>
        <v>1.7000000000000001E-2</v>
      </c>
      <c r="GP80" s="271">
        <f t="shared" si="96"/>
        <v>1.7000000000000001E-2</v>
      </c>
      <c r="GQ80" s="271">
        <f t="shared" si="96"/>
        <v>1.7000000000000001E-2</v>
      </c>
      <c r="GR80" s="271">
        <f t="shared" si="96"/>
        <v>1.7000000000000001E-2</v>
      </c>
      <c r="GS80" s="271">
        <f t="shared" si="96"/>
        <v>1.7000000000000001E-2</v>
      </c>
      <c r="GT80" s="276">
        <f>GT58/5</f>
        <v>0.25</v>
      </c>
      <c r="GU80" s="276">
        <f>GU58/5</f>
        <v>0.25</v>
      </c>
      <c r="GV80" s="276">
        <f>GV58/5</f>
        <v>0.25</v>
      </c>
      <c r="GW80" s="276">
        <f>GW58/5</f>
        <v>0.25</v>
      </c>
      <c r="GX80" s="276">
        <f>GX58/5</f>
        <v>0.25</v>
      </c>
      <c r="GY80" s="276"/>
      <c r="GZ80" s="276"/>
      <c r="HA80" s="270"/>
      <c r="HB80" s="270"/>
      <c r="HC80" s="270"/>
      <c r="HD80" s="270"/>
      <c r="HE80" s="270"/>
      <c r="HF80" s="270"/>
      <c r="HG80" s="270"/>
      <c r="HH80" s="270"/>
      <c r="HI80" s="270"/>
      <c r="HJ80" s="270"/>
      <c r="HK80" s="270"/>
      <c r="HL80" s="270"/>
      <c r="HM80" s="270"/>
      <c r="HN80" s="270"/>
      <c r="HO80" s="270"/>
      <c r="HP80" s="270"/>
      <c r="HQ80" s="270"/>
      <c r="HR80" s="270"/>
      <c r="HS80" s="270"/>
      <c r="HT80" s="270"/>
      <c r="HU80" s="270"/>
      <c r="HV80" s="270"/>
      <c r="HW80" s="270"/>
      <c r="HX80" s="270"/>
      <c r="HY80" s="270"/>
      <c r="HZ80" s="270"/>
      <c r="IA80" s="270"/>
      <c r="IB80" s="270"/>
      <c r="IC80" s="270"/>
      <c r="ID80" s="270"/>
      <c r="IE80" s="270"/>
      <c r="IF80" s="270"/>
      <c r="IG80" s="270"/>
      <c r="IH80" s="270"/>
      <c r="II80" s="270"/>
      <c r="IJ80" s="270"/>
      <c r="IK80" s="270"/>
      <c r="IL80" s="270"/>
      <c r="IM80" s="270"/>
      <c r="IN80" s="270"/>
      <c r="IO80" s="270"/>
      <c r="IP80" s="270"/>
      <c r="IQ80" s="270"/>
      <c r="IR80" s="270"/>
      <c r="IS80" s="270"/>
      <c r="IT80" s="270"/>
      <c r="IU80" s="270"/>
      <c r="IV80" s="270"/>
      <c r="IW80" s="274"/>
      <c r="IX80" s="270"/>
      <c r="IY80" s="270"/>
      <c r="IZ80" s="271"/>
      <c r="JA80" s="271"/>
      <c r="JB80" s="271"/>
      <c r="JC80" s="271"/>
      <c r="JD80" s="271"/>
      <c r="JE80" s="271"/>
      <c r="JF80" s="271"/>
      <c r="JG80" s="271"/>
      <c r="JH80" s="271"/>
      <c r="JI80" s="271"/>
      <c r="JJ80" s="271"/>
      <c r="JK80" s="271"/>
      <c r="JL80" s="271"/>
      <c r="JM80" s="271"/>
      <c r="JN80" s="271"/>
      <c r="JO80" s="271"/>
      <c r="JP80" s="271"/>
      <c r="JQ80" s="271"/>
      <c r="JR80" s="271"/>
      <c r="JS80" s="271"/>
      <c r="JT80" s="271"/>
      <c r="JU80" s="271"/>
      <c r="JV80" s="271"/>
      <c r="JW80" s="271"/>
      <c r="JX80" s="271"/>
      <c r="JY80" s="271"/>
      <c r="JZ80" s="271"/>
      <c r="KA80" s="271"/>
      <c r="KB80" s="271"/>
      <c r="KC80" s="271"/>
      <c r="KD80" s="271"/>
      <c r="KE80" s="271"/>
      <c r="KF80" s="271"/>
      <c r="KG80" s="271"/>
      <c r="KH80" s="271"/>
      <c r="KI80" s="271"/>
      <c r="KJ80" s="271"/>
      <c r="KK80" s="271"/>
      <c r="KL80" s="271"/>
      <c r="KM80" s="271"/>
      <c r="KN80" s="271"/>
      <c r="KO80" s="271"/>
      <c r="KP80" s="271"/>
      <c r="KQ80" s="271"/>
      <c r="KR80" s="271"/>
      <c r="KS80" s="271"/>
      <c r="KT80" s="271"/>
      <c r="KU80" s="271"/>
      <c r="KV80" s="271"/>
      <c r="KW80" s="271"/>
      <c r="KX80" s="271"/>
      <c r="KY80" s="271"/>
      <c r="KZ80" s="271"/>
      <c r="LA80" s="271"/>
      <c r="LB80" s="271"/>
      <c r="LC80" s="271"/>
      <c r="LD80" s="271"/>
      <c r="LE80" s="271"/>
      <c r="LF80" s="271"/>
      <c r="LG80" s="271"/>
      <c r="LH80" s="271"/>
      <c r="LI80" s="271"/>
      <c r="LJ80" s="271"/>
      <c r="LK80" s="271"/>
      <c r="LL80" s="271"/>
      <c r="LM80" s="271"/>
      <c r="LN80" s="271"/>
      <c r="LO80" s="271"/>
      <c r="LP80" s="271"/>
      <c r="LQ80" s="271"/>
      <c r="LR80" s="271"/>
      <c r="LS80" s="271"/>
      <c r="LT80" s="271"/>
      <c r="LU80" s="271"/>
      <c r="LV80" s="271"/>
      <c r="LW80" s="271"/>
      <c r="LX80" s="271"/>
      <c r="LY80" s="271"/>
      <c r="LZ80" s="271"/>
      <c r="MA80" s="271"/>
      <c r="MB80" s="271"/>
      <c r="MC80" s="271"/>
      <c r="MD80" s="271"/>
      <c r="ME80" s="271"/>
      <c r="MF80" s="271"/>
      <c r="MG80" s="271"/>
      <c r="MH80" s="271"/>
      <c r="MI80" s="271"/>
      <c r="MJ80" s="271"/>
      <c r="MK80" s="271"/>
      <c r="ML80" s="271"/>
      <c r="MM80" s="271"/>
      <c r="MN80" s="271"/>
      <c r="MO80" s="271"/>
      <c r="MP80" s="271"/>
      <c r="MQ80" s="271"/>
      <c r="MR80" s="271"/>
      <c r="MS80" s="271"/>
      <c r="MT80" s="271"/>
      <c r="MU80" s="271"/>
      <c r="MV80" s="271"/>
      <c r="MW80" s="271"/>
      <c r="MX80" s="271"/>
      <c r="MY80" s="271"/>
      <c r="MZ80" s="271"/>
      <c r="NA80" s="271"/>
      <c r="NB80" s="271"/>
      <c r="NC80" s="271"/>
      <c r="ND80" s="271"/>
      <c r="NE80" s="271"/>
      <c r="NF80" s="271"/>
      <c r="NG80" s="271"/>
      <c r="NH80" s="271"/>
      <c r="NI80" s="271"/>
      <c r="NJ80" s="271"/>
      <c r="NK80" s="271"/>
      <c r="NL80" s="271"/>
      <c r="NM80" s="271"/>
      <c r="NN80" s="271"/>
      <c r="NO80" s="271"/>
      <c r="NP80" s="271"/>
      <c r="NQ80" s="271"/>
      <c r="NR80" s="271"/>
      <c r="NS80" s="271"/>
      <c r="NT80" s="271"/>
      <c r="NU80" s="271"/>
      <c r="NV80" s="271"/>
      <c r="NW80" s="271"/>
      <c r="NX80" s="271"/>
      <c r="NY80" s="271"/>
      <c r="NZ80" s="271"/>
      <c r="OA80" s="271"/>
      <c r="OB80" s="271"/>
      <c r="OC80" s="271"/>
      <c r="OD80" s="271"/>
      <c r="OE80" s="271"/>
      <c r="OF80" s="271"/>
      <c r="OG80" s="271"/>
      <c r="OH80" s="271"/>
      <c r="OI80" s="271"/>
      <c r="OJ80" s="271"/>
      <c r="OK80" s="271"/>
      <c r="OL80" s="271"/>
      <c r="OM80" s="271"/>
      <c r="ON80" s="271"/>
      <c r="OO80" s="275"/>
      <c r="OP80" s="275"/>
      <c r="OQ80" s="275"/>
      <c r="OR80" s="275"/>
      <c r="OS80" s="275"/>
      <c r="OT80" s="271"/>
      <c r="OU80" s="271"/>
      <c r="OV80" s="271"/>
      <c r="OW80" s="271"/>
      <c r="OX80" s="275"/>
      <c r="OY80" s="273"/>
      <c r="OZ80" s="271"/>
      <c r="PA80" s="271"/>
      <c r="PB80" s="271"/>
      <c r="PC80" s="275"/>
      <c r="PD80" s="271"/>
      <c r="PE80" s="271"/>
      <c r="PF80" s="271"/>
      <c r="PG80" s="271"/>
      <c r="PH80" s="275"/>
      <c r="PI80" s="275"/>
      <c r="PJ80" s="275"/>
      <c r="PK80" s="275"/>
      <c r="PL80" s="275"/>
      <c r="PM80" s="275"/>
      <c r="PN80" s="275"/>
      <c r="PO80" s="275"/>
      <c r="PP80" s="271"/>
      <c r="PQ80" s="271"/>
      <c r="PR80" s="271"/>
      <c r="PS80" s="275"/>
      <c r="PT80" s="275"/>
      <c r="PU80" s="275"/>
      <c r="PV80" s="275"/>
      <c r="PW80" s="275"/>
      <c r="PX80" s="275"/>
      <c r="PY80" s="275"/>
      <c r="PZ80" s="275"/>
      <c r="QA80" s="271"/>
      <c r="QB80" s="270"/>
      <c r="QC80" s="270"/>
      <c r="QD80" s="275"/>
      <c r="QE80" s="275"/>
      <c r="QF80" s="275"/>
      <c r="QG80" s="275"/>
      <c r="QH80" s="275"/>
      <c r="QI80" s="275"/>
      <c r="QJ80" s="275"/>
      <c r="QK80" s="275"/>
      <c r="QL80" s="275"/>
      <c r="QM80" s="275"/>
      <c r="QN80" s="275"/>
      <c r="QO80" s="275"/>
      <c r="QP80" s="275"/>
      <c r="QQ80" s="275"/>
      <c r="QR80" s="275"/>
    </row>
    <row r="81" spans="2:460" ht="15" customHeight="1">
      <c r="B81" s="218" t="s">
        <v>962</v>
      </c>
      <c r="C81" s="241" t="str">
        <f>$B$4</f>
        <v xml:space="preserve">Lăcătuș </v>
      </c>
      <c r="D81" s="270"/>
      <c r="E81" s="271">
        <f t="shared" ref="E81:BP81" si="97">E64/5</f>
        <v>8.0000000000000002E-3</v>
      </c>
      <c r="F81" s="271">
        <f t="shared" si="97"/>
        <v>8.0000000000000002E-3</v>
      </c>
      <c r="G81" s="271">
        <f t="shared" si="97"/>
        <v>8.0000000000000002E-3</v>
      </c>
      <c r="H81" s="271">
        <f t="shared" si="97"/>
        <v>8.0000000000000002E-3</v>
      </c>
      <c r="I81" s="271">
        <f t="shared" si="97"/>
        <v>8.0000000000000002E-3</v>
      </c>
      <c r="J81" s="271">
        <f t="shared" si="97"/>
        <v>8.0000000000000002E-3</v>
      </c>
      <c r="K81" s="271">
        <f t="shared" si="97"/>
        <v>8.0000000000000002E-3</v>
      </c>
      <c r="L81" s="271">
        <f t="shared" si="97"/>
        <v>8.0000000000000002E-3</v>
      </c>
      <c r="M81" s="271">
        <f t="shared" si="97"/>
        <v>8.0000000000000002E-3</v>
      </c>
      <c r="N81" s="271">
        <f t="shared" si="97"/>
        <v>8.0000000000000002E-3</v>
      </c>
      <c r="O81" s="271">
        <f t="shared" si="97"/>
        <v>8.0000000000000002E-3</v>
      </c>
      <c r="P81" s="271">
        <f t="shared" si="97"/>
        <v>8.0000000000000002E-3</v>
      </c>
      <c r="Q81" s="271">
        <f t="shared" si="97"/>
        <v>8.0000000000000002E-3</v>
      </c>
      <c r="R81" s="271">
        <f t="shared" si="97"/>
        <v>8.0000000000000002E-3</v>
      </c>
      <c r="S81" s="271">
        <f t="shared" si="97"/>
        <v>8.0000000000000002E-3</v>
      </c>
      <c r="T81" s="271">
        <f t="shared" si="97"/>
        <v>8.0000000000000002E-3</v>
      </c>
      <c r="U81" s="271">
        <f t="shared" si="97"/>
        <v>8.0000000000000002E-3</v>
      </c>
      <c r="V81" s="271">
        <f t="shared" si="97"/>
        <v>8.0000000000000002E-3</v>
      </c>
      <c r="W81" s="271">
        <f t="shared" si="97"/>
        <v>8.0000000000000002E-3</v>
      </c>
      <c r="X81" s="271">
        <f t="shared" si="97"/>
        <v>8.0000000000000002E-3</v>
      </c>
      <c r="Y81" s="271">
        <f t="shared" si="97"/>
        <v>8.0000000000000002E-3</v>
      </c>
      <c r="Z81" s="271">
        <f t="shared" si="97"/>
        <v>8.0000000000000002E-3</v>
      </c>
      <c r="AA81" s="271">
        <f t="shared" si="97"/>
        <v>8.0000000000000002E-3</v>
      </c>
      <c r="AB81" s="271">
        <f t="shared" si="97"/>
        <v>8.0000000000000002E-3</v>
      </c>
      <c r="AC81" s="271">
        <f t="shared" si="97"/>
        <v>8.0000000000000002E-3</v>
      </c>
      <c r="AD81" s="271">
        <f t="shared" si="97"/>
        <v>8.0000000000000002E-3</v>
      </c>
      <c r="AE81" s="271">
        <f t="shared" si="97"/>
        <v>8.0000000000000002E-3</v>
      </c>
      <c r="AF81" s="271">
        <f t="shared" si="97"/>
        <v>8.0000000000000002E-3</v>
      </c>
      <c r="AG81" s="271">
        <f t="shared" si="97"/>
        <v>8.0000000000000002E-3</v>
      </c>
      <c r="AH81" s="271">
        <f t="shared" si="97"/>
        <v>8.0000000000000002E-3</v>
      </c>
      <c r="AI81" s="271">
        <f t="shared" si="97"/>
        <v>8.0000000000000002E-3</v>
      </c>
      <c r="AJ81" s="271">
        <f t="shared" si="97"/>
        <v>8.0000000000000002E-3</v>
      </c>
      <c r="AK81" s="271">
        <f t="shared" si="97"/>
        <v>8.0000000000000002E-3</v>
      </c>
      <c r="AL81" s="271">
        <f t="shared" si="97"/>
        <v>8.0000000000000002E-3</v>
      </c>
      <c r="AM81" s="271">
        <f t="shared" si="97"/>
        <v>8.0000000000000002E-3</v>
      </c>
      <c r="AN81" s="271">
        <f t="shared" si="97"/>
        <v>8.0000000000000002E-3</v>
      </c>
      <c r="AO81" s="271">
        <f t="shared" si="97"/>
        <v>8.0000000000000002E-3</v>
      </c>
      <c r="AP81" s="271">
        <f t="shared" si="97"/>
        <v>8.0000000000000002E-3</v>
      </c>
      <c r="AQ81" s="271">
        <f t="shared" si="97"/>
        <v>8.0000000000000002E-3</v>
      </c>
      <c r="AR81" s="271">
        <f t="shared" si="97"/>
        <v>8.0000000000000002E-3</v>
      </c>
      <c r="AS81" s="271">
        <f t="shared" si="97"/>
        <v>8.0000000000000002E-3</v>
      </c>
      <c r="AT81" s="271">
        <f t="shared" si="97"/>
        <v>8.0000000000000002E-3</v>
      </c>
      <c r="AU81" s="271">
        <f t="shared" si="97"/>
        <v>8.0000000000000002E-3</v>
      </c>
      <c r="AV81" s="271">
        <f t="shared" si="97"/>
        <v>8.0000000000000002E-3</v>
      </c>
      <c r="AW81" s="271">
        <f t="shared" si="97"/>
        <v>8.0000000000000002E-3</v>
      </c>
      <c r="AX81" s="271">
        <f t="shared" si="97"/>
        <v>8.0000000000000002E-3</v>
      </c>
      <c r="AY81" s="271">
        <f t="shared" si="97"/>
        <v>8.0000000000000002E-3</v>
      </c>
      <c r="AZ81" s="271">
        <f t="shared" si="97"/>
        <v>8.0000000000000002E-3</v>
      </c>
      <c r="BA81" s="271">
        <f t="shared" si="97"/>
        <v>8.0000000000000002E-3</v>
      </c>
      <c r="BB81" s="271">
        <f t="shared" si="97"/>
        <v>8.0000000000000002E-3</v>
      </c>
      <c r="BC81" s="272">
        <f t="shared" si="97"/>
        <v>8.0000000000000002E-3</v>
      </c>
      <c r="BD81" s="271">
        <f t="shared" si="97"/>
        <v>8.0000000000000002E-3</v>
      </c>
      <c r="BE81" s="271">
        <f t="shared" si="97"/>
        <v>8.0000000000000002E-3</v>
      </c>
      <c r="BF81" s="271">
        <f t="shared" si="97"/>
        <v>8.0000000000000002E-3</v>
      </c>
      <c r="BG81" s="271">
        <f t="shared" si="97"/>
        <v>8.0000000000000002E-3</v>
      </c>
      <c r="BH81" s="271">
        <f t="shared" si="97"/>
        <v>8.0000000000000002E-3</v>
      </c>
      <c r="BI81" s="271">
        <f t="shared" si="97"/>
        <v>8.0000000000000002E-3</v>
      </c>
      <c r="BJ81" s="271">
        <f t="shared" si="97"/>
        <v>8.0000000000000002E-3</v>
      </c>
      <c r="BK81" s="271">
        <f t="shared" si="97"/>
        <v>8.0000000000000002E-3</v>
      </c>
      <c r="BL81" s="271">
        <f t="shared" si="97"/>
        <v>8.0000000000000002E-3</v>
      </c>
      <c r="BM81" s="271">
        <f t="shared" si="97"/>
        <v>8.0000000000000002E-3</v>
      </c>
      <c r="BN81" s="271">
        <f t="shared" si="97"/>
        <v>8.0000000000000002E-3</v>
      </c>
      <c r="BO81" s="271">
        <f t="shared" si="97"/>
        <v>8.0000000000000002E-3</v>
      </c>
      <c r="BP81" s="271">
        <f t="shared" si="97"/>
        <v>8.0000000000000002E-3</v>
      </c>
      <c r="BQ81" s="271">
        <f t="shared" ref="BQ81:EB81" si="98">BQ64/5</f>
        <v>8.0000000000000002E-3</v>
      </c>
      <c r="BR81" s="271">
        <f t="shared" si="98"/>
        <v>8.0000000000000002E-3</v>
      </c>
      <c r="BS81" s="271">
        <f t="shared" si="98"/>
        <v>8.0000000000000002E-3</v>
      </c>
      <c r="BT81" s="271">
        <f t="shared" si="98"/>
        <v>8.0000000000000002E-3</v>
      </c>
      <c r="BU81" s="271">
        <f t="shared" si="98"/>
        <v>8.0000000000000002E-3</v>
      </c>
      <c r="BV81" s="271">
        <f t="shared" si="98"/>
        <v>8.0000000000000002E-3</v>
      </c>
      <c r="BW81" s="271">
        <f t="shared" si="98"/>
        <v>8.0000000000000002E-3</v>
      </c>
      <c r="BX81" s="271">
        <f t="shared" si="98"/>
        <v>8.0000000000000002E-3</v>
      </c>
      <c r="BY81" s="271">
        <f t="shared" si="98"/>
        <v>8.0000000000000002E-3</v>
      </c>
      <c r="BZ81" s="271">
        <f t="shared" si="98"/>
        <v>8.0000000000000002E-3</v>
      </c>
      <c r="CA81" s="271">
        <f t="shared" si="98"/>
        <v>8.0000000000000002E-3</v>
      </c>
      <c r="CB81" s="271">
        <f t="shared" si="98"/>
        <v>8.0000000000000002E-3</v>
      </c>
      <c r="CC81" s="271">
        <f t="shared" si="98"/>
        <v>8.0000000000000002E-3</v>
      </c>
      <c r="CD81" s="271">
        <f t="shared" si="98"/>
        <v>8.0000000000000002E-3</v>
      </c>
      <c r="CE81" s="271">
        <f t="shared" si="98"/>
        <v>8.0000000000000002E-3</v>
      </c>
      <c r="CF81" s="271">
        <f t="shared" si="98"/>
        <v>8.0000000000000002E-3</v>
      </c>
      <c r="CG81" s="271">
        <f t="shared" si="98"/>
        <v>8.0000000000000002E-3</v>
      </c>
      <c r="CH81" s="271">
        <f t="shared" si="98"/>
        <v>8.0000000000000002E-3</v>
      </c>
      <c r="CI81" s="271">
        <f t="shared" si="98"/>
        <v>8.0000000000000002E-3</v>
      </c>
      <c r="CJ81" s="271">
        <f t="shared" si="98"/>
        <v>8.0000000000000002E-3</v>
      </c>
      <c r="CK81" s="271">
        <f t="shared" si="98"/>
        <v>8.0000000000000002E-3</v>
      </c>
      <c r="CL81" s="271">
        <f t="shared" si="98"/>
        <v>8.0000000000000002E-3</v>
      </c>
      <c r="CM81" s="271">
        <f t="shared" si="98"/>
        <v>8.0000000000000002E-3</v>
      </c>
      <c r="CN81" s="271">
        <f t="shared" si="98"/>
        <v>8.0000000000000002E-3</v>
      </c>
      <c r="CO81" s="271">
        <f t="shared" si="98"/>
        <v>8.0000000000000002E-3</v>
      </c>
      <c r="CP81" s="271">
        <f t="shared" si="98"/>
        <v>8.0000000000000002E-3</v>
      </c>
      <c r="CQ81" s="271">
        <f t="shared" si="98"/>
        <v>8.0000000000000002E-3</v>
      </c>
      <c r="CR81" s="271">
        <f t="shared" si="98"/>
        <v>8.0000000000000002E-3</v>
      </c>
      <c r="CS81" s="271">
        <f t="shared" si="98"/>
        <v>8.0000000000000002E-3</v>
      </c>
      <c r="CT81" s="271">
        <f t="shared" si="98"/>
        <v>8.0000000000000002E-3</v>
      </c>
      <c r="CU81" s="271">
        <f t="shared" si="98"/>
        <v>8.0000000000000002E-3</v>
      </c>
      <c r="CV81" s="271">
        <f t="shared" si="98"/>
        <v>8.0000000000000002E-3</v>
      </c>
      <c r="CW81" s="271">
        <f t="shared" si="98"/>
        <v>8.0000000000000002E-3</v>
      </c>
      <c r="CX81" s="271">
        <f t="shared" si="98"/>
        <v>8.0000000000000002E-3</v>
      </c>
      <c r="CY81" s="271">
        <f t="shared" si="98"/>
        <v>8.0000000000000002E-3</v>
      </c>
      <c r="CZ81" s="271">
        <f t="shared" si="98"/>
        <v>8.0000000000000002E-3</v>
      </c>
      <c r="DA81" s="271">
        <f t="shared" si="98"/>
        <v>8.0000000000000002E-3</v>
      </c>
      <c r="DB81" s="271">
        <f t="shared" si="98"/>
        <v>8.0000000000000002E-3</v>
      </c>
      <c r="DC81" s="271">
        <f t="shared" si="98"/>
        <v>8.0000000000000002E-3</v>
      </c>
      <c r="DD81" s="271">
        <f t="shared" si="98"/>
        <v>8.0000000000000002E-3</v>
      </c>
      <c r="DE81" s="271">
        <f t="shared" si="98"/>
        <v>8.0000000000000002E-3</v>
      </c>
      <c r="DF81" s="271">
        <f t="shared" si="98"/>
        <v>8.0000000000000002E-3</v>
      </c>
      <c r="DG81" s="271">
        <f t="shared" si="98"/>
        <v>8.0000000000000002E-3</v>
      </c>
      <c r="DH81" s="271">
        <f t="shared" si="98"/>
        <v>8.0000000000000002E-3</v>
      </c>
      <c r="DI81" s="271">
        <f t="shared" si="98"/>
        <v>8.0000000000000002E-3</v>
      </c>
      <c r="DJ81" s="271">
        <f t="shared" si="98"/>
        <v>8.0000000000000002E-3</v>
      </c>
      <c r="DK81" s="271">
        <f t="shared" si="98"/>
        <v>8.0000000000000002E-3</v>
      </c>
      <c r="DL81" s="271">
        <f t="shared" si="98"/>
        <v>8.0000000000000002E-3</v>
      </c>
      <c r="DM81" s="271">
        <f t="shared" si="98"/>
        <v>8.0000000000000002E-3</v>
      </c>
      <c r="DN81" s="271">
        <f t="shared" si="98"/>
        <v>8.0000000000000002E-3</v>
      </c>
      <c r="DO81" s="271">
        <f t="shared" si="98"/>
        <v>8.0000000000000002E-3</v>
      </c>
      <c r="DP81" s="271">
        <f t="shared" si="98"/>
        <v>8.0000000000000002E-3</v>
      </c>
      <c r="DQ81" s="271">
        <f t="shared" si="98"/>
        <v>8.0000000000000002E-3</v>
      </c>
      <c r="DR81" s="271">
        <f t="shared" si="98"/>
        <v>8.0000000000000002E-3</v>
      </c>
      <c r="DS81" s="271">
        <f t="shared" si="98"/>
        <v>8.0000000000000002E-3</v>
      </c>
      <c r="DT81" s="271">
        <f t="shared" si="98"/>
        <v>8.0000000000000002E-3</v>
      </c>
      <c r="DU81" s="271">
        <f t="shared" si="98"/>
        <v>8.0000000000000002E-3</v>
      </c>
      <c r="DV81" s="271">
        <f t="shared" si="98"/>
        <v>8.0000000000000002E-3</v>
      </c>
      <c r="DW81" s="271">
        <f t="shared" si="98"/>
        <v>8.0000000000000002E-3</v>
      </c>
      <c r="DX81" s="271">
        <f t="shared" si="98"/>
        <v>8.0000000000000002E-3</v>
      </c>
      <c r="DY81" s="271">
        <f t="shared" si="98"/>
        <v>8.0000000000000002E-3</v>
      </c>
      <c r="DZ81" s="271">
        <f t="shared" si="98"/>
        <v>8.0000000000000002E-3</v>
      </c>
      <c r="EA81" s="271">
        <f t="shared" si="98"/>
        <v>8.0000000000000002E-3</v>
      </c>
      <c r="EB81" s="271">
        <f t="shared" si="98"/>
        <v>8.0000000000000002E-3</v>
      </c>
      <c r="EC81" s="271">
        <f t="shared" ref="EC81:GN81" si="99">EC64/5</f>
        <v>8.0000000000000002E-3</v>
      </c>
      <c r="ED81" s="271">
        <f t="shared" si="99"/>
        <v>8.0000000000000002E-3</v>
      </c>
      <c r="EE81" s="271">
        <f t="shared" si="99"/>
        <v>8.0000000000000002E-3</v>
      </c>
      <c r="EF81" s="271">
        <f t="shared" si="99"/>
        <v>8.0000000000000002E-3</v>
      </c>
      <c r="EG81" s="271">
        <f t="shared" si="99"/>
        <v>8.0000000000000002E-3</v>
      </c>
      <c r="EH81" s="271">
        <f t="shared" si="99"/>
        <v>8.0000000000000002E-3</v>
      </c>
      <c r="EI81" s="271">
        <f t="shared" si="99"/>
        <v>8.0000000000000002E-3</v>
      </c>
      <c r="EJ81" s="271">
        <f t="shared" si="99"/>
        <v>8.0000000000000002E-3</v>
      </c>
      <c r="EK81" s="271">
        <f t="shared" si="99"/>
        <v>8.0000000000000002E-3</v>
      </c>
      <c r="EL81" s="271">
        <f t="shared" si="99"/>
        <v>8.0000000000000002E-3</v>
      </c>
      <c r="EM81" s="271">
        <f t="shared" si="99"/>
        <v>8.0000000000000002E-3</v>
      </c>
      <c r="EN81" s="271">
        <f t="shared" si="99"/>
        <v>8.0000000000000002E-3</v>
      </c>
      <c r="EO81" s="271">
        <f t="shared" si="99"/>
        <v>8.0000000000000002E-3</v>
      </c>
      <c r="EP81" s="271">
        <f t="shared" si="99"/>
        <v>8.0000000000000002E-3</v>
      </c>
      <c r="EQ81" s="271">
        <f t="shared" si="99"/>
        <v>8.0000000000000002E-3</v>
      </c>
      <c r="ER81" s="271">
        <f t="shared" si="99"/>
        <v>8.0000000000000002E-3</v>
      </c>
      <c r="ES81" s="271">
        <f t="shared" si="99"/>
        <v>8.0000000000000002E-3</v>
      </c>
      <c r="ET81" s="271">
        <f t="shared" si="99"/>
        <v>8.0000000000000002E-3</v>
      </c>
      <c r="EU81" s="271">
        <f t="shared" si="99"/>
        <v>8.0000000000000002E-3</v>
      </c>
      <c r="EV81" s="271">
        <f t="shared" si="99"/>
        <v>8.0000000000000002E-3</v>
      </c>
      <c r="EW81" s="271">
        <f t="shared" si="99"/>
        <v>8.0000000000000002E-3</v>
      </c>
      <c r="EX81" s="271">
        <f t="shared" si="99"/>
        <v>8.0000000000000002E-3</v>
      </c>
      <c r="EY81" s="271">
        <f t="shared" si="99"/>
        <v>8.0000000000000002E-3</v>
      </c>
      <c r="EZ81" s="271">
        <f t="shared" si="99"/>
        <v>8.0000000000000002E-3</v>
      </c>
      <c r="FA81" s="271">
        <f t="shared" si="99"/>
        <v>8.0000000000000002E-3</v>
      </c>
      <c r="FB81" s="271">
        <f t="shared" si="99"/>
        <v>8.0000000000000002E-3</v>
      </c>
      <c r="FC81" s="271">
        <f t="shared" si="99"/>
        <v>8.0000000000000002E-3</v>
      </c>
      <c r="FD81" s="271">
        <f t="shared" si="99"/>
        <v>8.0000000000000002E-3</v>
      </c>
      <c r="FE81" s="271">
        <f t="shared" si="99"/>
        <v>8.0000000000000002E-3</v>
      </c>
      <c r="FF81" s="271">
        <f t="shared" si="99"/>
        <v>8.0000000000000002E-3</v>
      </c>
      <c r="FG81" s="271">
        <f t="shared" si="99"/>
        <v>8.0000000000000002E-3</v>
      </c>
      <c r="FH81" s="271">
        <f t="shared" si="99"/>
        <v>8.0000000000000002E-3</v>
      </c>
      <c r="FI81" s="271">
        <f t="shared" si="99"/>
        <v>8.0000000000000002E-3</v>
      </c>
      <c r="FJ81" s="271">
        <f t="shared" si="99"/>
        <v>8.0000000000000002E-3</v>
      </c>
      <c r="FK81" s="271">
        <f t="shared" si="99"/>
        <v>8.0000000000000002E-3</v>
      </c>
      <c r="FL81" s="271">
        <f t="shared" si="99"/>
        <v>8.0000000000000002E-3</v>
      </c>
      <c r="FM81" s="271">
        <f t="shared" si="99"/>
        <v>8.0000000000000002E-3</v>
      </c>
      <c r="FN81" s="271">
        <f t="shared" si="99"/>
        <v>8.0000000000000002E-3</v>
      </c>
      <c r="FO81" s="271">
        <f t="shared" si="99"/>
        <v>8.0000000000000002E-3</v>
      </c>
      <c r="FP81" s="271">
        <f t="shared" si="99"/>
        <v>8.0000000000000002E-3</v>
      </c>
      <c r="FQ81" s="271">
        <f t="shared" si="99"/>
        <v>8.0000000000000002E-3</v>
      </c>
      <c r="FR81" s="271">
        <f t="shared" si="99"/>
        <v>8.0000000000000002E-3</v>
      </c>
      <c r="FS81" s="271">
        <f t="shared" si="99"/>
        <v>8.0000000000000002E-3</v>
      </c>
      <c r="FT81" s="271">
        <f t="shared" si="99"/>
        <v>8.0000000000000002E-3</v>
      </c>
      <c r="FU81" s="271">
        <f t="shared" si="99"/>
        <v>8.0000000000000002E-3</v>
      </c>
      <c r="FV81" s="271">
        <f t="shared" si="99"/>
        <v>8.0000000000000002E-3</v>
      </c>
      <c r="FW81" s="271">
        <f t="shared" si="99"/>
        <v>8.0000000000000002E-3</v>
      </c>
      <c r="FX81" s="271">
        <f t="shared" si="99"/>
        <v>8.0000000000000002E-3</v>
      </c>
      <c r="FY81" s="271">
        <f t="shared" si="99"/>
        <v>8.0000000000000002E-3</v>
      </c>
      <c r="FZ81" s="271">
        <f t="shared" si="99"/>
        <v>8.0000000000000002E-3</v>
      </c>
      <c r="GA81" s="271">
        <f t="shared" si="99"/>
        <v>8.0000000000000002E-3</v>
      </c>
      <c r="GB81" s="271">
        <f t="shared" si="99"/>
        <v>8.0000000000000002E-3</v>
      </c>
      <c r="GC81" s="271">
        <f t="shared" si="99"/>
        <v>8.0000000000000002E-3</v>
      </c>
      <c r="GD81" s="271">
        <f t="shared" si="99"/>
        <v>8.0000000000000002E-3</v>
      </c>
      <c r="GE81" s="271">
        <f t="shared" si="99"/>
        <v>8.0000000000000002E-3</v>
      </c>
      <c r="GF81" s="271">
        <f t="shared" si="99"/>
        <v>8.0000000000000002E-3</v>
      </c>
      <c r="GG81" s="271">
        <f t="shared" si="99"/>
        <v>8.0000000000000002E-3</v>
      </c>
      <c r="GH81" s="271">
        <f t="shared" si="99"/>
        <v>8.0000000000000002E-3</v>
      </c>
      <c r="GI81" s="271">
        <f t="shared" si="99"/>
        <v>8.0000000000000002E-3</v>
      </c>
      <c r="GJ81" s="271">
        <f t="shared" si="99"/>
        <v>8.0000000000000002E-3</v>
      </c>
      <c r="GK81" s="271">
        <f t="shared" si="99"/>
        <v>8.0000000000000002E-3</v>
      </c>
      <c r="GL81" s="271">
        <f t="shared" si="99"/>
        <v>8.0000000000000002E-3</v>
      </c>
      <c r="GM81" s="271">
        <f t="shared" si="99"/>
        <v>8.0000000000000002E-3</v>
      </c>
      <c r="GN81" s="271">
        <f t="shared" si="99"/>
        <v>8.0000000000000002E-3</v>
      </c>
      <c r="GO81" s="271">
        <f t="shared" ref="GO81:GX81" si="100">GO64/5</f>
        <v>8.0000000000000002E-3</v>
      </c>
      <c r="GP81" s="271">
        <f t="shared" si="100"/>
        <v>8.0000000000000002E-3</v>
      </c>
      <c r="GQ81" s="271">
        <f t="shared" si="100"/>
        <v>8.0000000000000002E-3</v>
      </c>
      <c r="GR81" s="271">
        <f t="shared" si="100"/>
        <v>8.0000000000000002E-3</v>
      </c>
      <c r="GS81" s="271">
        <f t="shared" si="100"/>
        <v>8.0000000000000002E-3</v>
      </c>
      <c r="GT81" s="273">
        <f t="shared" si="100"/>
        <v>8.0000000000000002E-3</v>
      </c>
      <c r="GU81" s="273">
        <f t="shared" si="100"/>
        <v>8.0000000000000002E-3</v>
      </c>
      <c r="GV81" s="273">
        <f t="shared" si="100"/>
        <v>8.0000000000000002E-3</v>
      </c>
      <c r="GW81" s="273">
        <f t="shared" si="100"/>
        <v>8.0000000000000002E-3</v>
      </c>
      <c r="GX81" s="273">
        <f t="shared" si="100"/>
        <v>8.0000000000000002E-3</v>
      </c>
      <c r="GY81" s="276"/>
      <c r="GZ81" s="276"/>
      <c r="HA81" s="270"/>
      <c r="HB81" s="270"/>
      <c r="HC81" s="270"/>
      <c r="HD81" s="270"/>
      <c r="HE81" s="270"/>
      <c r="HF81" s="270"/>
      <c r="HG81" s="270"/>
      <c r="HH81" s="270"/>
      <c r="HI81" s="270"/>
      <c r="HJ81" s="270"/>
      <c r="HK81" s="270"/>
      <c r="HL81" s="270"/>
      <c r="HM81" s="270"/>
      <c r="HN81" s="270"/>
      <c r="HO81" s="270"/>
      <c r="HP81" s="270"/>
      <c r="HQ81" s="270"/>
      <c r="HR81" s="270"/>
      <c r="HS81" s="270"/>
      <c r="HT81" s="270"/>
      <c r="HU81" s="270"/>
      <c r="HV81" s="270"/>
      <c r="HW81" s="270"/>
      <c r="HX81" s="270"/>
      <c r="HY81" s="270"/>
      <c r="HZ81" s="270"/>
      <c r="IA81" s="270"/>
      <c r="IB81" s="270"/>
      <c r="IC81" s="270"/>
      <c r="ID81" s="270"/>
      <c r="IE81" s="270"/>
      <c r="IF81" s="270"/>
      <c r="IG81" s="270"/>
      <c r="IH81" s="270"/>
      <c r="II81" s="270"/>
      <c r="IJ81" s="270"/>
      <c r="IK81" s="270"/>
      <c r="IL81" s="270"/>
      <c r="IM81" s="270"/>
      <c r="IN81" s="270"/>
      <c r="IO81" s="270"/>
      <c r="IP81" s="270"/>
      <c r="IQ81" s="270"/>
      <c r="IR81" s="270"/>
      <c r="IS81" s="270"/>
      <c r="IT81" s="270"/>
      <c r="IU81" s="270"/>
      <c r="IV81" s="270"/>
      <c r="IW81" s="274"/>
      <c r="IX81" s="270"/>
      <c r="IY81" s="270"/>
      <c r="IZ81" s="271"/>
      <c r="JA81" s="271"/>
      <c r="JB81" s="271"/>
      <c r="JC81" s="271"/>
      <c r="JD81" s="271"/>
      <c r="JE81" s="271"/>
      <c r="JF81" s="271"/>
      <c r="JG81" s="271"/>
      <c r="JH81" s="271"/>
      <c r="JI81" s="271"/>
      <c r="JJ81" s="271"/>
      <c r="JK81" s="271"/>
      <c r="JL81" s="271"/>
      <c r="JM81" s="271"/>
      <c r="JN81" s="271"/>
      <c r="JO81" s="271"/>
      <c r="JP81" s="271"/>
      <c r="JQ81" s="271"/>
      <c r="JR81" s="271"/>
      <c r="JS81" s="271"/>
      <c r="JT81" s="271"/>
      <c r="JU81" s="271"/>
      <c r="JV81" s="271"/>
      <c r="JW81" s="271"/>
      <c r="JX81" s="271"/>
      <c r="JY81" s="271"/>
      <c r="JZ81" s="271"/>
      <c r="KA81" s="271"/>
      <c r="KB81" s="271"/>
      <c r="KC81" s="271"/>
      <c r="KD81" s="271"/>
      <c r="KE81" s="271"/>
      <c r="KF81" s="271"/>
      <c r="KG81" s="271"/>
      <c r="KH81" s="271"/>
      <c r="KI81" s="271"/>
      <c r="KJ81" s="271"/>
      <c r="KK81" s="271"/>
      <c r="KL81" s="271"/>
      <c r="KM81" s="271"/>
      <c r="KN81" s="271"/>
      <c r="KO81" s="271"/>
      <c r="KP81" s="271"/>
      <c r="KQ81" s="271"/>
      <c r="KR81" s="271"/>
      <c r="KS81" s="271"/>
      <c r="KT81" s="271"/>
      <c r="KU81" s="271"/>
      <c r="KV81" s="271"/>
      <c r="KW81" s="271"/>
      <c r="KX81" s="271"/>
      <c r="KY81" s="271"/>
      <c r="KZ81" s="271"/>
      <c r="LA81" s="271"/>
      <c r="LB81" s="271"/>
      <c r="LC81" s="271"/>
      <c r="LD81" s="271"/>
      <c r="LE81" s="271"/>
      <c r="LF81" s="271"/>
      <c r="LG81" s="271"/>
      <c r="LH81" s="271"/>
      <c r="LI81" s="271"/>
      <c r="LJ81" s="271"/>
      <c r="LK81" s="271"/>
      <c r="LL81" s="271"/>
      <c r="LM81" s="271"/>
      <c r="LN81" s="271"/>
      <c r="LO81" s="271"/>
      <c r="LP81" s="271"/>
      <c r="LQ81" s="271"/>
      <c r="LR81" s="271"/>
      <c r="LS81" s="271"/>
      <c r="LT81" s="271"/>
      <c r="LU81" s="271"/>
      <c r="LV81" s="271"/>
      <c r="LW81" s="271"/>
      <c r="LX81" s="271"/>
      <c r="LY81" s="271"/>
      <c r="LZ81" s="271"/>
      <c r="MA81" s="271"/>
      <c r="MB81" s="271"/>
      <c r="MC81" s="271"/>
      <c r="MD81" s="271"/>
      <c r="ME81" s="271"/>
      <c r="MF81" s="271"/>
      <c r="MG81" s="271"/>
      <c r="MH81" s="271"/>
      <c r="MI81" s="271"/>
      <c r="MJ81" s="271"/>
      <c r="MK81" s="271"/>
      <c r="ML81" s="271"/>
      <c r="MM81" s="271"/>
      <c r="MN81" s="271"/>
      <c r="MO81" s="271"/>
      <c r="MP81" s="271"/>
      <c r="MQ81" s="271"/>
      <c r="MR81" s="271"/>
      <c r="MS81" s="271"/>
      <c r="MT81" s="271"/>
      <c r="MU81" s="271"/>
      <c r="MV81" s="271"/>
      <c r="MW81" s="271"/>
      <c r="MX81" s="271"/>
      <c r="MY81" s="271"/>
      <c r="MZ81" s="271"/>
      <c r="NA81" s="271"/>
      <c r="NB81" s="271"/>
      <c r="NC81" s="271"/>
      <c r="ND81" s="271"/>
      <c r="NE81" s="271"/>
      <c r="NF81" s="271"/>
      <c r="NG81" s="271"/>
      <c r="NH81" s="271"/>
      <c r="NI81" s="271"/>
      <c r="NJ81" s="271"/>
      <c r="NK81" s="271"/>
      <c r="NL81" s="271"/>
      <c r="NM81" s="271"/>
      <c r="NN81" s="271"/>
      <c r="NO81" s="271"/>
      <c r="NP81" s="271"/>
      <c r="NQ81" s="271"/>
      <c r="NR81" s="271"/>
      <c r="NS81" s="271"/>
      <c r="NT81" s="271"/>
      <c r="NU81" s="271"/>
      <c r="NV81" s="271"/>
      <c r="NW81" s="271"/>
      <c r="NX81" s="271"/>
      <c r="NY81" s="271"/>
      <c r="NZ81" s="271"/>
      <c r="OA81" s="271"/>
      <c r="OB81" s="271"/>
      <c r="OC81" s="271"/>
      <c r="OD81" s="271"/>
      <c r="OE81" s="271"/>
      <c r="OF81" s="271"/>
      <c r="OG81" s="271"/>
      <c r="OH81" s="271"/>
      <c r="OI81" s="271"/>
      <c r="OJ81" s="271"/>
      <c r="OK81" s="271"/>
      <c r="OL81" s="271"/>
      <c r="OM81" s="271"/>
      <c r="ON81" s="271"/>
      <c r="OO81" s="275"/>
      <c r="OP81" s="275"/>
      <c r="OQ81" s="275"/>
      <c r="OR81" s="275"/>
      <c r="OS81" s="275"/>
      <c r="OT81" s="271"/>
      <c r="OU81" s="271"/>
      <c r="OV81" s="271"/>
      <c r="OW81" s="271"/>
      <c r="OX81" s="275"/>
      <c r="OY81" s="273"/>
      <c r="OZ81" s="271"/>
      <c r="PA81" s="271"/>
      <c r="PB81" s="271"/>
      <c r="PC81" s="275"/>
      <c r="PD81" s="271"/>
      <c r="PE81" s="271"/>
      <c r="PF81" s="271"/>
      <c r="PG81" s="271"/>
      <c r="PH81" s="275"/>
      <c r="PI81" s="275"/>
      <c r="PJ81" s="275"/>
      <c r="PK81" s="275"/>
      <c r="PL81" s="275"/>
      <c r="PM81" s="275"/>
      <c r="PN81" s="275"/>
      <c r="PO81" s="275"/>
      <c r="PP81" s="271"/>
      <c r="PQ81" s="271"/>
      <c r="PR81" s="271"/>
      <c r="PS81" s="275"/>
      <c r="PT81" s="275"/>
      <c r="PU81" s="275"/>
      <c r="PV81" s="275"/>
      <c r="PW81" s="275"/>
      <c r="PX81" s="275"/>
      <c r="PY81" s="275"/>
      <c r="PZ81" s="275"/>
      <c r="QA81" s="271"/>
      <c r="QB81" s="270"/>
      <c r="QC81" s="270"/>
      <c r="QD81" s="275"/>
      <c r="QE81" s="275"/>
      <c r="QF81" s="275"/>
      <c r="QG81" s="275"/>
      <c r="QH81" s="275"/>
      <c r="QI81" s="275"/>
      <c r="QJ81" s="275"/>
      <c r="QK81" s="275"/>
      <c r="QL81" s="275"/>
      <c r="QM81" s="275"/>
      <c r="QN81" s="275"/>
      <c r="QO81" s="275"/>
      <c r="QP81" s="275"/>
      <c r="QQ81" s="275"/>
      <c r="QR81" s="275"/>
    </row>
    <row r="82" spans="2:460" ht="15" customHeight="1">
      <c r="B82" s="268" t="s">
        <v>968</v>
      </c>
      <c r="C82" s="269"/>
      <c r="D82" s="270"/>
      <c r="E82" s="276"/>
      <c r="F82" s="276"/>
      <c r="G82" s="276"/>
      <c r="H82" s="276"/>
      <c r="I82" s="276"/>
      <c r="J82" s="276"/>
      <c r="K82" s="276"/>
      <c r="L82" s="276"/>
      <c r="M82" s="276"/>
      <c r="N82" s="276"/>
      <c r="O82" s="276"/>
      <c r="P82" s="276"/>
      <c r="Q82" s="276"/>
      <c r="R82" s="276"/>
      <c r="S82" s="276"/>
      <c r="T82" s="276"/>
      <c r="U82" s="276"/>
      <c r="V82" s="276"/>
      <c r="W82" s="276"/>
      <c r="X82" s="276"/>
      <c r="Y82" s="276"/>
      <c r="Z82" s="276"/>
      <c r="AA82" s="276"/>
      <c r="AB82" s="276"/>
      <c r="AC82" s="276"/>
      <c r="AD82" s="276"/>
      <c r="AE82" s="276"/>
      <c r="AF82" s="276"/>
      <c r="AG82" s="276"/>
      <c r="AH82" s="276"/>
      <c r="AI82" s="276"/>
      <c r="AJ82" s="276"/>
      <c r="AK82" s="276"/>
      <c r="AL82" s="276"/>
      <c r="AM82" s="276"/>
      <c r="AN82" s="276"/>
      <c r="AO82" s="276"/>
      <c r="AP82" s="276"/>
      <c r="AQ82" s="276"/>
      <c r="AR82" s="276"/>
      <c r="AS82" s="276"/>
      <c r="AT82" s="276"/>
      <c r="AU82" s="276"/>
      <c r="AV82" s="276"/>
      <c r="AW82" s="276"/>
      <c r="AX82" s="276"/>
      <c r="AY82" s="276"/>
      <c r="AZ82" s="276"/>
      <c r="BA82" s="276"/>
      <c r="BB82" s="276"/>
      <c r="BC82" s="277"/>
      <c r="BD82" s="276"/>
      <c r="BE82" s="276"/>
      <c r="BF82" s="276"/>
      <c r="BG82" s="276"/>
      <c r="BH82" s="276"/>
      <c r="BI82" s="276"/>
      <c r="BJ82" s="276"/>
      <c r="BK82" s="276"/>
      <c r="BL82" s="276"/>
      <c r="BM82" s="276"/>
      <c r="BN82" s="276"/>
      <c r="BO82" s="276"/>
      <c r="BP82" s="276"/>
      <c r="BQ82" s="276"/>
      <c r="BR82" s="276"/>
      <c r="BS82" s="276"/>
      <c r="BT82" s="276"/>
      <c r="BU82" s="276"/>
      <c r="BV82" s="276"/>
      <c r="BW82" s="276"/>
      <c r="BX82" s="276"/>
      <c r="BY82" s="276"/>
      <c r="BZ82" s="276"/>
      <c r="CA82" s="276"/>
      <c r="CB82" s="276"/>
      <c r="CC82" s="276"/>
      <c r="CD82" s="276"/>
      <c r="CE82" s="276"/>
      <c r="CF82" s="276"/>
      <c r="CG82" s="276"/>
      <c r="CH82" s="276"/>
      <c r="CI82" s="276"/>
      <c r="CJ82" s="276"/>
      <c r="CK82" s="276"/>
      <c r="CL82" s="276"/>
      <c r="CM82" s="276"/>
      <c r="CN82" s="276"/>
      <c r="CO82" s="276"/>
      <c r="CP82" s="276"/>
      <c r="CQ82" s="276"/>
      <c r="CR82" s="276"/>
      <c r="CS82" s="276"/>
      <c r="CT82" s="276"/>
      <c r="CU82" s="276"/>
      <c r="CV82" s="276"/>
      <c r="CW82" s="276"/>
      <c r="CX82" s="276"/>
      <c r="CY82" s="276"/>
      <c r="CZ82" s="276"/>
      <c r="DA82" s="276"/>
      <c r="DB82" s="276"/>
      <c r="DC82" s="276"/>
      <c r="DD82" s="276"/>
      <c r="DE82" s="276"/>
      <c r="DF82" s="276"/>
      <c r="DG82" s="276"/>
      <c r="DH82" s="276"/>
      <c r="DI82" s="276"/>
      <c r="DJ82" s="276"/>
      <c r="DK82" s="276"/>
      <c r="DL82" s="276"/>
      <c r="DM82" s="276"/>
      <c r="DN82" s="276"/>
      <c r="DO82" s="276"/>
      <c r="DP82" s="276"/>
      <c r="DQ82" s="276"/>
      <c r="DR82" s="276"/>
      <c r="DS82" s="276"/>
      <c r="DT82" s="276"/>
      <c r="DU82" s="276"/>
      <c r="DV82" s="276"/>
      <c r="DW82" s="276"/>
      <c r="DX82" s="276"/>
      <c r="DY82" s="276"/>
      <c r="DZ82" s="276"/>
      <c r="EA82" s="276"/>
      <c r="EB82" s="276"/>
      <c r="EC82" s="276"/>
      <c r="ED82" s="276"/>
      <c r="EE82" s="276"/>
      <c r="EF82" s="276"/>
      <c r="EG82" s="276"/>
      <c r="EH82" s="276"/>
      <c r="EI82" s="276"/>
      <c r="EJ82" s="276"/>
      <c r="EK82" s="276"/>
      <c r="EL82" s="276"/>
      <c r="EM82" s="276"/>
      <c r="EN82" s="276"/>
      <c r="EO82" s="276"/>
      <c r="EP82" s="276"/>
      <c r="EQ82" s="276"/>
      <c r="ER82" s="276"/>
      <c r="ES82" s="276"/>
      <c r="ET82" s="276"/>
      <c r="EU82" s="276"/>
      <c r="EV82" s="276"/>
      <c r="EW82" s="276"/>
      <c r="EX82" s="276"/>
      <c r="EY82" s="276"/>
      <c r="EZ82" s="276"/>
      <c r="FA82" s="276"/>
      <c r="FB82" s="276"/>
      <c r="FC82" s="276"/>
      <c r="FD82" s="276"/>
      <c r="FE82" s="276"/>
      <c r="FF82" s="276"/>
      <c r="FG82" s="276"/>
      <c r="FH82" s="276"/>
      <c r="FI82" s="276"/>
      <c r="FJ82" s="276"/>
      <c r="FK82" s="276"/>
      <c r="FL82" s="276"/>
      <c r="FM82" s="276"/>
      <c r="FN82" s="276"/>
      <c r="FO82" s="276"/>
      <c r="FP82" s="276"/>
      <c r="FQ82" s="276"/>
      <c r="FR82" s="276"/>
      <c r="FS82" s="276"/>
      <c r="FT82" s="276"/>
      <c r="FU82" s="276"/>
      <c r="FV82" s="276"/>
      <c r="FW82" s="276"/>
      <c r="FX82" s="276"/>
      <c r="FY82" s="276"/>
      <c r="FZ82" s="276"/>
      <c r="GA82" s="276"/>
      <c r="GB82" s="276"/>
      <c r="GC82" s="276"/>
      <c r="GD82" s="276"/>
      <c r="GE82" s="276"/>
      <c r="GF82" s="276"/>
      <c r="GG82" s="276"/>
      <c r="GH82" s="276"/>
      <c r="GI82" s="276"/>
      <c r="GJ82" s="276"/>
      <c r="GK82" s="276"/>
      <c r="GL82" s="276"/>
      <c r="GM82" s="276"/>
      <c r="GN82" s="276"/>
      <c r="GO82" s="276"/>
      <c r="GP82" s="276"/>
      <c r="GQ82" s="276"/>
      <c r="GR82" s="276"/>
      <c r="GS82" s="276"/>
      <c r="GT82" s="276"/>
      <c r="GU82" s="276"/>
      <c r="GV82" s="276"/>
      <c r="GW82" s="276"/>
      <c r="GX82" s="276"/>
      <c r="GY82" s="276"/>
      <c r="GZ82" s="276"/>
      <c r="HA82" s="270"/>
      <c r="HB82" s="270"/>
      <c r="HC82" s="270"/>
      <c r="HD82" s="270"/>
      <c r="HE82" s="270"/>
      <c r="HF82" s="270"/>
      <c r="HG82" s="270"/>
      <c r="HH82" s="270"/>
      <c r="HI82" s="270"/>
      <c r="HJ82" s="270"/>
      <c r="HK82" s="270"/>
      <c r="HL82" s="270"/>
      <c r="HM82" s="270"/>
      <c r="HN82" s="270"/>
      <c r="HO82" s="270"/>
      <c r="HP82" s="270"/>
      <c r="HQ82" s="270"/>
      <c r="HR82" s="270"/>
      <c r="HS82" s="270"/>
      <c r="HT82" s="270"/>
      <c r="HU82" s="270"/>
      <c r="HV82" s="270"/>
      <c r="HW82" s="270"/>
      <c r="HX82" s="270"/>
      <c r="HY82" s="270"/>
      <c r="HZ82" s="270"/>
      <c r="IA82" s="270"/>
      <c r="IB82" s="270"/>
      <c r="IC82" s="270"/>
      <c r="ID82" s="270"/>
      <c r="IE82" s="270"/>
      <c r="IF82" s="270"/>
      <c r="IG82" s="270"/>
      <c r="IH82" s="270"/>
      <c r="II82" s="270"/>
      <c r="IJ82" s="270"/>
      <c r="IK82" s="270"/>
      <c r="IL82" s="270"/>
      <c r="IM82" s="270"/>
      <c r="IN82" s="270"/>
      <c r="IO82" s="270"/>
      <c r="IP82" s="270"/>
      <c r="IQ82" s="270"/>
      <c r="IR82" s="270"/>
      <c r="IS82" s="270"/>
      <c r="IT82" s="270"/>
      <c r="IU82" s="270"/>
      <c r="IV82" s="270"/>
      <c r="IW82" s="274"/>
      <c r="IX82" s="270"/>
      <c r="IY82" s="270"/>
      <c r="IZ82" s="271"/>
      <c r="JA82" s="271"/>
      <c r="JB82" s="271"/>
      <c r="JC82" s="271"/>
      <c r="JD82" s="271"/>
      <c r="JE82" s="271"/>
      <c r="JF82" s="271"/>
      <c r="JG82" s="271"/>
      <c r="JH82" s="271"/>
      <c r="JI82" s="271"/>
      <c r="JJ82" s="271"/>
      <c r="JK82" s="271"/>
      <c r="JL82" s="271"/>
      <c r="JM82" s="271"/>
      <c r="JN82" s="271"/>
      <c r="JO82" s="271"/>
      <c r="JP82" s="271"/>
      <c r="JQ82" s="271"/>
      <c r="JR82" s="271"/>
      <c r="JS82" s="271"/>
      <c r="JT82" s="271"/>
      <c r="JU82" s="271"/>
      <c r="JV82" s="271"/>
      <c r="JW82" s="271"/>
      <c r="JX82" s="271"/>
      <c r="JY82" s="271"/>
      <c r="JZ82" s="271"/>
      <c r="KA82" s="271"/>
      <c r="KB82" s="271"/>
      <c r="KC82" s="271"/>
      <c r="KD82" s="271"/>
      <c r="KE82" s="271"/>
      <c r="KF82" s="271"/>
      <c r="KG82" s="271"/>
      <c r="KH82" s="271"/>
      <c r="KI82" s="271"/>
      <c r="KJ82" s="271"/>
      <c r="KK82" s="271"/>
      <c r="KL82" s="271"/>
      <c r="KM82" s="271"/>
      <c r="KN82" s="271"/>
      <c r="KO82" s="271"/>
      <c r="KP82" s="271"/>
      <c r="KQ82" s="271"/>
      <c r="KR82" s="271"/>
      <c r="KS82" s="271"/>
      <c r="KT82" s="271"/>
      <c r="KU82" s="271"/>
      <c r="KV82" s="271"/>
      <c r="KW82" s="271"/>
      <c r="KX82" s="271"/>
      <c r="KY82" s="271"/>
      <c r="KZ82" s="271"/>
      <c r="LA82" s="271"/>
      <c r="LB82" s="271"/>
      <c r="LC82" s="271"/>
      <c r="LD82" s="271"/>
      <c r="LE82" s="271"/>
      <c r="LF82" s="271"/>
      <c r="LG82" s="271"/>
      <c r="LH82" s="271"/>
      <c r="LI82" s="271"/>
      <c r="LJ82" s="271"/>
      <c r="LK82" s="271"/>
      <c r="LL82" s="271"/>
      <c r="LM82" s="271"/>
      <c r="LN82" s="271"/>
      <c r="LO82" s="271"/>
      <c r="LP82" s="271"/>
      <c r="LQ82" s="271"/>
      <c r="LR82" s="271"/>
      <c r="LS82" s="271"/>
      <c r="LT82" s="271"/>
      <c r="LU82" s="271"/>
      <c r="LV82" s="271"/>
      <c r="LW82" s="271"/>
      <c r="LX82" s="271"/>
      <c r="LY82" s="271"/>
      <c r="LZ82" s="271"/>
      <c r="MA82" s="271"/>
      <c r="MB82" s="271"/>
      <c r="MC82" s="271"/>
      <c r="MD82" s="271"/>
      <c r="ME82" s="271"/>
      <c r="MF82" s="271"/>
      <c r="MG82" s="271"/>
      <c r="MH82" s="271"/>
      <c r="MI82" s="271"/>
      <c r="MJ82" s="271"/>
      <c r="MK82" s="271"/>
      <c r="ML82" s="271"/>
      <c r="MM82" s="271"/>
      <c r="MN82" s="271"/>
      <c r="MO82" s="271"/>
      <c r="MP82" s="271"/>
      <c r="MQ82" s="271"/>
      <c r="MR82" s="271"/>
      <c r="MS82" s="271"/>
      <c r="MT82" s="271"/>
      <c r="MU82" s="271"/>
      <c r="MV82" s="271"/>
      <c r="MW82" s="271"/>
      <c r="MX82" s="271"/>
      <c r="MY82" s="271"/>
      <c r="MZ82" s="271"/>
      <c r="NA82" s="271"/>
      <c r="NB82" s="271"/>
      <c r="NC82" s="271"/>
      <c r="ND82" s="271"/>
      <c r="NE82" s="271"/>
      <c r="NF82" s="271"/>
      <c r="NG82" s="271"/>
      <c r="NH82" s="271"/>
      <c r="NI82" s="271"/>
      <c r="NJ82" s="271"/>
      <c r="NK82" s="271"/>
      <c r="NL82" s="271"/>
      <c r="NM82" s="271"/>
      <c r="NN82" s="271"/>
      <c r="NO82" s="271"/>
      <c r="NP82" s="271"/>
      <c r="NQ82" s="271"/>
      <c r="NR82" s="271"/>
      <c r="NS82" s="271"/>
      <c r="NT82" s="271"/>
      <c r="NU82" s="271"/>
      <c r="NV82" s="271"/>
      <c r="NW82" s="271"/>
      <c r="NX82" s="271"/>
      <c r="NY82" s="271"/>
      <c r="NZ82" s="271"/>
      <c r="OA82" s="271"/>
      <c r="OB82" s="271"/>
      <c r="OC82" s="271"/>
      <c r="OD82" s="271"/>
      <c r="OE82" s="271"/>
      <c r="OF82" s="271"/>
      <c r="OG82" s="271"/>
      <c r="OH82" s="271"/>
      <c r="OI82" s="271"/>
      <c r="OJ82" s="271"/>
      <c r="OK82" s="271"/>
      <c r="OL82" s="271"/>
      <c r="OM82" s="271"/>
      <c r="ON82" s="271"/>
      <c r="OO82" s="275"/>
      <c r="OP82" s="275"/>
      <c r="OQ82" s="275"/>
      <c r="OR82" s="275"/>
      <c r="OS82" s="275"/>
      <c r="OT82" s="271"/>
      <c r="OU82" s="271"/>
      <c r="OV82" s="271"/>
      <c r="OW82" s="271"/>
      <c r="OX82" s="275"/>
      <c r="OY82" s="273"/>
      <c r="OZ82" s="271"/>
      <c r="PA82" s="271"/>
      <c r="PB82" s="271"/>
      <c r="PC82" s="275"/>
      <c r="PD82" s="271"/>
      <c r="PE82" s="271"/>
      <c r="PF82" s="271"/>
      <c r="PG82" s="271"/>
      <c r="PH82" s="278"/>
      <c r="PI82" s="278"/>
      <c r="PJ82" s="278"/>
      <c r="PK82" s="278"/>
      <c r="PL82" s="278"/>
      <c r="PM82" s="278"/>
      <c r="PN82" s="278"/>
      <c r="PO82" s="278"/>
      <c r="PP82" s="278"/>
      <c r="PQ82" s="278"/>
      <c r="PR82" s="278"/>
      <c r="PS82" s="279"/>
      <c r="PT82" s="278"/>
      <c r="PU82" s="278"/>
      <c r="PV82" s="278"/>
      <c r="PW82" s="278"/>
      <c r="PX82" s="278"/>
      <c r="PY82" s="278"/>
      <c r="PZ82" s="278"/>
      <c r="QA82" s="278"/>
      <c r="QB82" s="278"/>
      <c r="QC82" s="278"/>
      <c r="QD82" s="278"/>
      <c r="QE82" s="278"/>
      <c r="QF82" s="279"/>
      <c r="QG82" s="278"/>
      <c r="QH82" s="278"/>
      <c r="QI82" s="278"/>
      <c r="QJ82" s="278"/>
      <c r="QK82" s="278"/>
      <c r="QL82" s="278"/>
      <c r="QM82" s="278"/>
      <c r="QN82" s="278"/>
      <c r="QO82" s="278"/>
      <c r="QP82" s="278"/>
      <c r="QQ82" s="278"/>
      <c r="QR82" s="275"/>
    </row>
    <row r="83" spans="2:460" ht="15" customHeight="1">
      <c r="B83" s="268" t="s">
        <v>954</v>
      </c>
      <c r="C83" s="269" t="str">
        <f>B11</f>
        <v xml:space="preserve">Funcţionari administrativi </v>
      </c>
      <c r="D83" s="270"/>
      <c r="E83" s="276"/>
      <c r="F83" s="276"/>
      <c r="G83" s="276"/>
      <c r="H83" s="276"/>
      <c r="I83" s="276"/>
      <c r="J83" s="276"/>
      <c r="K83" s="276"/>
      <c r="L83" s="276"/>
      <c r="M83" s="276"/>
      <c r="N83" s="276"/>
      <c r="O83" s="276"/>
      <c r="P83" s="276"/>
      <c r="Q83" s="276"/>
      <c r="R83" s="276"/>
      <c r="S83" s="276"/>
      <c r="T83" s="276"/>
      <c r="U83" s="276"/>
      <c r="V83" s="276"/>
      <c r="W83" s="276"/>
      <c r="X83" s="276"/>
      <c r="Y83" s="276"/>
      <c r="Z83" s="276"/>
      <c r="AA83" s="276"/>
      <c r="AB83" s="276"/>
      <c r="AC83" s="276"/>
      <c r="AD83" s="276"/>
      <c r="AE83" s="276"/>
      <c r="AF83" s="276"/>
      <c r="AG83" s="276"/>
      <c r="AH83" s="276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V83" s="276"/>
      <c r="AW83" s="276"/>
      <c r="AX83" s="276"/>
      <c r="AY83" s="276"/>
      <c r="AZ83" s="276"/>
      <c r="BA83" s="276"/>
      <c r="BB83" s="276"/>
      <c r="BC83" s="277"/>
      <c r="BD83" s="276"/>
      <c r="BE83" s="276"/>
      <c r="BF83" s="276"/>
      <c r="BG83" s="276"/>
      <c r="BH83" s="276"/>
      <c r="BI83" s="276"/>
      <c r="BJ83" s="276"/>
      <c r="BK83" s="276"/>
      <c r="BL83" s="276"/>
      <c r="BM83" s="276"/>
      <c r="BN83" s="276"/>
      <c r="BO83" s="276"/>
      <c r="BP83" s="276"/>
      <c r="BQ83" s="276"/>
      <c r="BR83" s="276"/>
      <c r="BS83" s="276"/>
      <c r="BT83" s="276"/>
      <c r="BU83" s="276"/>
      <c r="BV83" s="276"/>
      <c r="BW83" s="276"/>
      <c r="BX83" s="276"/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  <c r="CM83" s="276"/>
      <c r="CN83" s="276"/>
      <c r="CO83" s="276"/>
      <c r="CP83" s="276"/>
      <c r="CQ83" s="276"/>
      <c r="CR83" s="276"/>
      <c r="CS83" s="276"/>
      <c r="CT83" s="276"/>
      <c r="CU83" s="276"/>
      <c r="CV83" s="276"/>
      <c r="CW83" s="276"/>
      <c r="CX83" s="276"/>
      <c r="CY83" s="276"/>
      <c r="CZ83" s="276"/>
      <c r="DA83" s="276"/>
      <c r="DB83" s="276"/>
      <c r="DC83" s="276"/>
      <c r="DD83" s="276"/>
      <c r="DE83" s="276"/>
      <c r="DF83" s="276"/>
      <c r="DG83" s="276"/>
      <c r="DH83" s="276"/>
      <c r="DI83" s="276"/>
      <c r="DJ83" s="276"/>
      <c r="DK83" s="276"/>
      <c r="DL83" s="276"/>
      <c r="DM83" s="276"/>
      <c r="DN83" s="276"/>
      <c r="DO83" s="276"/>
      <c r="DP83" s="276"/>
      <c r="DQ83" s="276"/>
      <c r="DR83" s="276"/>
      <c r="DS83" s="276"/>
      <c r="DT83" s="276"/>
      <c r="DU83" s="276"/>
      <c r="DV83" s="276"/>
      <c r="DW83" s="276"/>
      <c r="DX83" s="276"/>
      <c r="DY83" s="276"/>
      <c r="DZ83" s="276"/>
      <c r="EA83" s="276"/>
      <c r="EB83" s="276"/>
      <c r="EC83" s="276"/>
      <c r="ED83" s="276"/>
      <c r="EE83" s="276"/>
      <c r="EF83" s="276"/>
      <c r="EG83" s="276"/>
      <c r="EH83" s="276"/>
      <c r="EI83" s="276"/>
      <c r="EJ83" s="276"/>
      <c r="EK83" s="276"/>
      <c r="EL83" s="276"/>
      <c r="EM83" s="276"/>
      <c r="EN83" s="276"/>
      <c r="EO83" s="276"/>
      <c r="EP83" s="276"/>
      <c r="EQ83" s="276"/>
      <c r="ER83" s="276"/>
      <c r="ES83" s="276"/>
      <c r="ET83" s="276"/>
      <c r="EU83" s="276"/>
      <c r="EV83" s="276"/>
      <c r="EW83" s="276"/>
      <c r="EX83" s="276"/>
      <c r="EY83" s="276"/>
      <c r="EZ83" s="276"/>
      <c r="FA83" s="276"/>
      <c r="FB83" s="276"/>
      <c r="FC83" s="276"/>
      <c r="FD83" s="276"/>
      <c r="FE83" s="276"/>
      <c r="FF83" s="276"/>
      <c r="FG83" s="276"/>
      <c r="FH83" s="276"/>
      <c r="FI83" s="276"/>
      <c r="FJ83" s="276"/>
      <c r="FK83" s="276"/>
      <c r="FL83" s="276"/>
      <c r="FM83" s="276"/>
      <c r="FN83" s="276"/>
      <c r="FO83" s="276"/>
      <c r="FP83" s="276"/>
      <c r="FQ83" s="276"/>
      <c r="FR83" s="276"/>
      <c r="FS83" s="276"/>
      <c r="FT83" s="276"/>
      <c r="FU83" s="276"/>
      <c r="FV83" s="276"/>
      <c r="FW83" s="276"/>
      <c r="FX83" s="276"/>
      <c r="FY83" s="276"/>
      <c r="FZ83" s="276"/>
      <c r="GA83" s="276"/>
      <c r="GB83" s="276"/>
      <c r="GC83" s="276"/>
      <c r="GD83" s="276"/>
      <c r="GE83" s="276"/>
      <c r="GF83" s="276"/>
      <c r="GG83" s="276"/>
      <c r="GH83" s="276"/>
      <c r="GI83" s="276"/>
      <c r="GJ83" s="276"/>
      <c r="GK83" s="276"/>
      <c r="GL83" s="276"/>
      <c r="GM83" s="276"/>
      <c r="GN83" s="276"/>
      <c r="GO83" s="276"/>
      <c r="GP83" s="276"/>
      <c r="GQ83" s="276"/>
      <c r="GR83" s="276"/>
      <c r="GS83" s="276"/>
      <c r="GT83" s="276"/>
      <c r="GU83" s="276"/>
      <c r="GV83" s="276"/>
      <c r="GW83" s="276"/>
      <c r="GX83" s="276"/>
      <c r="GY83" s="270"/>
      <c r="GZ83" s="270"/>
      <c r="HA83" s="270"/>
      <c r="HB83" s="270"/>
      <c r="HC83" s="270"/>
      <c r="HD83" s="270"/>
      <c r="HE83" s="270"/>
      <c r="HF83" s="270"/>
      <c r="HG83" s="270"/>
      <c r="HH83" s="270"/>
      <c r="HI83" s="270"/>
      <c r="HJ83" s="270"/>
      <c r="HK83" s="270"/>
      <c r="HL83" s="270"/>
      <c r="HM83" s="270"/>
      <c r="HN83" s="270"/>
      <c r="HO83" s="270"/>
      <c r="HP83" s="270"/>
      <c r="HQ83" s="270"/>
      <c r="HR83" s="270"/>
      <c r="HS83" s="270"/>
      <c r="HT83" s="270"/>
      <c r="HU83" s="270"/>
      <c r="HV83" s="270"/>
      <c r="HW83" s="270"/>
      <c r="HX83" s="270"/>
      <c r="HY83" s="270"/>
      <c r="HZ83" s="270"/>
      <c r="IA83" s="270"/>
      <c r="IB83" s="270"/>
      <c r="IC83" s="270"/>
      <c r="ID83" s="270"/>
      <c r="IE83" s="270"/>
      <c r="IF83" s="270"/>
      <c r="IG83" s="270"/>
      <c r="IH83" s="270"/>
      <c r="II83" s="270"/>
      <c r="IJ83" s="270"/>
      <c r="IK83" s="270"/>
      <c r="IL83" s="270"/>
      <c r="IM83" s="270"/>
      <c r="IN83" s="270"/>
      <c r="IO83" s="270"/>
      <c r="IP83" s="270"/>
      <c r="IQ83" s="270"/>
      <c r="IR83" s="270"/>
      <c r="IS83" s="270"/>
      <c r="IT83" s="270"/>
      <c r="IU83" s="270"/>
      <c r="IV83" s="270"/>
      <c r="IW83" s="274"/>
      <c r="IX83" s="270"/>
      <c r="IY83" s="270"/>
      <c r="IZ83" s="271"/>
      <c r="JA83" s="271"/>
      <c r="JB83" s="271"/>
      <c r="JC83" s="271"/>
      <c r="JD83" s="271"/>
      <c r="JE83" s="271"/>
      <c r="JF83" s="271"/>
      <c r="JG83" s="271"/>
      <c r="JH83" s="271"/>
      <c r="JI83" s="271"/>
      <c r="JJ83" s="271"/>
      <c r="JK83" s="271"/>
      <c r="JL83" s="271"/>
      <c r="JM83" s="271"/>
      <c r="JN83" s="271"/>
      <c r="JO83" s="271"/>
      <c r="JP83" s="271"/>
      <c r="JQ83" s="271"/>
      <c r="JR83" s="271"/>
      <c r="JS83" s="271"/>
      <c r="JT83" s="271"/>
      <c r="JU83" s="271"/>
      <c r="JV83" s="271"/>
      <c r="JW83" s="271"/>
      <c r="JX83" s="271"/>
      <c r="JY83" s="271"/>
      <c r="JZ83" s="271"/>
      <c r="KA83" s="271"/>
      <c r="KB83" s="271"/>
      <c r="KC83" s="271"/>
      <c r="KD83" s="271"/>
      <c r="KE83" s="271"/>
      <c r="KF83" s="271"/>
      <c r="KG83" s="271"/>
      <c r="KH83" s="271"/>
      <c r="KI83" s="271"/>
      <c r="KJ83" s="271"/>
      <c r="KK83" s="271"/>
      <c r="KL83" s="271"/>
      <c r="KM83" s="271"/>
      <c r="KN83" s="271"/>
      <c r="KO83" s="271"/>
      <c r="KP83" s="271"/>
      <c r="KQ83" s="271"/>
      <c r="KR83" s="271"/>
      <c r="KS83" s="271"/>
      <c r="KT83" s="271"/>
      <c r="KU83" s="271"/>
      <c r="KV83" s="271"/>
      <c r="KW83" s="271"/>
      <c r="KX83" s="271"/>
      <c r="KY83" s="271"/>
      <c r="KZ83" s="271"/>
      <c r="LA83" s="271"/>
      <c r="LB83" s="271"/>
      <c r="LC83" s="271"/>
      <c r="LD83" s="271"/>
      <c r="LE83" s="271"/>
      <c r="LF83" s="271"/>
      <c r="LG83" s="271"/>
      <c r="LH83" s="271"/>
      <c r="LI83" s="271"/>
      <c r="LJ83" s="271"/>
      <c r="LK83" s="271"/>
      <c r="LL83" s="271"/>
      <c r="LM83" s="271"/>
      <c r="LN83" s="271"/>
      <c r="LO83" s="271"/>
      <c r="LP83" s="271"/>
      <c r="LQ83" s="271"/>
      <c r="LR83" s="271"/>
      <c r="LS83" s="271"/>
      <c r="LT83" s="271"/>
      <c r="LU83" s="271"/>
      <c r="LV83" s="271"/>
      <c r="LW83" s="271"/>
      <c r="LX83" s="271"/>
      <c r="LY83" s="271"/>
      <c r="LZ83" s="271"/>
      <c r="MA83" s="271"/>
      <c r="MB83" s="271"/>
      <c r="MC83" s="271"/>
      <c r="MD83" s="271"/>
      <c r="ME83" s="271"/>
      <c r="MF83" s="271"/>
      <c r="MG83" s="271"/>
      <c r="MH83" s="271"/>
      <c r="MI83" s="271"/>
      <c r="MJ83" s="271"/>
      <c r="MK83" s="271"/>
      <c r="ML83" s="271"/>
      <c r="MM83" s="271"/>
      <c r="MN83" s="271"/>
      <c r="MO83" s="271"/>
      <c r="MP83" s="271"/>
      <c r="MQ83" s="271"/>
      <c r="MR83" s="271"/>
      <c r="MS83" s="271"/>
      <c r="MT83" s="271"/>
      <c r="MU83" s="271"/>
      <c r="MV83" s="271"/>
      <c r="MW83" s="271"/>
      <c r="MX83" s="271"/>
      <c r="MY83" s="271"/>
      <c r="MZ83" s="271"/>
      <c r="NA83" s="271"/>
      <c r="NB83" s="271"/>
      <c r="NC83" s="271"/>
      <c r="ND83" s="271"/>
      <c r="NE83" s="271"/>
      <c r="NF83" s="271"/>
      <c r="NG83" s="271"/>
      <c r="NH83" s="271"/>
      <c r="NI83" s="271"/>
      <c r="NJ83" s="271"/>
      <c r="NK83" s="271"/>
      <c r="NL83" s="271"/>
      <c r="NM83" s="271"/>
      <c r="NN83" s="271"/>
      <c r="NO83" s="271"/>
      <c r="NP83" s="271"/>
      <c r="NQ83" s="271"/>
      <c r="NR83" s="271"/>
      <c r="NS83" s="271"/>
      <c r="NT83" s="271"/>
      <c r="NU83" s="271"/>
      <c r="NV83" s="271"/>
      <c r="NW83" s="271"/>
      <c r="NX83" s="271"/>
      <c r="NY83" s="271"/>
      <c r="NZ83" s="271"/>
      <c r="OA83" s="271"/>
      <c r="OB83" s="271"/>
      <c r="OC83" s="271"/>
      <c r="OD83" s="271"/>
      <c r="OE83" s="271"/>
      <c r="OF83" s="271"/>
      <c r="OG83" s="271"/>
      <c r="OH83" s="271"/>
      <c r="OI83" s="271"/>
      <c r="OJ83" s="271"/>
      <c r="OK83" s="271"/>
      <c r="OL83" s="271"/>
      <c r="OM83" s="271"/>
      <c r="ON83" s="271"/>
      <c r="OO83" s="275"/>
      <c r="OP83" s="275"/>
      <c r="OQ83" s="275"/>
      <c r="OR83" s="275"/>
      <c r="OS83" s="275"/>
      <c r="OT83" s="271"/>
      <c r="OU83" s="271"/>
      <c r="OV83" s="271"/>
      <c r="OW83" s="271"/>
      <c r="OX83" s="275"/>
      <c r="OY83" s="273"/>
      <c r="OZ83" s="271"/>
      <c r="PA83" s="271"/>
      <c r="PB83" s="271"/>
      <c r="PC83" s="275"/>
      <c r="PD83" s="271"/>
      <c r="PE83" s="271"/>
      <c r="PF83" s="271"/>
      <c r="PG83" s="271"/>
      <c r="PH83" s="275"/>
      <c r="PI83" s="275"/>
      <c r="PJ83" s="275"/>
      <c r="PK83" s="275"/>
      <c r="PL83" s="275"/>
      <c r="PM83" s="275"/>
      <c r="PN83" s="275"/>
      <c r="PO83" s="275"/>
      <c r="PP83" s="275"/>
      <c r="PQ83" s="275"/>
      <c r="PR83" s="275"/>
      <c r="PS83" s="280"/>
      <c r="PT83" s="275"/>
      <c r="PU83" s="275"/>
      <c r="PV83" s="275"/>
      <c r="PW83" s="275"/>
      <c r="PX83" s="275"/>
      <c r="PY83" s="275"/>
      <c r="PZ83" s="275"/>
      <c r="QA83" s="275"/>
      <c r="QB83" s="275"/>
      <c r="QC83" s="275"/>
      <c r="QD83" s="275"/>
      <c r="QE83" s="275"/>
      <c r="QF83" s="275"/>
      <c r="QG83" s="275"/>
      <c r="QH83" s="275"/>
      <c r="QI83" s="275"/>
      <c r="QJ83" s="275"/>
      <c r="QK83" s="275"/>
      <c r="QL83" s="275"/>
      <c r="QM83" s="275"/>
      <c r="QN83" s="275"/>
      <c r="QO83" s="275"/>
      <c r="QP83" s="275"/>
      <c r="QQ83" s="275"/>
      <c r="QR83" s="281">
        <v>0.01</v>
      </c>
    </row>
    <row r="84" spans="2:460" s="282" customFormat="1" ht="14.25">
      <c r="B84" s="283" t="s">
        <v>969</v>
      </c>
      <c r="C84" s="284"/>
      <c r="D84" s="285"/>
      <c r="E84" s="286">
        <f t="shared" ref="E84:BP84" si="101">(E79*$D$6+E80*$D$4+E81*$D$4)*1.24</f>
        <v>6.0910025325443788</v>
      </c>
      <c r="F84" s="286">
        <f t="shared" si="101"/>
        <v>6.0910025325443788</v>
      </c>
      <c r="G84" s="286">
        <f t="shared" si="101"/>
        <v>6.0910025325443788</v>
      </c>
      <c r="H84" s="286">
        <f t="shared" si="101"/>
        <v>6.0910025325443788</v>
      </c>
      <c r="I84" s="286">
        <f t="shared" si="101"/>
        <v>6.0910025325443788</v>
      </c>
      <c r="J84" s="286">
        <f t="shared" si="101"/>
        <v>6.0910025325443788</v>
      </c>
      <c r="K84" s="286">
        <f t="shared" si="101"/>
        <v>6.0910025325443788</v>
      </c>
      <c r="L84" s="286">
        <f t="shared" si="101"/>
        <v>6.0910025325443788</v>
      </c>
      <c r="M84" s="286">
        <f t="shared" si="101"/>
        <v>6.0910025325443788</v>
      </c>
      <c r="N84" s="286">
        <f t="shared" si="101"/>
        <v>6.0910025325443788</v>
      </c>
      <c r="O84" s="286">
        <f t="shared" si="101"/>
        <v>6.0910025325443788</v>
      </c>
      <c r="P84" s="286">
        <f t="shared" si="101"/>
        <v>6.0910025325443788</v>
      </c>
      <c r="Q84" s="286">
        <f t="shared" si="101"/>
        <v>6.0910025325443788</v>
      </c>
      <c r="R84" s="286">
        <f t="shared" si="101"/>
        <v>6.0910025325443788</v>
      </c>
      <c r="S84" s="286">
        <f t="shared" si="101"/>
        <v>6.0910025325443788</v>
      </c>
      <c r="T84" s="286">
        <f t="shared" si="101"/>
        <v>6.0910025325443788</v>
      </c>
      <c r="U84" s="286">
        <f t="shared" si="101"/>
        <v>6.0910025325443788</v>
      </c>
      <c r="V84" s="286">
        <f t="shared" si="101"/>
        <v>6.0910025325443788</v>
      </c>
      <c r="W84" s="286">
        <f t="shared" si="101"/>
        <v>6.0910025325443788</v>
      </c>
      <c r="X84" s="286">
        <f t="shared" si="101"/>
        <v>6.0910025325443788</v>
      </c>
      <c r="Y84" s="286">
        <f t="shared" si="101"/>
        <v>6.0910025325443788</v>
      </c>
      <c r="Z84" s="286">
        <f t="shared" si="101"/>
        <v>6.0910025325443788</v>
      </c>
      <c r="AA84" s="286">
        <f t="shared" si="101"/>
        <v>6.0910025325443788</v>
      </c>
      <c r="AB84" s="286">
        <f t="shared" si="101"/>
        <v>6.0910025325443788</v>
      </c>
      <c r="AC84" s="286">
        <f t="shared" si="101"/>
        <v>6.0910025325443788</v>
      </c>
      <c r="AD84" s="286">
        <f t="shared" si="101"/>
        <v>6.0910025325443788</v>
      </c>
      <c r="AE84" s="286">
        <f t="shared" si="101"/>
        <v>6.0910025325443788</v>
      </c>
      <c r="AF84" s="286">
        <f t="shared" si="101"/>
        <v>6.0910025325443788</v>
      </c>
      <c r="AG84" s="286">
        <f t="shared" si="101"/>
        <v>6.0910025325443788</v>
      </c>
      <c r="AH84" s="286">
        <f t="shared" si="101"/>
        <v>6.0910025325443788</v>
      </c>
      <c r="AI84" s="286">
        <f t="shared" si="101"/>
        <v>6.0910025325443788</v>
      </c>
      <c r="AJ84" s="286">
        <f t="shared" si="101"/>
        <v>6.0910025325443788</v>
      </c>
      <c r="AK84" s="286">
        <f t="shared" si="101"/>
        <v>6.0910025325443788</v>
      </c>
      <c r="AL84" s="286">
        <f t="shared" si="101"/>
        <v>6.0910025325443788</v>
      </c>
      <c r="AM84" s="286">
        <f t="shared" si="101"/>
        <v>6.0910025325443788</v>
      </c>
      <c r="AN84" s="286">
        <f t="shared" si="101"/>
        <v>6.0910025325443788</v>
      </c>
      <c r="AO84" s="286">
        <f t="shared" si="101"/>
        <v>6.0910025325443788</v>
      </c>
      <c r="AP84" s="286">
        <f t="shared" si="101"/>
        <v>6.0910025325443788</v>
      </c>
      <c r="AQ84" s="286">
        <f t="shared" si="101"/>
        <v>6.0910025325443788</v>
      </c>
      <c r="AR84" s="286">
        <f t="shared" si="101"/>
        <v>6.0910025325443788</v>
      </c>
      <c r="AS84" s="286">
        <f t="shared" si="101"/>
        <v>6.0910025325443788</v>
      </c>
      <c r="AT84" s="286">
        <f t="shared" si="101"/>
        <v>6.0910025325443788</v>
      </c>
      <c r="AU84" s="286">
        <f t="shared" si="101"/>
        <v>6.0910025325443788</v>
      </c>
      <c r="AV84" s="286">
        <f t="shared" si="101"/>
        <v>6.0910025325443788</v>
      </c>
      <c r="AW84" s="286">
        <f t="shared" si="101"/>
        <v>6.0910025325443788</v>
      </c>
      <c r="AX84" s="286">
        <f t="shared" si="101"/>
        <v>6.0910025325443788</v>
      </c>
      <c r="AY84" s="286">
        <f t="shared" si="101"/>
        <v>6.0910025325443788</v>
      </c>
      <c r="AZ84" s="286">
        <f t="shared" si="101"/>
        <v>6.0910025325443788</v>
      </c>
      <c r="BA84" s="286">
        <f t="shared" si="101"/>
        <v>6.0910025325443788</v>
      </c>
      <c r="BB84" s="286">
        <f t="shared" si="101"/>
        <v>6.0910025325443788</v>
      </c>
      <c r="BC84" s="287">
        <f t="shared" si="101"/>
        <v>6.0910025325443788</v>
      </c>
      <c r="BD84" s="286">
        <f t="shared" si="101"/>
        <v>6.0910025325443788</v>
      </c>
      <c r="BE84" s="286">
        <f t="shared" si="101"/>
        <v>6.0910025325443788</v>
      </c>
      <c r="BF84" s="286">
        <f t="shared" si="101"/>
        <v>6.0910025325443788</v>
      </c>
      <c r="BG84" s="286">
        <f t="shared" si="101"/>
        <v>6.0910025325443788</v>
      </c>
      <c r="BH84" s="286">
        <f t="shared" si="101"/>
        <v>6.0910025325443788</v>
      </c>
      <c r="BI84" s="286">
        <f t="shared" si="101"/>
        <v>6.0910025325443788</v>
      </c>
      <c r="BJ84" s="286">
        <f t="shared" si="101"/>
        <v>6.0910025325443788</v>
      </c>
      <c r="BK84" s="286">
        <f t="shared" si="101"/>
        <v>6.0910025325443788</v>
      </c>
      <c r="BL84" s="286">
        <f t="shared" si="101"/>
        <v>6.0910025325443788</v>
      </c>
      <c r="BM84" s="286">
        <f t="shared" si="101"/>
        <v>6.0910025325443788</v>
      </c>
      <c r="BN84" s="286">
        <f t="shared" si="101"/>
        <v>6.0910025325443788</v>
      </c>
      <c r="BO84" s="286">
        <f t="shared" si="101"/>
        <v>6.0910025325443788</v>
      </c>
      <c r="BP84" s="286">
        <f t="shared" si="101"/>
        <v>6.0910025325443788</v>
      </c>
      <c r="BQ84" s="286">
        <f t="shared" ref="BQ84:EB84" si="102">(BQ79*$D$6+BQ80*$D$4+BQ81*$D$4)*1.24</f>
        <v>6.0910025325443788</v>
      </c>
      <c r="BR84" s="286">
        <f t="shared" si="102"/>
        <v>6.0910025325443788</v>
      </c>
      <c r="BS84" s="286">
        <f t="shared" si="102"/>
        <v>6.0910025325443788</v>
      </c>
      <c r="BT84" s="286">
        <f t="shared" si="102"/>
        <v>6.0910025325443788</v>
      </c>
      <c r="BU84" s="286">
        <f t="shared" si="102"/>
        <v>6.0910025325443788</v>
      </c>
      <c r="BV84" s="286">
        <f t="shared" si="102"/>
        <v>6.0910025325443788</v>
      </c>
      <c r="BW84" s="286">
        <f t="shared" si="102"/>
        <v>6.0910025325443788</v>
      </c>
      <c r="BX84" s="286">
        <f t="shared" si="102"/>
        <v>6.0910025325443788</v>
      </c>
      <c r="BY84" s="286">
        <f t="shared" si="102"/>
        <v>6.0910025325443788</v>
      </c>
      <c r="BZ84" s="286">
        <f t="shared" si="102"/>
        <v>6.0910025325443788</v>
      </c>
      <c r="CA84" s="286">
        <f t="shared" si="102"/>
        <v>6.0910025325443788</v>
      </c>
      <c r="CB84" s="286">
        <f t="shared" si="102"/>
        <v>6.0910025325443788</v>
      </c>
      <c r="CC84" s="286">
        <f t="shared" si="102"/>
        <v>6.0910025325443788</v>
      </c>
      <c r="CD84" s="286">
        <f t="shared" si="102"/>
        <v>6.0910025325443788</v>
      </c>
      <c r="CE84" s="286">
        <f t="shared" si="102"/>
        <v>6.0910025325443788</v>
      </c>
      <c r="CF84" s="286">
        <f t="shared" si="102"/>
        <v>6.0910025325443788</v>
      </c>
      <c r="CG84" s="286">
        <f t="shared" si="102"/>
        <v>6.0910025325443788</v>
      </c>
      <c r="CH84" s="286">
        <f t="shared" si="102"/>
        <v>6.0910025325443788</v>
      </c>
      <c r="CI84" s="286">
        <f t="shared" si="102"/>
        <v>6.0910025325443788</v>
      </c>
      <c r="CJ84" s="286">
        <f t="shared" si="102"/>
        <v>6.0910025325443788</v>
      </c>
      <c r="CK84" s="286">
        <f t="shared" si="102"/>
        <v>6.0910025325443788</v>
      </c>
      <c r="CL84" s="286">
        <f t="shared" si="102"/>
        <v>6.0910025325443788</v>
      </c>
      <c r="CM84" s="286">
        <f t="shared" si="102"/>
        <v>6.0910025325443788</v>
      </c>
      <c r="CN84" s="286">
        <f t="shared" si="102"/>
        <v>6.0910025325443788</v>
      </c>
      <c r="CO84" s="286">
        <f t="shared" si="102"/>
        <v>6.0910025325443788</v>
      </c>
      <c r="CP84" s="286">
        <f t="shared" si="102"/>
        <v>6.0910025325443788</v>
      </c>
      <c r="CQ84" s="286">
        <f t="shared" si="102"/>
        <v>6.0910025325443788</v>
      </c>
      <c r="CR84" s="286">
        <f t="shared" si="102"/>
        <v>6.0910025325443788</v>
      </c>
      <c r="CS84" s="286">
        <f t="shared" si="102"/>
        <v>6.0910025325443788</v>
      </c>
      <c r="CT84" s="286">
        <f t="shared" si="102"/>
        <v>6.0910025325443788</v>
      </c>
      <c r="CU84" s="286">
        <f t="shared" si="102"/>
        <v>6.0910025325443788</v>
      </c>
      <c r="CV84" s="286">
        <f t="shared" si="102"/>
        <v>6.0910025325443788</v>
      </c>
      <c r="CW84" s="286">
        <f t="shared" si="102"/>
        <v>6.0910025325443788</v>
      </c>
      <c r="CX84" s="286">
        <f t="shared" si="102"/>
        <v>6.0910025325443788</v>
      </c>
      <c r="CY84" s="286">
        <f t="shared" si="102"/>
        <v>6.0910025325443788</v>
      </c>
      <c r="CZ84" s="286">
        <f t="shared" si="102"/>
        <v>6.0910025325443788</v>
      </c>
      <c r="DA84" s="286">
        <f t="shared" si="102"/>
        <v>6.0910025325443788</v>
      </c>
      <c r="DB84" s="286">
        <f t="shared" si="102"/>
        <v>6.0910025325443788</v>
      </c>
      <c r="DC84" s="286">
        <f t="shared" si="102"/>
        <v>6.0910025325443788</v>
      </c>
      <c r="DD84" s="286">
        <f t="shared" si="102"/>
        <v>6.0910025325443788</v>
      </c>
      <c r="DE84" s="286">
        <f t="shared" si="102"/>
        <v>6.0910025325443788</v>
      </c>
      <c r="DF84" s="286">
        <f t="shared" si="102"/>
        <v>6.0910025325443788</v>
      </c>
      <c r="DG84" s="286">
        <f t="shared" si="102"/>
        <v>6.0910025325443788</v>
      </c>
      <c r="DH84" s="286">
        <f t="shared" si="102"/>
        <v>6.0910025325443788</v>
      </c>
      <c r="DI84" s="286">
        <f t="shared" si="102"/>
        <v>6.0910025325443788</v>
      </c>
      <c r="DJ84" s="286">
        <f t="shared" si="102"/>
        <v>6.0910025325443788</v>
      </c>
      <c r="DK84" s="286">
        <f t="shared" si="102"/>
        <v>6.0910025325443788</v>
      </c>
      <c r="DL84" s="286">
        <f t="shared" si="102"/>
        <v>6.0910025325443788</v>
      </c>
      <c r="DM84" s="286">
        <f t="shared" si="102"/>
        <v>6.0910025325443788</v>
      </c>
      <c r="DN84" s="286">
        <f t="shared" si="102"/>
        <v>6.0910025325443788</v>
      </c>
      <c r="DO84" s="286">
        <f t="shared" si="102"/>
        <v>6.0910025325443788</v>
      </c>
      <c r="DP84" s="286">
        <f t="shared" si="102"/>
        <v>6.0910025325443788</v>
      </c>
      <c r="DQ84" s="286">
        <f t="shared" si="102"/>
        <v>6.0910025325443788</v>
      </c>
      <c r="DR84" s="286">
        <f t="shared" si="102"/>
        <v>6.0910025325443788</v>
      </c>
      <c r="DS84" s="286">
        <f t="shared" si="102"/>
        <v>6.0910025325443788</v>
      </c>
      <c r="DT84" s="286">
        <f t="shared" si="102"/>
        <v>6.0910025325443788</v>
      </c>
      <c r="DU84" s="286">
        <f t="shared" si="102"/>
        <v>6.0910025325443788</v>
      </c>
      <c r="DV84" s="286">
        <f t="shared" si="102"/>
        <v>6.0910025325443788</v>
      </c>
      <c r="DW84" s="286">
        <f t="shared" si="102"/>
        <v>6.0910025325443788</v>
      </c>
      <c r="DX84" s="286">
        <f t="shared" si="102"/>
        <v>6.0910025325443788</v>
      </c>
      <c r="DY84" s="286">
        <f t="shared" si="102"/>
        <v>6.0910025325443788</v>
      </c>
      <c r="DZ84" s="286">
        <f t="shared" si="102"/>
        <v>6.0910025325443788</v>
      </c>
      <c r="EA84" s="286">
        <f t="shared" si="102"/>
        <v>6.0910025325443788</v>
      </c>
      <c r="EB84" s="286">
        <f t="shared" si="102"/>
        <v>6.0910025325443788</v>
      </c>
      <c r="EC84" s="286">
        <f t="shared" ref="EC84:GN84" si="103">(EC79*$D$6+EC80*$D$4+EC81*$D$4)*1.24</f>
        <v>6.0910025325443788</v>
      </c>
      <c r="ED84" s="286">
        <f t="shared" si="103"/>
        <v>6.0910025325443788</v>
      </c>
      <c r="EE84" s="286">
        <f t="shared" si="103"/>
        <v>6.0910025325443788</v>
      </c>
      <c r="EF84" s="286">
        <f t="shared" si="103"/>
        <v>6.0910025325443788</v>
      </c>
      <c r="EG84" s="286">
        <f t="shared" si="103"/>
        <v>6.0910025325443788</v>
      </c>
      <c r="EH84" s="286">
        <f t="shared" si="103"/>
        <v>6.0910025325443788</v>
      </c>
      <c r="EI84" s="286">
        <f t="shared" si="103"/>
        <v>6.0910025325443788</v>
      </c>
      <c r="EJ84" s="286">
        <f t="shared" si="103"/>
        <v>6.0910025325443788</v>
      </c>
      <c r="EK84" s="286">
        <f t="shared" si="103"/>
        <v>6.0910025325443788</v>
      </c>
      <c r="EL84" s="286">
        <f t="shared" si="103"/>
        <v>6.0910025325443788</v>
      </c>
      <c r="EM84" s="286">
        <f t="shared" si="103"/>
        <v>6.0910025325443788</v>
      </c>
      <c r="EN84" s="286">
        <f t="shared" si="103"/>
        <v>6.0910025325443788</v>
      </c>
      <c r="EO84" s="286">
        <f t="shared" si="103"/>
        <v>6.0910025325443788</v>
      </c>
      <c r="EP84" s="286">
        <f t="shared" si="103"/>
        <v>6.0910025325443788</v>
      </c>
      <c r="EQ84" s="286">
        <f t="shared" si="103"/>
        <v>6.0910025325443788</v>
      </c>
      <c r="ER84" s="286">
        <f t="shared" si="103"/>
        <v>6.0910025325443788</v>
      </c>
      <c r="ES84" s="286">
        <f t="shared" si="103"/>
        <v>6.0910025325443788</v>
      </c>
      <c r="ET84" s="286">
        <f t="shared" si="103"/>
        <v>6.0910025325443788</v>
      </c>
      <c r="EU84" s="286">
        <f t="shared" si="103"/>
        <v>6.0910025325443788</v>
      </c>
      <c r="EV84" s="286">
        <f t="shared" si="103"/>
        <v>6.0910025325443788</v>
      </c>
      <c r="EW84" s="286">
        <f t="shared" si="103"/>
        <v>6.0910025325443788</v>
      </c>
      <c r="EX84" s="286">
        <f t="shared" si="103"/>
        <v>6.0910025325443788</v>
      </c>
      <c r="EY84" s="286">
        <f t="shared" si="103"/>
        <v>6.0910025325443788</v>
      </c>
      <c r="EZ84" s="286">
        <f t="shared" si="103"/>
        <v>6.0910025325443788</v>
      </c>
      <c r="FA84" s="286">
        <f t="shared" si="103"/>
        <v>6.0910025325443788</v>
      </c>
      <c r="FB84" s="286">
        <f t="shared" si="103"/>
        <v>6.0910025325443788</v>
      </c>
      <c r="FC84" s="286">
        <f t="shared" si="103"/>
        <v>6.0910025325443788</v>
      </c>
      <c r="FD84" s="286">
        <f t="shared" si="103"/>
        <v>6.0910025325443788</v>
      </c>
      <c r="FE84" s="286">
        <f t="shared" si="103"/>
        <v>6.0910025325443788</v>
      </c>
      <c r="FF84" s="286">
        <f t="shared" si="103"/>
        <v>6.0910025325443788</v>
      </c>
      <c r="FG84" s="286">
        <f t="shared" si="103"/>
        <v>6.0910025325443788</v>
      </c>
      <c r="FH84" s="286">
        <f t="shared" si="103"/>
        <v>6.0910025325443788</v>
      </c>
      <c r="FI84" s="286">
        <f t="shared" si="103"/>
        <v>6.0910025325443788</v>
      </c>
      <c r="FJ84" s="286">
        <f t="shared" si="103"/>
        <v>6.0910025325443788</v>
      </c>
      <c r="FK84" s="286">
        <f t="shared" si="103"/>
        <v>6.0910025325443788</v>
      </c>
      <c r="FL84" s="286">
        <f t="shared" si="103"/>
        <v>6.0910025325443788</v>
      </c>
      <c r="FM84" s="286">
        <f t="shared" si="103"/>
        <v>6.0910025325443788</v>
      </c>
      <c r="FN84" s="286">
        <f t="shared" si="103"/>
        <v>6.0910025325443788</v>
      </c>
      <c r="FO84" s="286">
        <f t="shared" si="103"/>
        <v>6.0910025325443788</v>
      </c>
      <c r="FP84" s="286">
        <f t="shared" si="103"/>
        <v>6.0910025325443788</v>
      </c>
      <c r="FQ84" s="286">
        <f t="shared" si="103"/>
        <v>6.0910025325443788</v>
      </c>
      <c r="FR84" s="286">
        <f t="shared" si="103"/>
        <v>6.0910025325443788</v>
      </c>
      <c r="FS84" s="286">
        <f t="shared" si="103"/>
        <v>6.0910025325443788</v>
      </c>
      <c r="FT84" s="286">
        <f t="shared" si="103"/>
        <v>6.0910025325443788</v>
      </c>
      <c r="FU84" s="286">
        <f t="shared" si="103"/>
        <v>6.0910025325443788</v>
      </c>
      <c r="FV84" s="286">
        <f t="shared" si="103"/>
        <v>6.0910025325443788</v>
      </c>
      <c r="FW84" s="286">
        <f t="shared" si="103"/>
        <v>6.0910025325443788</v>
      </c>
      <c r="FX84" s="286">
        <f t="shared" si="103"/>
        <v>6.0910025325443788</v>
      </c>
      <c r="FY84" s="286">
        <f t="shared" si="103"/>
        <v>6.0910025325443788</v>
      </c>
      <c r="FZ84" s="286">
        <f t="shared" si="103"/>
        <v>6.0910025325443788</v>
      </c>
      <c r="GA84" s="286">
        <f t="shared" si="103"/>
        <v>6.0910025325443788</v>
      </c>
      <c r="GB84" s="286">
        <f t="shared" si="103"/>
        <v>6.0910025325443788</v>
      </c>
      <c r="GC84" s="286">
        <f t="shared" si="103"/>
        <v>6.0910025325443788</v>
      </c>
      <c r="GD84" s="286">
        <f t="shared" si="103"/>
        <v>6.0910025325443788</v>
      </c>
      <c r="GE84" s="286">
        <f t="shared" si="103"/>
        <v>6.0910025325443788</v>
      </c>
      <c r="GF84" s="286">
        <f t="shared" si="103"/>
        <v>6.0910025325443788</v>
      </c>
      <c r="GG84" s="286">
        <f t="shared" si="103"/>
        <v>6.0910025325443788</v>
      </c>
      <c r="GH84" s="286">
        <f t="shared" si="103"/>
        <v>6.0910025325443788</v>
      </c>
      <c r="GI84" s="286">
        <f t="shared" si="103"/>
        <v>6.0910025325443788</v>
      </c>
      <c r="GJ84" s="286">
        <f t="shared" si="103"/>
        <v>6.0910025325443788</v>
      </c>
      <c r="GK84" s="286">
        <f t="shared" si="103"/>
        <v>6.0910025325443788</v>
      </c>
      <c r="GL84" s="286">
        <f t="shared" si="103"/>
        <v>6.0910025325443788</v>
      </c>
      <c r="GM84" s="286">
        <f t="shared" si="103"/>
        <v>6.0910025325443788</v>
      </c>
      <c r="GN84" s="286">
        <f t="shared" si="103"/>
        <v>6.0910025325443788</v>
      </c>
      <c r="GO84" s="286">
        <f t="shared" ref="GO84:GX84" si="104">(GO79*$D$6+GO80*$D$4+GO81*$D$4)*1.24</f>
        <v>6.0910025325443788</v>
      </c>
      <c r="GP84" s="286">
        <f t="shared" si="104"/>
        <v>6.0910025325443788</v>
      </c>
      <c r="GQ84" s="286">
        <f t="shared" si="104"/>
        <v>6.0910025325443788</v>
      </c>
      <c r="GR84" s="286">
        <f t="shared" si="104"/>
        <v>6.0910025325443788</v>
      </c>
      <c r="GS84" s="286">
        <f t="shared" si="104"/>
        <v>6.0910025325443788</v>
      </c>
      <c r="GT84" s="288">
        <f t="shared" si="104"/>
        <v>29.632811218934915</v>
      </c>
      <c r="GU84" s="288">
        <f t="shared" si="104"/>
        <v>29.632811218934915</v>
      </c>
      <c r="GV84" s="288">
        <f t="shared" si="104"/>
        <v>29.632811218934915</v>
      </c>
      <c r="GW84" s="288">
        <f t="shared" si="104"/>
        <v>29.632811218934915</v>
      </c>
      <c r="GX84" s="288">
        <f t="shared" si="104"/>
        <v>29.632811218934915</v>
      </c>
      <c r="GY84" s="286"/>
      <c r="GZ84" s="286"/>
      <c r="HA84" s="285"/>
      <c r="HB84" s="285"/>
      <c r="HC84" s="285"/>
      <c r="HD84" s="285"/>
      <c r="HE84" s="285"/>
      <c r="HF84" s="285"/>
      <c r="HG84" s="285"/>
      <c r="HH84" s="285"/>
      <c r="HI84" s="285"/>
      <c r="HJ84" s="285"/>
      <c r="HK84" s="285"/>
      <c r="HL84" s="285"/>
      <c r="HM84" s="285"/>
      <c r="HN84" s="285"/>
      <c r="HO84" s="285"/>
      <c r="HP84" s="285"/>
      <c r="HQ84" s="285"/>
      <c r="HR84" s="285"/>
      <c r="HS84" s="285"/>
      <c r="HT84" s="285"/>
      <c r="HU84" s="285"/>
      <c r="HV84" s="285"/>
      <c r="HW84" s="285"/>
      <c r="HX84" s="285"/>
      <c r="HY84" s="285"/>
      <c r="HZ84" s="285"/>
      <c r="IA84" s="285"/>
      <c r="IB84" s="285"/>
      <c r="IC84" s="285"/>
      <c r="ID84" s="285"/>
      <c r="IE84" s="285"/>
      <c r="IF84" s="285"/>
      <c r="IG84" s="285"/>
      <c r="IH84" s="285"/>
      <c r="II84" s="285"/>
      <c r="IJ84" s="285"/>
      <c r="IK84" s="285"/>
      <c r="IL84" s="285"/>
      <c r="IM84" s="285"/>
      <c r="IN84" s="285"/>
      <c r="IO84" s="285"/>
      <c r="IP84" s="285"/>
      <c r="IQ84" s="285"/>
      <c r="IR84" s="285"/>
      <c r="IS84" s="285"/>
      <c r="IT84" s="285"/>
      <c r="IU84" s="285"/>
      <c r="IV84" s="285"/>
      <c r="IW84" s="289"/>
      <c r="IX84" s="285"/>
      <c r="IY84" s="285"/>
      <c r="IZ84" s="286"/>
      <c r="JA84" s="286"/>
      <c r="JB84" s="286"/>
      <c r="JC84" s="286"/>
      <c r="JD84" s="286"/>
      <c r="JE84" s="286"/>
      <c r="JF84" s="286"/>
      <c r="JG84" s="286"/>
      <c r="JH84" s="286"/>
      <c r="JI84" s="286"/>
      <c r="JJ84" s="286"/>
      <c r="JK84" s="286"/>
      <c r="JL84" s="286"/>
      <c r="JM84" s="286"/>
      <c r="JN84" s="286"/>
      <c r="JO84" s="286"/>
      <c r="JP84" s="286"/>
      <c r="JQ84" s="286"/>
      <c r="JR84" s="286"/>
      <c r="JS84" s="286"/>
      <c r="JT84" s="286"/>
      <c r="JU84" s="286"/>
      <c r="JV84" s="286"/>
      <c r="JW84" s="286"/>
      <c r="JX84" s="286"/>
      <c r="JY84" s="286"/>
      <c r="JZ84" s="286"/>
      <c r="KA84" s="286"/>
      <c r="KB84" s="286"/>
      <c r="KC84" s="286"/>
      <c r="KD84" s="286"/>
      <c r="KE84" s="286"/>
      <c r="KF84" s="286"/>
      <c r="KG84" s="286"/>
      <c r="KH84" s="286"/>
      <c r="KI84" s="286"/>
      <c r="KJ84" s="286"/>
      <c r="KK84" s="286"/>
      <c r="KL84" s="286"/>
      <c r="KM84" s="286"/>
      <c r="KN84" s="286"/>
      <c r="KO84" s="286"/>
      <c r="KP84" s="286"/>
      <c r="KQ84" s="286"/>
      <c r="KR84" s="286"/>
      <c r="KS84" s="286"/>
      <c r="KT84" s="286"/>
      <c r="KU84" s="286"/>
      <c r="KV84" s="286"/>
      <c r="KW84" s="286"/>
      <c r="KX84" s="286"/>
      <c r="KY84" s="286"/>
      <c r="KZ84" s="286"/>
      <c r="LA84" s="286"/>
      <c r="LB84" s="286"/>
      <c r="LC84" s="286"/>
      <c r="LD84" s="286"/>
      <c r="LE84" s="286"/>
      <c r="LF84" s="286"/>
      <c r="LG84" s="286"/>
      <c r="LH84" s="286"/>
      <c r="LI84" s="286"/>
      <c r="LJ84" s="286"/>
      <c r="LK84" s="286"/>
      <c r="LL84" s="286"/>
      <c r="LM84" s="286"/>
      <c r="LN84" s="286"/>
      <c r="LO84" s="286"/>
      <c r="LP84" s="286"/>
      <c r="LQ84" s="286"/>
      <c r="LR84" s="286"/>
      <c r="LS84" s="286"/>
      <c r="LT84" s="286"/>
      <c r="LU84" s="286"/>
      <c r="LV84" s="286"/>
      <c r="LW84" s="286"/>
      <c r="LX84" s="286"/>
      <c r="LY84" s="286"/>
      <c r="LZ84" s="286"/>
      <c r="MA84" s="286"/>
      <c r="MB84" s="286"/>
      <c r="MC84" s="286"/>
      <c r="MD84" s="286"/>
      <c r="ME84" s="286"/>
      <c r="MF84" s="286"/>
      <c r="MG84" s="286"/>
      <c r="MH84" s="286"/>
      <c r="MI84" s="286"/>
      <c r="MJ84" s="286"/>
      <c r="MK84" s="286"/>
      <c r="ML84" s="286"/>
      <c r="MM84" s="286"/>
      <c r="MN84" s="286"/>
      <c r="MO84" s="286"/>
      <c r="MP84" s="286"/>
      <c r="MQ84" s="286"/>
      <c r="MR84" s="286"/>
      <c r="MS84" s="286"/>
      <c r="MT84" s="286"/>
      <c r="MU84" s="286"/>
      <c r="MV84" s="286"/>
      <c r="MW84" s="286"/>
      <c r="MX84" s="286"/>
      <c r="MY84" s="286"/>
      <c r="MZ84" s="286"/>
      <c r="NA84" s="286"/>
      <c r="NB84" s="286"/>
      <c r="NC84" s="286"/>
      <c r="ND84" s="286"/>
      <c r="NE84" s="286"/>
      <c r="NF84" s="286"/>
      <c r="NG84" s="286"/>
      <c r="NH84" s="286"/>
      <c r="NI84" s="286"/>
      <c r="NJ84" s="286"/>
      <c r="NK84" s="286"/>
      <c r="NL84" s="286"/>
      <c r="NM84" s="286"/>
      <c r="NN84" s="286"/>
      <c r="NO84" s="286"/>
      <c r="NP84" s="286"/>
      <c r="NQ84" s="286"/>
      <c r="NR84" s="286"/>
      <c r="NS84" s="286"/>
      <c r="NT84" s="286"/>
      <c r="NU84" s="286"/>
      <c r="NV84" s="286"/>
      <c r="NW84" s="286"/>
      <c r="NX84" s="286"/>
      <c r="NY84" s="286"/>
      <c r="NZ84" s="286"/>
      <c r="OA84" s="286"/>
      <c r="OB84" s="286"/>
      <c r="OC84" s="286"/>
      <c r="OD84" s="286"/>
      <c r="OE84" s="286"/>
      <c r="OF84" s="286"/>
      <c r="OG84" s="286"/>
      <c r="OH84" s="286"/>
      <c r="OI84" s="286"/>
      <c r="OJ84" s="286"/>
      <c r="OK84" s="286"/>
      <c r="OL84" s="286"/>
      <c r="OM84" s="286"/>
      <c r="ON84" s="286"/>
      <c r="OO84" s="284"/>
      <c r="OP84" s="284"/>
      <c r="OQ84" s="284"/>
      <c r="OR84" s="284"/>
      <c r="OS84" s="284">
        <f>OS94</f>
        <v>33.385409278106515</v>
      </c>
      <c r="OT84" s="284">
        <f>OT94</f>
        <v>41.234898366863909</v>
      </c>
      <c r="OU84" s="284">
        <f>OU94</f>
        <v>52.088161621301794</v>
      </c>
      <c r="OV84" s="284">
        <f>OV94</f>
        <v>55.863576414201191</v>
      </c>
      <c r="OW84" s="286"/>
      <c r="OX84" s="284">
        <f>OX94</f>
        <v>15.014742508875742</v>
      </c>
      <c r="OY84" s="283">
        <f>OY94</f>
        <v>16.224340130177517</v>
      </c>
      <c r="OZ84" s="284">
        <f>OZ94</f>
        <v>19.358977585798822</v>
      </c>
      <c r="PA84" s="286"/>
      <c r="PB84" s="286"/>
      <c r="PC84" s="284">
        <f>PC94</f>
        <v>17.531685704142014</v>
      </c>
      <c r="PD84" s="284">
        <f>PD94</f>
        <v>25.010558236686389</v>
      </c>
      <c r="PE84" s="284">
        <f>PE94</f>
        <v>32.729184035502961</v>
      </c>
      <c r="PF84" s="284">
        <f>PF94</f>
        <v>35.665617763313612</v>
      </c>
      <c r="PG84" s="286"/>
      <c r="PH84" s="290">
        <f t="shared" ref="PH84:QQ84" si="105">PH94</f>
        <v>27.434680828402374</v>
      </c>
      <c r="PI84" s="290">
        <f t="shared" si="105"/>
        <v>29.699929704142022</v>
      </c>
      <c r="PJ84" s="290">
        <f t="shared" si="105"/>
        <v>32.468567218934915</v>
      </c>
      <c r="PK84" s="290">
        <f t="shared" si="105"/>
        <v>32.468567218934915</v>
      </c>
      <c r="PL84" s="290">
        <f t="shared" si="105"/>
        <v>33.307548284023682</v>
      </c>
      <c r="PM84" s="290">
        <f t="shared" si="105"/>
        <v>33.307548284023682</v>
      </c>
      <c r="PN84" s="290">
        <f t="shared" si="105"/>
        <v>57.050712426035524</v>
      </c>
      <c r="PO84" s="290">
        <f t="shared" si="105"/>
        <v>57.050712426035524</v>
      </c>
      <c r="PP84" s="290">
        <f t="shared" si="105"/>
        <v>83.310819763313631</v>
      </c>
      <c r="PQ84" s="290">
        <f t="shared" si="105"/>
        <v>83.310819763313631</v>
      </c>
      <c r="PR84" s="290">
        <f t="shared" si="105"/>
        <v>83.310819763313631</v>
      </c>
      <c r="PS84" s="290">
        <f t="shared" si="105"/>
        <v>22.149100118343195</v>
      </c>
      <c r="PT84" s="290">
        <f t="shared" si="105"/>
        <v>26.427903550295859</v>
      </c>
      <c r="PU84" s="290">
        <f t="shared" si="105"/>
        <v>30.287216449704147</v>
      </c>
      <c r="PV84" s="290">
        <f t="shared" si="105"/>
        <v>30.287216449704147</v>
      </c>
      <c r="PW84" s="290">
        <f t="shared" si="105"/>
        <v>30.287216449704147</v>
      </c>
      <c r="PX84" s="290">
        <f t="shared" si="105"/>
        <v>30.287216449704147</v>
      </c>
      <c r="PY84" s="290">
        <f t="shared" si="105"/>
        <v>42.368543786982265</v>
      </c>
      <c r="PZ84" s="290">
        <f t="shared" si="105"/>
        <v>42.368543786982265</v>
      </c>
      <c r="QA84" s="290">
        <f t="shared" si="105"/>
        <v>54.114278698224865</v>
      </c>
      <c r="QB84" s="290">
        <f t="shared" si="105"/>
        <v>54.114278698224865</v>
      </c>
      <c r="QC84" s="290">
        <f t="shared" si="105"/>
        <v>54.114278698224865</v>
      </c>
      <c r="QD84" s="290">
        <f t="shared" si="105"/>
        <v>28.860948639053266</v>
      </c>
      <c r="QE84" s="290">
        <f t="shared" si="105"/>
        <v>28.860948639053266</v>
      </c>
      <c r="QF84" s="290">
        <f t="shared" si="105"/>
        <v>17.366908047337287</v>
      </c>
      <c r="QG84" s="290">
        <f t="shared" si="105"/>
        <v>6.2084598816568057</v>
      </c>
      <c r="QH84" s="290">
        <f t="shared" si="105"/>
        <v>7.6347276923076937</v>
      </c>
      <c r="QI84" s="290">
        <f t="shared" si="105"/>
        <v>7.6347276923076937</v>
      </c>
      <c r="QJ84" s="290">
        <f t="shared" si="105"/>
        <v>7.6347276923076937</v>
      </c>
      <c r="QK84" s="290">
        <f t="shared" si="105"/>
        <v>7.6347276923076937</v>
      </c>
      <c r="QL84" s="290">
        <f t="shared" si="105"/>
        <v>7.6347276923076937</v>
      </c>
      <c r="QM84" s="290">
        <f t="shared" si="105"/>
        <v>9.3126898224852095</v>
      </c>
      <c r="QN84" s="290">
        <f t="shared" si="105"/>
        <v>9.3126898224852095</v>
      </c>
      <c r="QO84" s="290">
        <f t="shared" si="105"/>
        <v>9.3126898224852095</v>
      </c>
      <c r="QP84" s="290">
        <f t="shared" si="105"/>
        <v>9.3126898224852095</v>
      </c>
      <c r="QQ84" s="290">
        <f t="shared" si="105"/>
        <v>9.3126898224852095</v>
      </c>
      <c r="QR84" s="284">
        <f>D11*QR83*1.24</f>
        <v>0.55932071005917161</v>
      </c>
    </row>
    <row r="85" spans="2:460"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263"/>
      <c r="BD85" s="149"/>
      <c r="BE85" s="149"/>
      <c r="BF85" s="149"/>
      <c r="BG85" s="149"/>
      <c r="BH85" s="149"/>
      <c r="BI85" s="149"/>
      <c r="BJ85" s="149"/>
      <c r="BK85" s="149"/>
      <c r="BL85" s="149"/>
      <c r="BM85" s="149"/>
      <c r="BN85" s="149"/>
      <c r="BO85" s="149"/>
      <c r="BP85" s="149"/>
      <c r="BQ85" s="149"/>
      <c r="BR85" s="149"/>
      <c r="BS85" s="149"/>
      <c r="BT85" s="149"/>
      <c r="BU85" s="149"/>
      <c r="BV85" s="149"/>
      <c r="BW85" s="149"/>
      <c r="BX85" s="149"/>
      <c r="BY85" s="149"/>
      <c r="BZ85" s="149"/>
      <c r="CA85" s="149"/>
      <c r="CB85" s="149"/>
      <c r="CC85" s="149"/>
      <c r="CD85" s="149"/>
      <c r="CE85" s="149"/>
      <c r="CF85" s="149"/>
      <c r="CG85" s="149"/>
      <c r="CH85" s="149"/>
      <c r="CI85" s="149"/>
      <c r="CJ85" s="149"/>
      <c r="CK85" s="149"/>
      <c r="CL85" s="149"/>
      <c r="CM85" s="149"/>
      <c r="CN85" s="149"/>
      <c r="CO85" s="149"/>
      <c r="CP85" s="149"/>
      <c r="CQ85" s="149"/>
      <c r="CR85" s="149"/>
      <c r="CS85" s="149"/>
      <c r="CT85" s="149"/>
      <c r="CU85" s="149"/>
      <c r="CV85" s="149"/>
      <c r="CW85" s="149"/>
      <c r="CX85" s="149"/>
      <c r="CY85" s="149"/>
      <c r="CZ85" s="149"/>
      <c r="DA85" s="149"/>
      <c r="DB85" s="149"/>
      <c r="DC85" s="149"/>
      <c r="DD85" s="149"/>
      <c r="DE85" s="149"/>
      <c r="DF85" s="149"/>
      <c r="DG85" s="149"/>
      <c r="DH85" s="149"/>
      <c r="DI85" s="149"/>
      <c r="DJ85" s="149"/>
      <c r="DK85" s="149"/>
      <c r="DL85" s="149"/>
      <c r="DM85" s="149"/>
      <c r="DN85" s="149"/>
      <c r="DO85" s="149"/>
      <c r="DP85" s="149"/>
      <c r="DQ85" s="149"/>
      <c r="DR85" s="149"/>
      <c r="DS85" s="149"/>
      <c r="DT85" s="149"/>
      <c r="DU85" s="149"/>
      <c r="DV85" s="149"/>
      <c r="DW85" s="149"/>
      <c r="DX85" s="149"/>
      <c r="DY85" s="149"/>
      <c r="DZ85" s="149"/>
      <c r="EA85" s="149"/>
      <c r="EB85" s="149"/>
      <c r="EC85" s="149"/>
      <c r="ED85" s="149"/>
      <c r="EE85" s="149"/>
      <c r="EF85" s="149"/>
      <c r="EG85" s="149"/>
      <c r="EH85" s="149"/>
      <c r="EI85" s="149"/>
      <c r="EJ85" s="149"/>
      <c r="EK85" s="149"/>
      <c r="EL85" s="149"/>
      <c r="EM85" s="149"/>
      <c r="EN85" s="149"/>
      <c r="EO85" s="149"/>
      <c r="EP85" s="149"/>
      <c r="EQ85" s="149"/>
      <c r="ER85" s="149"/>
      <c r="ES85" s="149"/>
      <c r="ET85" s="149"/>
      <c r="EU85" s="149"/>
      <c r="EV85" s="149"/>
      <c r="EW85" s="149"/>
      <c r="EX85" s="149"/>
      <c r="EY85" s="149"/>
      <c r="EZ85" s="149"/>
      <c r="FA85" s="149"/>
      <c r="FB85" s="149"/>
      <c r="FC85" s="149"/>
      <c r="FD85" s="149"/>
      <c r="FE85" s="149"/>
      <c r="FF85" s="149"/>
      <c r="FG85" s="149"/>
      <c r="FH85" s="149"/>
      <c r="FI85" s="149"/>
      <c r="FJ85" s="149"/>
      <c r="FK85" s="149"/>
      <c r="FL85" s="149"/>
      <c r="FM85" s="149"/>
      <c r="FN85" s="149"/>
      <c r="FO85" s="149"/>
      <c r="FP85" s="149"/>
      <c r="FQ85" s="149"/>
      <c r="FR85" s="149"/>
      <c r="FS85" s="149"/>
      <c r="FT85" s="149"/>
      <c r="FU85" s="149"/>
      <c r="FV85" s="149"/>
      <c r="FW85" s="149"/>
      <c r="FX85" s="149"/>
      <c r="FY85" s="149"/>
      <c r="FZ85" s="149"/>
      <c r="GA85" s="149"/>
      <c r="GB85" s="149"/>
      <c r="GC85" s="149"/>
      <c r="GD85" s="149"/>
      <c r="GE85" s="149"/>
      <c r="GF85" s="149"/>
      <c r="GG85" s="149"/>
      <c r="GH85" s="149"/>
      <c r="GI85" s="149"/>
      <c r="GJ85" s="149"/>
      <c r="GK85" s="149"/>
      <c r="GL85" s="149"/>
      <c r="GM85" s="149"/>
      <c r="GN85" s="149"/>
      <c r="GO85" s="149"/>
      <c r="GP85" s="149"/>
      <c r="GQ85" s="149"/>
      <c r="GR85" s="149"/>
      <c r="GS85" s="149"/>
      <c r="GT85" s="264"/>
      <c r="GU85" s="264"/>
      <c r="GV85" s="264"/>
      <c r="GW85" s="264"/>
      <c r="GX85" s="264"/>
      <c r="GY85" s="149"/>
      <c r="GZ85" s="149"/>
      <c r="HA85" s="149"/>
      <c r="HB85" s="149"/>
      <c r="HC85" s="149"/>
      <c r="HD85" s="149"/>
      <c r="HE85" s="149"/>
      <c r="HF85" s="149"/>
      <c r="HG85" s="149"/>
      <c r="HH85" s="149"/>
      <c r="HI85" s="149"/>
      <c r="HJ85" s="149"/>
      <c r="HK85" s="149"/>
      <c r="HL85" s="149"/>
      <c r="HM85" s="149"/>
      <c r="HN85" s="149"/>
      <c r="HO85" s="149"/>
      <c r="HP85" s="149"/>
      <c r="HQ85" s="149"/>
      <c r="HR85" s="149"/>
      <c r="HS85" s="149"/>
      <c r="HT85" s="149"/>
      <c r="HU85" s="149"/>
      <c r="HV85" s="149"/>
      <c r="HW85" s="149"/>
      <c r="HX85" s="149"/>
      <c r="HY85" s="149"/>
      <c r="HZ85" s="149"/>
      <c r="IA85" s="149"/>
      <c r="IB85" s="149"/>
      <c r="IC85" s="149"/>
      <c r="ID85" s="149"/>
      <c r="IE85" s="149"/>
      <c r="IF85" s="149"/>
      <c r="IG85" s="149"/>
      <c r="IH85" s="149"/>
      <c r="II85" s="149"/>
      <c r="IJ85" s="149"/>
      <c r="IK85" s="149"/>
      <c r="IL85" s="149"/>
      <c r="IM85" s="149"/>
      <c r="IN85" s="149"/>
      <c r="IO85" s="149"/>
      <c r="IP85" s="149"/>
      <c r="IQ85" s="149"/>
      <c r="IR85" s="149"/>
      <c r="IS85" s="149"/>
      <c r="IT85" s="149"/>
      <c r="IU85" s="149"/>
      <c r="IV85" s="149"/>
      <c r="IW85" s="263"/>
      <c r="IX85" s="149"/>
      <c r="IY85" s="149"/>
      <c r="IZ85" s="149"/>
      <c r="JA85" s="149"/>
      <c r="JB85" s="149"/>
      <c r="JC85" s="149"/>
      <c r="JD85" s="149"/>
      <c r="JE85" s="149"/>
      <c r="JF85" s="149"/>
      <c r="JG85" s="149"/>
      <c r="JH85" s="149"/>
      <c r="JI85" s="149"/>
      <c r="JJ85" s="149"/>
      <c r="JK85" s="149"/>
      <c r="JL85" s="149"/>
      <c r="JM85" s="149"/>
      <c r="JN85" s="149"/>
      <c r="JO85" s="149"/>
      <c r="JP85" s="149"/>
      <c r="JQ85" s="149"/>
      <c r="JR85" s="149"/>
      <c r="JS85" s="149"/>
      <c r="JT85" s="149"/>
      <c r="JU85" s="149"/>
      <c r="JV85" s="149"/>
      <c r="JW85" s="149"/>
      <c r="JX85" s="149"/>
      <c r="JY85" s="149"/>
      <c r="JZ85" s="149"/>
      <c r="KA85" s="149"/>
      <c r="KB85" s="149"/>
      <c r="KC85" s="149"/>
      <c r="KD85" s="149"/>
      <c r="KE85" s="149"/>
      <c r="KF85" s="149"/>
      <c r="KG85" s="149"/>
      <c r="KH85" s="149"/>
      <c r="KI85" s="149"/>
      <c r="KJ85" s="149"/>
      <c r="KK85" s="149"/>
      <c r="KL85" s="149"/>
      <c r="KM85" s="149"/>
      <c r="KN85" s="149"/>
      <c r="KO85" s="149"/>
      <c r="KP85" s="149"/>
      <c r="KQ85" s="149"/>
      <c r="KR85" s="149"/>
      <c r="KS85" s="149"/>
      <c r="KT85" s="149"/>
      <c r="KU85" s="149"/>
      <c r="KV85" s="149"/>
      <c r="KW85" s="149"/>
      <c r="KX85" s="149"/>
      <c r="KY85" s="149"/>
      <c r="KZ85" s="149"/>
      <c r="LA85" s="149"/>
      <c r="LB85" s="149"/>
      <c r="LC85" s="149"/>
      <c r="LD85" s="149"/>
      <c r="LE85" s="149"/>
      <c r="LF85" s="149"/>
      <c r="LG85" s="149"/>
      <c r="LH85" s="149"/>
      <c r="LI85" s="149"/>
      <c r="LJ85" s="149"/>
      <c r="LK85" s="149"/>
      <c r="LL85" s="149"/>
      <c r="LM85" s="149"/>
      <c r="LN85" s="149"/>
      <c r="LO85" s="149"/>
      <c r="LP85" s="149"/>
      <c r="LQ85" s="149"/>
      <c r="LR85" s="149"/>
      <c r="LS85" s="149"/>
      <c r="LT85" s="149"/>
      <c r="LU85" s="149"/>
      <c r="LV85" s="149"/>
      <c r="LW85" s="149"/>
      <c r="LX85" s="149"/>
      <c r="LY85" s="149"/>
      <c r="LZ85" s="149"/>
      <c r="MA85" s="149"/>
      <c r="MB85" s="149"/>
      <c r="MC85" s="149"/>
      <c r="MD85" s="149"/>
      <c r="ME85" s="149"/>
      <c r="MF85" s="149"/>
      <c r="MG85" s="149"/>
      <c r="MH85" s="149"/>
      <c r="MI85" s="149"/>
      <c r="MJ85" s="149"/>
      <c r="MK85" s="149"/>
      <c r="ML85" s="149"/>
      <c r="MM85" s="149"/>
      <c r="MN85" s="149"/>
      <c r="MO85" s="149"/>
      <c r="MP85" s="149"/>
      <c r="MQ85" s="149"/>
      <c r="MR85" s="149"/>
      <c r="MS85" s="149"/>
      <c r="MT85" s="149"/>
      <c r="MU85" s="149"/>
      <c r="MV85" s="149"/>
      <c r="MW85" s="149"/>
      <c r="MX85" s="149"/>
      <c r="MY85" s="149"/>
      <c r="MZ85" s="149"/>
      <c r="NA85" s="149"/>
      <c r="NB85" s="149"/>
      <c r="NC85" s="149"/>
      <c r="ND85" s="149"/>
      <c r="NE85" s="149"/>
      <c r="NF85" s="149"/>
      <c r="NG85" s="149"/>
      <c r="NH85" s="149"/>
      <c r="NI85" s="149"/>
      <c r="NJ85" s="149"/>
      <c r="NK85" s="149"/>
      <c r="NL85" s="149"/>
      <c r="NM85" s="149"/>
      <c r="NN85" s="149"/>
      <c r="NO85" s="149"/>
      <c r="NP85" s="149"/>
      <c r="NQ85" s="149"/>
      <c r="NR85" s="149"/>
      <c r="NS85" s="149"/>
      <c r="NT85" s="149"/>
      <c r="NU85" s="149"/>
      <c r="NV85" s="149"/>
      <c r="NW85" s="149"/>
      <c r="NX85" s="149"/>
      <c r="NY85" s="149"/>
      <c r="NZ85" s="149"/>
      <c r="OA85" s="149"/>
      <c r="OB85" s="149"/>
      <c r="OC85" s="149"/>
      <c r="OD85" s="149"/>
      <c r="OE85" s="149"/>
      <c r="OF85" s="149"/>
      <c r="OG85" s="149"/>
      <c r="OH85" s="149"/>
      <c r="OI85" s="149"/>
      <c r="OJ85" s="149"/>
      <c r="OK85" s="149"/>
      <c r="OL85" s="149"/>
      <c r="OM85" s="149"/>
      <c r="ON85" s="149"/>
      <c r="OT85" s="149"/>
      <c r="OU85" s="149"/>
      <c r="OV85" s="149"/>
      <c r="OW85" s="149"/>
      <c r="OY85" s="264"/>
      <c r="OZ85" s="149"/>
      <c r="PA85" s="149"/>
      <c r="PB85" s="149"/>
      <c r="PD85" s="149"/>
      <c r="PE85" s="149"/>
      <c r="PF85" s="149"/>
      <c r="PG85" s="149"/>
      <c r="PP85" s="149"/>
      <c r="PQ85" s="149"/>
      <c r="PR85" s="149"/>
      <c r="QA85" s="149"/>
      <c r="QB85" s="149"/>
      <c r="QC85" s="149"/>
    </row>
    <row r="86" spans="2:460">
      <c r="B86" s="275" t="str">
        <f t="shared" ref="B86:B94" si="106">B67</f>
        <v xml:space="preserve">Lăcătuș </v>
      </c>
      <c r="C86" s="275"/>
      <c r="D86" s="270"/>
      <c r="E86" s="273"/>
      <c r="F86" s="273"/>
      <c r="G86" s="273"/>
      <c r="H86" s="273"/>
      <c r="I86" s="273"/>
      <c r="J86" s="273"/>
      <c r="K86" s="273"/>
      <c r="L86" s="273"/>
      <c r="M86" s="273"/>
      <c r="N86" s="273"/>
      <c r="O86" s="273"/>
      <c r="P86" s="273"/>
      <c r="Q86" s="273"/>
      <c r="R86" s="273"/>
      <c r="S86" s="273"/>
      <c r="T86" s="273"/>
      <c r="U86" s="273"/>
      <c r="V86" s="273"/>
      <c r="W86" s="273"/>
      <c r="X86" s="273"/>
      <c r="Y86" s="273"/>
      <c r="Z86" s="273"/>
      <c r="AA86" s="273"/>
      <c r="AB86" s="273"/>
      <c r="AC86" s="273"/>
      <c r="AD86" s="273"/>
      <c r="AE86" s="273"/>
      <c r="AF86" s="273"/>
      <c r="AG86" s="273"/>
      <c r="AH86" s="273"/>
      <c r="AI86" s="273"/>
      <c r="AJ86" s="273"/>
      <c r="AK86" s="273"/>
      <c r="AL86" s="273"/>
      <c r="AM86" s="273"/>
      <c r="AN86" s="273"/>
      <c r="AO86" s="273"/>
      <c r="AP86" s="273"/>
      <c r="AQ86" s="273"/>
      <c r="AR86" s="273"/>
      <c r="AS86" s="273"/>
      <c r="AT86" s="273"/>
      <c r="AU86" s="273"/>
      <c r="AV86" s="273"/>
      <c r="AW86" s="273"/>
      <c r="AX86" s="273"/>
      <c r="AY86" s="273"/>
      <c r="AZ86" s="273"/>
      <c r="BA86" s="273"/>
      <c r="BB86" s="273"/>
      <c r="BC86" s="272"/>
      <c r="BD86" s="273"/>
      <c r="BE86" s="273"/>
      <c r="BF86" s="273"/>
      <c r="BG86" s="273"/>
      <c r="BH86" s="273"/>
      <c r="BI86" s="273"/>
      <c r="BJ86" s="273"/>
      <c r="BK86" s="273"/>
      <c r="BL86" s="273"/>
      <c r="BM86" s="273"/>
      <c r="BN86" s="273"/>
      <c r="BO86" s="273"/>
      <c r="BP86" s="273"/>
      <c r="BQ86" s="273"/>
      <c r="BR86" s="273"/>
      <c r="BS86" s="273"/>
      <c r="BT86" s="273"/>
      <c r="BU86" s="273"/>
      <c r="BV86" s="273"/>
      <c r="BW86" s="273"/>
      <c r="BX86" s="273"/>
      <c r="BY86" s="273"/>
      <c r="BZ86" s="273"/>
      <c r="CA86" s="273"/>
      <c r="CB86" s="273"/>
      <c r="CC86" s="273"/>
      <c r="CD86" s="273"/>
      <c r="CE86" s="273"/>
      <c r="CF86" s="273"/>
      <c r="CG86" s="273"/>
      <c r="CH86" s="273"/>
      <c r="CI86" s="273"/>
      <c r="CJ86" s="273"/>
      <c r="CK86" s="273"/>
      <c r="CL86" s="273"/>
      <c r="CM86" s="273"/>
      <c r="CN86" s="273"/>
      <c r="CO86" s="273"/>
      <c r="CP86" s="273"/>
      <c r="CQ86" s="273"/>
      <c r="CR86" s="273"/>
      <c r="CS86" s="273"/>
      <c r="CT86" s="273"/>
      <c r="CU86" s="273"/>
      <c r="CV86" s="273"/>
      <c r="CW86" s="273"/>
      <c r="CX86" s="273"/>
      <c r="CY86" s="273"/>
      <c r="CZ86" s="273"/>
      <c r="DA86" s="273"/>
      <c r="DB86" s="273"/>
      <c r="DC86" s="273"/>
      <c r="DD86" s="273"/>
      <c r="DE86" s="273"/>
      <c r="DF86" s="273"/>
      <c r="DG86" s="273"/>
      <c r="DH86" s="273"/>
      <c r="DI86" s="273"/>
      <c r="DJ86" s="273"/>
      <c r="DK86" s="273"/>
      <c r="DL86" s="273"/>
      <c r="DM86" s="273"/>
      <c r="DN86" s="273"/>
      <c r="DO86" s="273"/>
      <c r="DP86" s="273"/>
      <c r="DQ86" s="273"/>
      <c r="DR86" s="273"/>
      <c r="DS86" s="273"/>
      <c r="DT86" s="273"/>
      <c r="DU86" s="273"/>
      <c r="DV86" s="273"/>
      <c r="DW86" s="273"/>
      <c r="DX86" s="273"/>
      <c r="DY86" s="273"/>
      <c r="DZ86" s="273"/>
      <c r="EA86" s="273"/>
      <c r="EB86" s="273"/>
      <c r="EC86" s="273"/>
      <c r="ED86" s="273"/>
      <c r="EE86" s="273"/>
      <c r="EF86" s="273"/>
      <c r="EG86" s="273"/>
      <c r="EH86" s="273"/>
      <c r="EI86" s="273"/>
      <c r="EJ86" s="273"/>
      <c r="EK86" s="273"/>
      <c r="EL86" s="273"/>
      <c r="EM86" s="273"/>
      <c r="EN86" s="273"/>
      <c r="EO86" s="273"/>
      <c r="EP86" s="273"/>
      <c r="EQ86" s="273"/>
      <c r="ER86" s="273"/>
      <c r="ES86" s="273"/>
      <c r="ET86" s="273"/>
      <c r="EU86" s="273"/>
      <c r="EV86" s="273"/>
      <c r="EW86" s="273"/>
      <c r="EX86" s="273"/>
      <c r="EY86" s="273"/>
      <c r="EZ86" s="273"/>
      <c r="FA86" s="273"/>
      <c r="FB86" s="273"/>
      <c r="FC86" s="273"/>
      <c r="FD86" s="273"/>
      <c r="FE86" s="273"/>
      <c r="FF86" s="273"/>
      <c r="FG86" s="273"/>
      <c r="FH86" s="273"/>
      <c r="FI86" s="273"/>
      <c r="FJ86" s="273"/>
      <c r="FK86" s="273"/>
      <c r="FL86" s="273"/>
      <c r="FM86" s="273"/>
      <c r="FN86" s="273"/>
      <c r="FO86" s="273"/>
      <c r="FP86" s="273"/>
      <c r="FQ86" s="273"/>
      <c r="FR86" s="273"/>
      <c r="FS86" s="273"/>
      <c r="FT86" s="273"/>
      <c r="FU86" s="273"/>
      <c r="FV86" s="273"/>
      <c r="FW86" s="273"/>
      <c r="FX86" s="273"/>
      <c r="FY86" s="273"/>
      <c r="FZ86" s="273"/>
      <c r="GA86" s="273"/>
      <c r="GB86" s="273"/>
      <c r="GC86" s="273"/>
      <c r="GD86" s="273"/>
      <c r="GE86" s="273"/>
      <c r="GF86" s="273"/>
      <c r="GG86" s="273"/>
      <c r="GH86" s="273"/>
      <c r="GI86" s="273"/>
      <c r="GJ86" s="273"/>
      <c r="GK86" s="273"/>
      <c r="GL86" s="273"/>
      <c r="GM86" s="273"/>
      <c r="GN86" s="273"/>
      <c r="GO86" s="273"/>
      <c r="GP86" s="273"/>
      <c r="GQ86" s="273"/>
      <c r="GR86" s="273"/>
      <c r="GS86" s="273"/>
      <c r="GT86" s="273"/>
      <c r="GU86" s="273"/>
      <c r="GV86" s="273"/>
      <c r="GW86" s="273"/>
      <c r="GX86" s="273"/>
      <c r="GY86" s="273"/>
      <c r="GZ86" s="273"/>
      <c r="HA86" s="273"/>
      <c r="HB86" s="273"/>
      <c r="HC86" s="273"/>
      <c r="HD86" s="273"/>
      <c r="HE86" s="273"/>
      <c r="HF86" s="273"/>
      <c r="HG86" s="273"/>
      <c r="HH86" s="273"/>
      <c r="HI86" s="273"/>
      <c r="HJ86" s="273"/>
      <c r="HK86" s="273"/>
      <c r="HL86" s="275"/>
      <c r="HM86" s="275"/>
      <c r="HN86" s="275"/>
      <c r="HO86" s="275"/>
      <c r="HP86" s="275"/>
      <c r="HQ86" s="275"/>
      <c r="HR86" s="275"/>
      <c r="HS86" s="275"/>
      <c r="HT86" s="275"/>
      <c r="HU86" s="275"/>
      <c r="HV86" s="275"/>
      <c r="HW86" s="275"/>
      <c r="HX86" s="275"/>
      <c r="HY86" s="275"/>
      <c r="HZ86" s="275"/>
      <c r="IA86" s="275"/>
      <c r="IB86" s="275"/>
      <c r="IC86" s="275"/>
      <c r="ID86" s="275"/>
      <c r="IE86" s="275"/>
      <c r="IF86" s="275"/>
      <c r="IG86" s="275"/>
      <c r="IH86" s="275"/>
      <c r="II86" s="275"/>
      <c r="IJ86" s="275"/>
      <c r="IK86" s="275"/>
      <c r="IL86" s="275"/>
      <c r="IM86" s="275"/>
      <c r="IN86" s="275"/>
      <c r="IO86" s="275"/>
      <c r="IP86" s="275"/>
      <c r="IQ86" s="275"/>
      <c r="IR86" s="275"/>
      <c r="IS86" s="275"/>
      <c r="IT86" s="275"/>
      <c r="IU86" s="275"/>
      <c r="IV86" s="275"/>
      <c r="IW86" s="837"/>
      <c r="IX86" s="275"/>
      <c r="IY86" s="275"/>
      <c r="IZ86" s="275"/>
      <c r="JA86" s="275"/>
      <c r="JB86" s="275"/>
      <c r="JC86" s="275"/>
      <c r="JD86" s="275"/>
      <c r="JE86" s="275"/>
      <c r="JF86" s="275"/>
      <c r="JG86" s="275"/>
      <c r="JH86" s="275"/>
      <c r="JI86" s="275"/>
      <c r="JJ86" s="275"/>
      <c r="JK86" s="275"/>
      <c r="JL86" s="275"/>
      <c r="JM86" s="275"/>
      <c r="JN86" s="275"/>
      <c r="JO86" s="275"/>
      <c r="JP86" s="275"/>
      <c r="JQ86" s="275"/>
      <c r="JR86" s="275"/>
      <c r="JS86" s="275"/>
      <c r="JT86" s="275"/>
      <c r="JU86" s="275"/>
      <c r="JV86" s="275"/>
      <c r="JW86" s="275"/>
      <c r="JX86" s="275"/>
      <c r="JY86" s="275"/>
      <c r="JZ86" s="275"/>
      <c r="KA86" s="275"/>
      <c r="KB86" s="275"/>
      <c r="KC86" s="275"/>
      <c r="KD86" s="275"/>
      <c r="KE86" s="275"/>
      <c r="KF86" s="275"/>
      <c r="KG86" s="275"/>
      <c r="KH86" s="275"/>
      <c r="KI86" s="275"/>
      <c r="KJ86" s="275"/>
      <c r="KK86" s="275"/>
      <c r="KL86" s="275"/>
      <c r="KM86" s="275"/>
      <c r="KN86" s="275"/>
      <c r="KO86" s="275"/>
      <c r="KP86" s="275"/>
      <c r="KQ86" s="275"/>
      <c r="KR86" s="275"/>
      <c r="KS86" s="275"/>
      <c r="KT86" s="275"/>
      <c r="KU86" s="275"/>
      <c r="KV86" s="275"/>
      <c r="KW86" s="275"/>
      <c r="KX86" s="275"/>
      <c r="KY86" s="275"/>
      <c r="KZ86" s="275"/>
      <c r="LA86" s="275"/>
      <c r="LB86" s="275"/>
      <c r="LC86" s="275"/>
      <c r="LD86" s="275"/>
      <c r="LE86" s="275"/>
      <c r="LF86" s="275"/>
      <c r="LG86" s="275"/>
      <c r="LH86" s="275"/>
      <c r="LI86" s="275"/>
      <c r="LJ86" s="275"/>
      <c r="LK86" s="275"/>
      <c r="LL86" s="275"/>
      <c r="LM86" s="275"/>
      <c r="LN86" s="275"/>
      <c r="LO86" s="275"/>
      <c r="LP86" s="275"/>
      <c r="LQ86" s="275"/>
      <c r="LR86" s="275"/>
      <c r="LS86" s="275"/>
      <c r="LT86" s="275"/>
      <c r="LU86" s="275"/>
      <c r="LV86" s="275"/>
      <c r="LW86" s="275"/>
      <c r="LX86" s="275"/>
      <c r="LY86" s="275"/>
      <c r="LZ86" s="275"/>
      <c r="MA86" s="275"/>
      <c r="MB86" s="275"/>
      <c r="MC86" s="275"/>
      <c r="MD86" s="275"/>
      <c r="ME86" s="275"/>
      <c r="MF86" s="275"/>
      <c r="MG86" s="275"/>
      <c r="MH86" s="275"/>
      <c r="MI86" s="275"/>
      <c r="MJ86" s="275"/>
      <c r="MK86" s="275"/>
      <c r="ML86" s="275"/>
      <c r="MM86" s="275"/>
      <c r="MN86" s="275"/>
      <c r="MO86" s="275"/>
      <c r="MP86" s="275"/>
      <c r="MQ86" s="275"/>
      <c r="MR86" s="275"/>
      <c r="MS86" s="275"/>
      <c r="MT86" s="275"/>
      <c r="MU86" s="275"/>
      <c r="MV86" s="275"/>
      <c r="MW86" s="275"/>
      <c r="MX86" s="275"/>
      <c r="MY86" s="275"/>
      <c r="MZ86" s="275"/>
      <c r="NA86" s="275"/>
      <c r="NB86" s="275"/>
      <c r="NC86" s="275"/>
      <c r="ND86" s="275"/>
      <c r="NE86" s="275"/>
      <c r="NF86" s="275"/>
      <c r="NG86" s="275"/>
      <c r="NH86" s="275"/>
      <c r="NI86" s="275"/>
      <c r="NJ86" s="275"/>
      <c r="NK86" s="275"/>
      <c r="NL86" s="275"/>
      <c r="NM86" s="275"/>
      <c r="NN86" s="275"/>
      <c r="NO86" s="275"/>
      <c r="NP86" s="275"/>
      <c r="NQ86" s="275"/>
      <c r="NR86" s="275"/>
      <c r="NS86" s="275"/>
      <c r="NT86" s="275"/>
      <c r="NU86" s="275"/>
      <c r="NV86" s="275"/>
      <c r="NW86" s="275"/>
      <c r="NX86" s="275"/>
      <c r="NY86" s="275"/>
      <c r="NZ86" s="275"/>
      <c r="OA86" s="275"/>
      <c r="OB86" s="275"/>
      <c r="OC86" s="275"/>
      <c r="OD86" s="275"/>
      <c r="OE86" s="275"/>
      <c r="OF86" s="275"/>
      <c r="OG86" s="275"/>
      <c r="OH86" s="275"/>
      <c r="OI86" s="275"/>
      <c r="OJ86" s="275"/>
      <c r="OK86" s="275"/>
      <c r="OL86" s="275"/>
      <c r="OM86" s="275"/>
      <c r="ON86" s="275"/>
      <c r="OO86" s="275"/>
      <c r="OP86" s="275"/>
      <c r="OQ86" s="275"/>
      <c r="OR86" s="275"/>
      <c r="OS86" s="291">
        <f>OS67-OS23-OS27-OS46</f>
        <v>0.18</v>
      </c>
      <c r="OT86" s="291">
        <f>OT67-OT23-OT27</f>
        <v>0.25000000000000006</v>
      </c>
      <c r="OU86" s="291">
        <f>OU67-OU23-OU27</f>
        <v>0.37200000000000016</v>
      </c>
      <c r="OV86" s="291">
        <f>OV67-OV23-OV27</f>
        <v>0.41699999999999998</v>
      </c>
      <c r="OW86" s="275"/>
      <c r="OX86" s="292">
        <f>OX67-OX23-OX27-OX46</f>
        <v>7.0000000000000034E-2</v>
      </c>
      <c r="OY86" s="292">
        <f>OY67-OY23-OY27</f>
        <v>0.08</v>
      </c>
      <c r="OZ86" s="292">
        <f>OZ67-OZ23-OZ27</f>
        <v>0.11000000000000003</v>
      </c>
      <c r="PA86" s="275"/>
      <c r="PB86" s="275"/>
      <c r="PC86" s="291">
        <f>PC67-PC23-PC27-PC46</f>
        <v>0.10000000000000003</v>
      </c>
      <c r="PD86" s="291">
        <f>PD67-PD23-PD27</f>
        <v>0.16999999999999998</v>
      </c>
      <c r="PE86" s="291">
        <f>PE67-PE23-PE27</f>
        <v>0.26200000000000001</v>
      </c>
      <c r="PF86" s="291">
        <f>PF67-PF23-PF27</f>
        <v>0.29700000000000004</v>
      </c>
      <c r="PG86" s="275"/>
      <c r="PH86" s="291">
        <f>PH67-PH21-PH27-PH46</f>
        <v>0.32700000000000007</v>
      </c>
      <c r="PI86" s="291">
        <f t="shared" ref="PI86:PR86" si="107">PI67-PI21-PI27</f>
        <v>0.35400000000000009</v>
      </c>
      <c r="PJ86" s="291">
        <f t="shared" si="107"/>
        <v>0.38700000000000001</v>
      </c>
      <c r="PK86" s="291">
        <f t="shared" si="107"/>
        <v>0.38700000000000001</v>
      </c>
      <c r="PL86" s="291">
        <f t="shared" si="107"/>
        <v>0.39700000000000013</v>
      </c>
      <c r="PM86" s="291">
        <f t="shared" si="107"/>
        <v>0.39700000000000013</v>
      </c>
      <c r="PN86" s="291">
        <f t="shared" si="107"/>
        <v>0.68000000000000016</v>
      </c>
      <c r="PO86" s="291">
        <f t="shared" si="107"/>
        <v>0.68000000000000016</v>
      </c>
      <c r="PP86" s="291">
        <f t="shared" si="107"/>
        <v>0.9930000000000001</v>
      </c>
      <c r="PQ86" s="291">
        <f t="shared" si="107"/>
        <v>0.9930000000000001</v>
      </c>
      <c r="PR86" s="291">
        <f t="shared" si="107"/>
        <v>0.9930000000000001</v>
      </c>
      <c r="PS86" s="291">
        <f>PS67-PS21-PS27-PS46</f>
        <v>0.26400000000000001</v>
      </c>
      <c r="PT86" s="291">
        <f t="shared" ref="PT86:QC86" si="108">PT67-PT21-PT27</f>
        <v>0.315</v>
      </c>
      <c r="PU86" s="291">
        <f t="shared" si="108"/>
        <v>0.36100000000000004</v>
      </c>
      <c r="PV86" s="291">
        <f t="shared" si="108"/>
        <v>0.36100000000000004</v>
      </c>
      <c r="PW86" s="291">
        <f t="shared" si="108"/>
        <v>0.36100000000000004</v>
      </c>
      <c r="PX86" s="291">
        <f t="shared" si="108"/>
        <v>0.36100000000000004</v>
      </c>
      <c r="PY86" s="291">
        <f t="shared" si="108"/>
        <v>0.50500000000000012</v>
      </c>
      <c r="PZ86" s="291">
        <f t="shared" si="108"/>
        <v>0.50500000000000012</v>
      </c>
      <c r="QA86" s="291">
        <f t="shared" si="108"/>
        <v>0.64500000000000002</v>
      </c>
      <c r="QB86" s="291">
        <f t="shared" si="108"/>
        <v>0.64500000000000002</v>
      </c>
      <c r="QC86" s="291">
        <f t="shared" si="108"/>
        <v>0.64500000000000002</v>
      </c>
      <c r="QD86" s="291">
        <f>QD67-QD21-QD27-QD46</f>
        <v>0.34400000000000008</v>
      </c>
      <c r="QE86" s="291">
        <f>QE67-QE21-QE27-QE46</f>
        <v>0.34400000000000008</v>
      </c>
      <c r="QF86" s="291">
        <f>QF67-QF21-QF27-QF46</f>
        <v>0.20700000000000007</v>
      </c>
      <c r="QG86" s="291">
        <f>QG67-QG21-QH27-QG46</f>
        <v>7.400000000000001E-2</v>
      </c>
      <c r="QH86" s="291">
        <f>QH67-QH21-QH27</f>
        <v>9.1000000000000011E-2</v>
      </c>
      <c r="QI86" s="291">
        <f>QI67-QI21-QI27</f>
        <v>9.1000000000000011E-2</v>
      </c>
      <c r="QJ86" s="291">
        <f>QJ67-QJ21-QJ27</f>
        <v>9.1000000000000011E-2</v>
      </c>
      <c r="QK86" s="291">
        <f>QK67-QK21-QK27</f>
        <v>9.1000000000000011E-2</v>
      </c>
      <c r="QL86" s="291">
        <f>QL67-QL21-QL27</f>
        <v>9.1000000000000011E-2</v>
      </c>
      <c r="QM86" s="275">
        <f>QM67-QM21</f>
        <v>0.11100000000000002</v>
      </c>
      <c r="QN86" s="275">
        <f>QN67-QN21</f>
        <v>0.11100000000000002</v>
      </c>
      <c r="QO86" s="275">
        <f>QO67-QO21</f>
        <v>0.11100000000000002</v>
      </c>
      <c r="QP86" s="275">
        <f>QP67-QP21</f>
        <v>0.11100000000000002</v>
      </c>
      <c r="QQ86" s="275">
        <f>QQ67-QQ21</f>
        <v>0.11100000000000002</v>
      </c>
    </row>
    <row r="87" spans="2:460">
      <c r="B87" s="275" t="str">
        <f t="shared" si="106"/>
        <v>Controlor ( inginer, maistru)</v>
      </c>
      <c r="C87" s="275"/>
      <c r="D87" s="270"/>
      <c r="E87" s="273"/>
      <c r="F87" s="273"/>
      <c r="G87" s="273"/>
      <c r="H87" s="273"/>
      <c r="I87" s="273"/>
      <c r="J87" s="273"/>
      <c r="K87" s="273"/>
      <c r="L87" s="273"/>
      <c r="M87" s="273"/>
      <c r="N87" s="273"/>
      <c r="O87" s="273"/>
      <c r="P87" s="273"/>
      <c r="Q87" s="273"/>
      <c r="R87" s="273"/>
      <c r="S87" s="273"/>
      <c r="T87" s="273"/>
      <c r="U87" s="273"/>
      <c r="V87" s="273"/>
      <c r="W87" s="273"/>
      <c r="X87" s="273"/>
      <c r="Y87" s="273"/>
      <c r="Z87" s="273"/>
      <c r="AA87" s="273"/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273"/>
      <c r="AM87" s="273"/>
      <c r="AN87" s="273"/>
      <c r="AO87" s="273"/>
      <c r="AP87" s="273"/>
      <c r="AQ87" s="273"/>
      <c r="AR87" s="273"/>
      <c r="AS87" s="273"/>
      <c r="AT87" s="273"/>
      <c r="AU87" s="273"/>
      <c r="AV87" s="273"/>
      <c r="AW87" s="273"/>
      <c r="AX87" s="273"/>
      <c r="AY87" s="273"/>
      <c r="AZ87" s="273"/>
      <c r="BA87" s="273"/>
      <c r="BB87" s="273"/>
      <c r="BC87" s="272"/>
      <c r="BD87" s="273"/>
      <c r="BE87" s="273"/>
      <c r="BF87" s="273"/>
      <c r="BG87" s="273"/>
      <c r="BH87" s="273"/>
      <c r="BI87" s="273"/>
      <c r="BJ87" s="273"/>
      <c r="BK87" s="273"/>
      <c r="BL87" s="273"/>
      <c r="BM87" s="273"/>
      <c r="BN87" s="273"/>
      <c r="BO87" s="273"/>
      <c r="BP87" s="273"/>
      <c r="BQ87" s="273"/>
      <c r="BR87" s="273"/>
      <c r="BS87" s="273"/>
      <c r="BT87" s="273"/>
      <c r="BU87" s="273"/>
      <c r="BV87" s="273"/>
      <c r="BW87" s="273"/>
      <c r="BX87" s="273"/>
      <c r="BY87" s="273"/>
      <c r="BZ87" s="273"/>
      <c r="CA87" s="273"/>
      <c r="CB87" s="273"/>
      <c r="CC87" s="273"/>
      <c r="CD87" s="273"/>
      <c r="CE87" s="273"/>
      <c r="CF87" s="273"/>
      <c r="CG87" s="273"/>
      <c r="CH87" s="273"/>
      <c r="CI87" s="273"/>
      <c r="CJ87" s="273"/>
      <c r="CK87" s="273"/>
      <c r="CL87" s="273"/>
      <c r="CM87" s="273"/>
      <c r="CN87" s="273"/>
      <c r="CO87" s="273"/>
      <c r="CP87" s="273"/>
      <c r="CQ87" s="273"/>
      <c r="CR87" s="273"/>
      <c r="CS87" s="273"/>
      <c r="CT87" s="273"/>
      <c r="CU87" s="273"/>
      <c r="CV87" s="273"/>
      <c r="CW87" s="273"/>
      <c r="CX87" s="273"/>
      <c r="CY87" s="273"/>
      <c r="CZ87" s="273"/>
      <c r="DA87" s="273"/>
      <c r="DB87" s="273"/>
      <c r="DC87" s="273"/>
      <c r="DD87" s="273"/>
      <c r="DE87" s="273"/>
      <c r="DF87" s="273"/>
      <c r="DG87" s="273"/>
      <c r="DH87" s="273"/>
      <c r="DI87" s="273"/>
      <c r="DJ87" s="273"/>
      <c r="DK87" s="273"/>
      <c r="DL87" s="273"/>
      <c r="DM87" s="273"/>
      <c r="DN87" s="273"/>
      <c r="DO87" s="273"/>
      <c r="DP87" s="273"/>
      <c r="DQ87" s="273"/>
      <c r="DR87" s="273"/>
      <c r="DS87" s="273"/>
      <c r="DT87" s="273"/>
      <c r="DU87" s="273"/>
      <c r="DV87" s="273"/>
      <c r="DW87" s="273"/>
      <c r="DX87" s="273"/>
      <c r="DY87" s="273"/>
      <c r="DZ87" s="273"/>
      <c r="EA87" s="273"/>
      <c r="EB87" s="273"/>
      <c r="EC87" s="273"/>
      <c r="ED87" s="273"/>
      <c r="EE87" s="273"/>
      <c r="EF87" s="273"/>
      <c r="EG87" s="273"/>
      <c r="EH87" s="273"/>
      <c r="EI87" s="273"/>
      <c r="EJ87" s="273"/>
      <c r="EK87" s="273"/>
      <c r="EL87" s="273"/>
      <c r="EM87" s="273"/>
      <c r="EN87" s="273"/>
      <c r="EO87" s="273"/>
      <c r="EP87" s="273"/>
      <c r="EQ87" s="273"/>
      <c r="ER87" s="273"/>
      <c r="ES87" s="273"/>
      <c r="ET87" s="273"/>
      <c r="EU87" s="273"/>
      <c r="EV87" s="273"/>
      <c r="EW87" s="273"/>
      <c r="EX87" s="273"/>
      <c r="EY87" s="273"/>
      <c r="EZ87" s="273"/>
      <c r="FA87" s="273"/>
      <c r="FB87" s="273"/>
      <c r="FC87" s="273"/>
      <c r="FD87" s="273"/>
      <c r="FE87" s="273"/>
      <c r="FF87" s="273"/>
      <c r="FG87" s="273"/>
      <c r="FH87" s="273"/>
      <c r="FI87" s="273"/>
      <c r="FJ87" s="273"/>
      <c r="FK87" s="273"/>
      <c r="FL87" s="273"/>
      <c r="FM87" s="273"/>
      <c r="FN87" s="273"/>
      <c r="FO87" s="273"/>
      <c r="FP87" s="273"/>
      <c r="FQ87" s="273"/>
      <c r="FR87" s="273"/>
      <c r="FS87" s="273"/>
      <c r="FT87" s="273"/>
      <c r="FU87" s="273"/>
      <c r="FV87" s="273"/>
      <c r="FW87" s="273"/>
      <c r="FX87" s="273"/>
      <c r="FY87" s="273"/>
      <c r="FZ87" s="273"/>
      <c r="GA87" s="273"/>
      <c r="GB87" s="273"/>
      <c r="GC87" s="273"/>
      <c r="GD87" s="273"/>
      <c r="GE87" s="273"/>
      <c r="GF87" s="273"/>
      <c r="GG87" s="273"/>
      <c r="GH87" s="273"/>
      <c r="GI87" s="273"/>
      <c r="GJ87" s="273"/>
      <c r="GK87" s="273"/>
      <c r="GL87" s="273"/>
      <c r="GM87" s="273"/>
      <c r="GN87" s="273"/>
      <c r="GO87" s="273"/>
      <c r="GP87" s="273"/>
      <c r="GQ87" s="273"/>
      <c r="GR87" s="273"/>
      <c r="GS87" s="273"/>
      <c r="GT87" s="273"/>
      <c r="GU87" s="273"/>
      <c r="GV87" s="273"/>
      <c r="GW87" s="273"/>
      <c r="GX87" s="273"/>
      <c r="GY87" s="273"/>
      <c r="GZ87" s="273"/>
      <c r="HA87" s="273"/>
      <c r="HB87" s="273"/>
      <c r="HC87" s="273"/>
      <c r="HD87" s="273"/>
      <c r="HE87" s="273"/>
      <c r="HF87" s="273"/>
      <c r="HG87" s="273"/>
      <c r="HH87" s="273"/>
      <c r="HI87" s="273"/>
      <c r="HJ87" s="273"/>
      <c r="HK87" s="273"/>
      <c r="HL87" s="275"/>
      <c r="HM87" s="275"/>
      <c r="HN87" s="275"/>
      <c r="HO87" s="275"/>
      <c r="HP87" s="275"/>
      <c r="HQ87" s="275"/>
      <c r="HR87" s="275"/>
      <c r="HS87" s="275"/>
      <c r="HT87" s="275"/>
      <c r="HU87" s="275"/>
      <c r="HV87" s="275"/>
      <c r="HW87" s="275"/>
      <c r="HX87" s="275"/>
      <c r="HY87" s="275"/>
      <c r="HZ87" s="275"/>
      <c r="IA87" s="275"/>
      <c r="IB87" s="275"/>
      <c r="IC87" s="275"/>
      <c r="ID87" s="275"/>
      <c r="IE87" s="275"/>
      <c r="IF87" s="275"/>
      <c r="IG87" s="275"/>
      <c r="IH87" s="275"/>
      <c r="II87" s="275"/>
      <c r="IJ87" s="275"/>
      <c r="IK87" s="275"/>
      <c r="IL87" s="275"/>
      <c r="IM87" s="275"/>
      <c r="IN87" s="275"/>
      <c r="IO87" s="275"/>
      <c r="IP87" s="275"/>
      <c r="IQ87" s="275"/>
      <c r="IR87" s="275"/>
      <c r="IS87" s="275"/>
      <c r="IT87" s="275"/>
      <c r="IU87" s="275"/>
      <c r="IV87" s="275"/>
      <c r="IW87" s="837"/>
      <c r="IX87" s="275"/>
      <c r="IY87" s="275"/>
      <c r="IZ87" s="275"/>
      <c r="JA87" s="275"/>
      <c r="JB87" s="275"/>
      <c r="JC87" s="275"/>
      <c r="JD87" s="275"/>
      <c r="JE87" s="275"/>
      <c r="JF87" s="275"/>
      <c r="JG87" s="275"/>
      <c r="JH87" s="275"/>
      <c r="JI87" s="275"/>
      <c r="JJ87" s="275"/>
      <c r="JK87" s="275"/>
      <c r="JL87" s="275"/>
      <c r="JM87" s="275"/>
      <c r="JN87" s="275"/>
      <c r="JO87" s="275"/>
      <c r="JP87" s="275"/>
      <c r="JQ87" s="275"/>
      <c r="JR87" s="275"/>
      <c r="JS87" s="275"/>
      <c r="JT87" s="275"/>
      <c r="JU87" s="275"/>
      <c r="JV87" s="275"/>
      <c r="JW87" s="275"/>
      <c r="JX87" s="275"/>
      <c r="JY87" s="275"/>
      <c r="JZ87" s="275"/>
      <c r="KA87" s="275"/>
      <c r="KB87" s="275"/>
      <c r="KC87" s="275"/>
      <c r="KD87" s="275"/>
      <c r="KE87" s="275"/>
      <c r="KF87" s="275"/>
      <c r="KG87" s="275"/>
      <c r="KH87" s="275"/>
      <c r="KI87" s="275"/>
      <c r="KJ87" s="275"/>
      <c r="KK87" s="275"/>
      <c r="KL87" s="275"/>
      <c r="KM87" s="275"/>
      <c r="KN87" s="275"/>
      <c r="KO87" s="275"/>
      <c r="KP87" s="275"/>
      <c r="KQ87" s="275"/>
      <c r="KR87" s="275"/>
      <c r="KS87" s="275"/>
      <c r="KT87" s="275"/>
      <c r="KU87" s="275"/>
      <c r="KV87" s="275"/>
      <c r="KW87" s="275"/>
      <c r="KX87" s="275"/>
      <c r="KY87" s="275"/>
      <c r="KZ87" s="275"/>
      <c r="LA87" s="275"/>
      <c r="LB87" s="275"/>
      <c r="LC87" s="275"/>
      <c r="LD87" s="275"/>
      <c r="LE87" s="275"/>
      <c r="LF87" s="275"/>
      <c r="LG87" s="275"/>
      <c r="LH87" s="275"/>
      <c r="LI87" s="275"/>
      <c r="LJ87" s="275"/>
      <c r="LK87" s="275"/>
      <c r="LL87" s="275"/>
      <c r="LM87" s="275"/>
      <c r="LN87" s="275"/>
      <c r="LO87" s="275"/>
      <c r="LP87" s="275"/>
      <c r="LQ87" s="275"/>
      <c r="LR87" s="275"/>
      <c r="LS87" s="275"/>
      <c r="LT87" s="275"/>
      <c r="LU87" s="275"/>
      <c r="LV87" s="275"/>
      <c r="LW87" s="275"/>
      <c r="LX87" s="275"/>
      <c r="LY87" s="275"/>
      <c r="LZ87" s="275"/>
      <c r="MA87" s="275"/>
      <c r="MB87" s="275"/>
      <c r="MC87" s="275"/>
      <c r="MD87" s="275"/>
      <c r="ME87" s="275"/>
      <c r="MF87" s="275"/>
      <c r="MG87" s="275"/>
      <c r="MH87" s="275"/>
      <c r="MI87" s="275"/>
      <c r="MJ87" s="275"/>
      <c r="MK87" s="275"/>
      <c r="ML87" s="275"/>
      <c r="MM87" s="275"/>
      <c r="MN87" s="275"/>
      <c r="MO87" s="275"/>
      <c r="MP87" s="275"/>
      <c r="MQ87" s="275"/>
      <c r="MR87" s="275"/>
      <c r="MS87" s="275"/>
      <c r="MT87" s="275"/>
      <c r="MU87" s="275"/>
      <c r="MV87" s="275"/>
      <c r="MW87" s="275"/>
      <c r="MX87" s="275"/>
      <c r="MY87" s="275"/>
      <c r="MZ87" s="275"/>
      <c r="NA87" s="275"/>
      <c r="NB87" s="275"/>
      <c r="NC87" s="275"/>
      <c r="ND87" s="275"/>
      <c r="NE87" s="275"/>
      <c r="NF87" s="275"/>
      <c r="NG87" s="275"/>
      <c r="NH87" s="275"/>
      <c r="NI87" s="275"/>
      <c r="NJ87" s="275"/>
      <c r="NK87" s="275"/>
      <c r="NL87" s="275"/>
      <c r="NM87" s="275"/>
      <c r="NN87" s="275"/>
      <c r="NO87" s="275"/>
      <c r="NP87" s="275"/>
      <c r="NQ87" s="275"/>
      <c r="NR87" s="275"/>
      <c r="NS87" s="275"/>
      <c r="NT87" s="275"/>
      <c r="NU87" s="275"/>
      <c r="NV87" s="275"/>
      <c r="NW87" s="275"/>
      <c r="NX87" s="275"/>
      <c r="NY87" s="275"/>
      <c r="NZ87" s="275"/>
      <c r="OA87" s="275"/>
      <c r="OB87" s="275"/>
      <c r="OC87" s="275"/>
      <c r="OD87" s="275"/>
      <c r="OE87" s="275"/>
      <c r="OF87" s="275"/>
      <c r="OG87" s="275"/>
      <c r="OH87" s="275"/>
      <c r="OI87" s="275"/>
      <c r="OJ87" s="275"/>
      <c r="OK87" s="275"/>
      <c r="OL87" s="275"/>
      <c r="OM87" s="275"/>
      <c r="ON87" s="275"/>
      <c r="OO87" s="275"/>
      <c r="OP87" s="275"/>
      <c r="OQ87" s="275"/>
      <c r="OR87" s="275"/>
      <c r="OS87" s="275">
        <f>OS68-OS25</f>
        <v>0.14800000000000002</v>
      </c>
      <c r="OT87" s="275">
        <f>OT68-OT25</f>
        <v>0.16399999999999998</v>
      </c>
      <c r="OU87" s="275">
        <f>OU68-OU25</f>
        <v>0.16899999999999998</v>
      </c>
      <c r="OV87" s="275">
        <f>OV68-OV25</f>
        <v>0.16899999999999998</v>
      </c>
      <c r="OW87" s="275"/>
      <c r="OX87" s="275">
        <f>OX68-OX25</f>
        <v>7.3999999999999982E-2</v>
      </c>
      <c r="OY87" s="275">
        <f>OY68-OY25</f>
        <v>7.6999999999999985E-2</v>
      </c>
      <c r="OZ87" s="275">
        <f>OZ68-OZ25</f>
        <v>8.199999999999999E-2</v>
      </c>
      <c r="PA87" s="275"/>
      <c r="PB87" s="275"/>
      <c r="PC87" s="275">
        <f>PC68-PC25</f>
        <v>7.3999999999999982E-2</v>
      </c>
      <c r="PD87" s="275">
        <f>PD68-PD25</f>
        <v>8.6999999999999994E-2</v>
      </c>
      <c r="PE87" s="275">
        <f>PE68-PE25</f>
        <v>8.6999999999999994E-2</v>
      </c>
      <c r="PF87" s="275">
        <f>PF68-PF25</f>
        <v>8.6999999999999994E-2</v>
      </c>
      <c r="PG87" s="275"/>
      <c r="PH87" s="275">
        <f t="shared" ref="PH87:QQ87" si="109">PH68-PH25</f>
        <v>0</v>
      </c>
      <c r="PI87" s="275">
        <f t="shared" si="109"/>
        <v>0</v>
      </c>
      <c r="PJ87" s="275">
        <f t="shared" si="109"/>
        <v>0</v>
      </c>
      <c r="PK87" s="275">
        <f t="shared" si="109"/>
        <v>0</v>
      </c>
      <c r="PL87" s="275">
        <f t="shared" si="109"/>
        <v>0</v>
      </c>
      <c r="PM87" s="275">
        <f t="shared" si="109"/>
        <v>0</v>
      </c>
      <c r="PN87" s="275">
        <f t="shared" si="109"/>
        <v>0</v>
      </c>
      <c r="PO87" s="275">
        <f t="shared" si="109"/>
        <v>0</v>
      </c>
      <c r="PP87" s="275">
        <f t="shared" si="109"/>
        <v>0</v>
      </c>
      <c r="PQ87" s="275">
        <f t="shared" si="109"/>
        <v>0</v>
      </c>
      <c r="PR87" s="275">
        <f t="shared" si="109"/>
        <v>0</v>
      </c>
      <c r="PS87" s="275">
        <f t="shared" si="109"/>
        <v>0</v>
      </c>
      <c r="PT87" s="275">
        <f t="shared" si="109"/>
        <v>0</v>
      </c>
      <c r="PU87" s="275">
        <f t="shared" si="109"/>
        <v>0</v>
      </c>
      <c r="PV87" s="275">
        <f t="shared" si="109"/>
        <v>0</v>
      </c>
      <c r="PW87" s="275">
        <f t="shared" si="109"/>
        <v>0</v>
      </c>
      <c r="PX87" s="275">
        <f t="shared" si="109"/>
        <v>0</v>
      </c>
      <c r="PY87" s="275">
        <f t="shared" si="109"/>
        <v>0</v>
      </c>
      <c r="PZ87" s="275">
        <f t="shared" si="109"/>
        <v>0</v>
      </c>
      <c r="QA87" s="275">
        <f t="shared" si="109"/>
        <v>0</v>
      </c>
      <c r="QB87" s="275">
        <f t="shared" si="109"/>
        <v>0</v>
      </c>
      <c r="QC87" s="275">
        <f t="shared" si="109"/>
        <v>0</v>
      </c>
      <c r="QD87" s="275">
        <f t="shared" si="109"/>
        <v>0</v>
      </c>
      <c r="QE87" s="275">
        <f t="shared" si="109"/>
        <v>0</v>
      </c>
      <c r="QF87" s="275">
        <f t="shared" si="109"/>
        <v>0</v>
      </c>
      <c r="QG87" s="275">
        <f t="shared" si="109"/>
        <v>0</v>
      </c>
      <c r="QH87" s="275">
        <f t="shared" si="109"/>
        <v>0</v>
      </c>
      <c r="QI87" s="275">
        <f t="shared" si="109"/>
        <v>0</v>
      </c>
      <c r="QJ87" s="275">
        <f t="shared" si="109"/>
        <v>0</v>
      </c>
      <c r="QK87" s="275">
        <f t="shared" si="109"/>
        <v>0</v>
      </c>
      <c r="QL87" s="275">
        <f t="shared" si="109"/>
        <v>0</v>
      </c>
      <c r="QM87" s="275">
        <f t="shared" si="109"/>
        <v>0</v>
      </c>
      <c r="QN87" s="275">
        <f t="shared" si="109"/>
        <v>0</v>
      </c>
      <c r="QO87" s="275">
        <f t="shared" si="109"/>
        <v>0</v>
      </c>
      <c r="QP87" s="275">
        <f t="shared" si="109"/>
        <v>0</v>
      </c>
      <c r="QQ87" s="275">
        <f t="shared" si="109"/>
        <v>0</v>
      </c>
    </row>
    <row r="88" spans="2:460">
      <c r="B88" s="275" t="str">
        <f t="shared" si="106"/>
        <v>Excavatorist V</v>
      </c>
      <c r="C88" s="275"/>
      <c r="D88" s="270"/>
      <c r="E88" s="273"/>
      <c r="F88" s="273"/>
      <c r="G88" s="273"/>
      <c r="H88" s="273"/>
      <c r="I88" s="273"/>
      <c r="J88" s="273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273"/>
      <c r="Z88" s="273"/>
      <c r="AA88" s="273"/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  <c r="AQ88" s="273"/>
      <c r="AR88" s="273"/>
      <c r="AS88" s="273"/>
      <c r="AT88" s="273"/>
      <c r="AU88" s="273"/>
      <c r="AV88" s="273"/>
      <c r="AW88" s="273"/>
      <c r="AX88" s="273"/>
      <c r="AY88" s="273"/>
      <c r="AZ88" s="273"/>
      <c r="BA88" s="273"/>
      <c r="BB88" s="273"/>
      <c r="BC88" s="272"/>
      <c r="BD88" s="273"/>
      <c r="BE88" s="273"/>
      <c r="BF88" s="273"/>
      <c r="BG88" s="273"/>
      <c r="BH88" s="273"/>
      <c r="BI88" s="273"/>
      <c r="BJ88" s="273"/>
      <c r="BK88" s="273"/>
      <c r="BL88" s="273"/>
      <c r="BM88" s="273"/>
      <c r="BN88" s="273"/>
      <c r="BO88" s="273"/>
      <c r="BP88" s="273"/>
      <c r="BQ88" s="273"/>
      <c r="BR88" s="273"/>
      <c r="BS88" s="273"/>
      <c r="BT88" s="273"/>
      <c r="BU88" s="273"/>
      <c r="BV88" s="273"/>
      <c r="BW88" s="273"/>
      <c r="BX88" s="273"/>
      <c r="BY88" s="273"/>
      <c r="BZ88" s="273"/>
      <c r="CA88" s="273"/>
      <c r="CB88" s="273"/>
      <c r="CC88" s="273"/>
      <c r="CD88" s="273"/>
      <c r="CE88" s="273"/>
      <c r="CF88" s="273"/>
      <c r="CG88" s="273"/>
      <c r="CH88" s="273"/>
      <c r="CI88" s="273"/>
      <c r="CJ88" s="273"/>
      <c r="CK88" s="273"/>
      <c r="CL88" s="273"/>
      <c r="CM88" s="273"/>
      <c r="CN88" s="273"/>
      <c r="CO88" s="273"/>
      <c r="CP88" s="273"/>
      <c r="CQ88" s="273"/>
      <c r="CR88" s="273"/>
      <c r="CS88" s="273"/>
      <c r="CT88" s="273"/>
      <c r="CU88" s="273"/>
      <c r="CV88" s="273"/>
      <c r="CW88" s="273"/>
      <c r="CX88" s="273"/>
      <c r="CY88" s="273"/>
      <c r="CZ88" s="273"/>
      <c r="DA88" s="273"/>
      <c r="DB88" s="273"/>
      <c r="DC88" s="273"/>
      <c r="DD88" s="273"/>
      <c r="DE88" s="273"/>
      <c r="DF88" s="273"/>
      <c r="DG88" s="273"/>
      <c r="DH88" s="273"/>
      <c r="DI88" s="273"/>
      <c r="DJ88" s="273"/>
      <c r="DK88" s="273"/>
      <c r="DL88" s="273"/>
      <c r="DM88" s="273"/>
      <c r="DN88" s="273"/>
      <c r="DO88" s="273"/>
      <c r="DP88" s="273"/>
      <c r="DQ88" s="273"/>
      <c r="DR88" s="273"/>
      <c r="DS88" s="273"/>
      <c r="DT88" s="273"/>
      <c r="DU88" s="273"/>
      <c r="DV88" s="273"/>
      <c r="DW88" s="273"/>
      <c r="DX88" s="273"/>
      <c r="DY88" s="273"/>
      <c r="DZ88" s="273"/>
      <c r="EA88" s="273"/>
      <c r="EB88" s="273"/>
      <c r="EC88" s="273"/>
      <c r="ED88" s="273"/>
      <c r="EE88" s="273"/>
      <c r="EF88" s="273"/>
      <c r="EG88" s="273"/>
      <c r="EH88" s="273"/>
      <c r="EI88" s="273"/>
      <c r="EJ88" s="273"/>
      <c r="EK88" s="273"/>
      <c r="EL88" s="273"/>
      <c r="EM88" s="273"/>
      <c r="EN88" s="273"/>
      <c r="EO88" s="273"/>
      <c r="EP88" s="273"/>
      <c r="EQ88" s="273"/>
      <c r="ER88" s="273"/>
      <c r="ES88" s="273"/>
      <c r="ET88" s="273"/>
      <c r="EU88" s="273"/>
      <c r="EV88" s="273"/>
      <c r="EW88" s="273"/>
      <c r="EX88" s="273"/>
      <c r="EY88" s="273"/>
      <c r="EZ88" s="273"/>
      <c r="FA88" s="273"/>
      <c r="FB88" s="273"/>
      <c r="FC88" s="273"/>
      <c r="FD88" s="273"/>
      <c r="FE88" s="273"/>
      <c r="FF88" s="273"/>
      <c r="FG88" s="273"/>
      <c r="FH88" s="273"/>
      <c r="FI88" s="273"/>
      <c r="FJ88" s="273"/>
      <c r="FK88" s="273"/>
      <c r="FL88" s="273"/>
      <c r="FM88" s="273"/>
      <c r="FN88" s="273"/>
      <c r="FO88" s="273"/>
      <c r="FP88" s="273"/>
      <c r="FQ88" s="273"/>
      <c r="FR88" s="273"/>
      <c r="FS88" s="273"/>
      <c r="FT88" s="273"/>
      <c r="FU88" s="273"/>
      <c r="FV88" s="273"/>
      <c r="FW88" s="273"/>
      <c r="FX88" s="273"/>
      <c r="FY88" s="273"/>
      <c r="FZ88" s="273"/>
      <c r="GA88" s="273"/>
      <c r="GB88" s="273"/>
      <c r="GC88" s="273"/>
      <c r="GD88" s="273"/>
      <c r="GE88" s="273"/>
      <c r="GF88" s="273"/>
      <c r="GG88" s="273"/>
      <c r="GH88" s="273"/>
      <c r="GI88" s="273"/>
      <c r="GJ88" s="273"/>
      <c r="GK88" s="273"/>
      <c r="GL88" s="273"/>
      <c r="GM88" s="273"/>
      <c r="GN88" s="273"/>
      <c r="GO88" s="273"/>
      <c r="GP88" s="273"/>
      <c r="GQ88" s="273"/>
      <c r="GR88" s="273"/>
      <c r="GS88" s="273"/>
      <c r="GT88" s="273"/>
      <c r="GU88" s="273"/>
      <c r="GV88" s="273"/>
      <c r="GW88" s="273"/>
      <c r="GX88" s="273"/>
      <c r="GY88" s="273"/>
      <c r="GZ88" s="273"/>
      <c r="HA88" s="273"/>
      <c r="HB88" s="273"/>
      <c r="HC88" s="273"/>
      <c r="HD88" s="273"/>
      <c r="HE88" s="273"/>
      <c r="HF88" s="273"/>
      <c r="HG88" s="273"/>
      <c r="HH88" s="273"/>
      <c r="HI88" s="273"/>
      <c r="HJ88" s="273"/>
      <c r="HK88" s="273"/>
      <c r="HL88" s="275"/>
      <c r="HM88" s="275"/>
      <c r="HN88" s="275"/>
      <c r="HO88" s="275"/>
      <c r="HP88" s="275"/>
      <c r="HQ88" s="275"/>
      <c r="HR88" s="275"/>
      <c r="HS88" s="275"/>
      <c r="HT88" s="275"/>
      <c r="HU88" s="275"/>
      <c r="HV88" s="275"/>
      <c r="HW88" s="275"/>
      <c r="HX88" s="275"/>
      <c r="HY88" s="275"/>
      <c r="HZ88" s="275"/>
      <c r="IA88" s="275"/>
      <c r="IB88" s="275"/>
      <c r="IC88" s="275"/>
      <c r="ID88" s="275"/>
      <c r="IE88" s="275"/>
      <c r="IF88" s="275"/>
      <c r="IG88" s="275"/>
      <c r="IH88" s="275"/>
      <c r="II88" s="275"/>
      <c r="IJ88" s="275"/>
      <c r="IK88" s="275"/>
      <c r="IL88" s="275"/>
      <c r="IM88" s="275"/>
      <c r="IN88" s="275"/>
      <c r="IO88" s="275"/>
      <c r="IP88" s="275"/>
      <c r="IQ88" s="275"/>
      <c r="IR88" s="275"/>
      <c r="IS88" s="275"/>
      <c r="IT88" s="275"/>
      <c r="IU88" s="275"/>
      <c r="IV88" s="275"/>
      <c r="IW88" s="837"/>
      <c r="IX88" s="275"/>
      <c r="IY88" s="275"/>
      <c r="IZ88" s="275"/>
      <c r="JA88" s="275"/>
      <c r="JB88" s="275"/>
      <c r="JC88" s="275"/>
      <c r="JD88" s="275"/>
      <c r="JE88" s="275"/>
      <c r="JF88" s="275"/>
      <c r="JG88" s="275"/>
      <c r="JH88" s="275"/>
      <c r="JI88" s="275"/>
      <c r="JJ88" s="275"/>
      <c r="JK88" s="275"/>
      <c r="JL88" s="275"/>
      <c r="JM88" s="275"/>
      <c r="JN88" s="275"/>
      <c r="JO88" s="275"/>
      <c r="JP88" s="275"/>
      <c r="JQ88" s="275"/>
      <c r="JR88" s="275"/>
      <c r="JS88" s="275"/>
      <c r="JT88" s="275"/>
      <c r="JU88" s="275"/>
      <c r="JV88" s="275"/>
      <c r="JW88" s="275"/>
      <c r="JX88" s="275"/>
      <c r="JY88" s="275"/>
      <c r="JZ88" s="275"/>
      <c r="KA88" s="275"/>
      <c r="KB88" s="275"/>
      <c r="KC88" s="275"/>
      <c r="KD88" s="275"/>
      <c r="KE88" s="275"/>
      <c r="KF88" s="275"/>
      <c r="KG88" s="275"/>
      <c r="KH88" s="275"/>
      <c r="KI88" s="275"/>
      <c r="KJ88" s="275"/>
      <c r="KK88" s="275"/>
      <c r="KL88" s="275"/>
      <c r="KM88" s="275"/>
      <c r="KN88" s="275"/>
      <c r="KO88" s="275"/>
      <c r="KP88" s="275"/>
      <c r="KQ88" s="275"/>
      <c r="KR88" s="275"/>
      <c r="KS88" s="275"/>
      <c r="KT88" s="275"/>
      <c r="KU88" s="275"/>
      <c r="KV88" s="275"/>
      <c r="KW88" s="275"/>
      <c r="KX88" s="275"/>
      <c r="KY88" s="275"/>
      <c r="KZ88" s="275"/>
      <c r="LA88" s="275"/>
      <c r="LB88" s="275"/>
      <c r="LC88" s="275"/>
      <c r="LD88" s="275"/>
      <c r="LE88" s="275"/>
      <c r="LF88" s="275"/>
      <c r="LG88" s="275"/>
      <c r="LH88" s="275"/>
      <c r="LI88" s="275"/>
      <c r="LJ88" s="275"/>
      <c r="LK88" s="275"/>
      <c r="LL88" s="275"/>
      <c r="LM88" s="275"/>
      <c r="LN88" s="275"/>
      <c r="LO88" s="275"/>
      <c r="LP88" s="275"/>
      <c r="LQ88" s="275"/>
      <c r="LR88" s="275"/>
      <c r="LS88" s="275"/>
      <c r="LT88" s="275"/>
      <c r="LU88" s="275"/>
      <c r="LV88" s="275"/>
      <c r="LW88" s="275"/>
      <c r="LX88" s="275"/>
      <c r="LY88" s="275"/>
      <c r="LZ88" s="275"/>
      <c r="MA88" s="275"/>
      <c r="MB88" s="275"/>
      <c r="MC88" s="275"/>
      <c r="MD88" s="275"/>
      <c r="ME88" s="275"/>
      <c r="MF88" s="275"/>
      <c r="MG88" s="275"/>
      <c r="MH88" s="275"/>
      <c r="MI88" s="275"/>
      <c r="MJ88" s="275"/>
      <c r="MK88" s="275"/>
      <c r="ML88" s="275"/>
      <c r="MM88" s="275"/>
      <c r="MN88" s="275"/>
      <c r="MO88" s="275"/>
      <c r="MP88" s="275"/>
      <c r="MQ88" s="275"/>
      <c r="MR88" s="275"/>
      <c r="MS88" s="275"/>
      <c r="MT88" s="275"/>
      <c r="MU88" s="275"/>
      <c r="MV88" s="275"/>
      <c r="MW88" s="275"/>
      <c r="MX88" s="275"/>
      <c r="MY88" s="275"/>
      <c r="MZ88" s="275"/>
      <c r="NA88" s="275"/>
      <c r="NB88" s="275"/>
      <c r="NC88" s="275"/>
      <c r="ND88" s="275"/>
      <c r="NE88" s="275"/>
      <c r="NF88" s="275"/>
      <c r="NG88" s="275"/>
      <c r="NH88" s="275"/>
      <c r="NI88" s="275"/>
      <c r="NJ88" s="275"/>
      <c r="NK88" s="275"/>
      <c r="NL88" s="275"/>
      <c r="NM88" s="275"/>
      <c r="NN88" s="275"/>
      <c r="NO88" s="275"/>
      <c r="NP88" s="275"/>
      <c r="NQ88" s="275"/>
      <c r="NR88" s="275"/>
      <c r="NS88" s="275"/>
      <c r="NT88" s="275"/>
      <c r="NU88" s="275"/>
      <c r="NV88" s="275"/>
      <c r="NW88" s="275"/>
      <c r="NX88" s="275"/>
      <c r="NY88" s="275"/>
      <c r="NZ88" s="275"/>
      <c r="OA88" s="275"/>
      <c r="OB88" s="275"/>
      <c r="OC88" s="275"/>
      <c r="OD88" s="275"/>
      <c r="OE88" s="275"/>
      <c r="OF88" s="275"/>
      <c r="OG88" s="275"/>
      <c r="OH88" s="275"/>
      <c r="OI88" s="275"/>
      <c r="OJ88" s="275"/>
      <c r="OK88" s="275"/>
      <c r="OL88" s="275"/>
      <c r="OM88" s="275"/>
      <c r="ON88" s="275"/>
      <c r="OO88" s="275"/>
      <c r="OP88" s="275"/>
      <c r="OQ88" s="275"/>
      <c r="OR88" s="275"/>
      <c r="OS88" s="275"/>
      <c r="OT88" s="275"/>
      <c r="OU88" s="275"/>
      <c r="OV88" s="275"/>
      <c r="OW88" s="275"/>
      <c r="OX88" s="275"/>
      <c r="OY88" s="275"/>
      <c r="OZ88" s="275"/>
      <c r="PA88" s="275"/>
      <c r="PB88" s="275"/>
      <c r="PC88" s="275"/>
      <c r="PD88" s="275"/>
      <c r="PE88" s="275"/>
      <c r="PF88" s="275"/>
      <c r="PG88" s="275"/>
      <c r="PH88" s="275"/>
      <c r="PI88" s="275"/>
      <c r="PJ88" s="275"/>
      <c r="PK88" s="275"/>
      <c r="PL88" s="275"/>
      <c r="PM88" s="275"/>
      <c r="PN88" s="275"/>
      <c r="PO88" s="275"/>
      <c r="PP88" s="275"/>
      <c r="PQ88" s="275"/>
      <c r="PR88" s="275"/>
      <c r="PS88" s="275"/>
      <c r="PT88" s="275"/>
      <c r="PU88" s="275"/>
      <c r="PV88" s="275"/>
      <c r="PW88" s="275"/>
      <c r="PX88" s="275"/>
      <c r="PY88" s="275"/>
      <c r="PZ88" s="275"/>
      <c r="QA88" s="275"/>
      <c r="QB88" s="275"/>
      <c r="QC88" s="275"/>
      <c r="QD88" s="275"/>
      <c r="QE88" s="275"/>
      <c r="QF88" s="275"/>
      <c r="QG88" s="275"/>
      <c r="QH88" s="275"/>
      <c r="QI88" s="275"/>
      <c r="QJ88" s="275"/>
      <c r="QK88" s="275"/>
      <c r="QL88" s="275"/>
      <c r="QM88" s="275"/>
      <c r="QN88" s="275"/>
      <c r="QO88" s="275"/>
      <c r="QP88" s="275"/>
      <c r="QQ88" s="275"/>
    </row>
    <row r="89" spans="2:460">
      <c r="B89" s="275" t="str">
        <f t="shared" si="106"/>
        <v xml:space="preserve">Sofer  </v>
      </c>
      <c r="C89" s="275"/>
      <c r="D89" s="270"/>
      <c r="E89" s="273"/>
      <c r="F89" s="273"/>
      <c r="G89" s="273"/>
      <c r="H89" s="273"/>
      <c r="I89" s="273"/>
      <c r="J89" s="273"/>
      <c r="K89" s="273"/>
      <c r="L89" s="273"/>
      <c r="M89" s="273"/>
      <c r="N89" s="273"/>
      <c r="O89" s="273"/>
      <c r="P89" s="273"/>
      <c r="Q89" s="273"/>
      <c r="R89" s="273"/>
      <c r="S89" s="273"/>
      <c r="T89" s="273"/>
      <c r="U89" s="273"/>
      <c r="V89" s="273"/>
      <c r="W89" s="273"/>
      <c r="X89" s="273"/>
      <c r="Y89" s="273"/>
      <c r="Z89" s="273"/>
      <c r="AA89" s="273"/>
      <c r="AB89" s="273"/>
      <c r="AC89" s="273"/>
      <c r="AD89" s="273"/>
      <c r="AE89" s="273"/>
      <c r="AF89" s="273"/>
      <c r="AG89" s="273"/>
      <c r="AH89" s="273"/>
      <c r="AI89" s="273"/>
      <c r="AJ89" s="273"/>
      <c r="AK89" s="273"/>
      <c r="AL89" s="273"/>
      <c r="AM89" s="273"/>
      <c r="AN89" s="273"/>
      <c r="AO89" s="273"/>
      <c r="AP89" s="273"/>
      <c r="AQ89" s="273"/>
      <c r="AR89" s="273"/>
      <c r="AS89" s="273"/>
      <c r="AT89" s="273"/>
      <c r="AU89" s="273"/>
      <c r="AV89" s="273"/>
      <c r="AW89" s="273"/>
      <c r="AX89" s="273"/>
      <c r="AY89" s="273"/>
      <c r="AZ89" s="273"/>
      <c r="BA89" s="273"/>
      <c r="BB89" s="273"/>
      <c r="BC89" s="272"/>
      <c r="BD89" s="273"/>
      <c r="BE89" s="273"/>
      <c r="BF89" s="273"/>
      <c r="BG89" s="273"/>
      <c r="BH89" s="273"/>
      <c r="BI89" s="273"/>
      <c r="BJ89" s="273"/>
      <c r="BK89" s="273"/>
      <c r="BL89" s="273"/>
      <c r="BM89" s="273"/>
      <c r="BN89" s="273"/>
      <c r="BO89" s="273"/>
      <c r="BP89" s="273"/>
      <c r="BQ89" s="273"/>
      <c r="BR89" s="273"/>
      <c r="BS89" s="273"/>
      <c r="BT89" s="273"/>
      <c r="BU89" s="273"/>
      <c r="BV89" s="273"/>
      <c r="BW89" s="273"/>
      <c r="BX89" s="273"/>
      <c r="BY89" s="273"/>
      <c r="BZ89" s="273"/>
      <c r="CA89" s="273"/>
      <c r="CB89" s="273"/>
      <c r="CC89" s="273"/>
      <c r="CD89" s="273"/>
      <c r="CE89" s="273"/>
      <c r="CF89" s="273"/>
      <c r="CG89" s="273"/>
      <c r="CH89" s="273"/>
      <c r="CI89" s="273"/>
      <c r="CJ89" s="273"/>
      <c r="CK89" s="273"/>
      <c r="CL89" s="273"/>
      <c r="CM89" s="273"/>
      <c r="CN89" s="273"/>
      <c r="CO89" s="273"/>
      <c r="CP89" s="273"/>
      <c r="CQ89" s="273"/>
      <c r="CR89" s="273"/>
      <c r="CS89" s="273"/>
      <c r="CT89" s="273"/>
      <c r="CU89" s="273"/>
      <c r="CV89" s="273"/>
      <c r="CW89" s="273"/>
      <c r="CX89" s="273"/>
      <c r="CY89" s="273"/>
      <c r="CZ89" s="273"/>
      <c r="DA89" s="273"/>
      <c r="DB89" s="273"/>
      <c r="DC89" s="273"/>
      <c r="DD89" s="273"/>
      <c r="DE89" s="273"/>
      <c r="DF89" s="273"/>
      <c r="DG89" s="273"/>
      <c r="DH89" s="273"/>
      <c r="DI89" s="273"/>
      <c r="DJ89" s="273"/>
      <c r="DK89" s="273"/>
      <c r="DL89" s="273"/>
      <c r="DM89" s="273"/>
      <c r="DN89" s="273"/>
      <c r="DO89" s="273"/>
      <c r="DP89" s="273"/>
      <c r="DQ89" s="273"/>
      <c r="DR89" s="273"/>
      <c r="DS89" s="273"/>
      <c r="DT89" s="273"/>
      <c r="DU89" s="273"/>
      <c r="DV89" s="273"/>
      <c r="DW89" s="273"/>
      <c r="DX89" s="273"/>
      <c r="DY89" s="273"/>
      <c r="DZ89" s="273"/>
      <c r="EA89" s="273"/>
      <c r="EB89" s="273"/>
      <c r="EC89" s="273"/>
      <c r="ED89" s="273"/>
      <c r="EE89" s="273"/>
      <c r="EF89" s="273"/>
      <c r="EG89" s="273"/>
      <c r="EH89" s="273"/>
      <c r="EI89" s="273"/>
      <c r="EJ89" s="273"/>
      <c r="EK89" s="273"/>
      <c r="EL89" s="273"/>
      <c r="EM89" s="273"/>
      <c r="EN89" s="273"/>
      <c r="EO89" s="273"/>
      <c r="EP89" s="273"/>
      <c r="EQ89" s="273"/>
      <c r="ER89" s="273"/>
      <c r="ES89" s="273"/>
      <c r="ET89" s="273"/>
      <c r="EU89" s="273"/>
      <c r="EV89" s="273"/>
      <c r="EW89" s="273"/>
      <c r="EX89" s="273"/>
      <c r="EY89" s="273"/>
      <c r="EZ89" s="273"/>
      <c r="FA89" s="273"/>
      <c r="FB89" s="273"/>
      <c r="FC89" s="273"/>
      <c r="FD89" s="273"/>
      <c r="FE89" s="273"/>
      <c r="FF89" s="273"/>
      <c r="FG89" s="273"/>
      <c r="FH89" s="273"/>
      <c r="FI89" s="273"/>
      <c r="FJ89" s="273"/>
      <c r="FK89" s="273"/>
      <c r="FL89" s="273"/>
      <c r="FM89" s="273"/>
      <c r="FN89" s="273"/>
      <c r="FO89" s="273"/>
      <c r="FP89" s="273"/>
      <c r="FQ89" s="273"/>
      <c r="FR89" s="273"/>
      <c r="FS89" s="273"/>
      <c r="FT89" s="273"/>
      <c r="FU89" s="273"/>
      <c r="FV89" s="273"/>
      <c r="FW89" s="273"/>
      <c r="FX89" s="273"/>
      <c r="FY89" s="273"/>
      <c r="FZ89" s="273"/>
      <c r="GA89" s="273"/>
      <c r="GB89" s="273"/>
      <c r="GC89" s="273"/>
      <c r="GD89" s="273"/>
      <c r="GE89" s="273"/>
      <c r="GF89" s="273"/>
      <c r="GG89" s="273"/>
      <c r="GH89" s="273"/>
      <c r="GI89" s="273"/>
      <c r="GJ89" s="273"/>
      <c r="GK89" s="273"/>
      <c r="GL89" s="273"/>
      <c r="GM89" s="273"/>
      <c r="GN89" s="273"/>
      <c r="GO89" s="273"/>
      <c r="GP89" s="273"/>
      <c r="GQ89" s="273"/>
      <c r="GR89" s="273"/>
      <c r="GS89" s="273"/>
      <c r="GT89" s="273"/>
      <c r="GU89" s="273"/>
      <c r="GV89" s="273"/>
      <c r="GW89" s="273"/>
      <c r="GX89" s="273"/>
      <c r="GY89" s="273"/>
      <c r="GZ89" s="273"/>
      <c r="HA89" s="273"/>
      <c r="HB89" s="273"/>
      <c r="HC89" s="273"/>
      <c r="HD89" s="273"/>
      <c r="HE89" s="273"/>
      <c r="HF89" s="273"/>
      <c r="HG89" s="273"/>
      <c r="HH89" s="273"/>
      <c r="HI89" s="273"/>
      <c r="HJ89" s="273"/>
      <c r="HK89" s="273"/>
      <c r="HL89" s="275"/>
      <c r="HM89" s="275"/>
      <c r="HN89" s="275"/>
      <c r="HO89" s="275"/>
      <c r="HP89" s="275"/>
      <c r="HQ89" s="275"/>
      <c r="HR89" s="275"/>
      <c r="HS89" s="275"/>
      <c r="HT89" s="275"/>
      <c r="HU89" s="275"/>
      <c r="HV89" s="275"/>
      <c r="HW89" s="275"/>
      <c r="HX89" s="275"/>
      <c r="HY89" s="275"/>
      <c r="HZ89" s="275"/>
      <c r="IA89" s="275"/>
      <c r="IB89" s="275"/>
      <c r="IC89" s="275"/>
      <c r="ID89" s="275"/>
      <c r="IE89" s="275"/>
      <c r="IF89" s="275"/>
      <c r="IG89" s="275"/>
      <c r="IH89" s="275"/>
      <c r="II89" s="275"/>
      <c r="IJ89" s="275"/>
      <c r="IK89" s="275"/>
      <c r="IL89" s="275"/>
      <c r="IM89" s="275"/>
      <c r="IN89" s="275"/>
      <c r="IO89" s="275"/>
      <c r="IP89" s="275"/>
      <c r="IQ89" s="275"/>
      <c r="IR89" s="275"/>
      <c r="IS89" s="275"/>
      <c r="IT89" s="275"/>
      <c r="IU89" s="275"/>
      <c r="IV89" s="275"/>
      <c r="IW89" s="837"/>
      <c r="IX89" s="275"/>
      <c r="IY89" s="275"/>
      <c r="IZ89" s="275"/>
      <c r="JA89" s="275"/>
      <c r="JB89" s="275"/>
      <c r="JC89" s="275"/>
      <c r="JD89" s="275"/>
      <c r="JE89" s="275"/>
      <c r="JF89" s="275"/>
      <c r="JG89" s="275"/>
      <c r="JH89" s="275"/>
      <c r="JI89" s="275"/>
      <c r="JJ89" s="275"/>
      <c r="JK89" s="275"/>
      <c r="JL89" s="275"/>
      <c r="JM89" s="275"/>
      <c r="JN89" s="275"/>
      <c r="JO89" s="275"/>
      <c r="JP89" s="275"/>
      <c r="JQ89" s="275"/>
      <c r="JR89" s="275"/>
      <c r="JS89" s="275"/>
      <c r="JT89" s="275"/>
      <c r="JU89" s="275"/>
      <c r="JV89" s="275"/>
      <c r="JW89" s="275"/>
      <c r="JX89" s="275"/>
      <c r="JY89" s="275"/>
      <c r="JZ89" s="275"/>
      <c r="KA89" s="275"/>
      <c r="KB89" s="275"/>
      <c r="KC89" s="275"/>
      <c r="KD89" s="275"/>
      <c r="KE89" s="275"/>
      <c r="KF89" s="275"/>
      <c r="KG89" s="275"/>
      <c r="KH89" s="275"/>
      <c r="KI89" s="275"/>
      <c r="KJ89" s="275"/>
      <c r="KK89" s="275"/>
      <c r="KL89" s="275"/>
      <c r="KM89" s="275"/>
      <c r="KN89" s="275"/>
      <c r="KO89" s="275"/>
      <c r="KP89" s="275"/>
      <c r="KQ89" s="275"/>
      <c r="KR89" s="275"/>
      <c r="KS89" s="275"/>
      <c r="KT89" s="275"/>
      <c r="KU89" s="275"/>
      <c r="KV89" s="275"/>
      <c r="KW89" s="275"/>
      <c r="KX89" s="275"/>
      <c r="KY89" s="275"/>
      <c r="KZ89" s="275"/>
      <c r="LA89" s="275"/>
      <c r="LB89" s="275"/>
      <c r="LC89" s="275"/>
      <c r="LD89" s="275"/>
      <c r="LE89" s="275"/>
      <c r="LF89" s="275"/>
      <c r="LG89" s="275"/>
      <c r="LH89" s="275"/>
      <c r="LI89" s="275"/>
      <c r="LJ89" s="275"/>
      <c r="LK89" s="275"/>
      <c r="LL89" s="275"/>
      <c r="LM89" s="275"/>
      <c r="LN89" s="275"/>
      <c r="LO89" s="275"/>
      <c r="LP89" s="275"/>
      <c r="LQ89" s="275"/>
      <c r="LR89" s="275"/>
      <c r="LS89" s="275"/>
      <c r="LT89" s="275"/>
      <c r="LU89" s="275"/>
      <c r="LV89" s="275"/>
      <c r="LW89" s="275"/>
      <c r="LX89" s="275"/>
      <c r="LY89" s="275"/>
      <c r="LZ89" s="275"/>
      <c r="MA89" s="275"/>
      <c r="MB89" s="275"/>
      <c r="MC89" s="275"/>
      <c r="MD89" s="275"/>
      <c r="ME89" s="275"/>
      <c r="MF89" s="275"/>
      <c r="MG89" s="275"/>
      <c r="MH89" s="275"/>
      <c r="MI89" s="275"/>
      <c r="MJ89" s="275"/>
      <c r="MK89" s="275"/>
      <c r="ML89" s="275"/>
      <c r="MM89" s="275"/>
      <c r="MN89" s="275"/>
      <c r="MO89" s="275"/>
      <c r="MP89" s="275"/>
      <c r="MQ89" s="275"/>
      <c r="MR89" s="275"/>
      <c r="MS89" s="275"/>
      <c r="MT89" s="275"/>
      <c r="MU89" s="275"/>
      <c r="MV89" s="275"/>
      <c r="MW89" s="275"/>
      <c r="MX89" s="275"/>
      <c r="MY89" s="275"/>
      <c r="MZ89" s="275"/>
      <c r="NA89" s="275"/>
      <c r="NB89" s="275"/>
      <c r="NC89" s="275"/>
      <c r="ND89" s="275"/>
      <c r="NE89" s="275"/>
      <c r="NF89" s="275"/>
      <c r="NG89" s="275"/>
      <c r="NH89" s="275"/>
      <c r="NI89" s="275"/>
      <c r="NJ89" s="275"/>
      <c r="NK89" s="275"/>
      <c r="NL89" s="275"/>
      <c r="NM89" s="275"/>
      <c r="NN89" s="275"/>
      <c r="NO89" s="275"/>
      <c r="NP89" s="275"/>
      <c r="NQ89" s="275"/>
      <c r="NR89" s="275"/>
      <c r="NS89" s="275"/>
      <c r="NT89" s="275"/>
      <c r="NU89" s="275"/>
      <c r="NV89" s="275"/>
      <c r="NW89" s="275"/>
      <c r="NX89" s="275"/>
      <c r="NY89" s="275"/>
      <c r="NZ89" s="275"/>
      <c r="OA89" s="275"/>
      <c r="OB89" s="275"/>
      <c r="OC89" s="275"/>
      <c r="OD89" s="275"/>
      <c r="OE89" s="275"/>
      <c r="OF89" s="275"/>
      <c r="OG89" s="275"/>
      <c r="OH89" s="275"/>
      <c r="OI89" s="275"/>
      <c r="OJ89" s="275"/>
      <c r="OK89" s="275"/>
      <c r="OL89" s="275"/>
      <c r="OM89" s="275"/>
      <c r="ON89" s="275"/>
      <c r="OO89" s="275"/>
      <c r="OP89" s="275"/>
      <c r="OQ89" s="275"/>
      <c r="OR89" s="275"/>
      <c r="OS89" s="275">
        <f>OS70-OS20</f>
        <v>0</v>
      </c>
      <c r="OT89" s="275">
        <f>OT70-OT20</f>
        <v>0</v>
      </c>
      <c r="OU89" s="275">
        <f>OU70-OU20</f>
        <v>0</v>
      </c>
      <c r="OV89" s="275">
        <f>OV70-OV20</f>
        <v>0</v>
      </c>
      <c r="OW89" s="275"/>
      <c r="OX89" s="275">
        <f>OX70-OX20</f>
        <v>0</v>
      </c>
      <c r="OY89" s="275">
        <f>OY70-OY20</f>
        <v>0</v>
      </c>
      <c r="OZ89" s="275">
        <f>OZ70-OZ20</f>
        <v>0</v>
      </c>
      <c r="PA89" s="275"/>
      <c r="PB89" s="275"/>
      <c r="PC89" s="275">
        <f>PC70-PC20</f>
        <v>0</v>
      </c>
      <c r="PD89" s="275">
        <f>PD70-PD20</f>
        <v>0</v>
      </c>
      <c r="PE89" s="275">
        <f>PE70-PE20</f>
        <v>0</v>
      </c>
      <c r="PF89" s="275">
        <f>PF70-PF20</f>
        <v>0</v>
      </c>
      <c r="PG89" s="275"/>
      <c r="PH89" s="275">
        <f t="shared" ref="PH89:QQ89" si="110">PH70-PH20</f>
        <v>0</v>
      </c>
      <c r="PI89" s="275">
        <f t="shared" si="110"/>
        <v>0</v>
      </c>
      <c r="PJ89" s="275">
        <f t="shared" si="110"/>
        <v>0</v>
      </c>
      <c r="PK89" s="275">
        <f t="shared" si="110"/>
        <v>0</v>
      </c>
      <c r="PL89" s="275">
        <f t="shared" si="110"/>
        <v>0</v>
      </c>
      <c r="PM89" s="275">
        <f t="shared" si="110"/>
        <v>0</v>
      </c>
      <c r="PN89" s="275">
        <f t="shared" si="110"/>
        <v>0</v>
      </c>
      <c r="PO89" s="275">
        <f t="shared" si="110"/>
        <v>0</v>
      </c>
      <c r="PP89" s="275">
        <f t="shared" si="110"/>
        <v>0</v>
      </c>
      <c r="PQ89" s="275">
        <f t="shared" si="110"/>
        <v>0</v>
      </c>
      <c r="PR89" s="275">
        <f t="shared" si="110"/>
        <v>0</v>
      </c>
      <c r="PS89" s="275">
        <f t="shared" si="110"/>
        <v>0</v>
      </c>
      <c r="PT89" s="275">
        <f t="shared" si="110"/>
        <v>0</v>
      </c>
      <c r="PU89" s="275">
        <f t="shared" si="110"/>
        <v>0</v>
      </c>
      <c r="PV89" s="275">
        <f t="shared" si="110"/>
        <v>0</v>
      </c>
      <c r="PW89" s="275">
        <f t="shared" si="110"/>
        <v>0</v>
      </c>
      <c r="PX89" s="275">
        <f t="shared" si="110"/>
        <v>0</v>
      </c>
      <c r="PY89" s="275">
        <f t="shared" si="110"/>
        <v>0</v>
      </c>
      <c r="PZ89" s="275">
        <f t="shared" si="110"/>
        <v>0</v>
      </c>
      <c r="QA89" s="275">
        <f t="shared" si="110"/>
        <v>0</v>
      </c>
      <c r="QB89" s="275">
        <f t="shared" si="110"/>
        <v>0</v>
      </c>
      <c r="QC89" s="275">
        <f t="shared" si="110"/>
        <v>0</v>
      </c>
      <c r="QD89" s="275">
        <f t="shared" si="110"/>
        <v>0</v>
      </c>
      <c r="QE89" s="275">
        <f t="shared" si="110"/>
        <v>0</v>
      </c>
      <c r="QF89" s="275">
        <f t="shared" si="110"/>
        <v>0</v>
      </c>
      <c r="QG89" s="275">
        <f t="shared" si="110"/>
        <v>0</v>
      </c>
      <c r="QH89" s="275">
        <f t="shared" si="110"/>
        <v>0</v>
      </c>
      <c r="QI89" s="275">
        <f t="shared" si="110"/>
        <v>0</v>
      </c>
      <c r="QJ89" s="275">
        <f t="shared" si="110"/>
        <v>0</v>
      </c>
      <c r="QK89" s="275">
        <f t="shared" si="110"/>
        <v>0</v>
      </c>
      <c r="QL89" s="275">
        <f t="shared" si="110"/>
        <v>0</v>
      </c>
      <c r="QM89" s="275">
        <f t="shared" si="110"/>
        <v>0</v>
      </c>
      <c r="QN89" s="275">
        <f t="shared" si="110"/>
        <v>0</v>
      </c>
      <c r="QO89" s="275">
        <f t="shared" si="110"/>
        <v>0</v>
      </c>
      <c r="QP89" s="275">
        <f t="shared" si="110"/>
        <v>0</v>
      </c>
      <c r="QQ89" s="275">
        <f t="shared" si="110"/>
        <v>0</v>
      </c>
    </row>
    <row r="90" spans="2:460">
      <c r="B90" s="275" t="str">
        <f t="shared" si="106"/>
        <v>Electrogazosudor V</v>
      </c>
      <c r="C90" s="275"/>
      <c r="D90" s="270"/>
      <c r="E90" s="273"/>
      <c r="F90" s="273"/>
      <c r="G90" s="273"/>
      <c r="H90" s="273"/>
      <c r="I90" s="273"/>
      <c r="J90" s="273"/>
      <c r="K90" s="273"/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273"/>
      <c r="Z90" s="273"/>
      <c r="AA90" s="273"/>
      <c r="AB90" s="273"/>
      <c r="AC90" s="273"/>
      <c r="AD90" s="273"/>
      <c r="AE90" s="273"/>
      <c r="AF90" s="273"/>
      <c r="AG90" s="273"/>
      <c r="AH90" s="273"/>
      <c r="AI90" s="273"/>
      <c r="AJ90" s="273"/>
      <c r="AK90" s="273"/>
      <c r="AL90" s="273"/>
      <c r="AM90" s="273"/>
      <c r="AN90" s="273"/>
      <c r="AO90" s="273"/>
      <c r="AP90" s="273"/>
      <c r="AQ90" s="273"/>
      <c r="AR90" s="273"/>
      <c r="AS90" s="273"/>
      <c r="AT90" s="273"/>
      <c r="AU90" s="273"/>
      <c r="AV90" s="273"/>
      <c r="AW90" s="273"/>
      <c r="AX90" s="273"/>
      <c r="AY90" s="273"/>
      <c r="AZ90" s="273"/>
      <c r="BA90" s="273"/>
      <c r="BB90" s="273"/>
      <c r="BC90" s="272"/>
      <c r="BD90" s="273"/>
      <c r="BE90" s="273"/>
      <c r="BF90" s="273"/>
      <c r="BG90" s="273"/>
      <c r="BH90" s="273"/>
      <c r="BI90" s="273"/>
      <c r="BJ90" s="273"/>
      <c r="BK90" s="273"/>
      <c r="BL90" s="273"/>
      <c r="BM90" s="273"/>
      <c r="BN90" s="273"/>
      <c r="BO90" s="273"/>
      <c r="BP90" s="273"/>
      <c r="BQ90" s="273"/>
      <c r="BR90" s="273"/>
      <c r="BS90" s="273"/>
      <c r="BT90" s="273"/>
      <c r="BU90" s="273"/>
      <c r="BV90" s="273"/>
      <c r="BW90" s="273"/>
      <c r="BX90" s="273"/>
      <c r="BY90" s="273"/>
      <c r="BZ90" s="273"/>
      <c r="CA90" s="273"/>
      <c r="CB90" s="273"/>
      <c r="CC90" s="273"/>
      <c r="CD90" s="273"/>
      <c r="CE90" s="273"/>
      <c r="CF90" s="273"/>
      <c r="CG90" s="273"/>
      <c r="CH90" s="273"/>
      <c r="CI90" s="273"/>
      <c r="CJ90" s="273"/>
      <c r="CK90" s="273"/>
      <c r="CL90" s="273"/>
      <c r="CM90" s="273"/>
      <c r="CN90" s="273"/>
      <c r="CO90" s="273"/>
      <c r="CP90" s="273"/>
      <c r="CQ90" s="273"/>
      <c r="CR90" s="273"/>
      <c r="CS90" s="273"/>
      <c r="CT90" s="273"/>
      <c r="CU90" s="273"/>
      <c r="CV90" s="273"/>
      <c r="CW90" s="273"/>
      <c r="CX90" s="273"/>
      <c r="CY90" s="273"/>
      <c r="CZ90" s="273"/>
      <c r="DA90" s="273"/>
      <c r="DB90" s="273"/>
      <c r="DC90" s="273"/>
      <c r="DD90" s="273"/>
      <c r="DE90" s="273"/>
      <c r="DF90" s="273"/>
      <c r="DG90" s="273"/>
      <c r="DH90" s="273"/>
      <c r="DI90" s="273"/>
      <c r="DJ90" s="273"/>
      <c r="DK90" s="273"/>
      <c r="DL90" s="273"/>
      <c r="DM90" s="273"/>
      <c r="DN90" s="273"/>
      <c r="DO90" s="273"/>
      <c r="DP90" s="273"/>
      <c r="DQ90" s="273"/>
      <c r="DR90" s="273"/>
      <c r="DS90" s="273"/>
      <c r="DT90" s="273"/>
      <c r="DU90" s="273"/>
      <c r="DV90" s="273"/>
      <c r="DW90" s="273"/>
      <c r="DX90" s="273"/>
      <c r="DY90" s="273"/>
      <c r="DZ90" s="273"/>
      <c r="EA90" s="273"/>
      <c r="EB90" s="273"/>
      <c r="EC90" s="273"/>
      <c r="ED90" s="273"/>
      <c r="EE90" s="273"/>
      <c r="EF90" s="273"/>
      <c r="EG90" s="273"/>
      <c r="EH90" s="273"/>
      <c r="EI90" s="273"/>
      <c r="EJ90" s="273"/>
      <c r="EK90" s="273"/>
      <c r="EL90" s="273"/>
      <c r="EM90" s="273"/>
      <c r="EN90" s="273"/>
      <c r="EO90" s="273"/>
      <c r="EP90" s="273"/>
      <c r="EQ90" s="273"/>
      <c r="ER90" s="273"/>
      <c r="ES90" s="273"/>
      <c r="ET90" s="273"/>
      <c r="EU90" s="273"/>
      <c r="EV90" s="273"/>
      <c r="EW90" s="273"/>
      <c r="EX90" s="273"/>
      <c r="EY90" s="273"/>
      <c r="EZ90" s="273"/>
      <c r="FA90" s="273"/>
      <c r="FB90" s="273"/>
      <c r="FC90" s="273"/>
      <c r="FD90" s="273"/>
      <c r="FE90" s="273"/>
      <c r="FF90" s="273"/>
      <c r="FG90" s="273"/>
      <c r="FH90" s="273"/>
      <c r="FI90" s="273"/>
      <c r="FJ90" s="273"/>
      <c r="FK90" s="273"/>
      <c r="FL90" s="273"/>
      <c r="FM90" s="273"/>
      <c r="FN90" s="273"/>
      <c r="FO90" s="273"/>
      <c r="FP90" s="273"/>
      <c r="FQ90" s="273"/>
      <c r="FR90" s="273"/>
      <c r="FS90" s="273"/>
      <c r="FT90" s="273"/>
      <c r="FU90" s="273"/>
      <c r="FV90" s="273"/>
      <c r="FW90" s="273"/>
      <c r="FX90" s="273"/>
      <c r="FY90" s="273"/>
      <c r="FZ90" s="273"/>
      <c r="GA90" s="273"/>
      <c r="GB90" s="273"/>
      <c r="GC90" s="273"/>
      <c r="GD90" s="273"/>
      <c r="GE90" s="273"/>
      <c r="GF90" s="273"/>
      <c r="GG90" s="273"/>
      <c r="GH90" s="273"/>
      <c r="GI90" s="273"/>
      <c r="GJ90" s="273"/>
      <c r="GK90" s="273"/>
      <c r="GL90" s="273"/>
      <c r="GM90" s="273"/>
      <c r="GN90" s="273"/>
      <c r="GO90" s="273"/>
      <c r="GP90" s="273"/>
      <c r="GQ90" s="273"/>
      <c r="GR90" s="273"/>
      <c r="GS90" s="273"/>
      <c r="GT90" s="273"/>
      <c r="GU90" s="273"/>
      <c r="GV90" s="273"/>
      <c r="GW90" s="273"/>
      <c r="GX90" s="273"/>
      <c r="GY90" s="273"/>
      <c r="GZ90" s="273"/>
      <c r="HA90" s="273"/>
      <c r="HB90" s="273"/>
      <c r="HC90" s="273"/>
      <c r="HD90" s="273"/>
      <c r="HE90" s="273"/>
      <c r="HF90" s="273"/>
      <c r="HG90" s="273"/>
      <c r="HH90" s="273"/>
      <c r="HI90" s="273"/>
      <c r="HJ90" s="273"/>
      <c r="HK90" s="273"/>
      <c r="HL90" s="275"/>
      <c r="HM90" s="275"/>
      <c r="HN90" s="275"/>
      <c r="HO90" s="275"/>
      <c r="HP90" s="275"/>
      <c r="HQ90" s="275"/>
      <c r="HR90" s="275"/>
      <c r="HS90" s="275"/>
      <c r="HT90" s="275"/>
      <c r="HU90" s="275"/>
      <c r="HV90" s="275"/>
      <c r="HW90" s="275"/>
      <c r="HX90" s="275"/>
      <c r="HY90" s="275"/>
      <c r="HZ90" s="275"/>
      <c r="IA90" s="275"/>
      <c r="IB90" s="275"/>
      <c r="IC90" s="275"/>
      <c r="ID90" s="275"/>
      <c r="IE90" s="275"/>
      <c r="IF90" s="275"/>
      <c r="IG90" s="275"/>
      <c r="IH90" s="275"/>
      <c r="II90" s="275"/>
      <c r="IJ90" s="275"/>
      <c r="IK90" s="275"/>
      <c r="IL90" s="275"/>
      <c r="IM90" s="275"/>
      <c r="IN90" s="275"/>
      <c r="IO90" s="275"/>
      <c r="IP90" s="275"/>
      <c r="IQ90" s="275"/>
      <c r="IR90" s="275"/>
      <c r="IS90" s="275"/>
      <c r="IT90" s="275"/>
      <c r="IU90" s="275"/>
      <c r="IV90" s="275"/>
      <c r="IW90" s="837"/>
      <c r="IX90" s="275"/>
      <c r="IY90" s="275"/>
      <c r="IZ90" s="275"/>
      <c r="JA90" s="275"/>
      <c r="JB90" s="275"/>
      <c r="JC90" s="275"/>
      <c r="JD90" s="275"/>
      <c r="JE90" s="275"/>
      <c r="JF90" s="275"/>
      <c r="JG90" s="275"/>
      <c r="JH90" s="275"/>
      <c r="JI90" s="275"/>
      <c r="JJ90" s="275"/>
      <c r="JK90" s="275"/>
      <c r="JL90" s="275"/>
      <c r="JM90" s="275"/>
      <c r="JN90" s="275"/>
      <c r="JO90" s="275"/>
      <c r="JP90" s="275"/>
      <c r="JQ90" s="275"/>
      <c r="JR90" s="275"/>
      <c r="JS90" s="275"/>
      <c r="JT90" s="275"/>
      <c r="JU90" s="275"/>
      <c r="JV90" s="275"/>
      <c r="JW90" s="275"/>
      <c r="JX90" s="275"/>
      <c r="JY90" s="275"/>
      <c r="JZ90" s="275"/>
      <c r="KA90" s="275"/>
      <c r="KB90" s="275"/>
      <c r="KC90" s="275"/>
      <c r="KD90" s="275"/>
      <c r="KE90" s="275"/>
      <c r="KF90" s="275"/>
      <c r="KG90" s="275"/>
      <c r="KH90" s="275"/>
      <c r="KI90" s="275"/>
      <c r="KJ90" s="275"/>
      <c r="KK90" s="275"/>
      <c r="KL90" s="275"/>
      <c r="KM90" s="275"/>
      <c r="KN90" s="275"/>
      <c r="KO90" s="275"/>
      <c r="KP90" s="275"/>
      <c r="KQ90" s="275"/>
      <c r="KR90" s="275"/>
      <c r="KS90" s="275"/>
      <c r="KT90" s="275"/>
      <c r="KU90" s="275"/>
      <c r="KV90" s="275"/>
      <c r="KW90" s="275"/>
      <c r="KX90" s="275"/>
      <c r="KY90" s="275"/>
      <c r="KZ90" s="275"/>
      <c r="LA90" s="275"/>
      <c r="LB90" s="275"/>
      <c r="LC90" s="275"/>
      <c r="LD90" s="275"/>
      <c r="LE90" s="275"/>
      <c r="LF90" s="275"/>
      <c r="LG90" s="275"/>
      <c r="LH90" s="275"/>
      <c r="LI90" s="275"/>
      <c r="LJ90" s="275"/>
      <c r="LK90" s="275"/>
      <c r="LL90" s="275"/>
      <c r="LM90" s="275"/>
      <c r="LN90" s="275"/>
      <c r="LO90" s="275"/>
      <c r="LP90" s="275"/>
      <c r="LQ90" s="275"/>
      <c r="LR90" s="275"/>
      <c r="LS90" s="275"/>
      <c r="LT90" s="275"/>
      <c r="LU90" s="275"/>
      <c r="LV90" s="275"/>
      <c r="LW90" s="275"/>
      <c r="LX90" s="275"/>
      <c r="LY90" s="275"/>
      <c r="LZ90" s="275"/>
      <c r="MA90" s="275"/>
      <c r="MB90" s="275"/>
      <c r="MC90" s="275"/>
      <c r="MD90" s="275"/>
      <c r="ME90" s="275"/>
      <c r="MF90" s="275"/>
      <c r="MG90" s="275"/>
      <c r="MH90" s="275"/>
      <c r="MI90" s="275"/>
      <c r="MJ90" s="275"/>
      <c r="MK90" s="275"/>
      <c r="ML90" s="275"/>
      <c r="MM90" s="275"/>
      <c r="MN90" s="275"/>
      <c r="MO90" s="275"/>
      <c r="MP90" s="275"/>
      <c r="MQ90" s="275"/>
      <c r="MR90" s="275"/>
      <c r="MS90" s="275"/>
      <c r="MT90" s="275"/>
      <c r="MU90" s="275"/>
      <c r="MV90" s="275"/>
      <c r="MW90" s="275"/>
      <c r="MX90" s="275"/>
      <c r="MY90" s="275"/>
      <c r="MZ90" s="275"/>
      <c r="NA90" s="275"/>
      <c r="NB90" s="275"/>
      <c r="NC90" s="275"/>
      <c r="ND90" s="275"/>
      <c r="NE90" s="275"/>
      <c r="NF90" s="275"/>
      <c r="NG90" s="275"/>
      <c r="NH90" s="275"/>
      <c r="NI90" s="275"/>
      <c r="NJ90" s="275"/>
      <c r="NK90" s="275"/>
      <c r="NL90" s="275"/>
      <c r="NM90" s="275"/>
      <c r="NN90" s="275"/>
      <c r="NO90" s="275"/>
      <c r="NP90" s="275"/>
      <c r="NQ90" s="275"/>
      <c r="NR90" s="275"/>
      <c r="NS90" s="275"/>
      <c r="NT90" s="275"/>
      <c r="NU90" s="275"/>
      <c r="NV90" s="275"/>
      <c r="NW90" s="275"/>
      <c r="NX90" s="275"/>
      <c r="NY90" s="275"/>
      <c r="NZ90" s="275"/>
      <c r="OA90" s="275"/>
      <c r="OB90" s="275"/>
      <c r="OC90" s="275"/>
      <c r="OD90" s="275"/>
      <c r="OE90" s="275"/>
      <c r="OF90" s="275"/>
      <c r="OG90" s="275"/>
      <c r="OH90" s="275"/>
      <c r="OI90" s="275"/>
      <c r="OJ90" s="275"/>
      <c r="OK90" s="275"/>
      <c r="OL90" s="275"/>
      <c r="OM90" s="275"/>
      <c r="ON90" s="275"/>
      <c r="OO90" s="275"/>
      <c r="OP90" s="275"/>
      <c r="OQ90" s="275"/>
      <c r="OR90" s="275"/>
      <c r="OS90" s="275"/>
      <c r="OT90" s="275"/>
      <c r="OU90" s="275"/>
      <c r="OV90" s="275"/>
      <c r="OW90" s="275"/>
      <c r="OX90" s="275"/>
      <c r="OY90" s="275"/>
      <c r="OZ90" s="275"/>
      <c r="PA90" s="275"/>
      <c r="PB90" s="275"/>
      <c r="PC90" s="275"/>
      <c r="PD90" s="275"/>
      <c r="PE90" s="275"/>
      <c r="PF90" s="275"/>
      <c r="PG90" s="275"/>
      <c r="PH90" s="275"/>
      <c r="PI90" s="275"/>
      <c r="PJ90" s="275"/>
      <c r="PK90" s="275"/>
      <c r="PL90" s="275"/>
      <c r="PM90" s="275"/>
      <c r="PN90" s="275"/>
      <c r="PO90" s="275"/>
      <c r="PP90" s="275"/>
      <c r="PQ90" s="275"/>
      <c r="PR90" s="275"/>
      <c r="PS90" s="275"/>
      <c r="PT90" s="275"/>
      <c r="PU90" s="275"/>
      <c r="PV90" s="275"/>
      <c r="PW90" s="275"/>
      <c r="PX90" s="275"/>
      <c r="PY90" s="275"/>
      <c r="PZ90" s="275"/>
      <c r="QA90" s="275"/>
      <c r="QB90" s="275"/>
      <c r="QC90" s="275"/>
      <c r="QD90" s="275"/>
      <c r="QE90" s="275"/>
      <c r="QF90" s="275"/>
      <c r="QG90" s="275"/>
      <c r="QH90" s="275"/>
      <c r="QI90" s="275"/>
      <c r="QJ90" s="275"/>
      <c r="QK90" s="275"/>
      <c r="QL90" s="275"/>
      <c r="QM90" s="275"/>
      <c r="QN90" s="275"/>
      <c r="QO90" s="275"/>
      <c r="QP90" s="275"/>
      <c r="QQ90" s="275"/>
    </row>
    <row r="91" spans="2:460">
      <c r="B91" s="275" t="str">
        <f t="shared" si="106"/>
        <v>Masinist la excavatoare</v>
      </c>
      <c r="C91" s="275"/>
      <c r="D91" s="270"/>
      <c r="E91" s="273"/>
      <c r="F91" s="273"/>
      <c r="G91" s="273"/>
      <c r="H91" s="273"/>
      <c r="I91" s="273"/>
      <c r="J91" s="273"/>
      <c r="K91" s="273"/>
      <c r="L91" s="273"/>
      <c r="M91" s="273"/>
      <c r="N91" s="273"/>
      <c r="O91" s="273"/>
      <c r="P91" s="273"/>
      <c r="Q91" s="273"/>
      <c r="R91" s="273"/>
      <c r="S91" s="273"/>
      <c r="T91" s="273"/>
      <c r="U91" s="273"/>
      <c r="V91" s="273"/>
      <c r="W91" s="273"/>
      <c r="X91" s="273"/>
      <c r="Y91" s="273"/>
      <c r="Z91" s="273"/>
      <c r="AA91" s="273"/>
      <c r="AB91" s="273"/>
      <c r="AC91" s="273"/>
      <c r="AD91" s="273"/>
      <c r="AE91" s="273"/>
      <c r="AF91" s="273"/>
      <c r="AG91" s="273"/>
      <c r="AH91" s="273"/>
      <c r="AI91" s="273"/>
      <c r="AJ91" s="273"/>
      <c r="AK91" s="273"/>
      <c r="AL91" s="273"/>
      <c r="AM91" s="273"/>
      <c r="AN91" s="273"/>
      <c r="AO91" s="273"/>
      <c r="AP91" s="273"/>
      <c r="AQ91" s="273"/>
      <c r="AR91" s="273"/>
      <c r="AS91" s="273"/>
      <c r="AT91" s="273"/>
      <c r="AU91" s="273"/>
      <c r="AV91" s="273"/>
      <c r="AW91" s="273"/>
      <c r="AX91" s="273"/>
      <c r="AY91" s="273"/>
      <c r="AZ91" s="273"/>
      <c r="BA91" s="273"/>
      <c r="BB91" s="273"/>
      <c r="BC91" s="272"/>
      <c r="BD91" s="273"/>
      <c r="BE91" s="273"/>
      <c r="BF91" s="273"/>
      <c r="BG91" s="273"/>
      <c r="BH91" s="273"/>
      <c r="BI91" s="273"/>
      <c r="BJ91" s="273"/>
      <c r="BK91" s="273"/>
      <c r="BL91" s="273"/>
      <c r="BM91" s="273"/>
      <c r="BN91" s="273"/>
      <c r="BO91" s="273"/>
      <c r="BP91" s="273"/>
      <c r="BQ91" s="273"/>
      <c r="BR91" s="273"/>
      <c r="BS91" s="273"/>
      <c r="BT91" s="273"/>
      <c r="BU91" s="273"/>
      <c r="BV91" s="273"/>
      <c r="BW91" s="273"/>
      <c r="BX91" s="273"/>
      <c r="BY91" s="273"/>
      <c r="BZ91" s="273"/>
      <c r="CA91" s="273"/>
      <c r="CB91" s="273"/>
      <c r="CC91" s="273"/>
      <c r="CD91" s="273"/>
      <c r="CE91" s="273"/>
      <c r="CF91" s="273"/>
      <c r="CG91" s="273"/>
      <c r="CH91" s="273"/>
      <c r="CI91" s="273"/>
      <c r="CJ91" s="273"/>
      <c r="CK91" s="273"/>
      <c r="CL91" s="273"/>
      <c r="CM91" s="273"/>
      <c r="CN91" s="273"/>
      <c r="CO91" s="273"/>
      <c r="CP91" s="273"/>
      <c r="CQ91" s="273"/>
      <c r="CR91" s="273"/>
      <c r="CS91" s="273"/>
      <c r="CT91" s="273"/>
      <c r="CU91" s="273"/>
      <c r="CV91" s="273"/>
      <c r="CW91" s="273"/>
      <c r="CX91" s="273"/>
      <c r="CY91" s="273"/>
      <c r="CZ91" s="273"/>
      <c r="DA91" s="273"/>
      <c r="DB91" s="273"/>
      <c r="DC91" s="273"/>
      <c r="DD91" s="273"/>
      <c r="DE91" s="273"/>
      <c r="DF91" s="273"/>
      <c r="DG91" s="273"/>
      <c r="DH91" s="273"/>
      <c r="DI91" s="273"/>
      <c r="DJ91" s="273"/>
      <c r="DK91" s="273"/>
      <c r="DL91" s="273"/>
      <c r="DM91" s="273"/>
      <c r="DN91" s="273"/>
      <c r="DO91" s="273"/>
      <c r="DP91" s="273"/>
      <c r="DQ91" s="273"/>
      <c r="DR91" s="273"/>
      <c r="DS91" s="273"/>
      <c r="DT91" s="273"/>
      <c r="DU91" s="273"/>
      <c r="DV91" s="273"/>
      <c r="DW91" s="273"/>
      <c r="DX91" s="273"/>
      <c r="DY91" s="273"/>
      <c r="DZ91" s="273"/>
      <c r="EA91" s="273"/>
      <c r="EB91" s="273"/>
      <c r="EC91" s="273"/>
      <c r="ED91" s="273"/>
      <c r="EE91" s="273"/>
      <c r="EF91" s="273"/>
      <c r="EG91" s="273"/>
      <c r="EH91" s="273"/>
      <c r="EI91" s="273"/>
      <c r="EJ91" s="273"/>
      <c r="EK91" s="273"/>
      <c r="EL91" s="273"/>
      <c r="EM91" s="273"/>
      <c r="EN91" s="273"/>
      <c r="EO91" s="273"/>
      <c r="EP91" s="273"/>
      <c r="EQ91" s="273"/>
      <c r="ER91" s="273"/>
      <c r="ES91" s="273"/>
      <c r="ET91" s="273"/>
      <c r="EU91" s="273"/>
      <c r="EV91" s="273"/>
      <c r="EW91" s="273"/>
      <c r="EX91" s="273"/>
      <c r="EY91" s="273"/>
      <c r="EZ91" s="273"/>
      <c r="FA91" s="273"/>
      <c r="FB91" s="273"/>
      <c r="FC91" s="273"/>
      <c r="FD91" s="273"/>
      <c r="FE91" s="273"/>
      <c r="FF91" s="273"/>
      <c r="FG91" s="273"/>
      <c r="FH91" s="273"/>
      <c r="FI91" s="273"/>
      <c r="FJ91" s="273"/>
      <c r="FK91" s="273"/>
      <c r="FL91" s="273"/>
      <c r="FM91" s="273"/>
      <c r="FN91" s="273"/>
      <c r="FO91" s="273"/>
      <c r="FP91" s="273"/>
      <c r="FQ91" s="273"/>
      <c r="FR91" s="273"/>
      <c r="FS91" s="273"/>
      <c r="FT91" s="273"/>
      <c r="FU91" s="273"/>
      <c r="FV91" s="273"/>
      <c r="FW91" s="273"/>
      <c r="FX91" s="273"/>
      <c r="FY91" s="273"/>
      <c r="FZ91" s="273"/>
      <c r="GA91" s="273"/>
      <c r="GB91" s="273"/>
      <c r="GC91" s="273"/>
      <c r="GD91" s="273"/>
      <c r="GE91" s="273"/>
      <c r="GF91" s="273"/>
      <c r="GG91" s="273"/>
      <c r="GH91" s="273"/>
      <c r="GI91" s="273"/>
      <c r="GJ91" s="273"/>
      <c r="GK91" s="273"/>
      <c r="GL91" s="273"/>
      <c r="GM91" s="273"/>
      <c r="GN91" s="273"/>
      <c r="GO91" s="273"/>
      <c r="GP91" s="273"/>
      <c r="GQ91" s="273"/>
      <c r="GR91" s="273"/>
      <c r="GS91" s="273"/>
      <c r="GT91" s="273"/>
      <c r="GU91" s="273"/>
      <c r="GV91" s="273"/>
      <c r="GW91" s="273"/>
      <c r="GX91" s="273"/>
      <c r="GY91" s="273"/>
      <c r="GZ91" s="273"/>
      <c r="HA91" s="273"/>
      <c r="HB91" s="273"/>
      <c r="HC91" s="273"/>
      <c r="HD91" s="273"/>
      <c r="HE91" s="273"/>
      <c r="HF91" s="273"/>
      <c r="HG91" s="273"/>
      <c r="HH91" s="273"/>
      <c r="HI91" s="273"/>
      <c r="HJ91" s="273"/>
      <c r="HK91" s="273"/>
      <c r="HL91" s="275"/>
      <c r="HM91" s="275"/>
      <c r="HN91" s="275"/>
      <c r="HO91" s="275"/>
      <c r="HP91" s="275"/>
      <c r="HQ91" s="275"/>
      <c r="HR91" s="275"/>
      <c r="HS91" s="275"/>
      <c r="HT91" s="275"/>
      <c r="HU91" s="275"/>
      <c r="HV91" s="275"/>
      <c r="HW91" s="275"/>
      <c r="HX91" s="275"/>
      <c r="HY91" s="275"/>
      <c r="HZ91" s="275"/>
      <c r="IA91" s="275"/>
      <c r="IB91" s="275"/>
      <c r="IC91" s="275"/>
      <c r="ID91" s="275"/>
      <c r="IE91" s="275"/>
      <c r="IF91" s="275"/>
      <c r="IG91" s="275"/>
      <c r="IH91" s="275"/>
      <c r="II91" s="275"/>
      <c r="IJ91" s="275"/>
      <c r="IK91" s="275"/>
      <c r="IL91" s="275"/>
      <c r="IM91" s="275"/>
      <c r="IN91" s="275"/>
      <c r="IO91" s="275"/>
      <c r="IP91" s="275"/>
      <c r="IQ91" s="275"/>
      <c r="IR91" s="275"/>
      <c r="IS91" s="275"/>
      <c r="IT91" s="275"/>
      <c r="IU91" s="275"/>
      <c r="IV91" s="275"/>
      <c r="IW91" s="837"/>
      <c r="IX91" s="275"/>
      <c r="IY91" s="275"/>
      <c r="IZ91" s="275"/>
      <c r="JA91" s="275"/>
      <c r="JB91" s="275"/>
      <c r="JC91" s="275"/>
      <c r="JD91" s="275"/>
      <c r="JE91" s="275"/>
      <c r="JF91" s="275"/>
      <c r="JG91" s="275"/>
      <c r="JH91" s="275"/>
      <c r="JI91" s="275"/>
      <c r="JJ91" s="275"/>
      <c r="JK91" s="275"/>
      <c r="JL91" s="275"/>
      <c r="JM91" s="275"/>
      <c r="JN91" s="275"/>
      <c r="JO91" s="275"/>
      <c r="JP91" s="275"/>
      <c r="JQ91" s="275"/>
      <c r="JR91" s="275"/>
      <c r="JS91" s="275"/>
      <c r="JT91" s="275"/>
      <c r="JU91" s="275"/>
      <c r="JV91" s="275"/>
      <c r="JW91" s="275"/>
      <c r="JX91" s="275"/>
      <c r="JY91" s="275"/>
      <c r="JZ91" s="275"/>
      <c r="KA91" s="275"/>
      <c r="KB91" s="275"/>
      <c r="KC91" s="275"/>
      <c r="KD91" s="275"/>
      <c r="KE91" s="275"/>
      <c r="KF91" s="275"/>
      <c r="KG91" s="275"/>
      <c r="KH91" s="275"/>
      <c r="KI91" s="275"/>
      <c r="KJ91" s="275"/>
      <c r="KK91" s="275"/>
      <c r="KL91" s="275"/>
      <c r="KM91" s="275"/>
      <c r="KN91" s="275"/>
      <c r="KO91" s="275"/>
      <c r="KP91" s="275"/>
      <c r="KQ91" s="275"/>
      <c r="KR91" s="275"/>
      <c r="KS91" s="275"/>
      <c r="KT91" s="275"/>
      <c r="KU91" s="275"/>
      <c r="KV91" s="275"/>
      <c r="KW91" s="275"/>
      <c r="KX91" s="275"/>
      <c r="KY91" s="275"/>
      <c r="KZ91" s="275"/>
      <c r="LA91" s="275"/>
      <c r="LB91" s="275"/>
      <c r="LC91" s="275"/>
      <c r="LD91" s="275"/>
      <c r="LE91" s="275"/>
      <c r="LF91" s="275"/>
      <c r="LG91" s="275"/>
      <c r="LH91" s="275"/>
      <c r="LI91" s="275"/>
      <c r="LJ91" s="275"/>
      <c r="LK91" s="275"/>
      <c r="LL91" s="275"/>
      <c r="LM91" s="275"/>
      <c r="LN91" s="275"/>
      <c r="LO91" s="275"/>
      <c r="LP91" s="275"/>
      <c r="LQ91" s="275"/>
      <c r="LR91" s="275"/>
      <c r="LS91" s="275"/>
      <c r="LT91" s="275"/>
      <c r="LU91" s="275"/>
      <c r="LV91" s="275"/>
      <c r="LW91" s="275"/>
      <c r="LX91" s="275"/>
      <c r="LY91" s="275"/>
      <c r="LZ91" s="275"/>
      <c r="MA91" s="275"/>
      <c r="MB91" s="275"/>
      <c r="MC91" s="275"/>
      <c r="MD91" s="275"/>
      <c r="ME91" s="275"/>
      <c r="MF91" s="275"/>
      <c r="MG91" s="275"/>
      <c r="MH91" s="275"/>
      <c r="MI91" s="275"/>
      <c r="MJ91" s="275"/>
      <c r="MK91" s="275"/>
      <c r="ML91" s="275"/>
      <c r="MM91" s="275"/>
      <c r="MN91" s="275"/>
      <c r="MO91" s="275"/>
      <c r="MP91" s="275"/>
      <c r="MQ91" s="275"/>
      <c r="MR91" s="275"/>
      <c r="MS91" s="275"/>
      <c r="MT91" s="275"/>
      <c r="MU91" s="275"/>
      <c r="MV91" s="275"/>
      <c r="MW91" s="275"/>
      <c r="MX91" s="275"/>
      <c r="MY91" s="275"/>
      <c r="MZ91" s="275"/>
      <c r="NA91" s="275"/>
      <c r="NB91" s="275"/>
      <c r="NC91" s="275"/>
      <c r="ND91" s="275"/>
      <c r="NE91" s="275"/>
      <c r="NF91" s="275"/>
      <c r="NG91" s="275"/>
      <c r="NH91" s="275"/>
      <c r="NI91" s="275"/>
      <c r="NJ91" s="275"/>
      <c r="NK91" s="275"/>
      <c r="NL91" s="275"/>
      <c r="NM91" s="275"/>
      <c r="NN91" s="275"/>
      <c r="NO91" s="275"/>
      <c r="NP91" s="275"/>
      <c r="NQ91" s="275"/>
      <c r="NR91" s="275"/>
      <c r="NS91" s="275"/>
      <c r="NT91" s="275"/>
      <c r="NU91" s="275"/>
      <c r="NV91" s="275"/>
      <c r="NW91" s="275"/>
      <c r="NX91" s="275"/>
      <c r="NY91" s="275"/>
      <c r="NZ91" s="275"/>
      <c r="OA91" s="275"/>
      <c r="OB91" s="275"/>
      <c r="OC91" s="275"/>
      <c r="OD91" s="275"/>
      <c r="OE91" s="275"/>
      <c r="OF91" s="275"/>
      <c r="OG91" s="275"/>
      <c r="OH91" s="275"/>
      <c r="OI91" s="275"/>
      <c r="OJ91" s="275"/>
      <c r="OK91" s="275"/>
      <c r="OL91" s="275"/>
      <c r="OM91" s="275"/>
      <c r="ON91" s="275"/>
      <c r="OO91" s="275"/>
      <c r="OP91" s="275"/>
      <c r="OQ91" s="275"/>
      <c r="OR91" s="275"/>
      <c r="OS91" s="275"/>
      <c r="OT91" s="275"/>
      <c r="OU91" s="275"/>
      <c r="OV91" s="275"/>
      <c r="OW91" s="275"/>
      <c r="OX91" s="275"/>
      <c r="OY91" s="275"/>
      <c r="OZ91" s="275"/>
      <c r="PA91" s="275"/>
      <c r="PB91" s="275"/>
      <c r="PC91" s="275"/>
      <c r="PD91" s="275"/>
      <c r="PE91" s="275"/>
      <c r="PF91" s="275"/>
      <c r="PG91" s="275"/>
      <c r="PH91" s="275"/>
      <c r="PI91" s="275"/>
      <c r="PJ91" s="275"/>
      <c r="PK91" s="275"/>
      <c r="PL91" s="275"/>
      <c r="PM91" s="275"/>
      <c r="PN91" s="275"/>
      <c r="PO91" s="275"/>
      <c r="PP91" s="275"/>
      <c r="PQ91" s="275"/>
      <c r="PR91" s="275"/>
      <c r="PS91" s="275"/>
      <c r="PT91" s="275"/>
      <c r="PU91" s="275"/>
      <c r="PV91" s="275"/>
      <c r="PW91" s="275"/>
      <c r="PX91" s="275"/>
      <c r="PY91" s="275"/>
      <c r="PZ91" s="275"/>
      <c r="QA91" s="275"/>
      <c r="QB91" s="275"/>
      <c r="QC91" s="275"/>
      <c r="QD91" s="275"/>
      <c r="QE91" s="275"/>
      <c r="QF91" s="275"/>
      <c r="QG91" s="275"/>
      <c r="QH91" s="275"/>
      <c r="QI91" s="275"/>
      <c r="QJ91" s="275"/>
      <c r="QK91" s="275"/>
      <c r="QL91" s="275"/>
      <c r="QM91" s="275"/>
      <c r="QN91" s="275"/>
      <c r="QO91" s="275"/>
      <c r="QP91" s="275"/>
      <c r="QQ91" s="275"/>
    </row>
    <row r="92" spans="2:460">
      <c r="B92" s="275" t="str">
        <f t="shared" si="106"/>
        <v>Maistru</v>
      </c>
      <c r="C92" s="275"/>
      <c r="D92" s="270"/>
      <c r="E92" s="273"/>
      <c r="F92" s="273"/>
      <c r="G92" s="273"/>
      <c r="H92" s="273"/>
      <c r="I92" s="273"/>
      <c r="J92" s="273"/>
      <c r="K92" s="273"/>
      <c r="L92" s="273"/>
      <c r="M92" s="273"/>
      <c r="N92" s="273"/>
      <c r="O92" s="273"/>
      <c r="P92" s="273"/>
      <c r="Q92" s="273"/>
      <c r="R92" s="273"/>
      <c r="S92" s="273"/>
      <c r="T92" s="273"/>
      <c r="U92" s="273"/>
      <c r="V92" s="273"/>
      <c r="W92" s="273"/>
      <c r="X92" s="273"/>
      <c r="Y92" s="273"/>
      <c r="Z92" s="273"/>
      <c r="AA92" s="273"/>
      <c r="AB92" s="273"/>
      <c r="AC92" s="273"/>
      <c r="AD92" s="273"/>
      <c r="AE92" s="273"/>
      <c r="AF92" s="273"/>
      <c r="AG92" s="273"/>
      <c r="AH92" s="273"/>
      <c r="AI92" s="273"/>
      <c r="AJ92" s="273"/>
      <c r="AK92" s="273"/>
      <c r="AL92" s="273"/>
      <c r="AM92" s="273"/>
      <c r="AN92" s="273"/>
      <c r="AO92" s="273"/>
      <c r="AP92" s="273"/>
      <c r="AQ92" s="273"/>
      <c r="AR92" s="273"/>
      <c r="AS92" s="273"/>
      <c r="AT92" s="273"/>
      <c r="AU92" s="273"/>
      <c r="AV92" s="273"/>
      <c r="AW92" s="273"/>
      <c r="AX92" s="273"/>
      <c r="AY92" s="273"/>
      <c r="AZ92" s="273"/>
      <c r="BA92" s="273"/>
      <c r="BB92" s="273"/>
      <c r="BC92" s="272"/>
      <c r="BD92" s="273"/>
      <c r="BE92" s="273"/>
      <c r="BF92" s="273"/>
      <c r="BG92" s="273"/>
      <c r="BH92" s="273"/>
      <c r="BI92" s="273"/>
      <c r="BJ92" s="273"/>
      <c r="BK92" s="273"/>
      <c r="BL92" s="273"/>
      <c r="BM92" s="273"/>
      <c r="BN92" s="273"/>
      <c r="BO92" s="273"/>
      <c r="BP92" s="273"/>
      <c r="BQ92" s="273"/>
      <c r="BR92" s="273"/>
      <c r="BS92" s="273"/>
      <c r="BT92" s="273"/>
      <c r="BU92" s="273"/>
      <c r="BV92" s="273"/>
      <c r="BW92" s="273"/>
      <c r="BX92" s="273"/>
      <c r="BY92" s="273"/>
      <c r="BZ92" s="273"/>
      <c r="CA92" s="273"/>
      <c r="CB92" s="273"/>
      <c r="CC92" s="273"/>
      <c r="CD92" s="273"/>
      <c r="CE92" s="273"/>
      <c r="CF92" s="273"/>
      <c r="CG92" s="273"/>
      <c r="CH92" s="273"/>
      <c r="CI92" s="273"/>
      <c r="CJ92" s="273"/>
      <c r="CK92" s="273"/>
      <c r="CL92" s="273"/>
      <c r="CM92" s="273"/>
      <c r="CN92" s="273"/>
      <c r="CO92" s="273"/>
      <c r="CP92" s="273"/>
      <c r="CQ92" s="273"/>
      <c r="CR92" s="273"/>
      <c r="CS92" s="273"/>
      <c r="CT92" s="273"/>
      <c r="CU92" s="273"/>
      <c r="CV92" s="273"/>
      <c r="CW92" s="273"/>
      <c r="CX92" s="273"/>
      <c r="CY92" s="273"/>
      <c r="CZ92" s="273"/>
      <c r="DA92" s="273"/>
      <c r="DB92" s="273"/>
      <c r="DC92" s="273"/>
      <c r="DD92" s="273"/>
      <c r="DE92" s="273"/>
      <c r="DF92" s="273"/>
      <c r="DG92" s="273"/>
      <c r="DH92" s="273"/>
      <c r="DI92" s="273"/>
      <c r="DJ92" s="273"/>
      <c r="DK92" s="273"/>
      <c r="DL92" s="273"/>
      <c r="DM92" s="273"/>
      <c r="DN92" s="273"/>
      <c r="DO92" s="273"/>
      <c r="DP92" s="273"/>
      <c r="DQ92" s="273"/>
      <c r="DR92" s="273"/>
      <c r="DS92" s="273"/>
      <c r="DT92" s="273"/>
      <c r="DU92" s="273"/>
      <c r="DV92" s="273"/>
      <c r="DW92" s="273"/>
      <c r="DX92" s="273"/>
      <c r="DY92" s="273"/>
      <c r="DZ92" s="273"/>
      <c r="EA92" s="273"/>
      <c r="EB92" s="273"/>
      <c r="EC92" s="273"/>
      <c r="ED92" s="273"/>
      <c r="EE92" s="273"/>
      <c r="EF92" s="273"/>
      <c r="EG92" s="273"/>
      <c r="EH92" s="273"/>
      <c r="EI92" s="273"/>
      <c r="EJ92" s="273"/>
      <c r="EK92" s="273"/>
      <c r="EL92" s="273"/>
      <c r="EM92" s="273"/>
      <c r="EN92" s="273"/>
      <c r="EO92" s="273"/>
      <c r="EP92" s="273"/>
      <c r="EQ92" s="273"/>
      <c r="ER92" s="273"/>
      <c r="ES92" s="273"/>
      <c r="ET92" s="273"/>
      <c r="EU92" s="273"/>
      <c r="EV92" s="273"/>
      <c r="EW92" s="273"/>
      <c r="EX92" s="273"/>
      <c r="EY92" s="273"/>
      <c r="EZ92" s="273"/>
      <c r="FA92" s="273"/>
      <c r="FB92" s="273"/>
      <c r="FC92" s="273"/>
      <c r="FD92" s="273"/>
      <c r="FE92" s="273"/>
      <c r="FF92" s="273"/>
      <c r="FG92" s="273"/>
      <c r="FH92" s="273"/>
      <c r="FI92" s="273"/>
      <c r="FJ92" s="273"/>
      <c r="FK92" s="273"/>
      <c r="FL92" s="273"/>
      <c r="FM92" s="273"/>
      <c r="FN92" s="273"/>
      <c r="FO92" s="273"/>
      <c r="FP92" s="273"/>
      <c r="FQ92" s="273"/>
      <c r="FR92" s="273"/>
      <c r="FS92" s="273"/>
      <c r="FT92" s="273"/>
      <c r="FU92" s="273"/>
      <c r="FV92" s="273"/>
      <c r="FW92" s="273"/>
      <c r="FX92" s="273"/>
      <c r="FY92" s="273"/>
      <c r="FZ92" s="273"/>
      <c r="GA92" s="273"/>
      <c r="GB92" s="273"/>
      <c r="GC92" s="273"/>
      <c r="GD92" s="273"/>
      <c r="GE92" s="273"/>
      <c r="GF92" s="273"/>
      <c r="GG92" s="273"/>
      <c r="GH92" s="273"/>
      <c r="GI92" s="273"/>
      <c r="GJ92" s="273"/>
      <c r="GK92" s="273"/>
      <c r="GL92" s="273"/>
      <c r="GM92" s="273"/>
      <c r="GN92" s="273"/>
      <c r="GO92" s="273"/>
      <c r="GP92" s="273"/>
      <c r="GQ92" s="273"/>
      <c r="GR92" s="273"/>
      <c r="GS92" s="273"/>
      <c r="GT92" s="273"/>
      <c r="GU92" s="273"/>
      <c r="GV92" s="273"/>
      <c r="GW92" s="273"/>
      <c r="GX92" s="273"/>
      <c r="GY92" s="273"/>
      <c r="GZ92" s="273"/>
      <c r="HA92" s="273"/>
      <c r="HB92" s="273"/>
      <c r="HC92" s="273"/>
      <c r="HD92" s="273"/>
      <c r="HE92" s="273"/>
      <c r="HF92" s="273"/>
      <c r="HG92" s="273"/>
      <c r="HH92" s="273"/>
      <c r="HI92" s="273"/>
      <c r="HJ92" s="273"/>
      <c r="HK92" s="273"/>
      <c r="HL92" s="275"/>
      <c r="HM92" s="275"/>
      <c r="HN92" s="275"/>
      <c r="HO92" s="275"/>
      <c r="HP92" s="275"/>
      <c r="HQ92" s="275"/>
      <c r="HR92" s="275"/>
      <c r="HS92" s="275"/>
      <c r="HT92" s="275"/>
      <c r="HU92" s="275"/>
      <c r="HV92" s="275"/>
      <c r="HW92" s="275"/>
      <c r="HX92" s="275"/>
      <c r="HY92" s="275"/>
      <c r="HZ92" s="275"/>
      <c r="IA92" s="275"/>
      <c r="IB92" s="275"/>
      <c r="IC92" s="275"/>
      <c r="ID92" s="275"/>
      <c r="IE92" s="275"/>
      <c r="IF92" s="275"/>
      <c r="IG92" s="275"/>
      <c r="IH92" s="275"/>
      <c r="II92" s="275"/>
      <c r="IJ92" s="275"/>
      <c r="IK92" s="275"/>
      <c r="IL92" s="275"/>
      <c r="IM92" s="275"/>
      <c r="IN92" s="275"/>
      <c r="IO92" s="275"/>
      <c r="IP92" s="275"/>
      <c r="IQ92" s="275"/>
      <c r="IR92" s="275"/>
      <c r="IS92" s="275"/>
      <c r="IT92" s="275"/>
      <c r="IU92" s="275"/>
      <c r="IV92" s="275"/>
      <c r="IW92" s="837"/>
      <c r="IX92" s="275"/>
      <c r="IY92" s="275"/>
      <c r="IZ92" s="275"/>
      <c r="JA92" s="275"/>
      <c r="JB92" s="275"/>
      <c r="JC92" s="275"/>
      <c r="JD92" s="275"/>
      <c r="JE92" s="275"/>
      <c r="JF92" s="275"/>
      <c r="JG92" s="275"/>
      <c r="JH92" s="275"/>
      <c r="JI92" s="275"/>
      <c r="JJ92" s="275"/>
      <c r="JK92" s="275"/>
      <c r="JL92" s="275"/>
      <c r="JM92" s="275"/>
      <c r="JN92" s="275"/>
      <c r="JO92" s="275"/>
      <c r="JP92" s="275"/>
      <c r="JQ92" s="275"/>
      <c r="JR92" s="275"/>
      <c r="JS92" s="275"/>
      <c r="JT92" s="275"/>
      <c r="JU92" s="275"/>
      <c r="JV92" s="275"/>
      <c r="JW92" s="275"/>
      <c r="JX92" s="275"/>
      <c r="JY92" s="275"/>
      <c r="JZ92" s="275"/>
      <c r="KA92" s="275"/>
      <c r="KB92" s="275"/>
      <c r="KC92" s="275"/>
      <c r="KD92" s="275"/>
      <c r="KE92" s="275"/>
      <c r="KF92" s="275"/>
      <c r="KG92" s="275"/>
      <c r="KH92" s="275"/>
      <c r="KI92" s="275"/>
      <c r="KJ92" s="275"/>
      <c r="KK92" s="275"/>
      <c r="KL92" s="275"/>
      <c r="KM92" s="275"/>
      <c r="KN92" s="275"/>
      <c r="KO92" s="275"/>
      <c r="KP92" s="275"/>
      <c r="KQ92" s="275"/>
      <c r="KR92" s="275"/>
      <c r="KS92" s="275"/>
      <c r="KT92" s="275"/>
      <c r="KU92" s="275"/>
      <c r="KV92" s="275"/>
      <c r="KW92" s="275"/>
      <c r="KX92" s="275"/>
      <c r="KY92" s="275"/>
      <c r="KZ92" s="275"/>
      <c r="LA92" s="275"/>
      <c r="LB92" s="275"/>
      <c r="LC92" s="275"/>
      <c r="LD92" s="275"/>
      <c r="LE92" s="275"/>
      <c r="LF92" s="275"/>
      <c r="LG92" s="275"/>
      <c r="LH92" s="275"/>
      <c r="LI92" s="275"/>
      <c r="LJ92" s="275"/>
      <c r="LK92" s="275"/>
      <c r="LL92" s="275"/>
      <c r="LM92" s="275"/>
      <c r="LN92" s="275"/>
      <c r="LO92" s="275"/>
      <c r="LP92" s="275"/>
      <c r="LQ92" s="275"/>
      <c r="LR92" s="275"/>
      <c r="LS92" s="275"/>
      <c r="LT92" s="275"/>
      <c r="LU92" s="275"/>
      <c r="LV92" s="275"/>
      <c r="LW92" s="275"/>
      <c r="LX92" s="275"/>
      <c r="LY92" s="275"/>
      <c r="LZ92" s="275"/>
      <c r="MA92" s="275"/>
      <c r="MB92" s="275"/>
      <c r="MC92" s="275"/>
      <c r="MD92" s="275"/>
      <c r="ME92" s="275"/>
      <c r="MF92" s="275"/>
      <c r="MG92" s="275"/>
      <c r="MH92" s="275"/>
      <c r="MI92" s="275"/>
      <c r="MJ92" s="275"/>
      <c r="MK92" s="275"/>
      <c r="ML92" s="275"/>
      <c r="MM92" s="275"/>
      <c r="MN92" s="275"/>
      <c r="MO92" s="275"/>
      <c r="MP92" s="275"/>
      <c r="MQ92" s="275"/>
      <c r="MR92" s="275"/>
      <c r="MS92" s="275"/>
      <c r="MT92" s="275"/>
      <c r="MU92" s="275"/>
      <c r="MV92" s="275"/>
      <c r="MW92" s="275"/>
      <c r="MX92" s="275"/>
      <c r="MY92" s="275"/>
      <c r="MZ92" s="275"/>
      <c r="NA92" s="275"/>
      <c r="NB92" s="275"/>
      <c r="NC92" s="275"/>
      <c r="ND92" s="275"/>
      <c r="NE92" s="275"/>
      <c r="NF92" s="275"/>
      <c r="NG92" s="275"/>
      <c r="NH92" s="275"/>
      <c r="NI92" s="275"/>
      <c r="NJ92" s="275"/>
      <c r="NK92" s="275"/>
      <c r="NL92" s="275"/>
      <c r="NM92" s="275"/>
      <c r="NN92" s="275"/>
      <c r="NO92" s="275"/>
      <c r="NP92" s="275"/>
      <c r="NQ92" s="275"/>
      <c r="NR92" s="275"/>
      <c r="NS92" s="275"/>
      <c r="NT92" s="275"/>
      <c r="NU92" s="275"/>
      <c r="NV92" s="275"/>
      <c r="NW92" s="275"/>
      <c r="NX92" s="275"/>
      <c r="NY92" s="275"/>
      <c r="NZ92" s="275"/>
      <c r="OA92" s="275"/>
      <c r="OB92" s="275"/>
      <c r="OC92" s="275"/>
      <c r="OD92" s="275"/>
      <c r="OE92" s="275"/>
      <c r="OF92" s="275"/>
      <c r="OG92" s="275"/>
      <c r="OH92" s="275"/>
      <c r="OI92" s="275"/>
      <c r="OJ92" s="275"/>
      <c r="OK92" s="275"/>
      <c r="OL92" s="275"/>
      <c r="OM92" s="275"/>
      <c r="ON92" s="275"/>
      <c r="OO92" s="275"/>
      <c r="OP92" s="275"/>
      <c r="OQ92" s="275"/>
      <c r="OR92" s="275"/>
      <c r="OS92" s="275"/>
      <c r="OT92" s="275"/>
      <c r="OU92" s="275"/>
      <c r="OV92" s="275"/>
      <c r="OW92" s="275"/>
      <c r="OX92" s="275"/>
      <c r="OY92" s="275"/>
      <c r="OZ92" s="275"/>
      <c r="PA92" s="275"/>
      <c r="PB92" s="275"/>
      <c r="PC92" s="275"/>
      <c r="PD92" s="275"/>
      <c r="PE92" s="275"/>
      <c r="PF92" s="275"/>
      <c r="PG92" s="275"/>
      <c r="PH92" s="275"/>
      <c r="PI92" s="275"/>
      <c r="PJ92" s="275"/>
      <c r="PK92" s="275"/>
      <c r="PL92" s="275"/>
      <c r="PM92" s="275"/>
      <c r="PN92" s="275"/>
      <c r="PO92" s="275"/>
      <c r="PP92" s="275"/>
      <c r="PQ92" s="275"/>
      <c r="PR92" s="275"/>
      <c r="PS92" s="275"/>
      <c r="PT92" s="275"/>
      <c r="PU92" s="275"/>
      <c r="PV92" s="275"/>
      <c r="PW92" s="275"/>
      <c r="PX92" s="275"/>
      <c r="PY92" s="275"/>
      <c r="PZ92" s="275"/>
      <c r="QA92" s="275"/>
      <c r="QB92" s="275"/>
      <c r="QC92" s="275"/>
      <c r="QD92" s="275"/>
      <c r="QE92" s="275"/>
      <c r="QF92" s="275"/>
      <c r="QG92" s="275"/>
      <c r="QH92" s="275"/>
      <c r="QI92" s="275"/>
      <c r="QJ92" s="275"/>
      <c r="QK92" s="275"/>
      <c r="QL92" s="275"/>
      <c r="QM92" s="275"/>
      <c r="QN92" s="275"/>
      <c r="QO92" s="275"/>
      <c r="QP92" s="275"/>
      <c r="QQ92" s="275"/>
    </row>
    <row r="93" spans="2:460">
      <c r="B93" s="275" t="str">
        <f t="shared" si="106"/>
        <v xml:space="preserve">Funcţionari administrativi </v>
      </c>
      <c r="C93" s="275"/>
      <c r="D93" s="270"/>
      <c r="E93" s="273"/>
      <c r="F93" s="273"/>
      <c r="G93" s="273"/>
      <c r="H93" s="273"/>
      <c r="I93" s="273"/>
      <c r="J93" s="273"/>
      <c r="K93" s="273"/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  <c r="AQ93" s="273"/>
      <c r="AR93" s="273"/>
      <c r="AS93" s="273"/>
      <c r="AT93" s="273"/>
      <c r="AU93" s="273"/>
      <c r="AV93" s="273"/>
      <c r="AW93" s="273"/>
      <c r="AX93" s="273"/>
      <c r="AY93" s="273"/>
      <c r="AZ93" s="273"/>
      <c r="BA93" s="273"/>
      <c r="BB93" s="273"/>
      <c r="BC93" s="272"/>
      <c r="BD93" s="273"/>
      <c r="BE93" s="273"/>
      <c r="BF93" s="273"/>
      <c r="BG93" s="273"/>
      <c r="BH93" s="273"/>
      <c r="BI93" s="273"/>
      <c r="BJ93" s="273"/>
      <c r="BK93" s="273"/>
      <c r="BL93" s="273"/>
      <c r="BM93" s="273"/>
      <c r="BN93" s="273"/>
      <c r="BO93" s="273"/>
      <c r="BP93" s="273"/>
      <c r="BQ93" s="273"/>
      <c r="BR93" s="273"/>
      <c r="BS93" s="273"/>
      <c r="BT93" s="273"/>
      <c r="BU93" s="273"/>
      <c r="BV93" s="273"/>
      <c r="BW93" s="273"/>
      <c r="BX93" s="273"/>
      <c r="BY93" s="273"/>
      <c r="BZ93" s="273"/>
      <c r="CA93" s="273"/>
      <c r="CB93" s="273"/>
      <c r="CC93" s="273"/>
      <c r="CD93" s="273"/>
      <c r="CE93" s="273"/>
      <c r="CF93" s="273"/>
      <c r="CG93" s="273"/>
      <c r="CH93" s="273"/>
      <c r="CI93" s="273"/>
      <c r="CJ93" s="273"/>
      <c r="CK93" s="273"/>
      <c r="CL93" s="273"/>
      <c r="CM93" s="273"/>
      <c r="CN93" s="273"/>
      <c r="CO93" s="273"/>
      <c r="CP93" s="273"/>
      <c r="CQ93" s="273"/>
      <c r="CR93" s="273"/>
      <c r="CS93" s="273"/>
      <c r="CT93" s="273"/>
      <c r="CU93" s="273"/>
      <c r="CV93" s="273"/>
      <c r="CW93" s="273"/>
      <c r="CX93" s="273"/>
      <c r="CY93" s="273"/>
      <c r="CZ93" s="273"/>
      <c r="DA93" s="273"/>
      <c r="DB93" s="273"/>
      <c r="DC93" s="273"/>
      <c r="DD93" s="273"/>
      <c r="DE93" s="273"/>
      <c r="DF93" s="273"/>
      <c r="DG93" s="273"/>
      <c r="DH93" s="273"/>
      <c r="DI93" s="273"/>
      <c r="DJ93" s="273"/>
      <c r="DK93" s="273"/>
      <c r="DL93" s="273"/>
      <c r="DM93" s="273"/>
      <c r="DN93" s="273"/>
      <c r="DO93" s="273"/>
      <c r="DP93" s="273"/>
      <c r="DQ93" s="273"/>
      <c r="DR93" s="273"/>
      <c r="DS93" s="273"/>
      <c r="DT93" s="273"/>
      <c r="DU93" s="273"/>
      <c r="DV93" s="273"/>
      <c r="DW93" s="273"/>
      <c r="DX93" s="273"/>
      <c r="DY93" s="273"/>
      <c r="DZ93" s="273"/>
      <c r="EA93" s="273"/>
      <c r="EB93" s="273"/>
      <c r="EC93" s="273"/>
      <c r="ED93" s="273"/>
      <c r="EE93" s="273"/>
      <c r="EF93" s="273"/>
      <c r="EG93" s="273"/>
      <c r="EH93" s="273"/>
      <c r="EI93" s="273"/>
      <c r="EJ93" s="273"/>
      <c r="EK93" s="273"/>
      <c r="EL93" s="273"/>
      <c r="EM93" s="273"/>
      <c r="EN93" s="273"/>
      <c r="EO93" s="273"/>
      <c r="EP93" s="273"/>
      <c r="EQ93" s="273"/>
      <c r="ER93" s="273"/>
      <c r="ES93" s="273"/>
      <c r="ET93" s="273"/>
      <c r="EU93" s="273"/>
      <c r="EV93" s="273"/>
      <c r="EW93" s="273"/>
      <c r="EX93" s="273"/>
      <c r="EY93" s="273"/>
      <c r="EZ93" s="273"/>
      <c r="FA93" s="273"/>
      <c r="FB93" s="273"/>
      <c r="FC93" s="273"/>
      <c r="FD93" s="273"/>
      <c r="FE93" s="273"/>
      <c r="FF93" s="273"/>
      <c r="FG93" s="273"/>
      <c r="FH93" s="273"/>
      <c r="FI93" s="273"/>
      <c r="FJ93" s="273"/>
      <c r="FK93" s="273"/>
      <c r="FL93" s="273"/>
      <c r="FM93" s="273"/>
      <c r="FN93" s="273"/>
      <c r="FO93" s="273"/>
      <c r="FP93" s="273"/>
      <c r="FQ93" s="273"/>
      <c r="FR93" s="273"/>
      <c r="FS93" s="273"/>
      <c r="FT93" s="273"/>
      <c r="FU93" s="273"/>
      <c r="FV93" s="273"/>
      <c r="FW93" s="273"/>
      <c r="FX93" s="273"/>
      <c r="FY93" s="273"/>
      <c r="FZ93" s="273"/>
      <c r="GA93" s="273"/>
      <c r="GB93" s="273"/>
      <c r="GC93" s="273"/>
      <c r="GD93" s="273"/>
      <c r="GE93" s="273"/>
      <c r="GF93" s="273"/>
      <c r="GG93" s="273"/>
      <c r="GH93" s="273"/>
      <c r="GI93" s="273"/>
      <c r="GJ93" s="273"/>
      <c r="GK93" s="273"/>
      <c r="GL93" s="273"/>
      <c r="GM93" s="273"/>
      <c r="GN93" s="273"/>
      <c r="GO93" s="273"/>
      <c r="GP93" s="273"/>
      <c r="GQ93" s="273"/>
      <c r="GR93" s="273"/>
      <c r="GS93" s="273"/>
      <c r="GT93" s="273"/>
      <c r="GU93" s="273"/>
      <c r="GV93" s="273"/>
      <c r="GW93" s="273"/>
      <c r="GX93" s="273"/>
      <c r="GY93" s="273"/>
      <c r="GZ93" s="273"/>
      <c r="HA93" s="273"/>
      <c r="HB93" s="273"/>
      <c r="HC93" s="273"/>
      <c r="HD93" s="273"/>
      <c r="HE93" s="273"/>
      <c r="HF93" s="273"/>
      <c r="HG93" s="273"/>
      <c r="HH93" s="273"/>
      <c r="HI93" s="273"/>
      <c r="HJ93" s="273"/>
      <c r="HK93" s="273"/>
      <c r="HL93" s="275"/>
      <c r="HM93" s="275"/>
      <c r="HN93" s="275"/>
      <c r="HO93" s="275"/>
      <c r="HP93" s="275"/>
      <c r="HQ93" s="275"/>
      <c r="HR93" s="275"/>
      <c r="HS93" s="275"/>
      <c r="HT93" s="275"/>
      <c r="HU93" s="275"/>
      <c r="HV93" s="275"/>
      <c r="HW93" s="275"/>
      <c r="HX93" s="275"/>
      <c r="HY93" s="275"/>
      <c r="HZ93" s="275"/>
      <c r="IA93" s="275"/>
      <c r="IB93" s="275"/>
      <c r="IC93" s="275"/>
      <c r="ID93" s="275"/>
      <c r="IE93" s="275"/>
      <c r="IF93" s="275"/>
      <c r="IG93" s="275"/>
      <c r="IH93" s="275"/>
      <c r="II93" s="275"/>
      <c r="IJ93" s="275"/>
      <c r="IK93" s="275"/>
      <c r="IL93" s="275"/>
      <c r="IM93" s="275"/>
      <c r="IN93" s="275"/>
      <c r="IO93" s="275"/>
      <c r="IP93" s="275"/>
      <c r="IQ93" s="275"/>
      <c r="IR93" s="275"/>
      <c r="IS93" s="275"/>
      <c r="IT93" s="275"/>
      <c r="IU93" s="275"/>
      <c r="IV93" s="275"/>
      <c r="IW93" s="837"/>
      <c r="IX93" s="275"/>
      <c r="IY93" s="275"/>
      <c r="IZ93" s="275"/>
      <c r="JA93" s="275"/>
      <c r="JB93" s="275"/>
      <c r="JC93" s="275"/>
      <c r="JD93" s="275"/>
      <c r="JE93" s="275"/>
      <c r="JF93" s="275"/>
      <c r="JG93" s="275"/>
      <c r="JH93" s="275"/>
      <c r="JI93" s="275"/>
      <c r="JJ93" s="275"/>
      <c r="JK93" s="275"/>
      <c r="JL93" s="275"/>
      <c r="JM93" s="275"/>
      <c r="JN93" s="275"/>
      <c r="JO93" s="275"/>
      <c r="JP93" s="275"/>
      <c r="JQ93" s="275"/>
      <c r="JR93" s="275"/>
      <c r="JS93" s="275"/>
      <c r="JT93" s="275"/>
      <c r="JU93" s="275"/>
      <c r="JV93" s="275"/>
      <c r="JW93" s="275"/>
      <c r="JX93" s="275"/>
      <c r="JY93" s="275"/>
      <c r="JZ93" s="275"/>
      <c r="KA93" s="275"/>
      <c r="KB93" s="275"/>
      <c r="KC93" s="275"/>
      <c r="KD93" s="275"/>
      <c r="KE93" s="275"/>
      <c r="KF93" s="275"/>
      <c r="KG93" s="275"/>
      <c r="KH93" s="275"/>
      <c r="KI93" s="275"/>
      <c r="KJ93" s="275"/>
      <c r="KK93" s="275"/>
      <c r="KL93" s="275"/>
      <c r="KM93" s="275"/>
      <c r="KN93" s="275"/>
      <c r="KO93" s="275"/>
      <c r="KP93" s="275"/>
      <c r="KQ93" s="275"/>
      <c r="KR93" s="275"/>
      <c r="KS93" s="275"/>
      <c r="KT93" s="275"/>
      <c r="KU93" s="275"/>
      <c r="KV93" s="275"/>
      <c r="KW93" s="275"/>
      <c r="KX93" s="275"/>
      <c r="KY93" s="275"/>
      <c r="KZ93" s="275"/>
      <c r="LA93" s="275"/>
      <c r="LB93" s="275"/>
      <c r="LC93" s="275"/>
      <c r="LD93" s="275"/>
      <c r="LE93" s="275"/>
      <c r="LF93" s="275"/>
      <c r="LG93" s="275"/>
      <c r="LH93" s="275"/>
      <c r="LI93" s="275"/>
      <c r="LJ93" s="275"/>
      <c r="LK93" s="275"/>
      <c r="LL93" s="275"/>
      <c r="LM93" s="275"/>
      <c r="LN93" s="275"/>
      <c r="LO93" s="275"/>
      <c r="LP93" s="275"/>
      <c r="LQ93" s="275"/>
      <c r="LR93" s="275"/>
      <c r="LS93" s="275"/>
      <c r="LT93" s="275"/>
      <c r="LU93" s="275"/>
      <c r="LV93" s="275"/>
      <c r="LW93" s="275"/>
      <c r="LX93" s="275"/>
      <c r="LY93" s="275"/>
      <c r="LZ93" s="275"/>
      <c r="MA93" s="275"/>
      <c r="MB93" s="275"/>
      <c r="MC93" s="275"/>
      <c r="MD93" s="275"/>
      <c r="ME93" s="275"/>
      <c r="MF93" s="275"/>
      <c r="MG93" s="275"/>
      <c r="MH93" s="275"/>
      <c r="MI93" s="275"/>
      <c r="MJ93" s="275"/>
      <c r="MK93" s="275"/>
      <c r="ML93" s="275"/>
      <c r="MM93" s="275"/>
      <c r="MN93" s="275"/>
      <c r="MO93" s="275"/>
      <c r="MP93" s="275"/>
      <c r="MQ93" s="275"/>
      <c r="MR93" s="275"/>
      <c r="MS93" s="275"/>
      <c r="MT93" s="275"/>
      <c r="MU93" s="275"/>
      <c r="MV93" s="275"/>
      <c r="MW93" s="275"/>
      <c r="MX93" s="275"/>
      <c r="MY93" s="275"/>
      <c r="MZ93" s="275"/>
      <c r="NA93" s="275"/>
      <c r="NB93" s="275"/>
      <c r="NC93" s="275"/>
      <c r="ND93" s="275"/>
      <c r="NE93" s="275"/>
      <c r="NF93" s="275"/>
      <c r="NG93" s="275"/>
      <c r="NH93" s="275"/>
      <c r="NI93" s="275"/>
      <c r="NJ93" s="275"/>
      <c r="NK93" s="275"/>
      <c r="NL93" s="275"/>
      <c r="NM93" s="275"/>
      <c r="NN93" s="275"/>
      <c r="NO93" s="275"/>
      <c r="NP93" s="275"/>
      <c r="NQ93" s="275"/>
      <c r="NR93" s="275"/>
      <c r="NS93" s="275"/>
      <c r="NT93" s="275"/>
      <c r="NU93" s="275"/>
      <c r="NV93" s="275"/>
      <c r="NW93" s="275"/>
      <c r="NX93" s="275"/>
      <c r="NY93" s="275"/>
      <c r="NZ93" s="275"/>
      <c r="OA93" s="275"/>
      <c r="OB93" s="275"/>
      <c r="OC93" s="275"/>
      <c r="OD93" s="275"/>
      <c r="OE93" s="275"/>
      <c r="OF93" s="275"/>
      <c r="OG93" s="275"/>
      <c r="OH93" s="275"/>
      <c r="OI93" s="275"/>
      <c r="OJ93" s="275"/>
      <c r="OK93" s="275"/>
      <c r="OL93" s="275"/>
      <c r="OM93" s="275"/>
      <c r="ON93" s="275"/>
      <c r="OO93" s="275"/>
      <c r="OP93" s="275"/>
      <c r="OQ93" s="275"/>
      <c r="OR93" s="275"/>
      <c r="OS93" s="275"/>
      <c r="OT93" s="275"/>
      <c r="OU93" s="275"/>
      <c r="OV93" s="275"/>
      <c r="OW93" s="275"/>
      <c r="OX93" s="275"/>
      <c r="OY93" s="275"/>
      <c r="OZ93" s="275"/>
      <c r="PA93" s="275"/>
      <c r="PB93" s="275"/>
      <c r="PC93" s="275"/>
      <c r="PD93" s="275"/>
      <c r="PE93" s="275"/>
      <c r="PF93" s="275"/>
      <c r="PG93" s="275"/>
      <c r="PH93" s="275"/>
      <c r="PI93" s="275"/>
      <c r="PJ93" s="275"/>
      <c r="PK93" s="275"/>
      <c r="PL93" s="275"/>
      <c r="PM93" s="275"/>
      <c r="PN93" s="275"/>
      <c r="PO93" s="275"/>
      <c r="PP93" s="275"/>
      <c r="PQ93" s="275"/>
      <c r="PR93" s="275"/>
      <c r="PS93" s="275"/>
      <c r="PT93" s="275"/>
      <c r="PU93" s="275"/>
      <c r="PV93" s="275"/>
      <c r="PW93" s="275"/>
      <c r="PX93" s="275"/>
      <c r="PY93" s="275"/>
      <c r="PZ93" s="275"/>
      <c r="QA93" s="275"/>
      <c r="QB93" s="275"/>
      <c r="QC93" s="275"/>
      <c r="QD93" s="275"/>
      <c r="QE93" s="275"/>
      <c r="QF93" s="275"/>
      <c r="QG93" s="275"/>
      <c r="QH93" s="275"/>
      <c r="QI93" s="275"/>
      <c r="QJ93" s="275"/>
      <c r="QK93" s="275"/>
      <c r="QL93" s="275"/>
      <c r="QM93" s="275"/>
      <c r="QN93" s="275"/>
      <c r="QO93" s="275"/>
      <c r="QP93" s="275"/>
      <c r="QQ93" s="275"/>
    </row>
    <row r="94" spans="2:460">
      <c r="B94" s="275" t="str">
        <f t="shared" si="106"/>
        <v>Total + CPSA (24%)</v>
      </c>
      <c r="C94" s="275"/>
      <c r="D94" s="270"/>
      <c r="E94" s="273"/>
      <c r="F94" s="273"/>
      <c r="G94" s="273"/>
      <c r="H94" s="273"/>
      <c r="I94" s="273"/>
      <c r="J94" s="273"/>
      <c r="K94" s="273"/>
      <c r="L94" s="273"/>
      <c r="M94" s="273"/>
      <c r="N94" s="273"/>
      <c r="O94" s="273"/>
      <c r="P94" s="273"/>
      <c r="Q94" s="273"/>
      <c r="R94" s="273"/>
      <c r="S94" s="273"/>
      <c r="T94" s="273"/>
      <c r="U94" s="273"/>
      <c r="V94" s="273"/>
      <c r="W94" s="273"/>
      <c r="X94" s="273"/>
      <c r="Y94" s="273"/>
      <c r="Z94" s="273"/>
      <c r="AA94" s="273"/>
      <c r="AB94" s="273"/>
      <c r="AC94" s="273"/>
      <c r="AD94" s="273"/>
      <c r="AE94" s="273"/>
      <c r="AF94" s="273"/>
      <c r="AG94" s="273"/>
      <c r="AH94" s="273"/>
      <c r="AI94" s="273"/>
      <c r="AJ94" s="273"/>
      <c r="AK94" s="273"/>
      <c r="AL94" s="273"/>
      <c r="AM94" s="273"/>
      <c r="AN94" s="273"/>
      <c r="AO94" s="273"/>
      <c r="AP94" s="273"/>
      <c r="AQ94" s="273"/>
      <c r="AR94" s="273"/>
      <c r="AS94" s="273"/>
      <c r="AT94" s="273"/>
      <c r="AU94" s="273"/>
      <c r="AV94" s="273"/>
      <c r="AW94" s="273"/>
      <c r="AX94" s="273"/>
      <c r="AY94" s="273"/>
      <c r="AZ94" s="273"/>
      <c r="BA94" s="273"/>
      <c r="BB94" s="273"/>
      <c r="BC94" s="272"/>
      <c r="BD94" s="273"/>
      <c r="BE94" s="273"/>
      <c r="BF94" s="273"/>
      <c r="BG94" s="273"/>
      <c r="BH94" s="273"/>
      <c r="BI94" s="273"/>
      <c r="BJ94" s="273"/>
      <c r="BK94" s="273"/>
      <c r="BL94" s="273"/>
      <c r="BM94" s="273"/>
      <c r="BN94" s="273"/>
      <c r="BO94" s="273"/>
      <c r="BP94" s="273"/>
      <c r="BQ94" s="273"/>
      <c r="BR94" s="273"/>
      <c r="BS94" s="273"/>
      <c r="BT94" s="273"/>
      <c r="BU94" s="273"/>
      <c r="BV94" s="273"/>
      <c r="BW94" s="273"/>
      <c r="BX94" s="273"/>
      <c r="BY94" s="273"/>
      <c r="BZ94" s="273"/>
      <c r="CA94" s="273"/>
      <c r="CB94" s="273"/>
      <c r="CC94" s="273"/>
      <c r="CD94" s="273"/>
      <c r="CE94" s="273"/>
      <c r="CF94" s="273"/>
      <c r="CG94" s="273"/>
      <c r="CH94" s="273"/>
      <c r="CI94" s="273"/>
      <c r="CJ94" s="273"/>
      <c r="CK94" s="273"/>
      <c r="CL94" s="273"/>
      <c r="CM94" s="273"/>
      <c r="CN94" s="273"/>
      <c r="CO94" s="273"/>
      <c r="CP94" s="273"/>
      <c r="CQ94" s="273"/>
      <c r="CR94" s="273"/>
      <c r="CS94" s="273"/>
      <c r="CT94" s="273"/>
      <c r="CU94" s="273"/>
      <c r="CV94" s="273"/>
      <c r="CW94" s="273"/>
      <c r="CX94" s="273"/>
      <c r="CY94" s="273"/>
      <c r="CZ94" s="273"/>
      <c r="DA94" s="273"/>
      <c r="DB94" s="273"/>
      <c r="DC94" s="273"/>
      <c r="DD94" s="273"/>
      <c r="DE94" s="273"/>
      <c r="DF94" s="273"/>
      <c r="DG94" s="273"/>
      <c r="DH94" s="273"/>
      <c r="DI94" s="273"/>
      <c r="DJ94" s="273"/>
      <c r="DK94" s="273"/>
      <c r="DL94" s="273"/>
      <c r="DM94" s="273"/>
      <c r="DN94" s="273"/>
      <c r="DO94" s="273"/>
      <c r="DP94" s="273"/>
      <c r="DQ94" s="273"/>
      <c r="DR94" s="273"/>
      <c r="DS94" s="273"/>
      <c r="DT94" s="273"/>
      <c r="DU94" s="273"/>
      <c r="DV94" s="273"/>
      <c r="DW94" s="273"/>
      <c r="DX94" s="273"/>
      <c r="DY94" s="273"/>
      <c r="DZ94" s="273"/>
      <c r="EA94" s="273"/>
      <c r="EB94" s="273"/>
      <c r="EC94" s="273"/>
      <c r="ED94" s="273"/>
      <c r="EE94" s="273"/>
      <c r="EF94" s="273"/>
      <c r="EG94" s="273"/>
      <c r="EH94" s="273"/>
      <c r="EI94" s="273"/>
      <c r="EJ94" s="273"/>
      <c r="EK94" s="273"/>
      <c r="EL94" s="273"/>
      <c r="EM94" s="273"/>
      <c r="EN94" s="273"/>
      <c r="EO94" s="273"/>
      <c r="EP94" s="273"/>
      <c r="EQ94" s="273"/>
      <c r="ER94" s="273"/>
      <c r="ES94" s="273"/>
      <c r="ET94" s="273"/>
      <c r="EU94" s="273"/>
      <c r="EV94" s="273"/>
      <c r="EW94" s="273"/>
      <c r="EX94" s="273"/>
      <c r="EY94" s="273"/>
      <c r="EZ94" s="273"/>
      <c r="FA94" s="273"/>
      <c r="FB94" s="273"/>
      <c r="FC94" s="273"/>
      <c r="FD94" s="273"/>
      <c r="FE94" s="273"/>
      <c r="FF94" s="273"/>
      <c r="FG94" s="273"/>
      <c r="FH94" s="273"/>
      <c r="FI94" s="273"/>
      <c r="FJ94" s="273"/>
      <c r="FK94" s="273"/>
      <c r="FL94" s="273"/>
      <c r="FM94" s="273"/>
      <c r="FN94" s="273"/>
      <c r="FO94" s="273"/>
      <c r="FP94" s="273"/>
      <c r="FQ94" s="273"/>
      <c r="FR94" s="273"/>
      <c r="FS94" s="273"/>
      <c r="FT94" s="273"/>
      <c r="FU94" s="273"/>
      <c r="FV94" s="273"/>
      <c r="FW94" s="273"/>
      <c r="FX94" s="273"/>
      <c r="FY94" s="273"/>
      <c r="FZ94" s="273"/>
      <c r="GA94" s="273"/>
      <c r="GB94" s="273"/>
      <c r="GC94" s="273"/>
      <c r="GD94" s="273"/>
      <c r="GE94" s="273"/>
      <c r="GF94" s="273"/>
      <c r="GG94" s="273"/>
      <c r="GH94" s="273"/>
      <c r="GI94" s="273"/>
      <c r="GJ94" s="273"/>
      <c r="GK94" s="273"/>
      <c r="GL94" s="273"/>
      <c r="GM94" s="273"/>
      <c r="GN94" s="273"/>
      <c r="GO94" s="273"/>
      <c r="GP94" s="273"/>
      <c r="GQ94" s="273"/>
      <c r="GR94" s="273"/>
      <c r="GS94" s="273"/>
      <c r="GT94" s="273"/>
      <c r="GU94" s="273"/>
      <c r="GV94" s="273"/>
      <c r="GW94" s="273"/>
      <c r="GX94" s="273"/>
      <c r="GY94" s="273"/>
      <c r="GZ94" s="273"/>
      <c r="HA94" s="273"/>
      <c r="HB94" s="273"/>
      <c r="HC94" s="273"/>
      <c r="HD94" s="273"/>
      <c r="HE94" s="273"/>
      <c r="HF94" s="273"/>
      <c r="HG94" s="273"/>
      <c r="HH94" s="273"/>
      <c r="HI94" s="273"/>
      <c r="HJ94" s="273"/>
      <c r="HK94" s="273"/>
      <c r="HL94" s="275"/>
      <c r="HM94" s="275"/>
      <c r="HN94" s="275"/>
      <c r="HO94" s="275"/>
      <c r="HP94" s="275"/>
      <c r="HQ94" s="275"/>
      <c r="HR94" s="275"/>
      <c r="HS94" s="275"/>
      <c r="HT94" s="275"/>
      <c r="HU94" s="275"/>
      <c r="HV94" s="275"/>
      <c r="HW94" s="275"/>
      <c r="HX94" s="275"/>
      <c r="HY94" s="275"/>
      <c r="HZ94" s="275"/>
      <c r="IA94" s="275"/>
      <c r="IB94" s="275"/>
      <c r="IC94" s="275"/>
      <c r="ID94" s="275"/>
      <c r="IE94" s="275"/>
      <c r="IF94" s="275"/>
      <c r="IG94" s="275"/>
      <c r="IH94" s="275"/>
      <c r="II94" s="275"/>
      <c r="IJ94" s="275"/>
      <c r="IK94" s="275"/>
      <c r="IL94" s="275"/>
      <c r="IM94" s="275"/>
      <c r="IN94" s="275"/>
      <c r="IO94" s="275"/>
      <c r="IP94" s="275"/>
      <c r="IQ94" s="275"/>
      <c r="IR94" s="275"/>
      <c r="IS94" s="275"/>
      <c r="IT94" s="275"/>
      <c r="IU94" s="275"/>
      <c r="IV94" s="275"/>
      <c r="IW94" s="837"/>
      <c r="IX94" s="275"/>
      <c r="IY94" s="275"/>
      <c r="IZ94" s="275"/>
      <c r="JA94" s="275"/>
      <c r="JB94" s="275"/>
      <c r="JC94" s="275"/>
      <c r="JD94" s="275"/>
      <c r="JE94" s="275"/>
      <c r="JF94" s="275"/>
      <c r="JG94" s="275"/>
      <c r="JH94" s="275"/>
      <c r="JI94" s="275"/>
      <c r="JJ94" s="275"/>
      <c r="JK94" s="275"/>
      <c r="JL94" s="275"/>
      <c r="JM94" s="275"/>
      <c r="JN94" s="275"/>
      <c r="JO94" s="275"/>
      <c r="JP94" s="275"/>
      <c r="JQ94" s="275"/>
      <c r="JR94" s="275"/>
      <c r="JS94" s="275"/>
      <c r="JT94" s="275"/>
      <c r="JU94" s="275"/>
      <c r="JV94" s="275"/>
      <c r="JW94" s="275"/>
      <c r="JX94" s="275"/>
      <c r="JY94" s="275"/>
      <c r="JZ94" s="275"/>
      <c r="KA94" s="275"/>
      <c r="KB94" s="275"/>
      <c r="KC94" s="275"/>
      <c r="KD94" s="275"/>
      <c r="KE94" s="275"/>
      <c r="KF94" s="275"/>
      <c r="KG94" s="275"/>
      <c r="KH94" s="275"/>
      <c r="KI94" s="275"/>
      <c r="KJ94" s="275"/>
      <c r="KK94" s="275"/>
      <c r="KL94" s="275"/>
      <c r="KM94" s="275"/>
      <c r="KN94" s="275"/>
      <c r="KO94" s="275"/>
      <c r="KP94" s="275"/>
      <c r="KQ94" s="275"/>
      <c r="KR94" s="275"/>
      <c r="KS94" s="275"/>
      <c r="KT94" s="275"/>
      <c r="KU94" s="275"/>
      <c r="KV94" s="275"/>
      <c r="KW94" s="275"/>
      <c r="KX94" s="275"/>
      <c r="KY94" s="275"/>
      <c r="KZ94" s="275"/>
      <c r="LA94" s="275"/>
      <c r="LB94" s="275"/>
      <c r="LC94" s="275"/>
      <c r="LD94" s="275"/>
      <c r="LE94" s="275"/>
      <c r="LF94" s="275"/>
      <c r="LG94" s="275"/>
      <c r="LH94" s="275"/>
      <c r="LI94" s="275"/>
      <c r="LJ94" s="275"/>
      <c r="LK94" s="275"/>
      <c r="LL94" s="275"/>
      <c r="LM94" s="275"/>
      <c r="LN94" s="275"/>
      <c r="LO94" s="275"/>
      <c r="LP94" s="275"/>
      <c r="LQ94" s="275"/>
      <c r="LR94" s="275"/>
      <c r="LS94" s="275"/>
      <c r="LT94" s="275"/>
      <c r="LU94" s="275"/>
      <c r="LV94" s="275"/>
      <c r="LW94" s="275"/>
      <c r="LX94" s="275"/>
      <c r="LY94" s="275"/>
      <c r="LZ94" s="275"/>
      <c r="MA94" s="275"/>
      <c r="MB94" s="275"/>
      <c r="MC94" s="275"/>
      <c r="MD94" s="275"/>
      <c r="ME94" s="275"/>
      <c r="MF94" s="275"/>
      <c r="MG94" s="275"/>
      <c r="MH94" s="275"/>
      <c r="MI94" s="275"/>
      <c r="MJ94" s="275"/>
      <c r="MK94" s="275"/>
      <c r="ML94" s="275"/>
      <c r="MM94" s="275"/>
      <c r="MN94" s="275"/>
      <c r="MO94" s="275"/>
      <c r="MP94" s="275"/>
      <c r="MQ94" s="275"/>
      <c r="MR94" s="275"/>
      <c r="MS94" s="275"/>
      <c r="MT94" s="275"/>
      <c r="MU94" s="275"/>
      <c r="MV94" s="275"/>
      <c r="MW94" s="275"/>
      <c r="MX94" s="275"/>
      <c r="MY94" s="275"/>
      <c r="MZ94" s="275"/>
      <c r="NA94" s="275"/>
      <c r="NB94" s="275"/>
      <c r="NC94" s="275"/>
      <c r="ND94" s="275"/>
      <c r="NE94" s="275"/>
      <c r="NF94" s="275"/>
      <c r="NG94" s="275"/>
      <c r="NH94" s="275"/>
      <c r="NI94" s="275"/>
      <c r="NJ94" s="275"/>
      <c r="NK94" s="275"/>
      <c r="NL94" s="275"/>
      <c r="NM94" s="275"/>
      <c r="NN94" s="275"/>
      <c r="NO94" s="275"/>
      <c r="NP94" s="275"/>
      <c r="NQ94" s="275"/>
      <c r="NR94" s="275"/>
      <c r="NS94" s="275"/>
      <c r="NT94" s="275"/>
      <c r="NU94" s="275"/>
      <c r="NV94" s="275"/>
      <c r="NW94" s="275"/>
      <c r="NX94" s="275"/>
      <c r="NY94" s="275"/>
      <c r="NZ94" s="275"/>
      <c r="OA94" s="275"/>
      <c r="OB94" s="275"/>
      <c r="OC94" s="275"/>
      <c r="OD94" s="275"/>
      <c r="OE94" s="275"/>
      <c r="OF94" s="275"/>
      <c r="OG94" s="275"/>
      <c r="OH94" s="275"/>
      <c r="OI94" s="275"/>
      <c r="OJ94" s="275"/>
      <c r="OK94" s="275"/>
      <c r="OL94" s="275"/>
      <c r="OM94" s="275"/>
      <c r="ON94" s="275"/>
      <c r="OO94" s="275"/>
      <c r="OP94" s="275"/>
      <c r="OQ94" s="275"/>
      <c r="OR94" s="275"/>
      <c r="OS94" s="293">
        <f>(OS86*$D$4+OS87*$D$12+OS88*$D$6+OS89*$D$5+OS90*$D$7+OS91*$D$8+OS92*$D$9+OS93*$D$11)*(1+0.24)</f>
        <v>33.385409278106515</v>
      </c>
      <c r="OT94" s="293">
        <f>(OT86*$D$4+OT87*$D$12+OT88*$D$6+OT89*$D$5+OT90*$D$7+OT91*$D$8+OT92*$D$9+OT93*$D$11)*(1+0.24)</f>
        <v>41.234898366863909</v>
      </c>
      <c r="OU94" s="293">
        <f>(OU86*$D$4+OU87*$D$12+OU88*$D$6+OU89*$D$5+OU90*$D$7+OU91*$D$8+OU92*$D$9+OU93*$D$11)*(1+0.24)</f>
        <v>52.088161621301794</v>
      </c>
      <c r="OV94" s="293">
        <f>(OV86*$D$4+OV87*$D$12+OV88*$D$6+OV89*$D$5+OV90*$D$7+OV91*$D$8+OV92*$D$9+OV93*$D$11)*(1+0.24)</f>
        <v>55.863576414201191</v>
      </c>
      <c r="OW94" s="275"/>
      <c r="OX94" s="293">
        <f>(OX86*$D$4+OX87*$D$12+OX88*$D$6+OX89*$D$5+OX90*$D$7+OX91*$D$8+OX92*$D$9+OX93*$D$11)*(1+0.24)</f>
        <v>15.014742508875742</v>
      </c>
      <c r="OY94" s="293">
        <f>(OY86*$D$4+OY87*$D$12+OY88*$D$6+OY89*$D$5+OY90*$D$7+OY91*$D$8+OY92*$D$9+OY93*$D$11)*(1+0.24)</f>
        <v>16.224340130177517</v>
      </c>
      <c r="OZ94" s="293">
        <f>(OZ86*$D$4+OZ87*$D$12+OZ88*$D$6+OZ89*$D$5+OZ90*$D$7+OZ91*$D$8+OZ92*$D$9+OZ93*$D$11)*(1+0.24)</f>
        <v>19.358977585798822</v>
      </c>
      <c r="PA94" s="275"/>
      <c r="PB94" s="275"/>
      <c r="PC94" s="293">
        <f>(PC86*$D$4+PC87*$D$12+PC88*$D$6+PC89*$D$5+PC90*$D$7+PC91*$D$8+PC92*$D$9+PC93*$D$11)*(1+0.24)</f>
        <v>17.531685704142014</v>
      </c>
      <c r="PD94" s="293">
        <f>(PD86*$D$4+PD87*$D$12+PD88*$D$6+PD89*$D$5+PD90*$D$7+PD91*$D$8+PD92*$D$9+PD93*$D$11)*(1+0.24)</f>
        <v>25.010558236686389</v>
      </c>
      <c r="PE94" s="293">
        <f>(PE86*$D$4+PE87*$D$12+PE88*$D$6+PE89*$D$5+PE90*$D$7+PE91*$D$8+PE92*$D$9+PE93*$D$11)*(1+0.24)</f>
        <v>32.729184035502961</v>
      </c>
      <c r="PF94" s="293">
        <f>(PF86*$D$4+PF87*$D$12+PF88*$D$6+PF89*$D$5+PF90*$D$7+PF91*$D$8+PF92*$D$9+PF93*$D$11)*(1+0.24)</f>
        <v>35.665617763313612</v>
      </c>
      <c r="PG94" s="275"/>
      <c r="PH94" s="293">
        <f t="shared" ref="PH94:QQ94" si="111">(PH86*$D$4+PH87*$D$12+PH88*$D$6+PH89*$D$5+PH90*$D$7+PH91*$D$8+PH92*$D$9+PH93*$D$11)*(1+0.24)</f>
        <v>27.434680828402374</v>
      </c>
      <c r="PI94" s="293">
        <f t="shared" si="111"/>
        <v>29.699929704142022</v>
      </c>
      <c r="PJ94" s="293">
        <f t="shared" si="111"/>
        <v>32.468567218934915</v>
      </c>
      <c r="PK94" s="293">
        <f t="shared" si="111"/>
        <v>32.468567218934915</v>
      </c>
      <c r="PL94" s="293">
        <f t="shared" si="111"/>
        <v>33.307548284023682</v>
      </c>
      <c r="PM94" s="293">
        <f t="shared" si="111"/>
        <v>33.307548284023682</v>
      </c>
      <c r="PN94" s="293">
        <f t="shared" si="111"/>
        <v>57.050712426035524</v>
      </c>
      <c r="PO94" s="293">
        <f t="shared" si="111"/>
        <v>57.050712426035524</v>
      </c>
      <c r="PP94" s="293">
        <f t="shared" si="111"/>
        <v>83.310819763313631</v>
      </c>
      <c r="PQ94" s="293">
        <f t="shared" si="111"/>
        <v>83.310819763313631</v>
      </c>
      <c r="PR94" s="293">
        <f t="shared" si="111"/>
        <v>83.310819763313631</v>
      </c>
      <c r="PS94" s="293">
        <f t="shared" si="111"/>
        <v>22.149100118343195</v>
      </c>
      <c r="PT94" s="293">
        <f t="shared" si="111"/>
        <v>26.427903550295859</v>
      </c>
      <c r="PU94" s="293">
        <f t="shared" si="111"/>
        <v>30.287216449704147</v>
      </c>
      <c r="PV94" s="293">
        <f t="shared" si="111"/>
        <v>30.287216449704147</v>
      </c>
      <c r="PW94" s="293">
        <f t="shared" si="111"/>
        <v>30.287216449704147</v>
      </c>
      <c r="PX94" s="293">
        <f t="shared" si="111"/>
        <v>30.287216449704147</v>
      </c>
      <c r="PY94" s="293">
        <f t="shared" si="111"/>
        <v>42.368543786982265</v>
      </c>
      <c r="PZ94" s="293">
        <f t="shared" si="111"/>
        <v>42.368543786982265</v>
      </c>
      <c r="QA94" s="293">
        <f t="shared" si="111"/>
        <v>54.114278698224865</v>
      </c>
      <c r="QB94" s="293">
        <f t="shared" si="111"/>
        <v>54.114278698224865</v>
      </c>
      <c r="QC94" s="293">
        <f t="shared" si="111"/>
        <v>54.114278698224865</v>
      </c>
      <c r="QD94" s="293">
        <f t="shared" si="111"/>
        <v>28.860948639053266</v>
      </c>
      <c r="QE94" s="293">
        <f t="shared" si="111"/>
        <v>28.860948639053266</v>
      </c>
      <c r="QF94" s="293">
        <f t="shared" si="111"/>
        <v>17.366908047337287</v>
      </c>
      <c r="QG94" s="293">
        <f t="shared" si="111"/>
        <v>6.2084598816568057</v>
      </c>
      <c r="QH94" s="293">
        <f t="shared" si="111"/>
        <v>7.6347276923076937</v>
      </c>
      <c r="QI94" s="293">
        <f t="shared" si="111"/>
        <v>7.6347276923076937</v>
      </c>
      <c r="QJ94" s="293">
        <f t="shared" si="111"/>
        <v>7.6347276923076937</v>
      </c>
      <c r="QK94" s="293">
        <f t="shared" si="111"/>
        <v>7.6347276923076937</v>
      </c>
      <c r="QL94" s="293">
        <f t="shared" si="111"/>
        <v>7.6347276923076937</v>
      </c>
      <c r="QM94" s="293">
        <f t="shared" si="111"/>
        <v>9.3126898224852095</v>
      </c>
      <c r="QN94" s="293">
        <f t="shared" si="111"/>
        <v>9.3126898224852095</v>
      </c>
      <c r="QO94" s="293">
        <f t="shared" si="111"/>
        <v>9.3126898224852095</v>
      </c>
      <c r="QP94" s="293">
        <f t="shared" si="111"/>
        <v>9.3126898224852095</v>
      </c>
      <c r="QQ94" s="293">
        <f t="shared" si="111"/>
        <v>9.3126898224852095</v>
      </c>
    </row>
    <row r="96" spans="2:460" ht="15.75">
      <c r="B96" s="294"/>
      <c r="C96" s="4"/>
      <c r="D96" s="295"/>
      <c r="E96" s="168"/>
      <c r="F96" s="168"/>
      <c r="G96" s="168"/>
    </row>
    <row r="97" spans="2:7" ht="15.75">
      <c r="B97" s="294"/>
      <c r="C97" s="296"/>
      <c r="D97" s="297"/>
      <c r="E97" s="298"/>
      <c r="F97" s="298"/>
      <c r="G97" s="298"/>
    </row>
    <row r="98" spans="2:7" ht="15.75">
      <c r="B98" s="296"/>
      <c r="C98" s="296"/>
      <c r="D98" s="297"/>
      <c r="E98" s="298"/>
      <c r="F98" s="298"/>
      <c r="G98" s="298"/>
    </row>
    <row r="99" spans="2:7" ht="15.75">
      <c r="B99" s="296"/>
      <c r="C99" s="296"/>
      <c r="D99" s="299"/>
      <c r="E99" s="298"/>
      <c r="F99" s="298"/>
      <c r="G99" s="298"/>
    </row>
    <row r="100" spans="2:7" ht="15.75">
      <c r="B100" s="296"/>
      <c r="C100" s="296"/>
      <c r="D100" s="300"/>
      <c r="E100" s="298"/>
      <c r="F100" s="298"/>
      <c r="G100" s="298"/>
    </row>
    <row r="101" spans="2:7" ht="15.75">
      <c r="B101" s="296"/>
      <c r="C101" s="296"/>
      <c r="D101" s="300"/>
      <c r="E101" s="301"/>
      <c r="F101" s="298"/>
      <c r="G101" s="298"/>
    </row>
    <row r="102" spans="2:7" ht="15.75">
      <c r="B102" s="296"/>
      <c r="C102" s="296"/>
      <c r="D102" s="300"/>
      <c r="E102" s="298"/>
      <c r="F102" s="298"/>
      <c r="G102" s="298"/>
    </row>
    <row r="103" spans="2:7" ht="15.75">
      <c r="B103" s="296"/>
      <c r="C103" s="296"/>
      <c r="D103" s="299"/>
      <c r="E103" s="302"/>
      <c r="F103" s="298"/>
      <c r="G103" s="298"/>
    </row>
    <row r="104" spans="2:7" ht="15.75">
      <c r="B104" s="296"/>
      <c r="C104" s="296"/>
      <c r="D104" s="299"/>
      <c r="E104" s="298"/>
      <c r="F104" s="298"/>
      <c r="G104" s="298"/>
    </row>
    <row r="105" spans="2:7" ht="15.75">
      <c r="B105" s="303"/>
      <c r="C105" s="303"/>
      <c r="D105" s="304"/>
      <c r="E105" s="305"/>
      <c r="F105" s="305"/>
      <c r="G105" s="305"/>
    </row>
    <row r="106" spans="2:7" ht="15.75">
      <c r="B106" s="303"/>
      <c r="C106" s="303"/>
      <c r="D106" s="304"/>
      <c r="E106" s="305"/>
      <c r="F106" s="305"/>
      <c r="G106" s="305"/>
    </row>
  </sheetData>
  <mergeCells count="15">
    <mergeCell ref="PS16:QC16"/>
    <mergeCell ref="QG16:QQ16"/>
    <mergeCell ref="B17:B19"/>
    <mergeCell ref="C17:C19"/>
    <mergeCell ref="D17:D19"/>
    <mergeCell ref="ON16:OR16"/>
    <mergeCell ref="OS16:OV16"/>
    <mergeCell ref="OX16:PA16"/>
    <mergeCell ref="PC16:PF16"/>
    <mergeCell ref="PH16:PR16"/>
    <mergeCell ref="E16:T16"/>
    <mergeCell ref="U16:GS16"/>
    <mergeCell ref="GT16:GX16"/>
    <mergeCell ref="HA16:HN16"/>
    <mergeCell ref="HO16:OM16"/>
  </mergeCells>
  <printOptions headings="1"/>
  <pageMargins left="0.47986111111111102" right="0.17013888888888901" top="0.74791666666666701" bottom="0.74791666666666701" header="0.511811023622047" footer="0.511811023622047"/>
  <pageSetup paperSize="9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MS40"/>
  <sheetViews>
    <sheetView workbookViewId="0">
      <selection activeCell="E4" sqref="E4"/>
    </sheetView>
  </sheetViews>
  <sheetFormatPr defaultColWidth="9.140625" defaultRowHeight="15"/>
  <cols>
    <col min="1" max="1" width="3.140625" style="309" customWidth="1"/>
    <col min="2" max="2" width="6.7109375" style="309" customWidth="1"/>
    <col min="3" max="3" width="40.7109375" style="309" customWidth="1"/>
    <col min="4" max="4" width="10" style="309" bestFit="1" customWidth="1"/>
    <col min="5" max="5" width="12.42578125" style="309" bestFit="1" customWidth="1"/>
    <col min="6" max="6" width="10.140625" style="309" bestFit="1" customWidth="1"/>
    <col min="7" max="11" width="9.7109375" style="309" bestFit="1" customWidth="1"/>
    <col min="12" max="12" width="10" style="309" bestFit="1" customWidth="1"/>
    <col min="13" max="15" width="9.7109375" style="309" bestFit="1" customWidth="1"/>
    <col min="16" max="16" width="10.28515625" style="309" bestFit="1" customWidth="1"/>
    <col min="17" max="17" width="9.7109375" style="309" bestFit="1" customWidth="1"/>
    <col min="18" max="18" width="9.140625" style="309" bestFit="1" customWidth="1"/>
    <col min="19" max="19" width="13.42578125" style="309" bestFit="1" customWidth="1"/>
    <col min="20" max="20" width="7.140625" style="309" customWidth="1"/>
    <col min="21" max="21" width="12.5703125" style="309" customWidth="1"/>
    <col min="22" max="22" width="10.7109375" style="309" customWidth="1"/>
    <col min="23" max="23" width="11.140625" style="309" customWidth="1"/>
    <col min="24" max="24" width="19" style="309" customWidth="1"/>
    <col min="25" max="25" width="19.7109375" style="309" customWidth="1"/>
    <col min="26" max="26" width="16.5703125" style="309" bestFit="1" customWidth="1"/>
    <col min="27" max="27" width="23.28515625" style="309" customWidth="1"/>
    <col min="28" max="28" width="7" style="309" customWidth="1"/>
    <col min="29" max="29" width="10.140625" style="309" customWidth="1"/>
    <col min="30" max="32" width="13.42578125" style="309" customWidth="1"/>
    <col min="33" max="33" width="10.140625" style="309" customWidth="1"/>
    <col min="34" max="34" width="13.42578125" style="309" customWidth="1"/>
    <col min="35" max="37" width="12.85546875" style="309" customWidth="1"/>
    <col min="38" max="38" width="9.140625" style="309" customWidth="1"/>
    <col min="39" max="41" width="12.28515625" style="309" customWidth="1"/>
    <col min="42" max="51" width="13.42578125" style="309" customWidth="1"/>
    <col min="52" max="56" width="12.28515625" style="309" customWidth="1"/>
    <col min="57" max="66" width="13.42578125" style="309" customWidth="1"/>
    <col min="67" max="70" width="12.28515625" style="309" customWidth="1"/>
    <col min="71" max="80" width="13.42578125" style="309" customWidth="1"/>
    <col min="81" max="83" width="12.28515625" style="309" customWidth="1"/>
    <col min="84" max="93" width="13.42578125" style="309" customWidth="1"/>
    <col min="94" max="95" width="12.28515625" style="309" customWidth="1"/>
    <col min="96" max="105" width="13.42578125" style="309" customWidth="1"/>
    <col min="106" max="106" width="12.28515625" style="309" customWidth="1"/>
    <col min="107" max="126" width="13.42578125" style="309" customWidth="1"/>
    <col min="127" max="165" width="14.42578125" style="309" customWidth="1"/>
    <col min="166" max="166" width="18.42578125" style="309" customWidth="1"/>
    <col min="167" max="168" width="9.85546875" style="309" customWidth="1"/>
    <col min="169" max="174" width="9.7109375" style="309" customWidth="1"/>
    <col min="175" max="180" width="10.28515625" style="309" customWidth="1"/>
    <col min="181" max="183" width="12.85546875" style="309" customWidth="1"/>
    <col min="184" max="187" width="12.28515625" style="309" customWidth="1"/>
    <col min="188" max="197" width="13.42578125" style="309" customWidth="1"/>
    <col min="198" max="200" width="12.85546875" style="309" customWidth="1"/>
    <col min="201" max="204" width="12.28515625" style="309" customWidth="1"/>
    <col min="205" max="214" width="13.42578125" style="309" customWidth="1"/>
    <col min="215" max="219" width="12.28515625" style="309" customWidth="1"/>
    <col min="220" max="229" width="13.42578125" style="309" customWidth="1"/>
    <col min="230" max="233" width="12.28515625" style="309" customWidth="1"/>
    <col min="234" max="243" width="13.42578125" style="309" customWidth="1"/>
    <col min="244" max="246" width="12.28515625" style="309" customWidth="1"/>
    <col min="247" max="256" width="13.42578125" style="309" customWidth="1"/>
    <col min="257" max="258" width="12.28515625" style="309" customWidth="1"/>
    <col min="259" max="268" width="13.42578125" style="309" customWidth="1"/>
    <col min="269" max="269" width="12.28515625" style="309" customWidth="1"/>
    <col min="270" max="289" width="13.42578125" style="309" customWidth="1"/>
    <col min="290" max="328" width="14.42578125" style="309" customWidth="1"/>
    <col min="329" max="329" width="28.28515625" style="309" customWidth="1"/>
    <col min="330" max="330" width="16.140625" style="309" customWidth="1"/>
    <col min="331" max="331" width="12" style="309" customWidth="1"/>
    <col min="332" max="333" width="14.140625" style="309" customWidth="1"/>
    <col min="334" max="334" width="57.5703125" style="309" customWidth="1"/>
    <col min="335" max="335" width="16.140625" style="309" customWidth="1"/>
    <col min="336" max="336" width="12" style="309" customWidth="1"/>
    <col min="337" max="337" width="14.140625" style="309" customWidth="1"/>
    <col min="338" max="338" width="13.85546875" style="309" customWidth="1"/>
    <col min="339" max="339" width="52.85546875" style="309" customWidth="1"/>
    <col min="340" max="340" width="16.140625" style="309" customWidth="1"/>
    <col min="341" max="341" width="12" style="309" customWidth="1"/>
    <col min="342" max="343" width="14.140625" style="309" customWidth="1"/>
    <col min="344" max="344" width="43.42578125" style="309" customWidth="1"/>
    <col min="345" max="356" width="19" style="309" customWidth="1"/>
    <col min="357" max="357" width="17.85546875" style="309" customWidth="1"/>
    <col min="358" max="16384" width="9.140625" style="309"/>
  </cols>
  <sheetData>
    <row r="2" spans="1:33">
      <c r="C2" s="187"/>
      <c r="D2" s="187"/>
      <c r="E2" s="306">
        <v>2026</v>
      </c>
      <c r="F2" s="159"/>
      <c r="H2" s="908">
        <v>2025</v>
      </c>
      <c r="I2" s="159">
        <v>2021</v>
      </c>
    </row>
    <row r="3" spans="1:33">
      <c r="C3" s="187" t="s">
        <v>970</v>
      </c>
      <c r="D3" s="187" t="s">
        <v>971</v>
      </c>
      <c r="E3" s="907">
        <f>Deplasare!F2</f>
        <v>4.0811546575787077</v>
      </c>
      <c r="F3" s="646"/>
      <c r="H3" s="309">
        <v>2.8180000000000001</v>
      </c>
      <c r="I3" s="309">
        <v>2.52</v>
      </c>
      <c r="P3" s="308"/>
    </row>
    <row r="4" spans="1:33">
      <c r="C4" s="187" t="s">
        <v>972</v>
      </c>
      <c r="D4" s="187" t="s">
        <v>973</v>
      </c>
      <c r="E4" s="907">
        <f>Deplasare!F4</f>
        <v>27.8</v>
      </c>
      <c r="F4" s="646"/>
      <c r="H4" s="309">
        <v>35.770000000000003</v>
      </c>
      <c r="I4" s="309">
        <v>23.52</v>
      </c>
      <c r="P4" s="308"/>
    </row>
    <row r="5" spans="1:33">
      <c r="C5" s="187" t="s">
        <v>974</v>
      </c>
      <c r="D5" s="187" t="s">
        <v>975</v>
      </c>
      <c r="E5" s="907">
        <f>Deplasare!F3</f>
        <v>0.13057696815608208</v>
      </c>
      <c r="F5" s="646"/>
      <c r="H5" s="309">
        <v>7.9000000000000001E-2</v>
      </c>
      <c r="I5" s="309">
        <v>0.107</v>
      </c>
      <c r="U5" s="310"/>
      <c r="V5" s="310"/>
      <c r="W5" s="307"/>
    </row>
    <row r="6" spans="1:33" ht="15.75" thickBot="1"/>
    <row r="7" spans="1:33" ht="49.5" customHeight="1" thickBot="1">
      <c r="B7" s="964" t="s">
        <v>976</v>
      </c>
      <c r="C7" s="965" t="s">
        <v>977</v>
      </c>
      <c r="D7" s="965" t="s">
        <v>978</v>
      </c>
      <c r="E7" s="966" t="s">
        <v>979</v>
      </c>
      <c r="F7" s="966"/>
      <c r="G7" s="966" t="s">
        <v>980</v>
      </c>
      <c r="H7" s="966"/>
      <c r="I7" s="966"/>
      <c r="J7" s="966"/>
      <c r="K7" s="966"/>
      <c r="L7" s="966"/>
      <c r="M7" s="965" t="s">
        <v>981</v>
      </c>
      <c r="N7" s="965"/>
      <c r="O7" s="965"/>
      <c r="P7" s="965" t="s">
        <v>982</v>
      </c>
      <c r="Q7" s="965" t="s">
        <v>983</v>
      </c>
      <c r="R7" s="965"/>
      <c r="S7" s="967" t="s">
        <v>984</v>
      </c>
      <c r="T7" s="967" t="s">
        <v>985</v>
      </c>
      <c r="U7" s="968" t="s">
        <v>986</v>
      </c>
      <c r="V7" s="968" t="s">
        <v>987</v>
      </c>
      <c r="W7" s="968" t="s">
        <v>988</v>
      </c>
      <c r="X7" s="968" t="s">
        <v>989</v>
      </c>
      <c r="Y7" s="969" t="s">
        <v>990</v>
      </c>
      <c r="Z7" s="962" t="s">
        <v>2476</v>
      </c>
    </row>
    <row r="8" spans="1:33" ht="38.25">
      <c r="B8" s="964"/>
      <c r="C8" s="965"/>
      <c r="D8" s="965"/>
      <c r="E8" s="311" t="s">
        <v>991</v>
      </c>
      <c r="F8" s="312" t="s">
        <v>992</v>
      </c>
      <c r="G8" s="313" t="s">
        <v>993</v>
      </c>
      <c r="H8" s="313" t="s">
        <v>994</v>
      </c>
      <c r="I8" s="313" t="s">
        <v>995</v>
      </c>
      <c r="J8" s="313" t="s">
        <v>996</v>
      </c>
      <c r="K8" s="313" t="s">
        <v>997</v>
      </c>
      <c r="L8" s="313" t="s">
        <v>998</v>
      </c>
      <c r="M8" s="312" t="s">
        <v>999</v>
      </c>
      <c r="N8" s="312" t="s">
        <v>1000</v>
      </c>
      <c r="O8" s="312" t="s">
        <v>1001</v>
      </c>
      <c r="P8" s="965"/>
      <c r="Q8" s="312" t="s">
        <v>1002</v>
      </c>
      <c r="R8" s="312" t="s">
        <v>893</v>
      </c>
      <c r="S8" s="967"/>
      <c r="T8" s="967"/>
      <c r="U8" s="968"/>
      <c r="V8" s="968"/>
      <c r="W8" s="968"/>
      <c r="X8" s="968"/>
      <c r="Y8" s="969"/>
      <c r="Z8" s="963"/>
    </row>
    <row r="9" spans="1:33" s="635" customFormat="1" hidden="1">
      <c r="B9" s="636"/>
      <c r="C9" s="637"/>
      <c r="D9" s="637"/>
      <c r="E9" s="638"/>
      <c r="F9" s="638"/>
      <c r="G9" s="638"/>
      <c r="H9" s="638"/>
      <c r="I9" s="638"/>
      <c r="J9" s="638"/>
      <c r="K9" s="638"/>
      <c r="L9" s="638"/>
      <c r="M9" s="638"/>
      <c r="N9" s="638"/>
      <c r="O9" s="639"/>
      <c r="P9" s="640"/>
      <c r="Q9" s="640"/>
      <c r="R9" s="641"/>
      <c r="S9" s="638"/>
      <c r="T9" s="638"/>
      <c r="U9" s="638"/>
      <c r="V9" s="638"/>
      <c r="W9" s="637"/>
      <c r="X9" s="638"/>
      <c r="Y9" s="642"/>
      <c r="Z9" s="842"/>
      <c r="AA9" s="643"/>
      <c r="AF9" s="5"/>
    </row>
    <row r="10" spans="1:33" s="635" customFormat="1">
      <c r="B10" s="657">
        <v>1</v>
      </c>
      <c r="C10" s="780" t="s">
        <v>1003</v>
      </c>
      <c r="D10" s="790"/>
      <c r="E10" s="791"/>
      <c r="F10" s="792">
        <f>AVERAGE(F11:F12)</f>
        <v>21.5</v>
      </c>
      <c r="G10" s="793"/>
      <c r="H10" s="793"/>
      <c r="I10" s="793"/>
      <c r="J10" s="794"/>
      <c r="K10" s="794"/>
      <c r="L10" s="795">
        <f>F10*10%</f>
        <v>2.15</v>
      </c>
      <c r="M10" s="795">
        <f>F10</f>
        <v>21.5</v>
      </c>
      <c r="N10" s="795">
        <f>SUM(F10:L10)</f>
        <v>23.65</v>
      </c>
      <c r="O10" s="792">
        <f>(M10*7+N10*5)/12</f>
        <v>22.395833333333332</v>
      </c>
      <c r="P10" s="796">
        <f t="shared" ref="P10:P18" si="0">$E$3</f>
        <v>4.0811546575787077</v>
      </c>
      <c r="Q10" s="788">
        <f>O10/100*P10</f>
        <v>0.91400859518689803</v>
      </c>
      <c r="R10" s="797">
        <f>AVERAGE(R11:R12)</f>
        <v>22.82573228844246</v>
      </c>
      <c r="S10" s="660" t="s">
        <v>1004</v>
      </c>
      <c r="T10" s="314" t="s">
        <v>1005</v>
      </c>
      <c r="U10" s="661">
        <f>U11</f>
        <v>210000</v>
      </c>
      <c r="V10" s="661">
        <f>V11</f>
        <v>1500</v>
      </c>
      <c r="W10" s="664"/>
      <c r="X10" s="669"/>
      <c r="Y10" s="315"/>
      <c r="Z10" s="843" t="s">
        <v>2607</v>
      </c>
      <c r="AA10" s="317" t="str">
        <f t="shared" ref="AA10:AA17" si="1">IF(Y10=0,"Amortizat complet","Neamortizat la data calcul")</f>
        <v>Amortizat complet</v>
      </c>
      <c r="AB10" s="309"/>
      <c r="AF10" s="644"/>
    </row>
    <row r="11" spans="1:33" s="635" customFormat="1">
      <c r="A11" s="5"/>
      <c r="B11" s="657"/>
      <c r="C11" s="839" t="s">
        <v>2602</v>
      </c>
      <c r="D11" s="319" t="s">
        <v>2444</v>
      </c>
      <c r="E11" s="764">
        <v>2010</v>
      </c>
      <c r="F11" s="572">
        <v>18</v>
      </c>
      <c r="G11" s="638"/>
      <c r="H11" s="638"/>
      <c r="I11" s="638"/>
      <c r="J11" s="638"/>
      <c r="K11" s="638"/>
      <c r="L11" s="314">
        <f t="shared" ref="L11:L18" si="2">F11*10%</f>
        <v>1.8</v>
      </c>
      <c r="M11" s="314">
        <f t="shared" ref="M11:M18" si="3">F11</f>
        <v>18</v>
      </c>
      <c r="N11" s="314">
        <f t="shared" ref="N11:N16" si="4">SUM(F11:L11)</f>
        <v>19.8</v>
      </c>
      <c r="O11" s="320">
        <f>(M11*7+N11*5)/12</f>
        <v>18.75</v>
      </c>
      <c r="P11" s="321">
        <f t="shared" si="0"/>
        <v>4.0811546575787077</v>
      </c>
      <c r="Q11" s="316">
        <f>O11/100*P11</f>
        <v>0.76521649829600769</v>
      </c>
      <c r="R11" s="322">
        <f>Q11*'CMSA - ANRE'!I278</f>
        <v>19.09709915294852</v>
      </c>
      <c r="S11" s="660" t="s">
        <v>1004</v>
      </c>
      <c r="T11" s="314" t="s">
        <v>1005</v>
      </c>
      <c r="U11" s="662">
        <v>210000</v>
      </c>
      <c r="V11" s="663">
        <v>1500</v>
      </c>
      <c r="W11" s="767">
        <f>E11</f>
        <v>2010</v>
      </c>
      <c r="X11" s="670">
        <v>7</v>
      </c>
      <c r="Y11" s="671"/>
      <c r="Z11" s="843" t="s">
        <v>2607</v>
      </c>
      <c r="AA11" s="317" t="str">
        <f t="shared" si="1"/>
        <v>Amortizat complet</v>
      </c>
      <c r="AB11" s="309"/>
      <c r="AC11" s="645"/>
      <c r="AD11" s="646"/>
      <c r="AF11" s="587"/>
    </row>
    <row r="12" spans="1:33" s="635" customFormat="1">
      <c r="A12" s="5"/>
      <c r="B12" s="657"/>
      <c r="C12" s="658" t="s">
        <v>2603</v>
      </c>
      <c r="D12" s="501" t="s">
        <v>1008</v>
      </c>
      <c r="E12" s="762">
        <v>1997</v>
      </c>
      <c r="F12" s="502">
        <v>25</v>
      </c>
      <c r="G12" s="638"/>
      <c r="H12" s="638"/>
      <c r="I12" s="638"/>
      <c r="J12" s="638"/>
      <c r="K12" s="638"/>
      <c r="L12" s="314">
        <f t="shared" si="2"/>
        <v>2.5</v>
      </c>
      <c r="M12" s="314">
        <f t="shared" si="3"/>
        <v>25</v>
      </c>
      <c r="N12" s="314">
        <f t="shared" si="4"/>
        <v>27.5</v>
      </c>
      <c r="O12" s="320">
        <f t="shared" ref="O12:O18" si="5">(M12*7+N12*5)/12</f>
        <v>26.041666666666668</v>
      </c>
      <c r="P12" s="321">
        <f t="shared" si="0"/>
        <v>4.0811546575787077</v>
      </c>
      <c r="Q12" s="316">
        <f t="shared" ref="Q12:Q17" si="6">O12/100*P12</f>
        <v>1.0628006920777886</v>
      </c>
      <c r="R12" s="322">
        <f>Q12*'CMSA - ANRE'!I279</f>
        <v>26.554365423936396</v>
      </c>
      <c r="S12" s="660" t="s">
        <v>1004</v>
      </c>
      <c r="T12" s="314" t="s">
        <v>1005</v>
      </c>
      <c r="U12" s="662">
        <v>254122.51</v>
      </c>
      <c r="V12" s="665"/>
      <c r="W12" s="767">
        <f t="shared" ref="W12:W16" si="7">E12</f>
        <v>1997</v>
      </c>
      <c r="X12" s="670">
        <v>5</v>
      </c>
      <c r="Y12" s="315"/>
      <c r="Z12" s="843" t="s">
        <v>2607</v>
      </c>
      <c r="AA12" s="317"/>
      <c r="AB12" s="309"/>
      <c r="AF12" s="587"/>
    </row>
    <row r="13" spans="1:33" s="635" customFormat="1">
      <c r="A13" s="5"/>
      <c r="B13" s="657"/>
      <c r="C13" s="840" t="s">
        <v>2613</v>
      </c>
      <c r="D13" s="781"/>
      <c r="E13" s="782"/>
      <c r="F13" s="783">
        <f>AVERAGE(F14:F15)</f>
        <v>7.5</v>
      </c>
      <c r="G13" s="784"/>
      <c r="H13" s="784"/>
      <c r="I13" s="784"/>
      <c r="J13" s="784"/>
      <c r="K13" s="784"/>
      <c r="L13" s="785">
        <f>F13*10%</f>
        <v>0.75</v>
      </c>
      <c r="M13" s="785">
        <f t="shared" si="3"/>
        <v>7.5</v>
      </c>
      <c r="N13" s="785">
        <f>SUM(F13:L13)</f>
        <v>8.25</v>
      </c>
      <c r="O13" s="786">
        <f>(M13*7+N13*5)/12</f>
        <v>7.8125</v>
      </c>
      <c r="P13" s="787">
        <f t="shared" si="0"/>
        <v>4.0811546575787077</v>
      </c>
      <c r="Q13" s="788">
        <f>O13/100*P13</f>
        <v>0.31884020762333654</v>
      </c>
      <c r="R13" s="789">
        <f>AVERAGE(R14:R15)</f>
        <v>7.9571246470618835</v>
      </c>
      <c r="S13" s="660"/>
      <c r="T13" s="314"/>
      <c r="U13" s="777"/>
      <c r="V13" s="778"/>
      <c r="W13" s="767"/>
      <c r="X13" s="779"/>
      <c r="Y13" s="315"/>
      <c r="Z13" s="843"/>
      <c r="AA13" s="317"/>
      <c r="AB13" s="309"/>
      <c r="AF13" s="587"/>
    </row>
    <row r="14" spans="1:33" s="635" customFormat="1">
      <c r="A14" s="5"/>
      <c r="B14" s="657"/>
      <c r="C14" s="659" t="s">
        <v>2604</v>
      </c>
      <c r="D14" s="763" t="s">
        <v>2444</v>
      </c>
      <c r="E14" s="764">
        <v>2014</v>
      </c>
      <c r="F14" s="572">
        <v>8</v>
      </c>
      <c r="G14" s="638"/>
      <c r="H14" s="638"/>
      <c r="I14" s="638"/>
      <c r="J14" s="638"/>
      <c r="K14" s="638"/>
      <c r="L14" s="314">
        <f t="shared" si="2"/>
        <v>0.8</v>
      </c>
      <c r="M14" s="314">
        <f t="shared" si="3"/>
        <v>8</v>
      </c>
      <c r="N14" s="314">
        <f t="shared" si="4"/>
        <v>8.8000000000000007</v>
      </c>
      <c r="O14" s="320">
        <f t="shared" si="5"/>
        <v>8.3333333333333339</v>
      </c>
      <c r="P14" s="321">
        <f t="shared" si="0"/>
        <v>4.0811546575787077</v>
      </c>
      <c r="Q14" s="316">
        <f t="shared" si="6"/>
        <v>0.34009622146489232</v>
      </c>
      <c r="R14" s="322">
        <f>Q14*'CMSA - ANRE'!I278</f>
        <v>8.4875996235326756</v>
      </c>
      <c r="S14" s="660" t="s">
        <v>1004</v>
      </c>
      <c r="T14" s="314"/>
      <c r="U14" s="768">
        <v>70258</v>
      </c>
      <c r="V14" s="666"/>
      <c r="W14" s="767">
        <f t="shared" si="7"/>
        <v>2014</v>
      </c>
      <c r="X14" s="765">
        <v>5</v>
      </c>
      <c r="Y14" s="315"/>
      <c r="Z14" s="843" t="s">
        <v>2607</v>
      </c>
      <c r="AA14" s="317" t="str">
        <f t="shared" si="1"/>
        <v>Amortizat complet</v>
      </c>
      <c r="AB14" s="309"/>
      <c r="AF14" s="587"/>
    </row>
    <row r="15" spans="1:33" s="635" customFormat="1">
      <c r="A15" s="5"/>
      <c r="B15" s="657"/>
      <c r="C15" s="841" t="s">
        <v>2605</v>
      </c>
      <c r="D15" s="763" t="s">
        <v>2444</v>
      </c>
      <c r="E15" s="764">
        <v>2015</v>
      </c>
      <c r="F15" s="572">
        <v>7</v>
      </c>
      <c r="G15" s="647"/>
      <c r="H15" s="647"/>
      <c r="I15" s="647"/>
      <c r="J15" s="647"/>
      <c r="K15" s="647"/>
      <c r="L15" s="324">
        <f t="shared" si="2"/>
        <v>0.70000000000000007</v>
      </c>
      <c r="M15" s="324">
        <f t="shared" si="3"/>
        <v>7</v>
      </c>
      <c r="N15" s="324">
        <f t="shared" si="4"/>
        <v>7.7</v>
      </c>
      <c r="O15" s="325">
        <f t="shared" si="5"/>
        <v>7.291666666666667</v>
      </c>
      <c r="P15" s="321">
        <f t="shared" si="0"/>
        <v>4.0811546575787077</v>
      </c>
      <c r="Q15" s="316">
        <f t="shared" si="6"/>
        <v>0.2975841937817808</v>
      </c>
      <c r="R15" s="322">
        <f>Q15*'CMSA - ANRE'!I278</f>
        <v>7.4266496705910914</v>
      </c>
      <c r="S15" s="660" t="s">
        <v>1004</v>
      </c>
      <c r="T15" s="314"/>
      <c r="U15" s="768">
        <v>87154.58</v>
      </c>
      <c r="V15" s="666"/>
      <c r="W15" s="767">
        <f t="shared" si="7"/>
        <v>2015</v>
      </c>
      <c r="X15" s="765">
        <v>5</v>
      </c>
      <c r="Y15" s="315"/>
      <c r="Z15" s="843" t="s">
        <v>2607</v>
      </c>
      <c r="AA15" s="317"/>
      <c r="AB15" s="309"/>
      <c r="AF15" s="587"/>
    </row>
    <row r="16" spans="1:33" s="635" customFormat="1">
      <c r="B16" s="657">
        <v>2</v>
      </c>
      <c r="C16" s="841" t="s">
        <v>2606</v>
      </c>
      <c r="D16" s="501" t="s">
        <v>1006</v>
      </c>
      <c r="E16" s="799">
        <v>42991</v>
      </c>
      <c r="F16" s="323">
        <v>9.1999999999999993</v>
      </c>
      <c r="G16" s="647"/>
      <c r="H16" s="647"/>
      <c r="I16" s="647"/>
      <c r="J16" s="647"/>
      <c r="K16" s="647"/>
      <c r="L16" s="324">
        <f t="shared" si="2"/>
        <v>0.91999999999999993</v>
      </c>
      <c r="M16" s="324">
        <f t="shared" si="3"/>
        <v>9.1999999999999993</v>
      </c>
      <c r="N16" s="324">
        <f t="shared" si="4"/>
        <v>10.119999999999999</v>
      </c>
      <c r="O16" s="325">
        <f t="shared" si="5"/>
        <v>9.5833333333333321</v>
      </c>
      <c r="P16" s="321">
        <f t="shared" si="0"/>
        <v>4.0811546575787077</v>
      </c>
      <c r="Q16" s="316"/>
      <c r="R16" s="326">
        <f>O16*'CMSA - ANRE'!$I$279</f>
        <v>239.44219947318012</v>
      </c>
      <c r="S16" s="660" t="s">
        <v>1004</v>
      </c>
      <c r="T16" s="314" t="s">
        <v>1005</v>
      </c>
      <c r="U16" s="667">
        <v>1090000</v>
      </c>
      <c r="V16" s="668"/>
      <c r="W16" s="775">
        <f t="shared" si="7"/>
        <v>42991</v>
      </c>
      <c r="X16" s="766">
        <v>8</v>
      </c>
      <c r="Y16" s="769">
        <v>0</v>
      </c>
      <c r="Z16" s="843" t="s">
        <v>2607</v>
      </c>
      <c r="AA16" s="327" t="s">
        <v>2612</v>
      </c>
      <c r="AB16" s="309"/>
      <c r="AF16" s="644"/>
    </row>
    <row r="17" spans="2:357">
      <c r="B17" s="657">
        <v>3</v>
      </c>
      <c r="C17" s="838" t="s">
        <v>1007</v>
      </c>
      <c r="D17" s="800" t="s">
        <v>1008</v>
      </c>
      <c r="E17" s="764"/>
      <c r="F17" s="801"/>
      <c r="G17" s="314"/>
      <c r="H17" s="314"/>
      <c r="I17" s="314"/>
      <c r="J17" s="314"/>
      <c r="K17" s="314"/>
      <c r="L17" s="314">
        <f t="shared" si="2"/>
        <v>0</v>
      </c>
      <c r="M17" s="314">
        <f t="shared" si="3"/>
        <v>0</v>
      </c>
      <c r="N17" s="314">
        <v>5.5</v>
      </c>
      <c r="O17" s="320"/>
      <c r="P17" s="321">
        <f t="shared" si="0"/>
        <v>4.0811546575787077</v>
      </c>
      <c r="Q17" s="316">
        <f t="shared" si="6"/>
        <v>0</v>
      </c>
      <c r="R17" s="326">
        <v>0</v>
      </c>
      <c r="S17" s="660" t="s">
        <v>1004</v>
      </c>
      <c r="T17" s="314" t="s">
        <v>1005</v>
      </c>
      <c r="U17" s="802"/>
      <c r="V17" s="802"/>
      <c r="W17" s="775"/>
      <c r="X17" s="803"/>
      <c r="Y17" s="671">
        <f>(IF((YEAR(DATE(YEAR(W17),MONTH(W17)+X17,DAY(W17)))-'[2]Nomenclator tarife'!$S$1)&gt;0,(U17-V17)/X17/30/24,0))</f>
        <v>0</v>
      </c>
      <c r="Z17" s="843"/>
      <c r="AA17" s="327" t="str">
        <f t="shared" si="1"/>
        <v>Amortizat complet</v>
      </c>
      <c r="AF17" s="804"/>
    </row>
    <row r="18" spans="2:357" ht="15.75" thickBot="1">
      <c r="B18" s="805">
        <v>4</v>
      </c>
      <c r="C18" s="844" t="s">
        <v>1009</v>
      </c>
      <c r="D18" s="845" t="s">
        <v>1008</v>
      </c>
      <c r="E18" s="806"/>
      <c r="F18" s="807"/>
      <c r="G18" s="808"/>
      <c r="H18" s="808"/>
      <c r="I18" s="808"/>
      <c r="J18" s="808"/>
      <c r="K18" s="808"/>
      <c r="L18" s="808">
        <f t="shared" si="2"/>
        <v>0</v>
      </c>
      <c r="M18" s="808">
        <f t="shared" si="3"/>
        <v>0</v>
      </c>
      <c r="N18" s="808">
        <f>SUM(F18:L18)</f>
        <v>0</v>
      </c>
      <c r="O18" s="809">
        <f t="shared" si="5"/>
        <v>0</v>
      </c>
      <c r="P18" s="846">
        <f t="shared" si="0"/>
        <v>4.0811546575787077</v>
      </c>
      <c r="Q18" s="810">
        <f>O18</f>
        <v>0</v>
      </c>
      <c r="R18" s="811">
        <v>0</v>
      </c>
      <c r="S18" s="847" t="s">
        <v>1004</v>
      </c>
      <c r="T18" s="808" t="s">
        <v>1005</v>
      </c>
      <c r="U18" s="812"/>
      <c r="V18" s="813"/>
      <c r="W18" s="814"/>
      <c r="X18" s="815"/>
      <c r="Y18" s="848">
        <v>0</v>
      </c>
      <c r="Z18" s="849" t="str">
        <f t="shared" ref="Z18" si="8">IF(Y18=0,"Amortizat complet","Neamortizat la data calcul")</f>
        <v>Amortizat complet</v>
      </c>
      <c r="AE18" s="804"/>
    </row>
    <row r="19" spans="2:357">
      <c r="B19" s="328"/>
      <c r="C19" s="328"/>
      <c r="D19" s="328"/>
      <c r="E19" s="329"/>
      <c r="F19" s="329"/>
      <c r="G19" s="329"/>
      <c r="H19" s="329"/>
      <c r="I19" s="329"/>
      <c r="J19" s="329"/>
      <c r="K19" s="329"/>
      <c r="L19" s="329"/>
      <c r="M19" s="329"/>
      <c r="N19" s="330"/>
      <c r="O19" s="331"/>
      <c r="P19" s="332"/>
      <c r="Q19" s="333"/>
      <c r="R19" s="333"/>
      <c r="S19" s="328"/>
      <c r="T19" s="328"/>
      <c r="U19" s="328"/>
      <c r="V19" s="334"/>
      <c r="W19" s="335"/>
    </row>
    <row r="20" spans="2:357" ht="5.25" customHeight="1" thickBot="1">
      <c r="D20" s="776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336"/>
      <c r="AU20" s="187"/>
      <c r="AV20" s="336"/>
      <c r="AW20" s="187"/>
      <c r="AX20" s="187"/>
      <c r="AY20" s="336"/>
      <c r="AZ20" s="336"/>
      <c r="BA20" s="336"/>
      <c r="BB20" s="187"/>
      <c r="BC20" s="187"/>
      <c r="BD20" s="187"/>
      <c r="BE20" s="187"/>
      <c r="BF20" s="336"/>
      <c r="BG20" s="336"/>
      <c r="BH20" s="187"/>
      <c r="BI20" s="336"/>
      <c r="BJ20" s="336"/>
      <c r="BK20" s="336"/>
      <c r="BL20" s="336"/>
      <c r="BM20" s="336"/>
      <c r="BN20" s="336"/>
      <c r="BO20" s="336"/>
      <c r="BP20" s="336"/>
      <c r="BQ20" s="336"/>
      <c r="BR20" s="336"/>
      <c r="BS20" s="336"/>
      <c r="BT20" s="336"/>
      <c r="BU20" s="336"/>
      <c r="BV20" s="336"/>
      <c r="BW20" s="336"/>
      <c r="BX20" s="336"/>
      <c r="BY20" s="336"/>
      <c r="BZ20" s="336"/>
      <c r="CA20" s="336"/>
      <c r="CB20" s="336"/>
      <c r="CC20" s="336"/>
      <c r="CD20" s="187"/>
      <c r="CE20" s="187"/>
      <c r="CF20" s="187"/>
      <c r="CG20" s="336"/>
      <c r="CH20" s="336"/>
      <c r="CI20" s="187"/>
      <c r="CJ20" s="336"/>
      <c r="CK20" s="187"/>
      <c r="CL20" s="336"/>
      <c r="CM20" s="336"/>
      <c r="CN20" s="187"/>
      <c r="CO20" s="336"/>
      <c r="CP20" s="336"/>
      <c r="CQ20" s="336"/>
      <c r="CR20" s="336"/>
      <c r="CS20" s="336"/>
      <c r="CT20" s="336"/>
      <c r="CU20" s="187"/>
      <c r="CV20" s="336"/>
      <c r="CW20" s="187"/>
      <c r="CX20" s="336"/>
      <c r="CY20" s="336"/>
      <c r="CZ20" s="336"/>
      <c r="DA20" s="336"/>
      <c r="DB20" s="336"/>
      <c r="DC20" s="336"/>
      <c r="DD20" s="336"/>
      <c r="DE20" s="336"/>
      <c r="DF20" s="187"/>
      <c r="DG20" s="336"/>
      <c r="DH20" s="187"/>
      <c r="DI20" s="336"/>
      <c r="DJ20" s="336"/>
      <c r="DK20" s="336"/>
      <c r="DL20" s="336"/>
      <c r="DM20" s="336"/>
      <c r="DN20" s="336"/>
      <c r="DO20" s="336"/>
      <c r="DP20" s="336"/>
      <c r="DQ20" s="336"/>
      <c r="DR20" s="336"/>
      <c r="DS20" s="336"/>
      <c r="DT20" s="336"/>
      <c r="DU20" s="336"/>
      <c r="DV20" s="336"/>
      <c r="DW20" s="187"/>
      <c r="DX20" s="336"/>
      <c r="DY20" s="187"/>
      <c r="DZ20" s="187"/>
      <c r="EA20" s="187"/>
      <c r="EB20" s="187"/>
      <c r="EC20" s="187"/>
      <c r="ED20" s="187"/>
      <c r="EE20" s="187"/>
      <c r="EF20" s="336"/>
      <c r="EG20" s="336"/>
      <c r="EH20" s="336"/>
      <c r="EI20" s="336"/>
      <c r="EJ20" s="336"/>
      <c r="EK20" s="336"/>
      <c r="EL20" s="336"/>
      <c r="EM20" s="336"/>
      <c r="EN20" s="336"/>
      <c r="EO20" s="336"/>
      <c r="EP20" s="336"/>
      <c r="EQ20" s="336"/>
      <c r="ER20" s="336"/>
      <c r="ES20" s="336"/>
      <c r="ET20" s="336"/>
      <c r="EU20" s="187"/>
      <c r="EV20" s="187"/>
      <c r="EW20" s="187"/>
      <c r="EX20" s="187"/>
      <c r="EY20" s="187"/>
      <c r="EZ20" s="187"/>
      <c r="FA20" s="337"/>
      <c r="FB20" s="337"/>
      <c r="FC20" s="337"/>
      <c r="FD20" s="337"/>
      <c r="FE20" s="337"/>
      <c r="FF20" s="187"/>
      <c r="FG20" s="187"/>
      <c r="FH20" s="187"/>
      <c r="FI20" s="187"/>
      <c r="FK20" s="177" t="s">
        <v>30</v>
      </c>
      <c r="FL20" s="199" t="s">
        <v>31</v>
      </c>
      <c r="FM20" s="177" t="s">
        <v>32</v>
      </c>
      <c r="FN20" s="177" t="s">
        <v>33</v>
      </c>
      <c r="FO20" s="177" t="s">
        <v>34</v>
      </c>
      <c r="FP20" s="177" t="s">
        <v>35</v>
      </c>
      <c r="FQ20" s="177" t="s">
        <v>36</v>
      </c>
      <c r="FR20" s="177" t="s">
        <v>37</v>
      </c>
      <c r="FS20" s="177" t="s">
        <v>38</v>
      </c>
      <c r="FT20" s="177" t="s">
        <v>39</v>
      </c>
      <c r="FU20" s="177" t="s">
        <v>40</v>
      </c>
      <c r="FV20" s="177" t="s">
        <v>41</v>
      </c>
      <c r="FW20" s="177" t="s">
        <v>42</v>
      </c>
      <c r="FX20" s="200" t="s">
        <v>43</v>
      </c>
      <c r="FY20" s="199" t="s">
        <v>44</v>
      </c>
      <c r="FZ20" s="199" t="s">
        <v>45</v>
      </c>
      <c r="GA20" s="199" t="s">
        <v>46</v>
      </c>
      <c r="GB20" s="177" t="s">
        <v>47</v>
      </c>
      <c r="GC20" s="177" t="s">
        <v>48</v>
      </c>
      <c r="GD20" s="177" t="s">
        <v>49</v>
      </c>
      <c r="GE20" s="177" t="s">
        <v>50</v>
      </c>
      <c r="GF20" s="177" t="s">
        <v>51</v>
      </c>
      <c r="GG20" s="177" t="s">
        <v>52</v>
      </c>
      <c r="GH20" s="177" t="s">
        <v>53</v>
      </c>
      <c r="GI20" s="177" t="s">
        <v>54</v>
      </c>
      <c r="GJ20" s="175" t="s">
        <v>55</v>
      </c>
      <c r="GK20" s="177" t="s">
        <v>56</v>
      </c>
      <c r="GL20" s="175" t="s">
        <v>57</v>
      </c>
      <c r="GM20" s="177" t="s">
        <v>58</v>
      </c>
      <c r="GN20" s="177" t="s">
        <v>59</v>
      </c>
      <c r="GO20" s="175" t="s">
        <v>60</v>
      </c>
      <c r="GP20" s="199" t="s">
        <v>61</v>
      </c>
      <c r="GQ20" s="199" t="s">
        <v>62</v>
      </c>
      <c r="GR20" s="199" t="s">
        <v>63</v>
      </c>
      <c r="GS20" s="177" t="s">
        <v>64</v>
      </c>
      <c r="GT20" s="177" t="s">
        <v>65</v>
      </c>
      <c r="GU20" s="177" t="s">
        <v>66</v>
      </c>
      <c r="GV20" s="177" t="s">
        <v>67</v>
      </c>
      <c r="GW20" s="177" t="s">
        <v>68</v>
      </c>
      <c r="GX20" s="177" t="s">
        <v>69</v>
      </c>
      <c r="GY20" s="177" t="s">
        <v>70</v>
      </c>
      <c r="GZ20" s="177" t="s">
        <v>71</v>
      </c>
      <c r="HA20" s="175" t="s">
        <v>72</v>
      </c>
      <c r="HB20" s="177" t="s">
        <v>73</v>
      </c>
      <c r="HC20" s="175" t="s">
        <v>74</v>
      </c>
      <c r="HD20" s="177" t="s">
        <v>75</v>
      </c>
      <c r="HE20" s="177" t="s">
        <v>76</v>
      </c>
      <c r="HF20" s="175" t="s">
        <v>77</v>
      </c>
      <c r="HG20" s="175" t="s">
        <v>78</v>
      </c>
      <c r="HH20" s="175" t="s">
        <v>79</v>
      </c>
      <c r="HI20" s="177" t="s">
        <v>80</v>
      </c>
      <c r="HJ20" s="177" t="s">
        <v>81</v>
      </c>
      <c r="HK20" s="177" t="s">
        <v>82</v>
      </c>
      <c r="HL20" s="177" t="s">
        <v>83</v>
      </c>
      <c r="HM20" s="175" t="s">
        <v>84</v>
      </c>
      <c r="HN20" s="175" t="s">
        <v>85</v>
      </c>
      <c r="HO20" s="177" t="s">
        <v>86</v>
      </c>
      <c r="HP20" s="175" t="s">
        <v>87</v>
      </c>
      <c r="HQ20" s="175" t="s">
        <v>88</v>
      </c>
      <c r="HR20" s="175" t="s">
        <v>89</v>
      </c>
      <c r="HS20" s="175" t="s">
        <v>90</v>
      </c>
      <c r="HT20" s="175" t="s">
        <v>91</v>
      </c>
      <c r="HU20" s="175" t="s">
        <v>92</v>
      </c>
      <c r="HV20" s="175" t="s">
        <v>93</v>
      </c>
      <c r="HW20" s="175" t="s">
        <v>94</v>
      </c>
      <c r="HX20" s="175" t="s">
        <v>95</v>
      </c>
      <c r="HY20" s="175" t="s">
        <v>96</v>
      </c>
      <c r="HZ20" s="175" t="s">
        <v>97</v>
      </c>
      <c r="IA20" s="175" t="s">
        <v>98</v>
      </c>
      <c r="IB20" s="175" t="s">
        <v>99</v>
      </c>
      <c r="IC20" s="175" t="s">
        <v>100</v>
      </c>
      <c r="ID20" s="175" t="s">
        <v>101</v>
      </c>
      <c r="IE20" s="175" t="s">
        <v>102</v>
      </c>
      <c r="IF20" s="175" t="s">
        <v>103</v>
      </c>
      <c r="IG20" s="175" t="s">
        <v>104</v>
      </c>
      <c r="IH20" s="175" t="s">
        <v>105</v>
      </c>
      <c r="II20" s="175" t="s">
        <v>106</v>
      </c>
      <c r="IJ20" s="175" t="s">
        <v>107</v>
      </c>
      <c r="IK20" s="177" t="s">
        <v>108</v>
      </c>
      <c r="IL20" s="177" t="s">
        <v>109</v>
      </c>
      <c r="IM20" s="177" t="s">
        <v>110</v>
      </c>
      <c r="IN20" s="175" t="s">
        <v>111</v>
      </c>
      <c r="IO20" s="175" t="s">
        <v>112</v>
      </c>
      <c r="IP20" s="177" t="s">
        <v>113</v>
      </c>
      <c r="IQ20" s="175" t="s">
        <v>114</v>
      </c>
      <c r="IR20" s="177" t="s">
        <v>115</v>
      </c>
      <c r="IS20" s="175" t="s">
        <v>116</v>
      </c>
      <c r="IT20" s="175" t="s">
        <v>117</v>
      </c>
      <c r="IU20" s="177" t="s">
        <v>118</v>
      </c>
      <c r="IV20" s="175" t="s">
        <v>119</v>
      </c>
      <c r="IW20" s="175" t="s">
        <v>120</v>
      </c>
      <c r="IX20" s="175" t="s">
        <v>121</v>
      </c>
      <c r="IY20" s="175" t="s">
        <v>122</v>
      </c>
      <c r="IZ20" s="175" t="s">
        <v>123</v>
      </c>
      <c r="JA20" s="175" t="s">
        <v>124</v>
      </c>
      <c r="JB20" s="177" t="s">
        <v>125</v>
      </c>
      <c r="JC20" s="175" t="s">
        <v>126</v>
      </c>
      <c r="JD20" s="177" t="s">
        <v>127</v>
      </c>
      <c r="JE20" s="175" t="s">
        <v>128</v>
      </c>
      <c r="JF20" s="175" t="s">
        <v>129</v>
      </c>
      <c r="JG20" s="175" t="s">
        <v>130</v>
      </c>
      <c r="JH20" s="175" t="s">
        <v>131</v>
      </c>
      <c r="JI20" s="175" t="s">
        <v>132</v>
      </c>
      <c r="JJ20" s="175" t="s">
        <v>133</v>
      </c>
      <c r="JK20" s="175" t="s">
        <v>134</v>
      </c>
      <c r="JL20" s="175" t="s">
        <v>135</v>
      </c>
      <c r="JM20" s="177" t="s">
        <v>136</v>
      </c>
      <c r="JN20" s="175" t="s">
        <v>137</v>
      </c>
      <c r="JO20" s="177" t="s">
        <v>138</v>
      </c>
      <c r="JP20" s="175" t="s">
        <v>139</v>
      </c>
      <c r="JQ20" s="175" t="s">
        <v>140</v>
      </c>
      <c r="JR20" s="175" t="s">
        <v>141</v>
      </c>
      <c r="JS20" s="175" t="s">
        <v>142</v>
      </c>
      <c r="JT20" s="175" t="s">
        <v>143</v>
      </c>
      <c r="JU20" s="175" t="s">
        <v>144</v>
      </c>
      <c r="JV20" s="175" t="s">
        <v>145</v>
      </c>
      <c r="JW20" s="175" t="s">
        <v>146</v>
      </c>
      <c r="JX20" s="175" t="s">
        <v>147</v>
      </c>
      <c r="JY20" s="175" t="s">
        <v>148</v>
      </c>
      <c r="JZ20" s="175" t="s">
        <v>149</v>
      </c>
      <c r="KA20" s="175" t="s">
        <v>150</v>
      </c>
      <c r="KB20" s="175" t="s">
        <v>151</v>
      </c>
      <c r="KC20" s="175" t="s">
        <v>152</v>
      </c>
      <c r="KD20" s="177" t="s">
        <v>153</v>
      </c>
      <c r="KE20" s="175" t="s">
        <v>154</v>
      </c>
      <c r="KF20" s="177" t="s">
        <v>155</v>
      </c>
      <c r="KG20" s="177" t="s">
        <v>156</v>
      </c>
      <c r="KH20" s="177" t="s">
        <v>157</v>
      </c>
      <c r="KI20" s="177" t="s">
        <v>158</v>
      </c>
      <c r="KJ20" s="177" t="s">
        <v>159</v>
      </c>
      <c r="KK20" s="177" t="s">
        <v>160</v>
      </c>
      <c r="KL20" s="177" t="s">
        <v>161</v>
      </c>
      <c r="KM20" s="175" t="s">
        <v>162</v>
      </c>
      <c r="KN20" s="175" t="s">
        <v>163</v>
      </c>
      <c r="KO20" s="175" t="s">
        <v>164</v>
      </c>
      <c r="KP20" s="175" t="s">
        <v>165</v>
      </c>
      <c r="KQ20" s="175" t="s">
        <v>166</v>
      </c>
      <c r="KR20" s="175" t="s">
        <v>167</v>
      </c>
      <c r="KS20" s="175" t="s">
        <v>168</v>
      </c>
      <c r="KT20" s="175" t="s">
        <v>169</v>
      </c>
      <c r="KU20" s="175" t="s">
        <v>170</v>
      </c>
      <c r="KV20" s="175" t="s">
        <v>171</v>
      </c>
      <c r="KW20" s="175" t="s">
        <v>172</v>
      </c>
      <c r="KX20" s="175" t="s">
        <v>173</v>
      </c>
      <c r="KY20" s="175" t="s">
        <v>174</v>
      </c>
      <c r="KZ20" s="175" t="s">
        <v>175</v>
      </c>
      <c r="LA20" s="175" t="s">
        <v>176</v>
      </c>
      <c r="LB20" s="177" t="s">
        <v>177</v>
      </c>
      <c r="LC20" s="177" t="s">
        <v>178</v>
      </c>
      <c r="LD20" s="177" t="s">
        <v>179</v>
      </c>
      <c r="LE20" s="177" t="s">
        <v>180</v>
      </c>
      <c r="LF20" s="177" t="s">
        <v>181</v>
      </c>
      <c r="LG20" s="177" t="s">
        <v>182</v>
      </c>
      <c r="LH20" s="178" t="s">
        <v>183</v>
      </c>
      <c r="LI20" s="178" t="s">
        <v>184</v>
      </c>
      <c r="LJ20" s="178" t="s">
        <v>185</v>
      </c>
      <c r="LK20" s="178" t="s">
        <v>186</v>
      </c>
      <c r="LL20" s="178" t="s">
        <v>187</v>
      </c>
      <c r="LM20" s="177" t="s">
        <v>188</v>
      </c>
      <c r="LN20" s="177" t="s">
        <v>189</v>
      </c>
      <c r="LO20" s="177" t="s">
        <v>190</v>
      </c>
      <c r="LP20" s="177" t="s">
        <v>191</v>
      </c>
    </row>
    <row r="21" spans="2:357" s="525" customFormat="1" ht="114.75" customHeight="1" thickBot="1">
      <c r="B21" s="960" t="s">
        <v>976</v>
      </c>
      <c r="C21" s="961" t="s">
        <v>1010</v>
      </c>
      <c r="D21" s="957" t="s">
        <v>0</v>
      </c>
      <c r="E21" s="957"/>
      <c r="F21" s="957"/>
      <c r="G21" s="957"/>
      <c r="H21" s="957"/>
      <c r="I21" s="957"/>
      <c r="J21" s="957"/>
      <c r="K21" s="957"/>
      <c r="L21" s="957"/>
      <c r="M21" s="957"/>
      <c r="N21" s="957"/>
      <c r="O21" s="957"/>
      <c r="P21" s="957"/>
      <c r="Q21" s="957"/>
      <c r="R21" s="957" t="s">
        <v>1</v>
      </c>
      <c r="S21" s="957"/>
      <c r="T21" s="957"/>
      <c r="U21" s="957"/>
      <c r="V21" s="957"/>
      <c r="W21" s="957"/>
      <c r="X21" s="957"/>
      <c r="Y21" s="957"/>
      <c r="Z21" s="957"/>
      <c r="AA21" s="957"/>
      <c r="AB21" s="957"/>
      <c r="AC21" s="957"/>
      <c r="AD21" s="957"/>
      <c r="AE21" s="957"/>
      <c r="AF21" s="957"/>
      <c r="AG21" s="957"/>
      <c r="AH21" s="957"/>
      <c r="AI21" s="957"/>
      <c r="AJ21" s="957"/>
      <c r="AK21" s="957"/>
      <c r="AL21" s="957"/>
      <c r="AM21" s="957"/>
      <c r="AN21" s="957"/>
      <c r="AO21" s="957"/>
      <c r="AP21" s="957"/>
      <c r="AQ21" s="957"/>
      <c r="AR21" s="957"/>
      <c r="AS21" s="957"/>
      <c r="AT21" s="957"/>
      <c r="AU21" s="957"/>
      <c r="AV21" s="957"/>
      <c r="AW21" s="957"/>
      <c r="AX21" s="957"/>
      <c r="AY21" s="957"/>
      <c r="AZ21" s="957"/>
      <c r="BA21" s="957"/>
      <c r="BB21" s="957"/>
      <c r="BC21" s="957"/>
      <c r="BD21" s="957"/>
      <c r="BE21" s="957"/>
      <c r="BF21" s="957"/>
      <c r="BG21" s="957"/>
      <c r="BH21" s="957"/>
      <c r="BI21" s="957"/>
      <c r="BJ21" s="957"/>
      <c r="BK21" s="957"/>
      <c r="BL21" s="957"/>
      <c r="BM21" s="957"/>
      <c r="BN21" s="957"/>
      <c r="BO21" s="957"/>
      <c r="BP21" s="957"/>
      <c r="BQ21" s="957"/>
      <c r="BR21" s="957"/>
      <c r="BS21" s="957"/>
      <c r="BT21" s="957"/>
      <c r="BU21" s="957"/>
      <c r="BV21" s="957"/>
      <c r="BW21" s="957"/>
      <c r="BX21" s="957"/>
      <c r="BY21" s="957"/>
      <c r="BZ21" s="957"/>
      <c r="CA21" s="957"/>
      <c r="CB21" s="957"/>
      <c r="CC21" s="957"/>
      <c r="CD21" s="957"/>
      <c r="CE21" s="957"/>
      <c r="CF21" s="957"/>
      <c r="CG21" s="957"/>
      <c r="CH21" s="957"/>
      <c r="CI21" s="957"/>
      <c r="CJ21" s="957"/>
      <c r="CK21" s="957"/>
      <c r="CL21" s="957"/>
      <c r="CM21" s="957"/>
      <c r="CN21" s="957"/>
      <c r="CO21" s="957"/>
      <c r="CP21" s="957"/>
      <c r="CQ21" s="957"/>
      <c r="CR21" s="957"/>
      <c r="CS21" s="957"/>
      <c r="CT21" s="957"/>
      <c r="CU21" s="957"/>
      <c r="CV21" s="957"/>
      <c r="CW21" s="957"/>
      <c r="CX21" s="957"/>
      <c r="CY21" s="957"/>
      <c r="CZ21" s="957"/>
      <c r="DA21" s="957"/>
      <c r="DB21" s="957"/>
      <c r="DC21" s="957"/>
      <c r="DD21" s="957"/>
      <c r="DE21" s="957"/>
      <c r="DF21" s="957"/>
      <c r="DG21" s="957"/>
      <c r="DH21" s="957"/>
      <c r="DI21" s="957"/>
      <c r="DJ21" s="957"/>
      <c r="DK21" s="957"/>
      <c r="DL21" s="957"/>
      <c r="DM21" s="957"/>
      <c r="DN21" s="957"/>
      <c r="DO21" s="957"/>
      <c r="DP21" s="957"/>
      <c r="DQ21" s="957"/>
      <c r="DR21" s="957"/>
      <c r="DS21" s="957"/>
      <c r="DT21" s="957"/>
      <c r="DU21" s="957"/>
      <c r="DV21" s="957"/>
      <c r="DW21" s="957"/>
      <c r="DX21" s="957"/>
      <c r="DY21" s="957"/>
      <c r="DZ21" s="957"/>
      <c r="EA21" s="957"/>
      <c r="EB21" s="957"/>
      <c r="EC21" s="957"/>
      <c r="ED21" s="957"/>
      <c r="EE21" s="957"/>
      <c r="EF21" s="957"/>
      <c r="EG21" s="957"/>
      <c r="EH21" s="957"/>
      <c r="EI21" s="957"/>
      <c r="EJ21" s="957"/>
      <c r="EK21" s="957"/>
      <c r="EL21" s="957"/>
      <c r="EM21" s="957"/>
      <c r="EN21" s="957"/>
      <c r="EO21" s="957"/>
      <c r="EP21" s="957"/>
      <c r="EQ21" s="957"/>
      <c r="ER21" s="957"/>
      <c r="ES21" s="957"/>
      <c r="ET21" s="957"/>
      <c r="EU21" s="957"/>
      <c r="EV21" s="957"/>
      <c r="EW21" s="957"/>
      <c r="EX21" s="957"/>
      <c r="EY21" s="957"/>
      <c r="EZ21" s="957"/>
      <c r="FA21" s="957"/>
      <c r="FB21" s="957"/>
      <c r="FC21" s="957"/>
      <c r="FD21" s="957"/>
      <c r="FE21" s="957"/>
      <c r="FF21" s="957"/>
      <c r="FG21" s="957"/>
      <c r="FH21" s="957"/>
      <c r="FI21" s="957"/>
      <c r="FJ21" s="591" t="s">
        <v>2</v>
      </c>
      <c r="FK21" s="957" t="s">
        <v>3</v>
      </c>
      <c r="FL21" s="957"/>
      <c r="FM21" s="957"/>
      <c r="FN21" s="957"/>
      <c r="FO21" s="957"/>
      <c r="FP21" s="957"/>
      <c r="FQ21" s="957"/>
      <c r="FR21" s="957"/>
      <c r="FS21" s="957"/>
      <c r="FT21" s="957"/>
      <c r="FU21" s="957"/>
      <c r="FV21" s="957"/>
      <c r="FW21" s="957"/>
      <c r="FX21" s="957"/>
      <c r="FY21" s="957" t="s">
        <v>4</v>
      </c>
      <c r="FZ21" s="957"/>
      <c r="GA21" s="957"/>
      <c r="GB21" s="957"/>
      <c r="GC21" s="957"/>
      <c r="GD21" s="957"/>
      <c r="GE21" s="957"/>
      <c r="GF21" s="957"/>
      <c r="GG21" s="957"/>
      <c r="GH21" s="957"/>
      <c r="GI21" s="957"/>
      <c r="GJ21" s="957"/>
      <c r="GK21" s="957"/>
      <c r="GL21" s="957"/>
      <c r="GM21" s="957"/>
      <c r="GN21" s="957"/>
      <c r="GO21" s="957"/>
      <c r="GP21" s="957"/>
      <c r="GQ21" s="957"/>
      <c r="GR21" s="957"/>
      <c r="GS21" s="957"/>
      <c r="GT21" s="957"/>
      <c r="GU21" s="957"/>
      <c r="GV21" s="957"/>
      <c r="GW21" s="957"/>
      <c r="GX21" s="957"/>
      <c r="GY21" s="957"/>
      <c r="GZ21" s="957"/>
      <c r="HA21" s="957"/>
      <c r="HB21" s="957"/>
      <c r="HC21" s="957"/>
      <c r="HD21" s="957"/>
      <c r="HE21" s="957"/>
      <c r="HF21" s="957"/>
      <c r="HG21" s="957"/>
      <c r="HH21" s="957"/>
      <c r="HI21" s="957"/>
      <c r="HJ21" s="957"/>
      <c r="HK21" s="957"/>
      <c r="HL21" s="957"/>
      <c r="HM21" s="957"/>
      <c r="HN21" s="957"/>
      <c r="HO21" s="957"/>
      <c r="HP21" s="957"/>
      <c r="HQ21" s="957"/>
      <c r="HR21" s="957"/>
      <c r="HS21" s="957"/>
      <c r="HT21" s="957"/>
      <c r="HU21" s="957"/>
      <c r="HV21" s="957"/>
      <c r="HW21" s="957"/>
      <c r="HX21" s="957"/>
      <c r="HY21" s="957"/>
      <c r="HZ21" s="957"/>
      <c r="IA21" s="957"/>
      <c r="IB21" s="592"/>
      <c r="IC21" s="592"/>
      <c r="ID21" s="592"/>
      <c r="IE21" s="592"/>
      <c r="IF21" s="592"/>
      <c r="IG21" s="592"/>
      <c r="IH21" s="592"/>
      <c r="II21" s="592"/>
      <c r="IJ21" s="592"/>
      <c r="IK21" s="592"/>
      <c r="IL21" s="592"/>
      <c r="IM21" s="592"/>
      <c r="IN21" s="592"/>
      <c r="IO21" s="592"/>
      <c r="IP21" s="592"/>
      <c r="IQ21" s="592"/>
      <c r="IR21" s="592"/>
      <c r="IS21" s="592"/>
      <c r="IT21" s="592"/>
      <c r="IU21" s="592"/>
      <c r="IV21" s="592"/>
      <c r="IW21" s="592"/>
      <c r="IX21" s="592"/>
      <c r="IY21" s="592"/>
      <c r="IZ21" s="592"/>
      <c r="JA21" s="592"/>
      <c r="JB21" s="592"/>
      <c r="JC21" s="592"/>
      <c r="JD21" s="592"/>
      <c r="JE21" s="592"/>
      <c r="JF21" s="592"/>
      <c r="JG21" s="592"/>
      <c r="JH21" s="592"/>
      <c r="JI21" s="592"/>
      <c r="JJ21" s="592"/>
      <c r="JK21" s="592"/>
      <c r="JL21" s="592"/>
      <c r="JM21" s="592"/>
      <c r="JN21" s="592"/>
      <c r="JO21" s="592"/>
      <c r="JP21" s="592"/>
      <c r="JQ21" s="592"/>
      <c r="JR21" s="592"/>
      <c r="JS21" s="592"/>
      <c r="JT21" s="592"/>
      <c r="JU21" s="592"/>
      <c r="JV21" s="592"/>
      <c r="JW21" s="592"/>
      <c r="JX21" s="592"/>
      <c r="JY21" s="592"/>
      <c r="JZ21" s="592"/>
      <c r="KA21" s="592"/>
      <c r="KB21" s="592"/>
      <c r="KC21" s="592"/>
      <c r="KD21" s="592"/>
      <c r="KE21" s="592"/>
      <c r="KF21" s="592"/>
      <c r="KG21" s="592"/>
      <c r="KH21" s="592"/>
      <c r="KI21" s="592"/>
      <c r="KJ21" s="592"/>
      <c r="KK21" s="592"/>
      <c r="KL21" s="592"/>
      <c r="KM21" s="592"/>
      <c r="KN21" s="592"/>
      <c r="KO21" s="592"/>
      <c r="KP21" s="592"/>
      <c r="KQ21" s="592"/>
      <c r="KR21" s="592"/>
      <c r="KS21" s="592"/>
      <c r="KT21" s="592"/>
      <c r="KU21" s="592"/>
      <c r="KV21" s="592"/>
      <c r="KW21" s="592"/>
      <c r="KX21" s="592"/>
      <c r="KY21" s="592"/>
      <c r="KZ21" s="592"/>
      <c r="LA21" s="592"/>
      <c r="LB21" s="592"/>
      <c r="LC21" s="592"/>
      <c r="LD21" s="592"/>
      <c r="LE21" s="592"/>
      <c r="LF21" s="592"/>
      <c r="LG21" s="592"/>
      <c r="LH21" s="592"/>
      <c r="LI21" s="592"/>
      <c r="LJ21" s="592"/>
      <c r="LK21" s="592"/>
      <c r="LL21" s="592"/>
      <c r="LM21" s="592"/>
      <c r="LN21" s="592"/>
      <c r="LO21" s="592"/>
      <c r="LP21" s="592"/>
      <c r="LQ21" s="591" t="s">
        <v>908</v>
      </c>
      <c r="LR21" s="958" t="s">
        <v>6</v>
      </c>
      <c r="LS21" s="958"/>
      <c r="LT21" s="958"/>
      <c r="LU21" s="958"/>
      <c r="LV21" s="593" t="s">
        <v>1011</v>
      </c>
      <c r="LW21" s="958" t="s">
        <v>8</v>
      </c>
      <c r="LX21" s="958"/>
      <c r="LY21" s="958"/>
      <c r="LZ21" s="958"/>
      <c r="MA21" s="593" t="s">
        <v>1012</v>
      </c>
      <c r="MB21" s="959" t="s">
        <v>10</v>
      </c>
      <c r="MC21" s="959"/>
      <c r="MD21" s="959"/>
      <c r="ME21" s="959"/>
      <c r="MF21" s="594" t="s">
        <v>11</v>
      </c>
      <c r="MG21" s="959" t="s">
        <v>1013</v>
      </c>
      <c r="MH21" s="959"/>
      <c r="MI21" s="959"/>
      <c r="MJ21" s="959"/>
      <c r="MK21" s="956" t="s">
        <v>13</v>
      </c>
      <c r="ML21" s="956"/>
      <c r="MM21" s="956"/>
      <c r="MN21" s="956"/>
      <c r="MO21" s="595" t="s">
        <v>14</v>
      </c>
      <c r="MP21" s="798" t="s">
        <v>15</v>
      </c>
      <c r="MQ21" s="596" t="s">
        <v>16</v>
      </c>
      <c r="MR21" s="597" t="s">
        <v>17</v>
      </c>
      <c r="MS21" s="597" t="s">
        <v>18</v>
      </c>
    </row>
    <row r="22" spans="2:357" s="525" customFormat="1" ht="15.75" thickBot="1">
      <c r="B22" s="960"/>
      <c r="C22" s="961"/>
      <c r="D22" s="598" t="s">
        <v>21</v>
      </c>
      <c r="E22" s="599" t="s">
        <v>21</v>
      </c>
      <c r="F22" s="599" t="s">
        <v>22</v>
      </c>
      <c r="G22" s="599" t="s">
        <v>22</v>
      </c>
      <c r="H22" s="599" t="s">
        <v>22</v>
      </c>
      <c r="I22" s="599" t="s">
        <v>22</v>
      </c>
      <c r="J22" s="599" t="s">
        <v>22</v>
      </c>
      <c r="K22" s="599" t="s">
        <v>22</v>
      </c>
      <c r="L22" s="599" t="s">
        <v>22</v>
      </c>
      <c r="M22" s="599" t="s">
        <v>22</v>
      </c>
      <c r="N22" s="599" t="s">
        <v>22</v>
      </c>
      <c r="O22" s="599" t="s">
        <v>22</v>
      </c>
      <c r="P22" s="599" t="s">
        <v>22</v>
      </c>
      <c r="Q22" s="519" t="s">
        <v>22</v>
      </c>
      <c r="R22" s="600" t="s">
        <v>913</v>
      </c>
      <c r="S22" s="601" t="s">
        <v>913</v>
      </c>
      <c r="T22" s="601" t="s">
        <v>913</v>
      </c>
      <c r="U22" s="601" t="s">
        <v>913</v>
      </c>
      <c r="V22" s="601" t="s">
        <v>913</v>
      </c>
      <c r="W22" s="601" t="s">
        <v>913</v>
      </c>
      <c r="X22" s="601" t="s">
        <v>913</v>
      </c>
      <c r="Y22" s="601" t="s">
        <v>913</v>
      </c>
      <c r="Z22" s="601" t="s">
        <v>913</v>
      </c>
      <c r="AA22" s="601" t="s">
        <v>913</v>
      </c>
      <c r="AB22" s="601" t="s">
        <v>913</v>
      </c>
      <c r="AC22" s="601" t="s">
        <v>913</v>
      </c>
      <c r="AD22" s="601" t="s">
        <v>913</v>
      </c>
      <c r="AE22" s="601" t="s">
        <v>913</v>
      </c>
      <c r="AF22" s="601" t="s">
        <v>913</v>
      </c>
      <c r="AG22" s="601" t="s">
        <v>913</v>
      </c>
      <c r="AH22" s="601" t="s">
        <v>913</v>
      </c>
      <c r="AI22" s="601" t="s">
        <v>913</v>
      </c>
      <c r="AJ22" s="601" t="s">
        <v>913</v>
      </c>
      <c r="AK22" s="601" t="s">
        <v>913</v>
      </c>
      <c r="AL22" s="601" t="s">
        <v>913</v>
      </c>
      <c r="AM22" s="601" t="s">
        <v>913</v>
      </c>
      <c r="AN22" s="601" t="s">
        <v>913</v>
      </c>
      <c r="AO22" s="601" t="s">
        <v>913</v>
      </c>
      <c r="AP22" s="601" t="s">
        <v>913</v>
      </c>
      <c r="AQ22" s="601" t="s">
        <v>913</v>
      </c>
      <c r="AR22" s="601" t="s">
        <v>913</v>
      </c>
      <c r="AS22" s="601" t="s">
        <v>913</v>
      </c>
      <c r="AT22" s="601" t="s">
        <v>913</v>
      </c>
      <c r="AU22" s="601" t="s">
        <v>913</v>
      </c>
      <c r="AV22" s="601" t="s">
        <v>913</v>
      </c>
      <c r="AW22" s="601" t="s">
        <v>913</v>
      </c>
      <c r="AX22" s="601" t="s">
        <v>21</v>
      </c>
      <c r="AY22" s="601" t="s">
        <v>913</v>
      </c>
      <c r="AZ22" s="601" t="s">
        <v>22</v>
      </c>
      <c r="BA22" s="601" t="s">
        <v>22</v>
      </c>
      <c r="BB22" s="601" t="s">
        <v>22</v>
      </c>
      <c r="BC22" s="601" t="s">
        <v>22</v>
      </c>
      <c r="BD22" s="601" t="s">
        <v>22</v>
      </c>
      <c r="BE22" s="601" t="s">
        <v>22</v>
      </c>
      <c r="BF22" s="601" t="s">
        <v>22</v>
      </c>
      <c r="BG22" s="601" t="s">
        <v>22</v>
      </c>
      <c r="BH22" s="601" t="s">
        <v>22</v>
      </c>
      <c r="BI22" s="601" t="s">
        <v>22</v>
      </c>
      <c r="BJ22" s="601" t="s">
        <v>22</v>
      </c>
      <c r="BK22" s="601" t="s">
        <v>22</v>
      </c>
      <c r="BL22" s="601" t="s">
        <v>22</v>
      </c>
      <c r="BM22" s="601" t="s">
        <v>22</v>
      </c>
      <c r="BN22" s="601" t="s">
        <v>22</v>
      </c>
      <c r="BO22" s="601" t="s">
        <v>22</v>
      </c>
      <c r="BP22" s="601" t="s">
        <v>22</v>
      </c>
      <c r="BQ22" s="601" t="s">
        <v>22</v>
      </c>
      <c r="BR22" s="601" t="s">
        <v>22</v>
      </c>
      <c r="BS22" s="601" t="s">
        <v>22</v>
      </c>
      <c r="BT22" s="601" t="s">
        <v>22</v>
      </c>
      <c r="BU22" s="601" t="s">
        <v>22</v>
      </c>
      <c r="BV22" s="601" t="s">
        <v>22</v>
      </c>
      <c r="BW22" s="601" t="s">
        <v>22</v>
      </c>
      <c r="BX22" s="601" t="s">
        <v>22</v>
      </c>
      <c r="BY22" s="601" t="s">
        <v>22</v>
      </c>
      <c r="BZ22" s="601" t="s">
        <v>22</v>
      </c>
      <c r="CA22" s="601" t="s">
        <v>22</v>
      </c>
      <c r="CB22" s="601" t="s">
        <v>22</v>
      </c>
      <c r="CC22" s="601" t="s">
        <v>22</v>
      </c>
      <c r="CD22" s="601" t="s">
        <v>22</v>
      </c>
      <c r="CE22" s="601" t="s">
        <v>22</v>
      </c>
      <c r="CF22" s="601" t="s">
        <v>22</v>
      </c>
      <c r="CG22" s="601" t="s">
        <v>22</v>
      </c>
      <c r="CH22" s="601" t="s">
        <v>22</v>
      </c>
      <c r="CI22" s="601" t="s">
        <v>22</v>
      </c>
      <c r="CJ22" s="601" t="s">
        <v>22</v>
      </c>
      <c r="CK22" s="601" t="s">
        <v>22</v>
      </c>
      <c r="CL22" s="601" t="s">
        <v>22</v>
      </c>
      <c r="CM22" s="601" t="s">
        <v>22</v>
      </c>
      <c r="CN22" s="601" t="s">
        <v>22</v>
      </c>
      <c r="CO22" s="601" t="s">
        <v>22</v>
      </c>
      <c r="CP22" s="601" t="s">
        <v>22</v>
      </c>
      <c r="CQ22" s="601" t="s">
        <v>22</v>
      </c>
      <c r="CR22" s="601" t="s">
        <v>22</v>
      </c>
      <c r="CS22" s="601" t="s">
        <v>22</v>
      </c>
      <c r="CT22" s="601" t="s">
        <v>22</v>
      </c>
      <c r="CU22" s="601" t="s">
        <v>22</v>
      </c>
      <c r="CV22" s="601" t="s">
        <v>22</v>
      </c>
      <c r="CW22" s="601" t="s">
        <v>22</v>
      </c>
      <c r="CX22" s="601" t="s">
        <v>22</v>
      </c>
      <c r="CY22" s="601" t="s">
        <v>22</v>
      </c>
      <c r="CZ22" s="601" t="s">
        <v>22</v>
      </c>
      <c r="DA22" s="601" t="s">
        <v>22</v>
      </c>
      <c r="DB22" s="601" t="s">
        <v>22</v>
      </c>
      <c r="DC22" s="601" t="s">
        <v>22</v>
      </c>
      <c r="DD22" s="601" t="s">
        <v>22</v>
      </c>
      <c r="DE22" s="601" t="s">
        <v>22</v>
      </c>
      <c r="DF22" s="601" t="s">
        <v>22</v>
      </c>
      <c r="DG22" s="601" t="s">
        <v>22</v>
      </c>
      <c r="DH22" s="601" t="s">
        <v>22</v>
      </c>
      <c r="DI22" s="601" t="s">
        <v>22</v>
      </c>
      <c r="DJ22" s="601" t="s">
        <v>22</v>
      </c>
      <c r="DK22" s="601" t="s">
        <v>22</v>
      </c>
      <c r="DL22" s="601" t="s">
        <v>22</v>
      </c>
      <c r="DM22" s="601" t="s">
        <v>22</v>
      </c>
      <c r="DN22" s="601" t="s">
        <v>22</v>
      </c>
      <c r="DO22" s="601" t="s">
        <v>22</v>
      </c>
      <c r="DP22" s="601" t="s">
        <v>22</v>
      </c>
      <c r="DQ22" s="601" t="s">
        <v>22</v>
      </c>
      <c r="DR22" s="601" t="s">
        <v>22</v>
      </c>
      <c r="DS22" s="601" t="s">
        <v>22</v>
      </c>
      <c r="DT22" s="601" t="s">
        <v>22</v>
      </c>
      <c r="DU22" s="601" t="s">
        <v>22</v>
      </c>
      <c r="DV22" s="601" t="s">
        <v>22</v>
      </c>
      <c r="DW22" s="601" t="s">
        <v>22</v>
      </c>
      <c r="DX22" s="601" t="s">
        <v>22</v>
      </c>
      <c r="DY22" s="601" t="s">
        <v>22</v>
      </c>
      <c r="DZ22" s="601" t="s">
        <v>22</v>
      </c>
      <c r="EA22" s="601" t="s">
        <v>22</v>
      </c>
      <c r="EB22" s="601" t="s">
        <v>22</v>
      </c>
      <c r="EC22" s="601" t="s">
        <v>22</v>
      </c>
      <c r="ED22" s="601" t="s">
        <v>22</v>
      </c>
      <c r="EE22" s="601" t="s">
        <v>22</v>
      </c>
      <c r="EF22" s="601" t="s">
        <v>22</v>
      </c>
      <c r="EG22" s="601" t="s">
        <v>22</v>
      </c>
      <c r="EH22" s="601" t="s">
        <v>22</v>
      </c>
      <c r="EI22" s="601" t="s">
        <v>22</v>
      </c>
      <c r="EJ22" s="601" t="s">
        <v>22</v>
      </c>
      <c r="EK22" s="601" t="s">
        <v>22</v>
      </c>
      <c r="EL22" s="601" t="s">
        <v>22</v>
      </c>
      <c r="EM22" s="601" t="s">
        <v>22</v>
      </c>
      <c r="EN22" s="601" t="s">
        <v>22</v>
      </c>
      <c r="EO22" s="601" t="s">
        <v>22</v>
      </c>
      <c r="EP22" s="601" t="s">
        <v>22</v>
      </c>
      <c r="EQ22" s="601" t="s">
        <v>22</v>
      </c>
      <c r="ER22" s="601" t="s">
        <v>22</v>
      </c>
      <c r="ES22" s="601" t="s">
        <v>22</v>
      </c>
      <c r="ET22" s="601" t="s">
        <v>22</v>
      </c>
      <c r="EU22" s="601" t="s">
        <v>22</v>
      </c>
      <c r="EV22" s="601" t="s">
        <v>22</v>
      </c>
      <c r="EW22" s="601" t="s">
        <v>22</v>
      </c>
      <c r="EX22" s="601" t="s">
        <v>22</v>
      </c>
      <c r="EY22" s="601" t="s">
        <v>22</v>
      </c>
      <c r="EZ22" s="601" t="s">
        <v>22</v>
      </c>
      <c r="FA22" s="601" t="s">
        <v>22</v>
      </c>
      <c r="FB22" s="601" t="s">
        <v>22</v>
      </c>
      <c r="FC22" s="601" t="s">
        <v>22</v>
      </c>
      <c r="FD22" s="601" t="s">
        <v>22</v>
      </c>
      <c r="FE22" s="601" t="s">
        <v>22</v>
      </c>
      <c r="FF22" s="601" t="s">
        <v>22</v>
      </c>
      <c r="FG22" s="601" t="s">
        <v>22</v>
      </c>
      <c r="FH22" s="601" t="s">
        <v>22</v>
      </c>
      <c r="FI22" s="602" t="s">
        <v>22</v>
      </c>
      <c r="FJ22" s="603" t="s">
        <v>2473</v>
      </c>
      <c r="FK22" s="598" t="s">
        <v>21</v>
      </c>
      <c r="FL22" s="599" t="s">
        <v>21</v>
      </c>
      <c r="FM22" s="599" t="s">
        <v>22</v>
      </c>
      <c r="FN22" s="599" t="s">
        <v>22</v>
      </c>
      <c r="FO22" s="599" t="s">
        <v>22</v>
      </c>
      <c r="FP22" s="599" t="s">
        <v>22</v>
      </c>
      <c r="FQ22" s="599" t="s">
        <v>22</v>
      </c>
      <c r="FR22" s="599" t="s">
        <v>22</v>
      </c>
      <c r="FS22" s="599" t="s">
        <v>22</v>
      </c>
      <c r="FT22" s="599" t="s">
        <v>22</v>
      </c>
      <c r="FU22" s="599" t="s">
        <v>22</v>
      </c>
      <c r="FV22" s="599" t="s">
        <v>22</v>
      </c>
      <c r="FW22" s="599" t="s">
        <v>22</v>
      </c>
      <c r="FX22" s="519" t="s">
        <v>22</v>
      </c>
      <c r="FY22" s="600" t="s">
        <v>913</v>
      </c>
      <c r="FZ22" s="601" t="s">
        <v>913</v>
      </c>
      <c r="GA22" s="601" t="s">
        <v>913</v>
      </c>
      <c r="GB22" s="601" t="s">
        <v>913</v>
      </c>
      <c r="GC22" s="601" t="s">
        <v>913</v>
      </c>
      <c r="GD22" s="601" t="s">
        <v>913</v>
      </c>
      <c r="GE22" s="601" t="s">
        <v>913</v>
      </c>
      <c r="GF22" s="601" t="s">
        <v>913</v>
      </c>
      <c r="GG22" s="601" t="s">
        <v>913</v>
      </c>
      <c r="GH22" s="601" t="s">
        <v>913</v>
      </c>
      <c r="GI22" s="601" t="s">
        <v>913</v>
      </c>
      <c r="GJ22" s="601" t="s">
        <v>913</v>
      </c>
      <c r="GK22" s="601" t="s">
        <v>913</v>
      </c>
      <c r="GL22" s="601" t="s">
        <v>913</v>
      </c>
      <c r="GM22" s="601" t="s">
        <v>913</v>
      </c>
      <c r="GN22" s="601" t="s">
        <v>913</v>
      </c>
      <c r="GO22" s="601" t="s">
        <v>913</v>
      </c>
      <c r="GP22" s="601" t="s">
        <v>913</v>
      </c>
      <c r="GQ22" s="601" t="s">
        <v>913</v>
      </c>
      <c r="GR22" s="601" t="s">
        <v>913</v>
      </c>
      <c r="GS22" s="601" t="s">
        <v>913</v>
      </c>
      <c r="GT22" s="601" t="s">
        <v>913</v>
      </c>
      <c r="GU22" s="601" t="s">
        <v>913</v>
      </c>
      <c r="GV22" s="601" t="s">
        <v>913</v>
      </c>
      <c r="GW22" s="601" t="s">
        <v>913</v>
      </c>
      <c r="GX22" s="601" t="s">
        <v>913</v>
      </c>
      <c r="GY22" s="601" t="s">
        <v>913</v>
      </c>
      <c r="GZ22" s="601" t="s">
        <v>913</v>
      </c>
      <c r="HA22" s="601" t="s">
        <v>913</v>
      </c>
      <c r="HB22" s="601" t="s">
        <v>913</v>
      </c>
      <c r="HC22" s="601" t="s">
        <v>913</v>
      </c>
      <c r="HD22" s="601" t="s">
        <v>913</v>
      </c>
      <c r="HE22" s="601" t="s">
        <v>21</v>
      </c>
      <c r="HF22" s="601" t="s">
        <v>913</v>
      </c>
      <c r="HG22" s="601" t="s">
        <v>22</v>
      </c>
      <c r="HH22" s="601" t="s">
        <v>22</v>
      </c>
      <c r="HI22" s="601" t="s">
        <v>22</v>
      </c>
      <c r="HJ22" s="601" t="s">
        <v>22</v>
      </c>
      <c r="HK22" s="601" t="s">
        <v>22</v>
      </c>
      <c r="HL22" s="601" t="s">
        <v>22</v>
      </c>
      <c r="HM22" s="601" t="s">
        <v>22</v>
      </c>
      <c r="HN22" s="601" t="s">
        <v>22</v>
      </c>
      <c r="HO22" s="601" t="s">
        <v>22</v>
      </c>
      <c r="HP22" s="601" t="s">
        <v>22</v>
      </c>
      <c r="HQ22" s="601" t="s">
        <v>22</v>
      </c>
      <c r="HR22" s="601" t="s">
        <v>22</v>
      </c>
      <c r="HS22" s="601" t="s">
        <v>22</v>
      </c>
      <c r="HT22" s="601" t="s">
        <v>22</v>
      </c>
      <c r="HU22" s="601" t="s">
        <v>22</v>
      </c>
      <c r="HV22" s="601" t="s">
        <v>22</v>
      </c>
      <c r="HW22" s="601" t="s">
        <v>22</v>
      </c>
      <c r="HX22" s="601" t="s">
        <v>22</v>
      </c>
      <c r="HY22" s="601" t="s">
        <v>22</v>
      </c>
      <c r="HZ22" s="601" t="s">
        <v>22</v>
      </c>
      <c r="IA22" s="601" t="s">
        <v>22</v>
      </c>
      <c r="IB22" s="601" t="s">
        <v>22</v>
      </c>
      <c r="IC22" s="601" t="s">
        <v>22</v>
      </c>
      <c r="ID22" s="601" t="s">
        <v>22</v>
      </c>
      <c r="IE22" s="601" t="s">
        <v>22</v>
      </c>
      <c r="IF22" s="601" t="s">
        <v>22</v>
      </c>
      <c r="IG22" s="601" t="s">
        <v>22</v>
      </c>
      <c r="IH22" s="601" t="s">
        <v>22</v>
      </c>
      <c r="II22" s="601" t="s">
        <v>22</v>
      </c>
      <c r="IJ22" s="601" t="s">
        <v>22</v>
      </c>
      <c r="IK22" s="601" t="s">
        <v>22</v>
      </c>
      <c r="IL22" s="601" t="s">
        <v>22</v>
      </c>
      <c r="IM22" s="601" t="s">
        <v>22</v>
      </c>
      <c r="IN22" s="601" t="s">
        <v>22</v>
      </c>
      <c r="IO22" s="601" t="s">
        <v>22</v>
      </c>
      <c r="IP22" s="601" t="s">
        <v>22</v>
      </c>
      <c r="IQ22" s="601" t="s">
        <v>22</v>
      </c>
      <c r="IR22" s="601" t="s">
        <v>22</v>
      </c>
      <c r="IS22" s="601" t="s">
        <v>22</v>
      </c>
      <c r="IT22" s="601" t="s">
        <v>22</v>
      </c>
      <c r="IU22" s="601" t="s">
        <v>22</v>
      </c>
      <c r="IV22" s="601" t="s">
        <v>22</v>
      </c>
      <c r="IW22" s="601" t="s">
        <v>22</v>
      </c>
      <c r="IX22" s="601" t="s">
        <v>22</v>
      </c>
      <c r="IY22" s="601" t="s">
        <v>22</v>
      </c>
      <c r="IZ22" s="601" t="s">
        <v>22</v>
      </c>
      <c r="JA22" s="601" t="s">
        <v>22</v>
      </c>
      <c r="JB22" s="601" t="s">
        <v>22</v>
      </c>
      <c r="JC22" s="601" t="s">
        <v>22</v>
      </c>
      <c r="JD22" s="601" t="s">
        <v>22</v>
      </c>
      <c r="JE22" s="601" t="s">
        <v>22</v>
      </c>
      <c r="JF22" s="601" t="s">
        <v>22</v>
      </c>
      <c r="JG22" s="601" t="s">
        <v>22</v>
      </c>
      <c r="JH22" s="601" t="s">
        <v>22</v>
      </c>
      <c r="JI22" s="601" t="s">
        <v>22</v>
      </c>
      <c r="JJ22" s="601" t="s">
        <v>22</v>
      </c>
      <c r="JK22" s="601" t="s">
        <v>22</v>
      </c>
      <c r="JL22" s="601" t="s">
        <v>22</v>
      </c>
      <c r="JM22" s="601" t="s">
        <v>22</v>
      </c>
      <c r="JN22" s="601" t="s">
        <v>22</v>
      </c>
      <c r="JO22" s="601" t="s">
        <v>22</v>
      </c>
      <c r="JP22" s="601" t="s">
        <v>22</v>
      </c>
      <c r="JQ22" s="601" t="s">
        <v>22</v>
      </c>
      <c r="JR22" s="601" t="s">
        <v>22</v>
      </c>
      <c r="JS22" s="601" t="s">
        <v>22</v>
      </c>
      <c r="JT22" s="601" t="s">
        <v>22</v>
      </c>
      <c r="JU22" s="601" t="s">
        <v>22</v>
      </c>
      <c r="JV22" s="601" t="s">
        <v>22</v>
      </c>
      <c r="JW22" s="601" t="s">
        <v>22</v>
      </c>
      <c r="JX22" s="601" t="s">
        <v>22</v>
      </c>
      <c r="JY22" s="601" t="s">
        <v>22</v>
      </c>
      <c r="JZ22" s="601" t="s">
        <v>22</v>
      </c>
      <c r="KA22" s="601" t="s">
        <v>22</v>
      </c>
      <c r="KB22" s="601" t="s">
        <v>22</v>
      </c>
      <c r="KC22" s="601" t="s">
        <v>22</v>
      </c>
      <c r="KD22" s="601" t="s">
        <v>22</v>
      </c>
      <c r="KE22" s="601" t="s">
        <v>22</v>
      </c>
      <c r="KF22" s="601" t="s">
        <v>22</v>
      </c>
      <c r="KG22" s="601" t="s">
        <v>22</v>
      </c>
      <c r="KH22" s="601" t="s">
        <v>22</v>
      </c>
      <c r="KI22" s="601" t="s">
        <v>22</v>
      </c>
      <c r="KJ22" s="601" t="s">
        <v>22</v>
      </c>
      <c r="KK22" s="601" t="s">
        <v>22</v>
      </c>
      <c r="KL22" s="601" t="s">
        <v>22</v>
      </c>
      <c r="KM22" s="601" t="s">
        <v>22</v>
      </c>
      <c r="KN22" s="601" t="s">
        <v>22</v>
      </c>
      <c r="KO22" s="601" t="s">
        <v>22</v>
      </c>
      <c r="KP22" s="601" t="s">
        <v>22</v>
      </c>
      <c r="KQ22" s="601" t="s">
        <v>22</v>
      </c>
      <c r="KR22" s="601" t="s">
        <v>22</v>
      </c>
      <c r="KS22" s="601" t="s">
        <v>22</v>
      </c>
      <c r="KT22" s="601" t="s">
        <v>22</v>
      </c>
      <c r="KU22" s="601" t="s">
        <v>22</v>
      </c>
      <c r="KV22" s="601" t="s">
        <v>22</v>
      </c>
      <c r="KW22" s="601" t="s">
        <v>22</v>
      </c>
      <c r="KX22" s="601" t="s">
        <v>22</v>
      </c>
      <c r="KY22" s="601" t="s">
        <v>22</v>
      </c>
      <c r="KZ22" s="601" t="s">
        <v>22</v>
      </c>
      <c r="LA22" s="601" t="s">
        <v>22</v>
      </c>
      <c r="LB22" s="601" t="s">
        <v>22</v>
      </c>
      <c r="LC22" s="601" t="s">
        <v>22</v>
      </c>
      <c r="LD22" s="601" t="s">
        <v>22</v>
      </c>
      <c r="LE22" s="601" t="s">
        <v>22</v>
      </c>
      <c r="LF22" s="601" t="s">
        <v>22</v>
      </c>
      <c r="LG22" s="601" t="s">
        <v>22</v>
      </c>
      <c r="LH22" s="601" t="s">
        <v>22</v>
      </c>
      <c r="LI22" s="601" t="s">
        <v>22</v>
      </c>
      <c r="LJ22" s="601" t="s">
        <v>22</v>
      </c>
      <c r="LK22" s="601" t="s">
        <v>22</v>
      </c>
      <c r="LL22" s="601" t="s">
        <v>22</v>
      </c>
      <c r="LM22" s="601" t="s">
        <v>22</v>
      </c>
      <c r="LN22" s="601" t="s">
        <v>22</v>
      </c>
      <c r="LO22" s="601" t="s">
        <v>22</v>
      </c>
      <c r="LP22" s="601" t="s">
        <v>22</v>
      </c>
      <c r="LQ22" s="603" t="s">
        <v>2474</v>
      </c>
      <c r="LR22" s="604" t="s">
        <v>2474</v>
      </c>
      <c r="LS22" s="599" t="s">
        <v>22</v>
      </c>
      <c r="LT22" s="599" t="s">
        <v>22</v>
      </c>
      <c r="LU22" s="599" t="s">
        <v>22</v>
      </c>
      <c r="LV22" s="603" t="s">
        <v>2474</v>
      </c>
      <c r="LW22" s="604" t="s">
        <v>2474</v>
      </c>
      <c r="LX22" s="599" t="s">
        <v>22</v>
      </c>
      <c r="LY22" s="599" t="s">
        <v>22</v>
      </c>
      <c r="LZ22" s="599" t="s">
        <v>22</v>
      </c>
      <c r="MA22" s="603" t="s">
        <v>2474</v>
      </c>
      <c r="MB22" s="604" t="s">
        <v>2474</v>
      </c>
      <c r="MC22" s="599" t="s">
        <v>22</v>
      </c>
      <c r="MD22" s="599" t="s">
        <v>22</v>
      </c>
      <c r="ME22" s="519" t="s">
        <v>22</v>
      </c>
      <c r="MF22" s="603" t="s">
        <v>2474</v>
      </c>
      <c r="MG22" s="604" t="s">
        <v>2474</v>
      </c>
      <c r="MH22" s="599" t="s">
        <v>22</v>
      </c>
      <c r="MI22" s="599" t="s">
        <v>22</v>
      </c>
      <c r="MJ22" s="519" t="s">
        <v>22</v>
      </c>
      <c r="MK22" s="604" t="s">
        <v>2474</v>
      </c>
      <c r="ML22" s="599" t="s">
        <v>22</v>
      </c>
      <c r="MM22" s="599" t="s">
        <v>22</v>
      </c>
      <c r="MN22" s="519" t="s">
        <v>22</v>
      </c>
      <c r="MO22" s="604" t="s">
        <v>917</v>
      </c>
      <c r="MP22" s="605" t="s">
        <v>917</v>
      </c>
      <c r="MQ22" s="604" t="s">
        <v>917</v>
      </c>
      <c r="MR22" s="603" t="s">
        <v>2474</v>
      </c>
      <c r="MS22" s="603" t="s">
        <v>2474</v>
      </c>
    </row>
    <row r="23" spans="2:357" s="561" customFormat="1" ht="45">
      <c r="B23" s="960"/>
      <c r="C23" s="961"/>
      <c r="D23" s="606" t="s">
        <v>30</v>
      </c>
      <c r="E23" s="606" t="s">
        <v>31</v>
      </c>
      <c r="F23" s="607" t="s">
        <v>32</v>
      </c>
      <c r="G23" s="607" t="s">
        <v>33</v>
      </c>
      <c r="H23" s="607" t="s">
        <v>34</v>
      </c>
      <c r="I23" s="607" t="s">
        <v>35</v>
      </c>
      <c r="J23" s="607" t="s">
        <v>36</v>
      </c>
      <c r="K23" s="607" t="s">
        <v>37</v>
      </c>
      <c r="L23" s="607" t="s">
        <v>38</v>
      </c>
      <c r="M23" s="607" t="s">
        <v>39</v>
      </c>
      <c r="N23" s="607" t="s">
        <v>40</v>
      </c>
      <c r="O23" s="607" t="s">
        <v>41</v>
      </c>
      <c r="P23" s="607" t="s">
        <v>42</v>
      </c>
      <c r="Q23" s="608" t="s">
        <v>43</v>
      </c>
      <c r="R23" s="606" t="s">
        <v>44</v>
      </c>
      <c r="S23" s="606" t="s">
        <v>45</v>
      </c>
      <c r="T23" s="606" t="s">
        <v>46</v>
      </c>
      <c r="U23" s="607" t="s">
        <v>47</v>
      </c>
      <c r="V23" s="607" t="s">
        <v>48</v>
      </c>
      <c r="W23" s="607" t="s">
        <v>49</v>
      </c>
      <c r="X23" s="607" t="s">
        <v>50</v>
      </c>
      <c r="Y23" s="607" t="s">
        <v>51</v>
      </c>
      <c r="Z23" s="607" t="s">
        <v>52</v>
      </c>
      <c r="AA23" s="607" t="s">
        <v>53</v>
      </c>
      <c r="AB23" s="607" t="s">
        <v>54</v>
      </c>
      <c r="AC23" s="607" t="s">
        <v>55</v>
      </c>
      <c r="AD23" s="607" t="s">
        <v>56</v>
      </c>
      <c r="AE23" s="607" t="s">
        <v>57</v>
      </c>
      <c r="AF23" s="607" t="s">
        <v>58</v>
      </c>
      <c r="AG23" s="607" t="s">
        <v>59</v>
      </c>
      <c r="AH23" s="607" t="s">
        <v>60</v>
      </c>
      <c r="AI23" s="606" t="s">
        <v>61</v>
      </c>
      <c r="AJ23" s="606" t="s">
        <v>62</v>
      </c>
      <c r="AK23" s="606" t="s">
        <v>63</v>
      </c>
      <c r="AL23" s="607" t="s">
        <v>64</v>
      </c>
      <c r="AM23" s="607" t="s">
        <v>65</v>
      </c>
      <c r="AN23" s="607" t="s">
        <v>66</v>
      </c>
      <c r="AO23" s="607" t="s">
        <v>67</v>
      </c>
      <c r="AP23" s="607" t="s">
        <v>68</v>
      </c>
      <c r="AQ23" s="607" t="s">
        <v>69</v>
      </c>
      <c r="AR23" s="607" t="s">
        <v>70</v>
      </c>
      <c r="AS23" s="607" t="s">
        <v>71</v>
      </c>
      <c r="AT23" s="607" t="s">
        <v>72</v>
      </c>
      <c r="AU23" s="607" t="s">
        <v>73</v>
      </c>
      <c r="AV23" s="607" t="s">
        <v>74</v>
      </c>
      <c r="AW23" s="607" t="s">
        <v>75</v>
      </c>
      <c r="AX23" s="607" t="s">
        <v>76</v>
      </c>
      <c r="AY23" s="607" t="s">
        <v>77</v>
      </c>
      <c r="AZ23" s="607" t="s">
        <v>78</v>
      </c>
      <c r="BA23" s="607" t="s">
        <v>79</v>
      </c>
      <c r="BB23" s="607" t="s">
        <v>80</v>
      </c>
      <c r="BC23" s="607" t="s">
        <v>81</v>
      </c>
      <c r="BD23" s="607" t="s">
        <v>82</v>
      </c>
      <c r="BE23" s="607" t="s">
        <v>83</v>
      </c>
      <c r="BF23" s="607" t="s">
        <v>84</v>
      </c>
      <c r="BG23" s="607" t="s">
        <v>85</v>
      </c>
      <c r="BH23" s="607" t="s">
        <v>86</v>
      </c>
      <c r="BI23" s="607" t="s">
        <v>87</v>
      </c>
      <c r="BJ23" s="607" t="s">
        <v>88</v>
      </c>
      <c r="BK23" s="607" t="s">
        <v>89</v>
      </c>
      <c r="BL23" s="607" t="s">
        <v>90</v>
      </c>
      <c r="BM23" s="607" t="s">
        <v>91</v>
      </c>
      <c r="BN23" s="607" t="s">
        <v>92</v>
      </c>
      <c r="BO23" s="607" t="s">
        <v>93</v>
      </c>
      <c r="BP23" s="607" t="s">
        <v>94</v>
      </c>
      <c r="BQ23" s="607" t="s">
        <v>95</v>
      </c>
      <c r="BR23" s="607" t="s">
        <v>96</v>
      </c>
      <c r="BS23" s="607" t="s">
        <v>97</v>
      </c>
      <c r="BT23" s="607" t="s">
        <v>98</v>
      </c>
      <c r="BU23" s="607" t="s">
        <v>99</v>
      </c>
      <c r="BV23" s="607" t="s">
        <v>100</v>
      </c>
      <c r="BW23" s="607" t="s">
        <v>101</v>
      </c>
      <c r="BX23" s="607" t="s">
        <v>102</v>
      </c>
      <c r="BY23" s="607" t="s">
        <v>103</v>
      </c>
      <c r="BZ23" s="607" t="s">
        <v>104</v>
      </c>
      <c r="CA23" s="607" t="s">
        <v>105</v>
      </c>
      <c r="CB23" s="607" t="s">
        <v>106</v>
      </c>
      <c r="CC23" s="607" t="s">
        <v>107</v>
      </c>
      <c r="CD23" s="607" t="s">
        <v>108</v>
      </c>
      <c r="CE23" s="607" t="s">
        <v>109</v>
      </c>
      <c r="CF23" s="607" t="s">
        <v>110</v>
      </c>
      <c r="CG23" s="607" t="s">
        <v>111</v>
      </c>
      <c r="CH23" s="607" t="s">
        <v>112</v>
      </c>
      <c r="CI23" s="607" t="s">
        <v>113</v>
      </c>
      <c r="CJ23" s="607" t="s">
        <v>114</v>
      </c>
      <c r="CK23" s="607" t="s">
        <v>115</v>
      </c>
      <c r="CL23" s="607" t="s">
        <v>116</v>
      </c>
      <c r="CM23" s="607" t="s">
        <v>117</v>
      </c>
      <c r="CN23" s="607" t="s">
        <v>118</v>
      </c>
      <c r="CO23" s="607" t="s">
        <v>119</v>
      </c>
      <c r="CP23" s="607" t="s">
        <v>120</v>
      </c>
      <c r="CQ23" s="607" t="s">
        <v>121</v>
      </c>
      <c r="CR23" s="607" t="s">
        <v>122</v>
      </c>
      <c r="CS23" s="607" t="s">
        <v>123</v>
      </c>
      <c r="CT23" s="607" t="s">
        <v>124</v>
      </c>
      <c r="CU23" s="607" t="s">
        <v>125</v>
      </c>
      <c r="CV23" s="607" t="s">
        <v>126</v>
      </c>
      <c r="CW23" s="607" t="s">
        <v>127</v>
      </c>
      <c r="CX23" s="607" t="s">
        <v>128</v>
      </c>
      <c r="CY23" s="607" t="s">
        <v>129</v>
      </c>
      <c r="CZ23" s="607" t="s">
        <v>130</v>
      </c>
      <c r="DA23" s="607" t="s">
        <v>131</v>
      </c>
      <c r="DB23" s="607" t="s">
        <v>132</v>
      </c>
      <c r="DC23" s="607" t="s">
        <v>133</v>
      </c>
      <c r="DD23" s="607" t="s">
        <v>134</v>
      </c>
      <c r="DE23" s="607" t="s">
        <v>135</v>
      </c>
      <c r="DF23" s="607" t="s">
        <v>136</v>
      </c>
      <c r="DG23" s="607" t="s">
        <v>137</v>
      </c>
      <c r="DH23" s="607" t="s">
        <v>138</v>
      </c>
      <c r="DI23" s="607" t="s">
        <v>139</v>
      </c>
      <c r="DJ23" s="607" t="s">
        <v>140</v>
      </c>
      <c r="DK23" s="607" t="s">
        <v>141</v>
      </c>
      <c r="DL23" s="607" t="s">
        <v>142</v>
      </c>
      <c r="DM23" s="607" t="s">
        <v>143</v>
      </c>
      <c r="DN23" s="607" t="s">
        <v>144</v>
      </c>
      <c r="DO23" s="607" t="s">
        <v>145</v>
      </c>
      <c r="DP23" s="607" t="s">
        <v>146</v>
      </c>
      <c r="DQ23" s="607" t="s">
        <v>147</v>
      </c>
      <c r="DR23" s="607" t="s">
        <v>148</v>
      </c>
      <c r="DS23" s="607" t="s">
        <v>149</v>
      </c>
      <c r="DT23" s="607" t="s">
        <v>150</v>
      </c>
      <c r="DU23" s="607" t="s">
        <v>151</v>
      </c>
      <c r="DV23" s="607" t="s">
        <v>152</v>
      </c>
      <c r="DW23" s="607" t="s">
        <v>153</v>
      </c>
      <c r="DX23" s="607" t="s">
        <v>154</v>
      </c>
      <c r="DY23" s="607" t="s">
        <v>155</v>
      </c>
      <c r="DZ23" s="607" t="s">
        <v>156</v>
      </c>
      <c r="EA23" s="607" t="s">
        <v>157</v>
      </c>
      <c r="EB23" s="607" t="s">
        <v>158</v>
      </c>
      <c r="EC23" s="607" t="s">
        <v>159</v>
      </c>
      <c r="ED23" s="607" t="s">
        <v>160</v>
      </c>
      <c r="EE23" s="607" t="s">
        <v>161</v>
      </c>
      <c r="EF23" s="607" t="s">
        <v>162</v>
      </c>
      <c r="EG23" s="607" t="s">
        <v>163</v>
      </c>
      <c r="EH23" s="607" t="s">
        <v>164</v>
      </c>
      <c r="EI23" s="607" t="s">
        <v>165</v>
      </c>
      <c r="EJ23" s="607" t="s">
        <v>166</v>
      </c>
      <c r="EK23" s="607" t="s">
        <v>167</v>
      </c>
      <c r="EL23" s="607" t="s">
        <v>168</v>
      </c>
      <c r="EM23" s="607" t="s">
        <v>169</v>
      </c>
      <c r="EN23" s="607" t="s">
        <v>170</v>
      </c>
      <c r="EO23" s="607" t="s">
        <v>171</v>
      </c>
      <c r="EP23" s="607" t="s">
        <v>172</v>
      </c>
      <c r="EQ23" s="607" t="s">
        <v>173</v>
      </c>
      <c r="ER23" s="607" t="s">
        <v>174</v>
      </c>
      <c r="ES23" s="607" t="s">
        <v>175</v>
      </c>
      <c r="ET23" s="607" t="s">
        <v>176</v>
      </c>
      <c r="EU23" s="607" t="s">
        <v>177</v>
      </c>
      <c r="EV23" s="607" t="s">
        <v>178</v>
      </c>
      <c r="EW23" s="607" t="s">
        <v>179</v>
      </c>
      <c r="EX23" s="607" t="s">
        <v>180</v>
      </c>
      <c r="EY23" s="607" t="s">
        <v>181</v>
      </c>
      <c r="EZ23" s="607" t="s">
        <v>182</v>
      </c>
      <c r="FA23" s="607" t="s">
        <v>183</v>
      </c>
      <c r="FB23" s="607" t="s">
        <v>184</v>
      </c>
      <c r="FC23" s="607" t="s">
        <v>185</v>
      </c>
      <c r="FD23" s="607" t="s">
        <v>186</v>
      </c>
      <c r="FE23" s="607" t="s">
        <v>187</v>
      </c>
      <c r="FF23" s="607" t="s">
        <v>188</v>
      </c>
      <c r="FG23" s="607" t="s">
        <v>189</v>
      </c>
      <c r="FH23" s="607" t="s">
        <v>190</v>
      </c>
      <c r="FI23" s="608" t="s">
        <v>191</v>
      </c>
      <c r="FJ23" s="609" t="s">
        <v>193</v>
      </c>
      <c r="FK23" s="607" t="s">
        <v>30</v>
      </c>
      <c r="FL23" s="606" t="s">
        <v>31</v>
      </c>
      <c r="FM23" s="607" t="s">
        <v>32</v>
      </c>
      <c r="FN23" s="607" t="s">
        <v>33</v>
      </c>
      <c r="FO23" s="607" t="s">
        <v>34</v>
      </c>
      <c r="FP23" s="607" t="s">
        <v>35</v>
      </c>
      <c r="FQ23" s="607" t="s">
        <v>36</v>
      </c>
      <c r="FR23" s="607" t="s">
        <v>37</v>
      </c>
      <c r="FS23" s="607" t="s">
        <v>38</v>
      </c>
      <c r="FT23" s="607" t="s">
        <v>39</v>
      </c>
      <c r="FU23" s="607" t="s">
        <v>40</v>
      </c>
      <c r="FV23" s="607" t="s">
        <v>41</v>
      </c>
      <c r="FW23" s="607" t="s">
        <v>42</v>
      </c>
      <c r="FX23" s="608" t="s">
        <v>43</v>
      </c>
      <c r="FY23" s="606" t="s">
        <v>44</v>
      </c>
      <c r="FZ23" s="606" t="s">
        <v>45</v>
      </c>
      <c r="GA23" s="606" t="s">
        <v>46</v>
      </c>
      <c r="GB23" s="607" t="s">
        <v>47</v>
      </c>
      <c r="GC23" s="607" t="s">
        <v>48</v>
      </c>
      <c r="GD23" s="607" t="s">
        <v>49</v>
      </c>
      <c r="GE23" s="607" t="s">
        <v>50</v>
      </c>
      <c r="GF23" s="607" t="s">
        <v>51</v>
      </c>
      <c r="GG23" s="607" t="s">
        <v>52</v>
      </c>
      <c r="GH23" s="607" t="s">
        <v>53</v>
      </c>
      <c r="GI23" s="607" t="s">
        <v>54</v>
      </c>
      <c r="GJ23" s="607" t="s">
        <v>55</v>
      </c>
      <c r="GK23" s="607" t="s">
        <v>56</v>
      </c>
      <c r="GL23" s="607" t="s">
        <v>57</v>
      </c>
      <c r="GM23" s="607" t="s">
        <v>58</v>
      </c>
      <c r="GN23" s="607" t="s">
        <v>59</v>
      </c>
      <c r="GO23" s="607" t="s">
        <v>60</v>
      </c>
      <c r="GP23" s="606" t="s">
        <v>61</v>
      </c>
      <c r="GQ23" s="606" t="s">
        <v>62</v>
      </c>
      <c r="GR23" s="606" t="s">
        <v>63</v>
      </c>
      <c r="GS23" s="607" t="s">
        <v>64</v>
      </c>
      <c r="GT23" s="607" t="s">
        <v>65</v>
      </c>
      <c r="GU23" s="607" t="s">
        <v>66</v>
      </c>
      <c r="GV23" s="607" t="s">
        <v>67</v>
      </c>
      <c r="GW23" s="607" t="s">
        <v>68</v>
      </c>
      <c r="GX23" s="607" t="s">
        <v>69</v>
      </c>
      <c r="GY23" s="607" t="s">
        <v>70</v>
      </c>
      <c r="GZ23" s="607" t="s">
        <v>71</v>
      </c>
      <c r="HA23" s="607" t="s">
        <v>72</v>
      </c>
      <c r="HB23" s="607" t="s">
        <v>73</v>
      </c>
      <c r="HC23" s="607" t="s">
        <v>74</v>
      </c>
      <c r="HD23" s="607" t="s">
        <v>75</v>
      </c>
      <c r="HE23" s="607" t="s">
        <v>76</v>
      </c>
      <c r="HF23" s="607" t="s">
        <v>77</v>
      </c>
      <c r="HG23" s="607" t="s">
        <v>78</v>
      </c>
      <c r="HH23" s="607" t="s">
        <v>79</v>
      </c>
      <c r="HI23" s="607" t="s">
        <v>80</v>
      </c>
      <c r="HJ23" s="607" t="s">
        <v>81</v>
      </c>
      <c r="HK23" s="607" t="s">
        <v>82</v>
      </c>
      <c r="HL23" s="607" t="s">
        <v>83</v>
      </c>
      <c r="HM23" s="607" t="s">
        <v>84</v>
      </c>
      <c r="HN23" s="607" t="s">
        <v>85</v>
      </c>
      <c r="HO23" s="607" t="s">
        <v>86</v>
      </c>
      <c r="HP23" s="607" t="s">
        <v>87</v>
      </c>
      <c r="HQ23" s="607" t="s">
        <v>88</v>
      </c>
      <c r="HR23" s="607" t="s">
        <v>89</v>
      </c>
      <c r="HS23" s="607" t="s">
        <v>90</v>
      </c>
      <c r="HT23" s="607" t="s">
        <v>91</v>
      </c>
      <c r="HU23" s="607" t="s">
        <v>92</v>
      </c>
      <c r="HV23" s="607" t="s">
        <v>93</v>
      </c>
      <c r="HW23" s="607" t="s">
        <v>94</v>
      </c>
      <c r="HX23" s="607" t="s">
        <v>95</v>
      </c>
      <c r="HY23" s="607" t="s">
        <v>96</v>
      </c>
      <c r="HZ23" s="607" t="s">
        <v>97</v>
      </c>
      <c r="IA23" s="607" t="s">
        <v>98</v>
      </c>
      <c r="IB23" s="607" t="s">
        <v>99</v>
      </c>
      <c r="IC23" s="607" t="s">
        <v>100</v>
      </c>
      <c r="ID23" s="607" t="s">
        <v>101</v>
      </c>
      <c r="IE23" s="607" t="s">
        <v>102</v>
      </c>
      <c r="IF23" s="607" t="s">
        <v>103</v>
      </c>
      <c r="IG23" s="607" t="s">
        <v>104</v>
      </c>
      <c r="IH23" s="607" t="s">
        <v>105</v>
      </c>
      <c r="II23" s="607" t="s">
        <v>106</v>
      </c>
      <c r="IJ23" s="607" t="s">
        <v>107</v>
      </c>
      <c r="IK23" s="607" t="s">
        <v>108</v>
      </c>
      <c r="IL23" s="607" t="s">
        <v>109</v>
      </c>
      <c r="IM23" s="607" t="s">
        <v>110</v>
      </c>
      <c r="IN23" s="607" t="s">
        <v>111</v>
      </c>
      <c r="IO23" s="607" t="s">
        <v>112</v>
      </c>
      <c r="IP23" s="607" t="s">
        <v>113</v>
      </c>
      <c r="IQ23" s="607" t="s">
        <v>114</v>
      </c>
      <c r="IR23" s="607" t="s">
        <v>115</v>
      </c>
      <c r="IS23" s="607" t="s">
        <v>116</v>
      </c>
      <c r="IT23" s="607" t="s">
        <v>117</v>
      </c>
      <c r="IU23" s="607" t="s">
        <v>118</v>
      </c>
      <c r="IV23" s="607" t="s">
        <v>119</v>
      </c>
      <c r="IW23" s="607" t="s">
        <v>120</v>
      </c>
      <c r="IX23" s="607" t="s">
        <v>121</v>
      </c>
      <c r="IY23" s="607" t="s">
        <v>122</v>
      </c>
      <c r="IZ23" s="607" t="s">
        <v>123</v>
      </c>
      <c r="JA23" s="607" t="s">
        <v>124</v>
      </c>
      <c r="JB23" s="607" t="s">
        <v>125</v>
      </c>
      <c r="JC23" s="607" t="s">
        <v>126</v>
      </c>
      <c r="JD23" s="607" t="s">
        <v>127</v>
      </c>
      <c r="JE23" s="607" t="s">
        <v>128</v>
      </c>
      <c r="JF23" s="607" t="s">
        <v>129</v>
      </c>
      <c r="JG23" s="607" t="s">
        <v>130</v>
      </c>
      <c r="JH23" s="607" t="s">
        <v>131</v>
      </c>
      <c r="JI23" s="607" t="s">
        <v>132</v>
      </c>
      <c r="JJ23" s="607" t="s">
        <v>133</v>
      </c>
      <c r="JK23" s="607" t="s">
        <v>134</v>
      </c>
      <c r="JL23" s="607" t="s">
        <v>135</v>
      </c>
      <c r="JM23" s="607" t="s">
        <v>136</v>
      </c>
      <c r="JN23" s="607" t="s">
        <v>137</v>
      </c>
      <c r="JO23" s="607" t="s">
        <v>138</v>
      </c>
      <c r="JP23" s="607" t="s">
        <v>139</v>
      </c>
      <c r="JQ23" s="607" t="s">
        <v>140</v>
      </c>
      <c r="JR23" s="607" t="s">
        <v>141</v>
      </c>
      <c r="JS23" s="607" t="s">
        <v>142</v>
      </c>
      <c r="JT23" s="607" t="s">
        <v>143</v>
      </c>
      <c r="JU23" s="607" t="s">
        <v>144</v>
      </c>
      <c r="JV23" s="607" t="s">
        <v>145</v>
      </c>
      <c r="JW23" s="607" t="s">
        <v>146</v>
      </c>
      <c r="JX23" s="607" t="s">
        <v>147</v>
      </c>
      <c r="JY23" s="607" t="s">
        <v>148</v>
      </c>
      <c r="JZ23" s="607" t="s">
        <v>149</v>
      </c>
      <c r="KA23" s="607" t="s">
        <v>150</v>
      </c>
      <c r="KB23" s="607" t="s">
        <v>151</v>
      </c>
      <c r="KC23" s="607" t="s">
        <v>152</v>
      </c>
      <c r="KD23" s="607" t="s">
        <v>153</v>
      </c>
      <c r="KE23" s="607" t="s">
        <v>154</v>
      </c>
      <c r="KF23" s="607" t="s">
        <v>155</v>
      </c>
      <c r="KG23" s="607" t="s">
        <v>156</v>
      </c>
      <c r="KH23" s="607" t="s">
        <v>157</v>
      </c>
      <c r="KI23" s="607" t="s">
        <v>158</v>
      </c>
      <c r="KJ23" s="607" t="s">
        <v>159</v>
      </c>
      <c r="KK23" s="607" t="s">
        <v>160</v>
      </c>
      <c r="KL23" s="607" t="s">
        <v>161</v>
      </c>
      <c r="KM23" s="607" t="s">
        <v>162</v>
      </c>
      <c r="KN23" s="607" t="s">
        <v>163</v>
      </c>
      <c r="KO23" s="607" t="s">
        <v>164</v>
      </c>
      <c r="KP23" s="607" t="s">
        <v>165</v>
      </c>
      <c r="KQ23" s="607" t="s">
        <v>166</v>
      </c>
      <c r="KR23" s="607" t="s">
        <v>167</v>
      </c>
      <c r="KS23" s="607" t="s">
        <v>168</v>
      </c>
      <c r="KT23" s="607" t="s">
        <v>169</v>
      </c>
      <c r="KU23" s="607" t="s">
        <v>170</v>
      </c>
      <c r="KV23" s="607" t="s">
        <v>171</v>
      </c>
      <c r="KW23" s="607" t="s">
        <v>172</v>
      </c>
      <c r="KX23" s="607" t="s">
        <v>173</v>
      </c>
      <c r="KY23" s="607" t="s">
        <v>174</v>
      </c>
      <c r="KZ23" s="607" t="s">
        <v>175</v>
      </c>
      <c r="LA23" s="607" t="s">
        <v>176</v>
      </c>
      <c r="LB23" s="607" t="s">
        <v>177</v>
      </c>
      <c r="LC23" s="607" t="s">
        <v>178</v>
      </c>
      <c r="LD23" s="607" t="s">
        <v>179</v>
      </c>
      <c r="LE23" s="607" t="s">
        <v>180</v>
      </c>
      <c r="LF23" s="607" t="s">
        <v>181</v>
      </c>
      <c r="LG23" s="607" t="s">
        <v>182</v>
      </c>
      <c r="LH23" s="607" t="s">
        <v>183</v>
      </c>
      <c r="LI23" s="607" t="s">
        <v>184</v>
      </c>
      <c r="LJ23" s="607" t="s">
        <v>185</v>
      </c>
      <c r="LK23" s="607" t="s">
        <v>186</v>
      </c>
      <c r="LL23" s="607" t="s">
        <v>187</v>
      </c>
      <c r="LM23" s="607" t="s">
        <v>188</v>
      </c>
      <c r="LN23" s="607" t="s">
        <v>189</v>
      </c>
      <c r="LO23" s="607" t="s">
        <v>190</v>
      </c>
      <c r="LP23" s="607" t="s">
        <v>191</v>
      </c>
      <c r="LQ23" s="610" t="s">
        <v>193</v>
      </c>
      <c r="LR23" s="607" t="s">
        <v>198</v>
      </c>
      <c r="LS23" s="607" t="s">
        <v>199</v>
      </c>
      <c r="LT23" s="607" t="s">
        <v>200</v>
      </c>
      <c r="LU23" s="607" t="s">
        <v>201</v>
      </c>
      <c r="LV23" s="610" t="s">
        <v>1014</v>
      </c>
      <c r="LW23" s="607" t="s">
        <v>198</v>
      </c>
      <c r="LX23" s="607" t="s">
        <v>199</v>
      </c>
      <c r="LY23" s="607" t="s">
        <v>202</v>
      </c>
      <c r="LZ23" s="607" t="s">
        <v>203</v>
      </c>
      <c r="MA23" s="610" t="s">
        <v>1014</v>
      </c>
      <c r="MB23" s="607" t="s">
        <v>198</v>
      </c>
      <c r="MC23" s="607" t="s">
        <v>199</v>
      </c>
      <c r="MD23" s="607" t="s">
        <v>200</v>
      </c>
      <c r="ME23" s="608" t="s">
        <v>201</v>
      </c>
      <c r="MF23" s="610" t="s">
        <v>1014</v>
      </c>
      <c r="MG23" s="607" t="s">
        <v>1015</v>
      </c>
      <c r="MH23" s="607" t="s">
        <v>199</v>
      </c>
      <c r="MI23" s="607" t="s">
        <v>200</v>
      </c>
      <c r="MJ23" s="608" t="s">
        <v>201</v>
      </c>
      <c r="MK23" s="607" t="s">
        <v>1015</v>
      </c>
      <c r="ML23" s="607" t="s">
        <v>199</v>
      </c>
      <c r="MM23" s="607" t="s">
        <v>200</v>
      </c>
      <c r="MN23" s="608" t="s">
        <v>201</v>
      </c>
      <c r="MO23" s="607" t="s">
        <v>921</v>
      </c>
      <c r="MP23" s="606" t="s">
        <v>921</v>
      </c>
      <c r="MQ23" s="607" t="s">
        <v>921</v>
      </c>
      <c r="MR23" s="611" t="s">
        <v>921</v>
      </c>
      <c r="MS23" s="611"/>
    </row>
    <row r="24" spans="2:357" s="525" customFormat="1">
      <c r="B24" s="612"/>
      <c r="C24" s="613"/>
      <c r="D24" s="614" t="s">
        <v>217</v>
      </c>
      <c r="E24" s="614" t="s">
        <v>218</v>
      </c>
      <c r="F24" s="614" t="s">
        <v>219</v>
      </c>
      <c r="G24" s="614" t="s">
        <v>220</v>
      </c>
      <c r="H24" s="614" t="s">
        <v>221</v>
      </c>
      <c r="I24" s="614" t="s">
        <v>222</v>
      </c>
      <c r="J24" s="614" t="s">
        <v>223</v>
      </c>
      <c r="K24" s="614" t="s">
        <v>224</v>
      </c>
      <c r="L24" s="614" t="s">
        <v>225</v>
      </c>
      <c r="M24" s="614" t="s">
        <v>226</v>
      </c>
      <c r="N24" s="614" t="s">
        <v>227</v>
      </c>
      <c r="O24" s="614" t="s">
        <v>228</v>
      </c>
      <c r="P24" s="614" t="s">
        <v>229</v>
      </c>
      <c r="Q24" s="614" t="s">
        <v>230</v>
      </c>
      <c r="R24" s="614" t="s">
        <v>231</v>
      </c>
      <c r="S24" s="614" t="s">
        <v>232</v>
      </c>
      <c r="T24" s="614" t="s">
        <v>233</v>
      </c>
      <c r="U24" s="614" t="s">
        <v>234</v>
      </c>
      <c r="V24" s="614" t="s">
        <v>235</v>
      </c>
      <c r="W24" s="614" t="s">
        <v>236</v>
      </c>
      <c r="X24" s="614" t="s">
        <v>237</v>
      </c>
      <c r="Y24" s="614" t="s">
        <v>238</v>
      </c>
      <c r="Z24" s="614" t="s">
        <v>239</v>
      </c>
      <c r="AA24" s="614" t="s">
        <v>240</v>
      </c>
      <c r="AB24" s="614" t="s">
        <v>241</v>
      </c>
      <c r="AC24" s="614" t="s">
        <v>242</v>
      </c>
      <c r="AD24" s="614" t="s">
        <v>243</v>
      </c>
      <c r="AE24" s="614" t="s">
        <v>244</v>
      </c>
      <c r="AF24" s="614" t="s">
        <v>245</v>
      </c>
      <c r="AG24" s="614" t="s">
        <v>246</v>
      </c>
      <c r="AH24" s="614" t="s">
        <v>247</v>
      </c>
      <c r="AI24" s="614"/>
      <c r="AJ24" s="614" t="s">
        <v>248</v>
      </c>
      <c r="AK24" s="614" t="s">
        <v>249</v>
      </c>
      <c r="AL24" s="614" t="s">
        <v>250</v>
      </c>
      <c r="AM24" s="614" t="s">
        <v>251</v>
      </c>
      <c r="AN24" s="614" t="s">
        <v>252</v>
      </c>
      <c r="AO24" s="614" t="s">
        <v>253</v>
      </c>
      <c r="AP24" s="614" t="s">
        <v>254</v>
      </c>
      <c r="AQ24" s="614" t="s">
        <v>255</v>
      </c>
      <c r="AR24" s="614" t="s">
        <v>256</v>
      </c>
      <c r="AS24" s="614" t="s">
        <v>257</v>
      </c>
      <c r="AT24" s="614" t="s">
        <v>258</v>
      </c>
      <c r="AU24" s="614" t="s">
        <v>259</v>
      </c>
      <c r="AV24" s="614" t="s">
        <v>260</v>
      </c>
      <c r="AW24" s="614" t="s">
        <v>261</v>
      </c>
      <c r="AX24" s="614" t="s">
        <v>262</v>
      </c>
      <c r="AY24" s="614" t="s">
        <v>263</v>
      </c>
      <c r="AZ24" s="614" t="s">
        <v>264</v>
      </c>
      <c r="BA24" s="614" t="s">
        <v>265</v>
      </c>
      <c r="BB24" s="614" t="s">
        <v>266</v>
      </c>
      <c r="BC24" s="614" t="s">
        <v>267</v>
      </c>
      <c r="BD24" s="614" t="s">
        <v>268</v>
      </c>
      <c r="BE24" s="614" t="s">
        <v>269</v>
      </c>
      <c r="BF24" s="614" t="s">
        <v>270</v>
      </c>
      <c r="BG24" s="614" t="s">
        <v>271</v>
      </c>
      <c r="BH24" s="614" t="s">
        <v>272</v>
      </c>
      <c r="BI24" s="614" t="s">
        <v>273</v>
      </c>
      <c r="BJ24" s="614" t="s">
        <v>274</v>
      </c>
      <c r="BK24" s="614" t="s">
        <v>275</v>
      </c>
      <c r="BL24" s="614" t="s">
        <v>276</v>
      </c>
      <c r="BM24" s="614" t="s">
        <v>277</v>
      </c>
      <c r="BN24" s="614" t="s">
        <v>278</v>
      </c>
      <c r="BO24" s="614" t="s">
        <v>279</v>
      </c>
      <c r="BP24" s="614" t="s">
        <v>280</v>
      </c>
      <c r="BQ24" s="614" t="s">
        <v>281</v>
      </c>
      <c r="BR24" s="614" t="s">
        <v>282</v>
      </c>
      <c r="BS24" s="614" t="s">
        <v>283</v>
      </c>
      <c r="BT24" s="614" t="s">
        <v>284</v>
      </c>
      <c r="BU24" s="614" t="s">
        <v>285</v>
      </c>
      <c r="BV24" s="614" t="s">
        <v>286</v>
      </c>
      <c r="BW24" s="614" t="s">
        <v>287</v>
      </c>
      <c r="BX24" s="614" t="s">
        <v>288</v>
      </c>
      <c r="BY24" s="614" t="s">
        <v>289</v>
      </c>
      <c r="BZ24" s="614" t="s">
        <v>290</v>
      </c>
      <c r="CA24" s="614" t="s">
        <v>291</v>
      </c>
      <c r="CB24" s="614" t="s">
        <v>292</v>
      </c>
      <c r="CC24" s="614" t="s">
        <v>293</v>
      </c>
      <c r="CD24" s="614" t="s">
        <v>294</v>
      </c>
      <c r="CE24" s="614" t="s">
        <v>295</v>
      </c>
      <c r="CF24" s="614" t="s">
        <v>296</v>
      </c>
      <c r="CG24" s="614" t="s">
        <v>297</v>
      </c>
      <c r="CH24" s="614" t="s">
        <v>298</v>
      </c>
      <c r="CI24" s="614" t="s">
        <v>299</v>
      </c>
      <c r="CJ24" s="614" t="s">
        <v>300</v>
      </c>
      <c r="CK24" s="614" t="s">
        <v>301</v>
      </c>
      <c r="CL24" s="614" t="s">
        <v>302</v>
      </c>
      <c r="CM24" s="614" t="s">
        <v>303</v>
      </c>
      <c r="CN24" s="614" t="s">
        <v>304</v>
      </c>
      <c r="CO24" s="614" t="s">
        <v>305</v>
      </c>
      <c r="CP24" s="614" t="s">
        <v>306</v>
      </c>
      <c r="CQ24" s="614" t="s">
        <v>307</v>
      </c>
      <c r="CR24" s="614" t="s">
        <v>308</v>
      </c>
      <c r="CS24" s="614" t="s">
        <v>309</v>
      </c>
      <c r="CT24" s="614" t="s">
        <v>310</v>
      </c>
      <c r="CU24" s="614" t="s">
        <v>311</v>
      </c>
      <c r="CV24" s="614" t="s">
        <v>312</v>
      </c>
      <c r="CW24" s="614" t="s">
        <v>313</v>
      </c>
      <c r="CX24" s="614" t="s">
        <v>314</v>
      </c>
      <c r="CY24" s="614" t="s">
        <v>315</v>
      </c>
      <c r="CZ24" s="614" t="s">
        <v>316</v>
      </c>
      <c r="DA24" s="614" t="s">
        <v>317</v>
      </c>
      <c r="DB24" s="614" t="s">
        <v>318</v>
      </c>
      <c r="DC24" s="614" t="s">
        <v>319</v>
      </c>
      <c r="DD24" s="614" t="s">
        <v>320</v>
      </c>
      <c r="DE24" s="614" t="s">
        <v>321</v>
      </c>
      <c r="DF24" s="614" t="s">
        <v>322</v>
      </c>
      <c r="DG24" s="614" t="s">
        <v>323</v>
      </c>
      <c r="DH24" s="614" t="s">
        <v>324</v>
      </c>
      <c r="DI24" s="614" t="s">
        <v>325</v>
      </c>
      <c r="DJ24" s="614" t="s">
        <v>326</v>
      </c>
      <c r="DK24" s="614" t="s">
        <v>327</v>
      </c>
      <c r="DL24" s="614" t="s">
        <v>328</v>
      </c>
      <c r="DM24" s="614" t="s">
        <v>329</v>
      </c>
      <c r="DN24" s="614" t="s">
        <v>330</v>
      </c>
      <c r="DO24" s="614" t="s">
        <v>331</v>
      </c>
      <c r="DP24" s="614" t="s">
        <v>332</v>
      </c>
      <c r="DQ24" s="614" t="s">
        <v>333</v>
      </c>
      <c r="DR24" s="614" t="s">
        <v>334</v>
      </c>
      <c r="DS24" s="614" t="s">
        <v>335</v>
      </c>
      <c r="DT24" s="614" t="s">
        <v>336</v>
      </c>
      <c r="DU24" s="614" t="s">
        <v>337</v>
      </c>
      <c r="DV24" s="614" t="s">
        <v>338</v>
      </c>
      <c r="DW24" s="614" t="s">
        <v>339</v>
      </c>
      <c r="DX24" s="614" t="s">
        <v>340</v>
      </c>
      <c r="DY24" s="614" t="s">
        <v>341</v>
      </c>
      <c r="DZ24" s="614" t="s">
        <v>342</v>
      </c>
      <c r="EA24" s="614" t="s">
        <v>343</v>
      </c>
      <c r="EB24" s="614" t="s">
        <v>344</v>
      </c>
      <c r="EC24" s="614" t="s">
        <v>345</v>
      </c>
      <c r="ED24" s="614" t="s">
        <v>346</v>
      </c>
      <c r="EE24" s="614" t="s">
        <v>347</v>
      </c>
      <c r="EF24" s="614" t="s">
        <v>348</v>
      </c>
      <c r="EG24" s="614" t="s">
        <v>349</v>
      </c>
      <c r="EH24" s="614" t="s">
        <v>350</v>
      </c>
      <c r="EI24" s="614" t="s">
        <v>351</v>
      </c>
      <c r="EJ24" s="614" t="s">
        <v>352</v>
      </c>
      <c r="EK24" s="614" t="s">
        <v>353</v>
      </c>
      <c r="EL24" s="614" t="s">
        <v>354</v>
      </c>
      <c r="EM24" s="614" t="s">
        <v>355</v>
      </c>
      <c r="EN24" s="614" t="s">
        <v>356</v>
      </c>
      <c r="EO24" s="614" t="s">
        <v>357</v>
      </c>
      <c r="EP24" s="614" t="s">
        <v>358</v>
      </c>
      <c r="EQ24" s="614" t="s">
        <v>359</v>
      </c>
      <c r="ER24" s="614" t="s">
        <v>360</v>
      </c>
      <c r="ES24" s="614" t="s">
        <v>361</v>
      </c>
      <c r="ET24" s="614" t="s">
        <v>362</v>
      </c>
      <c r="EU24" s="614" t="s">
        <v>363</v>
      </c>
      <c r="EV24" s="614" t="s">
        <v>364</v>
      </c>
      <c r="EW24" s="614" t="s">
        <v>365</v>
      </c>
      <c r="EX24" s="614" t="s">
        <v>366</v>
      </c>
      <c r="EY24" s="614" t="s">
        <v>367</v>
      </c>
      <c r="EZ24" s="614" t="s">
        <v>368</v>
      </c>
      <c r="FA24" s="614" t="s">
        <v>369</v>
      </c>
      <c r="FB24" s="614" t="s">
        <v>370</v>
      </c>
      <c r="FC24" s="614" t="s">
        <v>371</v>
      </c>
      <c r="FD24" s="614" t="s">
        <v>372</v>
      </c>
      <c r="FE24" s="614" t="s">
        <v>373</v>
      </c>
      <c r="FF24" s="614" t="s">
        <v>374</v>
      </c>
      <c r="FG24" s="614" t="s">
        <v>375</v>
      </c>
      <c r="FH24" s="614" t="s">
        <v>376</v>
      </c>
      <c r="FI24" s="614" t="s">
        <v>377</v>
      </c>
      <c r="FJ24" s="615" t="s">
        <v>378</v>
      </c>
      <c r="FK24" s="616" t="s">
        <v>383</v>
      </c>
      <c r="FL24" s="616" t="s">
        <v>384</v>
      </c>
      <c r="FM24" s="616" t="s">
        <v>385</v>
      </c>
      <c r="FN24" s="616" t="s">
        <v>386</v>
      </c>
      <c r="FO24" s="616" t="s">
        <v>387</v>
      </c>
      <c r="FP24" s="616" t="s">
        <v>388</v>
      </c>
      <c r="FQ24" s="616" t="s">
        <v>389</v>
      </c>
      <c r="FR24" s="616" t="s">
        <v>390</v>
      </c>
      <c r="FS24" s="616" t="s">
        <v>391</v>
      </c>
      <c r="FT24" s="616" t="s">
        <v>392</v>
      </c>
      <c r="FU24" s="616" t="s">
        <v>393</v>
      </c>
      <c r="FV24" s="616" t="s">
        <v>394</v>
      </c>
      <c r="FW24" s="616" t="s">
        <v>395</v>
      </c>
      <c r="FX24" s="616" t="s">
        <v>396</v>
      </c>
      <c r="FY24" s="616" t="s">
        <v>397</v>
      </c>
      <c r="FZ24" s="616" t="s">
        <v>398</v>
      </c>
      <c r="GA24" s="616" t="s">
        <v>399</v>
      </c>
      <c r="GB24" s="616" t="s">
        <v>400</v>
      </c>
      <c r="GC24" s="616" t="s">
        <v>401</v>
      </c>
      <c r="GD24" s="616" t="s">
        <v>402</v>
      </c>
      <c r="GE24" s="616" t="s">
        <v>403</v>
      </c>
      <c r="GF24" s="616" t="s">
        <v>404</v>
      </c>
      <c r="GG24" s="616" t="s">
        <v>405</v>
      </c>
      <c r="GH24" s="616" t="s">
        <v>406</v>
      </c>
      <c r="GI24" s="616" t="s">
        <v>407</v>
      </c>
      <c r="GJ24" s="616" t="s">
        <v>408</v>
      </c>
      <c r="GK24" s="616" t="s">
        <v>409</v>
      </c>
      <c r="GL24" s="616" t="s">
        <v>410</v>
      </c>
      <c r="GM24" s="616" t="s">
        <v>411</v>
      </c>
      <c r="GN24" s="616" t="s">
        <v>412</v>
      </c>
      <c r="GO24" s="616" t="s">
        <v>413</v>
      </c>
      <c r="GP24" s="616"/>
      <c r="GQ24" s="616" t="s">
        <v>414</v>
      </c>
      <c r="GR24" s="616" t="s">
        <v>415</v>
      </c>
      <c r="GS24" s="616" t="s">
        <v>416</v>
      </c>
      <c r="GT24" s="616" t="s">
        <v>417</v>
      </c>
      <c r="GU24" s="616" t="s">
        <v>418</v>
      </c>
      <c r="GV24" s="616" t="s">
        <v>419</v>
      </c>
      <c r="GW24" s="616" t="s">
        <v>420</v>
      </c>
      <c r="GX24" s="616" t="s">
        <v>421</v>
      </c>
      <c r="GY24" s="616" t="s">
        <v>422</v>
      </c>
      <c r="GZ24" s="616" t="s">
        <v>423</v>
      </c>
      <c r="HA24" s="616" t="s">
        <v>424</v>
      </c>
      <c r="HB24" s="616" t="s">
        <v>425</v>
      </c>
      <c r="HC24" s="616" t="s">
        <v>426</v>
      </c>
      <c r="HD24" s="616" t="s">
        <v>427</v>
      </c>
      <c r="HE24" s="616" t="s">
        <v>428</v>
      </c>
      <c r="HF24" s="616" t="s">
        <v>429</v>
      </c>
      <c r="HG24" s="616" t="s">
        <v>430</v>
      </c>
      <c r="HH24" s="616" t="s">
        <v>431</v>
      </c>
      <c r="HI24" s="616" t="s">
        <v>432</v>
      </c>
      <c r="HJ24" s="616" t="s">
        <v>433</v>
      </c>
      <c r="HK24" s="616" t="s">
        <v>434</v>
      </c>
      <c r="HL24" s="616" t="s">
        <v>435</v>
      </c>
      <c r="HM24" s="616" t="s">
        <v>436</v>
      </c>
      <c r="HN24" s="616" t="s">
        <v>437</v>
      </c>
      <c r="HO24" s="616" t="s">
        <v>438</v>
      </c>
      <c r="HP24" s="616" t="s">
        <v>439</v>
      </c>
      <c r="HQ24" s="616" t="s">
        <v>440</v>
      </c>
      <c r="HR24" s="616" t="s">
        <v>441</v>
      </c>
      <c r="HS24" s="616" t="s">
        <v>442</v>
      </c>
      <c r="HT24" s="616" t="s">
        <v>443</v>
      </c>
      <c r="HU24" s="616" t="s">
        <v>444</v>
      </c>
      <c r="HV24" s="616" t="s">
        <v>445</v>
      </c>
      <c r="HW24" s="616" t="s">
        <v>446</v>
      </c>
      <c r="HX24" s="616" t="s">
        <v>447</v>
      </c>
      <c r="HY24" s="616" t="s">
        <v>448</v>
      </c>
      <c r="HZ24" s="616" t="s">
        <v>449</v>
      </c>
      <c r="IA24" s="616" t="s">
        <v>450</v>
      </c>
      <c r="IB24" s="616" t="s">
        <v>451</v>
      </c>
      <c r="IC24" s="616" t="s">
        <v>452</v>
      </c>
      <c r="ID24" s="616" t="s">
        <v>453</v>
      </c>
      <c r="IE24" s="616" t="s">
        <v>454</v>
      </c>
      <c r="IF24" s="616" t="s">
        <v>455</v>
      </c>
      <c r="IG24" s="616" t="s">
        <v>456</v>
      </c>
      <c r="IH24" s="616" t="s">
        <v>457</v>
      </c>
      <c r="II24" s="616" t="s">
        <v>458</v>
      </c>
      <c r="IJ24" s="616" t="s">
        <v>459</v>
      </c>
      <c r="IK24" s="616" t="s">
        <v>460</v>
      </c>
      <c r="IL24" s="616" t="s">
        <v>461</v>
      </c>
      <c r="IM24" s="616" t="s">
        <v>462</v>
      </c>
      <c r="IN24" s="616" t="s">
        <v>463</v>
      </c>
      <c r="IO24" s="616" t="s">
        <v>464</v>
      </c>
      <c r="IP24" s="616" t="s">
        <v>465</v>
      </c>
      <c r="IQ24" s="616" t="s">
        <v>466</v>
      </c>
      <c r="IR24" s="616" t="s">
        <v>467</v>
      </c>
      <c r="IS24" s="616" t="s">
        <v>468</v>
      </c>
      <c r="IT24" s="616" t="s">
        <v>469</v>
      </c>
      <c r="IU24" s="616" t="s">
        <v>470</v>
      </c>
      <c r="IV24" s="616" t="s">
        <v>471</v>
      </c>
      <c r="IW24" s="616" t="s">
        <v>472</v>
      </c>
      <c r="IX24" s="616" t="s">
        <v>473</v>
      </c>
      <c r="IY24" s="616" t="s">
        <v>474</v>
      </c>
      <c r="IZ24" s="616" t="s">
        <v>475</v>
      </c>
      <c r="JA24" s="616" t="s">
        <v>476</v>
      </c>
      <c r="JB24" s="616" t="s">
        <v>477</v>
      </c>
      <c r="JC24" s="616" t="s">
        <v>478</v>
      </c>
      <c r="JD24" s="616" t="s">
        <v>479</v>
      </c>
      <c r="JE24" s="616" t="s">
        <v>480</v>
      </c>
      <c r="JF24" s="616" t="s">
        <v>481</v>
      </c>
      <c r="JG24" s="616" t="s">
        <v>482</v>
      </c>
      <c r="JH24" s="616" t="s">
        <v>483</v>
      </c>
      <c r="JI24" s="616" t="s">
        <v>484</v>
      </c>
      <c r="JJ24" s="616" t="s">
        <v>485</v>
      </c>
      <c r="JK24" s="616" t="s">
        <v>486</v>
      </c>
      <c r="JL24" s="616" t="s">
        <v>487</v>
      </c>
      <c r="JM24" s="616" t="s">
        <v>488</v>
      </c>
      <c r="JN24" s="616" t="s">
        <v>489</v>
      </c>
      <c r="JO24" s="616" t="s">
        <v>490</v>
      </c>
      <c r="JP24" s="616" t="s">
        <v>491</v>
      </c>
      <c r="JQ24" s="616" t="s">
        <v>492</v>
      </c>
      <c r="JR24" s="616" t="s">
        <v>493</v>
      </c>
      <c r="JS24" s="616" t="s">
        <v>494</v>
      </c>
      <c r="JT24" s="616" t="s">
        <v>495</v>
      </c>
      <c r="JU24" s="616" t="s">
        <v>496</v>
      </c>
      <c r="JV24" s="616" t="s">
        <v>497</v>
      </c>
      <c r="JW24" s="616" t="s">
        <v>498</v>
      </c>
      <c r="JX24" s="616" t="s">
        <v>499</v>
      </c>
      <c r="JY24" s="616" t="s">
        <v>500</v>
      </c>
      <c r="JZ24" s="616" t="s">
        <v>501</v>
      </c>
      <c r="KA24" s="616" t="s">
        <v>502</v>
      </c>
      <c r="KB24" s="616" t="s">
        <v>503</v>
      </c>
      <c r="KC24" s="616" t="s">
        <v>504</v>
      </c>
      <c r="KD24" s="616" t="s">
        <v>505</v>
      </c>
      <c r="KE24" s="616" t="s">
        <v>506</v>
      </c>
      <c r="KF24" s="616" t="s">
        <v>507</v>
      </c>
      <c r="KG24" s="616" t="s">
        <v>508</v>
      </c>
      <c r="KH24" s="616" t="s">
        <v>509</v>
      </c>
      <c r="KI24" s="616" t="s">
        <v>510</v>
      </c>
      <c r="KJ24" s="616" t="s">
        <v>511</v>
      </c>
      <c r="KK24" s="616" t="s">
        <v>512</v>
      </c>
      <c r="KL24" s="616" t="s">
        <v>513</v>
      </c>
      <c r="KM24" s="616" t="s">
        <v>514</v>
      </c>
      <c r="KN24" s="616" t="s">
        <v>515</v>
      </c>
      <c r="KO24" s="616" t="s">
        <v>516</v>
      </c>
      <c r="KP24" s="616" t="s">
        <v>517</v>
      </c>
      <c r="KQ24" s="616" t="s">
        <v>518</v>
      </c>
      <c r="KR24" s="616" t="s">
        <v>519</v>
      </c>
      <c r="KS24" s="616" t="s">
        <v>520</v>
      </c>
      <c r="KT24" s="616" t="s">
        <v>521</v>
      </c>
      <c r="KU24" s="616" t="s">
        <v>522</v>
      </c>
      <c r="KV24" s="616" t="s">
        <v>523</v>
      </c>
      <c r="KW24" s="616" t="s">
        <v>524</v>
      </c>
      <c r="KX24" s="616" t="s">
        <v>525</v>
      </c>
      <c r="KY24" s="616" t="s">
        <v>526</v>
      </c>
      <c r="KZ24" s="616" t="s">
        <v>527</v>
      </c>
      <c r="LA24" s="616" t="s">
        <v>528</v>
      </c>
      <c r="LB24" s="616" t="s">
        <v>529</v>
      </c>
      <c r="LC24" s="616" t="s">
        <v>530</v>
      </c>
      <c r="LD24" s="616" t="s">
        <v>531</v>
      </c>
      <c r="LE24" s="616" t="s">
        <v>532</v>
      </c>
      <c r="LF24" s="616" t="s">
        <v>533</v>
      </c>
      <c r="LG24" s="616" t="s">
        <v>534</v>
      </c>
      <c r="LH24" s="616" t="s">
        <v>535</v>
      </c>
      <c r="LI24" s="616" t="s">
        <v>536</v>
      </c>
      <c r="LJ24" s="616" t="s">
        <v>537</v>
      </c>
      <c r="LK24" s="616" t="s">
        <v>538</v>
      </c>
      <c r="LL24" s="616" t="s">
        <v>539</v>
      </c>
      <c r="LM24" s="616" t="s">
        <v>540</v>
      </c>
      <c r="LN24" s="616" t="s">
        <v>541</v>
      </c>
      <c r="LO24" s="616" t="s">
        <v>542</v>
      </c>
      <c r="LP24" s="616" t="s">
        <v>543</v>
      </c>
      <c r="LQ24" s="617" t="s">
        <v>544</v>
      </c>
      <c r="LR24" s="616" t="s">
        <v>545</v>
      </c>
      <c r="LS24" s="614" t="s">
        <v>546</v>
      </c>
      <c r="LT24" s="614" t="s">
        <v>547</v>
      </c>
      <c r="LU24" s="618" t="s">
        <v>548</v>
      </c>
      <c r="LV24" s="617" t="s">
        <v>550</v>
      </c>
      <c r="LW24" s="616" t="s">
        <v>551</v>
      </c>
      <c r="LX24" s="614" t="s">
        <v>552</v>
      </c>
      <c r="LY24" s="614" t="s">
        <v>553</v>
      </c>
      <c r="LZ24" s="618" t="s">
        <v>554</v>
      </c>
      <c r="MA24" s="617" t="s">
        <v>556</v>
      </c>
      <c r="MB24" s="616" t="s">
        <v>557</v>
      </c>
      <c r="MC24" s="614" t="s">
        <v>558</v>
      </c>
      <c r="MD24" s="614" t="s">
        <v>559</v>
      </c>
      <c r="ME24" s="614" t="s">
        <v>560</v>
      </c>
      <c r="MF24" s="614" t="s">
        <v>562</v>
      </c>
      <c r="MG24" s="614" t="s">
        <v>563</v>
      </c>
      <c r="MH24" s="614" t="s">
        <v>564</v>
      </c>
      <c r="MI24" s="614" t="s">
        <v>565</v>
      </c>
      <c r="MJ24" s="614" t="s">
        <v>566</v>
      </c>
      <c r="MK24" s="614" t="s">
        <v>574</v>
      </c>
      <c r="ML24" s="614" t="s">
        <v>575</v>
      </c>
      <c r="MM24" s="614" t="s">
        <v>576</v>
      </c>
      <c r="MN24" s="614" t="s">
        <v>577</v>
      </c>
      <c r="MO24" s="614" t="s">
        <v>585</v>
      </c>
      <c r="MP24" s="614" t="s">
        <v>586</v>
      </c>
      <c r="MQ24" s="619" t="s">
        <v>587</v>
      </c>
      <c r="MR24" s="620" t="s">
        <v>588</v>
      </c>
      <c r="MS24" s="617" t="s">
        <v>599</v>
      </c>
    </row>
    <row r="25" spans="2:357" s="525" customFormat="1">
      <c r="B25" s="521"/>
      <c r="C25" s="522" t="s">
        <v>1003</v>
      </c>
      <c r="D25" s="523">
        <f>CPSA!E20</f>
        <v>0.13057696815608208</v>
      </c>
      <c r="E25" s="523">
        <f>CPSA!G20</f>
        <v>0.13057696815608208</v>
      </c>
      <c r="F25" s="523">
        <f>CPSA!I20</f>
        <v>0.13057696815608208</v>
      </c>
      <c r="G25" s="523">
        <f>CPSA!J20</f>
        <v>0.13057696815608208</v>
      </c>
      <c r="H25" s="523">
        <f>CPSA!K20</f>
        <v>0.13057696815608208</v>
      </c>
      <c r="I25" s="523">
        <f>CPSA!L20</f>
        <v>0.13057696815608208</v>
      </c>
      <c r="J25" s="523">
        <f>CPSA!M20</f>
        <v>0.13057696815608208</v>
      </c>
      <c r="K25" s="523">
        <f>CPSA!N20</f>
        <v>0.13057696815608208</v>
      </c>
      <c r="L25" s="523">
        <f>CPSA!O20</f>
        <v>0.13057696815608208</v>
      </c>
      <c r="M25" s="523">
        <f>CPSA!P20</f>
        <v>0.13057696815608208</v>
      </c>
      <c r="N25" s="523">
        <f>CPSA!Q20</f>
        <v>0.13057696815608208</v>
      </c>
      <c r="O25" s="523">
        <f>CPSA!R20</f>
        <v>0.13057696815608208</v>
      </c>
      <c r="P25" s="523">
        <f>CPSA!S20</f>
        <v>0.13057696815608208</v>
      </c>
      <c r="Q25" s="523">
        <f>CPSA!T20</f>
        <v>0.13057696815608208</v>
      </c>
      <c r="R25" s="523">
        <f>CPSA!U20</f>
        <v>0.13057696815608208</v>
      </c>
      <c r="S25" s="523">
        <f>CPSA!W20</f>
        <v>0.13057696815608208</v>
      </c>
      <c r="T25" s="523">
        <f>CPSA!Y20</f>
        <v>0.13057696815608208</v>
      </c>
      <c r="U25" s="523">
        <f>CPSA!AA20</f>
        <v>0.13057696815608208</v>
      </c>
      <c r="V25" s="523">
        <f>CPSA!AC20</f>
        <v>0.13057696815608208</v>
      </c>
      <c r="W25" s="523">
        <f>CPSA!AE20</f>
        <v>0.13057696815608208</v>
      </c>
      <c r="X25" s="523">
        <f>CPSA!AG20</f>
        <v>0.13057696815608208</v>
      </c>
      <c r="Y25" s="523">
        <f>CPSA!AI20</f>
        <v>0.13057696815608208</v>
      </c>
      <c r="Z25" s="523">
        <f>CPSA!AK20</f>
        <v>0.13057696815608208</v>
      </c>
      <c r="AA25" s="523">
        <f>CPSA!AM20</f>
        <v>0.13057696815608208</v>
      </c>
      <c r="AB25" s="523">
        <f>CPSA!AO20</f>
        <v>0.13057696815608208</v>
      </c>
      <c r="AC25" s="523">
        <f>CPSA!AQ20</f>
        <v>0.13057696815608208</v>
      </c>
      <c r="AD25" s="523">
        <f>CPSA!AS20</f>
        <v>0.13057696815608208</v>
      </c>
      <c r="AE25" s="523">
        <f>CPSA!AU20</f>
        <v>0.13057696815608208</v>
      </c>
      <c r="AF25" s="523">
        <f>CPSA!AW20</f>
        <v>0.13057696815608208</v>
      </c>
      <c r="AG25" s="523">
        <f>CPSA!AY20</f>
        <v>0.13057696815608208</v>
      </c>
      <c r="AH25" s="523">
        <f>CPSA!BA20</f>
        <v>0.13057696815608208</v>
      </c>
      <c r="AI25" s="523">
        <f>CPSA!BB20</f>
        <v>0.13057696815608208</v>
      </c>
      <c r="AJ25" s="523">
        <f>CPSA!BD20</f>
        <v>0.13057696815608208</v>
      </c>
      <c r="AK25" s="523">
        <f>CPSA!BF20</f>
        <v>0.13057696815608208</v>
      </c>
      <c r="AL25" s="523">
        <f>CPSA!BH20</f>
        <v>0.13057696815608208</v>
      </c>
      <c r="AM25" s="523">
        <f>CPSA!BJ20</f>
        <v>0.13057696815608208</v>
      </c>
      <c r="AN25" s="523">
        <f>CPSA!BL20</f>
        <v>0.13057696815608208</v>
      </c>
      <c r="AO25" s="523">
        <f>CPSA!BN20</f>
        <v>0.13057696815608208</v>
      </c>
      <c r="AP25" s="523">
        <f>CPSA!BP20</f>
        <v>0.13057696815608208</v>
      </c>
      <c r="AQ25" s="523">
        <f>CPSA!BR20</f>
        <v>0.13057696815608208</v>
      </c>
      <c r="AR25" s="523">
        <f>CPSA!BT20</f>
        <v>0.13057696815608208</v>
      </c>
      <c r="AS25" s="523">
        <f>CPSA!BV20</f>
        <v>0.13057696815608208</v>
      </c>
      <c r="AT25" s="523">
        <f>CPSA!BX20</f>
        <v>0.13057696815608208</v>
      </c>
      <c r="AU25" s="523">
        <f>CPSA!BZ20</f>
        <v>0.13057696815608208</v>
      </c>
      <c r="AV25" s="523">
        <f>CPSA!CB20</f>
        <v>0.13057696815608208</v>
      </c>
      <c r="AW25" s="523">
        <f>CPSA!CD20</f>
        <v>0.13057696815608208</v>
      </c>
      <c r="AX25" s="523">
        <f>CPSA!CF20</f>
        <v>0.13057696815608208</v>
      </c>
      <c r="AY25" s="523">
        <f>CPSA!CH20</f>
        <v>0.13057696815608208</v>
      </c>
      <c r="AZ25" s="523">
        <f>CPSA!CJ20</f>
        <v>0.13057696815608208</v>
      </c>
      <c r="BA25" s="523">
        <f>CPSA!CK20</f>
        <v>0.13057696815608208</v>
      </c>
      <c r="BB25" s="523">
        <f>CPSA!CL20</f>
        <v>0.13057696815608208</v>
      </c>
      <c r="BC25" s="523">
        <f>CPSA!CM20</f>
        <v>0.13057696815608208</v>
      </c>
      <c r="BD25" s="523">
        <f>CPSA!CN20</f>
        <v>0.13057696815608208</v>
      </c>
      <c r="BE25" s="523">
        <f>CPSA!CO20</f>
        <v>0.13057696815608208</v>
      </c>
      <c r="BF25" s="523">
        <f>CPSA!CP20</f>
        <v>0.13057696815608208</v>
      </c>
      <c r="BG25" s="523">
        <f>CPSA!CQ20</f>
        <v>0.13057696815608208</v>
      </c>
      <c r="BH25" s="523">
        <f>CPSA!CR20</f>
        <v>0.13057696815608208</v>
      </c>
      <c r="BI25" s="523">
        <f>CPSA!CS20</f>
        <v>0.13057696815608208</v>
      </c>
      <c r="BJ25" s="523">
        <f>CPSA!CT20</f>
        <v>0.13057696815608208</v>
      </c>
      <c r="BK25" s="523">
        <f>CPSA!CU20</f>
        <v>0.13057696815608208</v>
      </c>
      <c r="BL25" s="523">
        <f>CPSA!CV20</f>
        <v>0.13057696815608208</v>
      </c>
      <c r="BM25" s="523">
        <f>CPSA!CW20</f>
        <v>0.13057696815608208</v>
      </c>
      <c r="BN25" s="523">
        <f>CPSA!CX20</f>
        <v>0.13057696815608208</v>
      </c>
      <c r="BO25" s="523">
        <f>CPSA!CY20</f>
        <v>0.13057696815608208</v>
      </c>
      <c r="BP25" s="523">
        <f>CPSA!CZ20</f>
        <v>0.13057696815608208</v>
      </c>
      <c r="BQ25" s="523">
        <f>CPSA!DA20</f>
        <v>0.13057696815608208</v>
      </c>
      <c r="BR25" s="523">
        <f>CPSA!DB20</f>
        <v>0.13057696815608208</v>
      </c>
      <c r="BS25" s="523">
        <f>CPSA!DC20</f>
        <v>0.13057696815608208</v>
      </c>
      <c r="BT25" s="523">
        <f>CPSA!DD20</f>
        <v>0.13057696815608208</v>
      </c>
      <c r="BU25" s="523">
        <f>CPSA!DE20</f>
        <v>0.13057696815608208</v>
      </c>
      <c r="BV25" s="523">
        <f>CPSA!DF20</f>
        <v>0.13057696815608208</v>
      </c>
      <c r="BW25" s="523">
        <f>CPSA!DG20</f>
        <v>0.13057696815608208</v>
      </c>
      <c r="BX25" s="523">
        <f>CPSA!DH20</f>
        <v>0.13057696815608208</v>
      </c>
      <c r="BY25" s="523">
        <f>CPSA!DI20</f>
        <v>0.13057696815608208</v>
      </c>
      <c r="BZ25" s="523">
        <f>CPSA!DJ20</f>
        <v>0.13057696815608208</v>
      </c>
      <c r="CA25" s="523">
        <f>CPSA!DK20</f>
        <v>0.13057696815608208</v>
      </c>
      <c r="CB25" s="523">
        <f>CPSA!DL20</f>
        <v>0.13057696815608208</v>
      </c>
      <c r="CC25" s="523">
        <f>CPSA!DM20</f>
        <v>0.13057696815608208</v>
      </c>
      <c r="CD25" s="523">
        <f>CPSA!DN20</f>
        <v>0.13057696815608208</v>
      </c>
      <c r="CE25" s="523">
        <f>CPSA!DO20</f>
        <v>0.13057696815608208</v>
      </c>
      <c r="CF25" s="523">
        <f>CPSA!DP20</f>
        <v>0.13057696815608208</v>
      </c>
      <c r="CG25" s="523">
        <f>CPSA!DQ20</f>
        <v>0.13057696815608208</v>
      </c>
      <c r="CH25" s="523">
        <f>CPSA!DR20</f>
        <v>0.13057696815608208</v>
      </c>
      <c r="CI25" s="523">
        <f>CPSA!DS20</f>
        <v>0.13057696815608208</v>
      </c>
      <c r="CJ25" s="523">
        <f>CPSA!DT20</f>
        <v>0.13057696815608208</v>
      </c>
      <c r="CK25" s="523">
        <f>CPSA!DU20</f>
        <v>0.13057696815608208</v>
      </c>
      <c r="CL25" s="523">
        <f>CPSA!DV20</f>
        <v>0.13057696815608208</v>
      </c>
      <c r="CM25" s="523">
        <f>CPSA!DW20</f>
        <v>0.13057696815608208</v>
      </c>
      <c r="CN25" s="523">
        <f>CPSA!DX20</f>
        <v>0.13057696815608208</v>
      </c>
      <c r="CO25" s="523">
        <f>CPSA!DY20</f>
        <v>0.13057696815608208</v>
      </c>
      <c r="CP25" s="523">
        <f>CPSA!DZ20</f>
        <v>0.13057696815608208</v>
      </c>
      <c r="CQ25" s="523">
        <f>CPSA!EA20</f>
        <v>0.13057696815608208</v>
      </c>
      <c r="CR25" s="523">
        <f>CPSA!EB20</f>
        <v>0.13057696815608208</v>
      </c>
      <c r="CS25" s="523">
        <f>CPSA!EC20</f>
        <v>0.13057696815608208</v>
      </c>
      <c r="CT25" s="523">
        <f>CPSA!ED20</f>
        <v>0.13057696815608208</v>
      </c>
      <c r="CU25" s="523">
        <f>CPSA!EE20</f>
        <v>0.13057696815608208</v>
      </c>
      <c r="CV25" s="523">
        <f>CPSA!EF20</f>
        <v>0.13057696815608208</v>
      </c>
      <c r="CW25" s="523">
        <f>CPSA!EG20</f>
        <v>0.13057696815608208</v>
      </c>
      <c r="CX25" s="523">
        <f>CPSA!EH20</f>
        <v>0.13057696815608208</v>
      </c>
      <c r="CY25" s="523">
        <f>CPSA!EI20</f>
        <v>0.13057696815608208</v>
      </c>
      <c r="CZ25" s="523">
        <f>CPSA!EJ20</f>
        <v>0.13057696815608208</v>
      </c>
      <c r="DA25" s="523">
        <f>CPSA!EK20</f>
        <v>0.13057696815608208</v>
      </c>
      <c r="DB25" s="523">
        <f>CPSA!EL20</f>
        <v>0.13057696815608208</v>
      </c>
      <c r="DC25" s="523">
        <f>CPSA!EM20</f>
        <v>0.13057696815608208</v>
      </c>
      <c r="DD25" s="523">
        <f>CPSA!EN20</f>
        <v>0.13057696815608208</v>
      </c>
      <c r="DE25" s="523">
        <f>CPSA!EO20</f>
        <v>0.13057696815608208</v>
      </c>
      <c r="DF25" s="523">
        <f>CPSA!EP20</f>
        <v>0.13057696815608208</v>
      </c>
      <c r="DG25" s="523">
        <f>CPSA!EQ20</f>
        <v>0.13057696815608208</v>
      </c>
      <c r="DH25" s="523">
        <f>CPSA!ER20</f>
        <v>0.13057696815608208</v>
      </c>
      <c r="DI25" s="523">
        <f>CPSA!ES20</f>
        <v>0.13057696815608208</v>
      </c>
      <c r="DJ25" s="523">
        <f>CPSA!ET20</f>
        <v>0.13057696815608208</v>
      </c>
      <c r="DK25" s="523">
        <f>CPSA!EU20</f>
        <v>0.13057696815608208</v>
      </c>
      <c r="DL25" s="523">
        <f>CPSA!EV20</f>
        <v>0.13057696815608208</v>
      </c>
      <c r="DM25" s="523">
        <f>CPSA!EW20</f>
        <v>0.13057696815608208</v>
      </c>
      <c r="DN25" s="523">
        <f>CPSA!EX20</f>
        <v>0.13057696815608208</v>
      </c>
      <c r="DO25" s="523">
        <f>CPSA!EY20</f>
        <v>0.13057696815608208</v>
      </c>
      <c r="DP25" s="523">
        <f>CPSA!EZ20</f>
        <v>0.13057696815608208</v>
      </c>
      <c r="DQ25" s="523">
        <f>CPSA!FA20</f>
        <v>0.13057696815608208</v>
      </c>
      <c r="DR25" s="523">
        <f>CPSA!FB20</f>
        <v>0.13057696815608208</v>
      </c>
      <c r="DS25" s="523">
        <f>CPSA!FC20</f>
        <v>0.13057696815608208</v>
      </c>
      <c r="DT25" s="523">
        <f>CPSA!FD20</f>
        <v>0.13057696815608208</v>
      </c>
      <c r="DU25" s="523">
        <f>CPSA!FE20</f>
        <v>0.13057696815608208</v>
      </c>
      <c r="DV25" s="523">
        <f>CPSA!FF20</f>
        <v>0.13057696815608208</v>
      </c>
      <c r="DW25" s="523">
        <f>CPSA!FG20</f>
        <v>0.13057696815608208</v>
      </c>
      <c r="DX25" s="523">
        <f>CPSA!FH20</f>
        <v>0.13057696815608208</v>
      </c>
      <c r="DY25" s="523">
        <f>CPSA!FI20</f>
        <v>0.13057696815608208</v>
      </c>
      <c r="DZ25" s="523">
        <f>CPSA!FJ20</f>
        <v>0.13057696815608208</v>
      </c>
      <c r="EA25" s="523">
        <f>CPSA!FK20</f>
        <v>0.13057696815608208</v>
      </c>
      <c r="EB25" s="523">
        <f>CPSA!FL20</f>
        <v>0.13057696815608208</v>
      </c>
      <c r="EC25" s="523">
        <f>CPSA!FM20</f>
        <v>0.13057696815608208</v>
      </c>
      <c r="ED25" s="523">
        <f>CPSA!FN20</f>
        <v>0.13057696815608208</v>
      </c>
      <c r="EE25" s="523">
        <f>CPSA!FO20</f>
        <v>0.13057696815608208</v>
      </c>
      <c r="EF25" s="523">
        <f>CPSA!FP20</f>
        <v>0.13057696815608208</v>
      </c>
      <c r="EG25" s="523">
        <f>CPSA!FQ20</f>
        <v>0.13057696815608208</v>
      </c>
      <c r="EH25" s="523">
        <f>CPSA!FR20</f>
        <v>0.13057696815608208</v>
      </c>
      <c r="EI25" s="523">
        <f>CPSA!FS20</f>
        <v>0.13057696815608208</v>
      </c>
      <c r="EJ25" s="523">
        <f>CPSA!FT20</f>
        <v>0.13057696815608208</v>
      </c>
      <c r="EK25" s="523">
        <f>CPSA!FU20</f>
        <v>0.13057696815608208</v>
      </c>
      <c r="EL25" s="523">
        <f>CPSA!FV20</f>
        <v>0.13057696815608208</v>
      </c>
      <c r="EM25" s="523">
        <f>CPSA!FW20</f>
        <v>0.13057696815608208</v>
      </c>
      <c r="EN25" s="523">
        <f>CPSA!FX20</f>
        <v>0.13057696815608208</v>
      </c>
      <c r="EO25" s="523">
        <f>CPSA!FY20</f>
        <v>0.13057696815608208</v>
      </c>
      <c r="EP25" s="523">
        <f>CPSA!FZ20</f>
        <v>0.13057696815608208</v>
      </c>
      <c r="EQ25" s="523">
        <f>CPSA!GA20</f>
        <v>0.13057696815608208</v>
      </c>
      <c r="ER25" s="523">
        <f>CPSA!GB20</f>
        <v>0.13057696815608208</v>
      </c>
      <c r="ES25" s="523">
        <f>CPSA!GC20</f>
        <v>0.13057696815608208</v>
      </c>
      <c r="ET25" s="523">
        <f>CPSA!GD20</f>
        <v>0.13057696815608208</v>
      </c>
      <c r="EU25" s="523">
        <f>CPSA!GE20</f>
        <v>0.13057696815608208</v>
      </c>
      <c r="EV25" s="523">
        <f>CPSA!GF20</f>
        <v>0.13057696815608208</v>
      </c>
      <c r="EW25" s="523">
        <f>CPSA!GG20</f>
        <v>0.13057696815608208</v>
      </c>
      <c r="EX25" s="523">
        <f>CPSA!GH20</f>
        <v>0.13057696815608208</v>
      </c>
      <c r="EY25" s="523">
        <f>CPSA!GI20</f>
        <v>0.13057696815608208</v>
      </c>
      <c r="EZ25" s="523">
        <f>CPSA!GJ20</f>
        <v>0.13057696815608208</v>
      </c>
      <c r="FA25" s="523">
        <f>CPSA!GK20</f>
        <v>0.13057696815608208</v>
      </c>
      <c r="FB25" s="523">
        <f>CPSA!GL20</f>
        <v>0.13057696815608208</v>
      </c>
      <c r="FC25" s="523">
        <f>CPSA!GM20</f>
        <v>0.13057696815608208</v>
      </c>
      <c r="FD25" s="523">
        <f>CPSA!GN20</f>
        <v>0.13057696815608208</v>
      </c>
      <c r="FE25" s="523">
        <f>CPSA!GO20</f>
        <v>0.13057696815608208</v>
      </c>
      <c r="FF25" s="523">
        <f>CPSA!GP20</f>
        <v>0.13057696815608208</v>
      </c>
      <c r="FG25" s="523">
        <f>CPSA!GQ20</f>
        <v>0.13057696815608208</v>
      </c>
      <c r="FH25" s="523">
        <f>CPSA!GR20</f>
        <v>0.13057696815608208</v>
      </c>
      <c r="FI25" s="523">
        <f>CPSA!GS20</f>
        <v>0.13057696815608208</v>
      </c>
      <c r="FJ25" s="523">
        <f>CPSA!GT20</f>
        <v>0.13057696815608208</v>
      </c>
      <c r="FK25" s="523">
        <f>CPSA!GU20</f>
        <v>0.13057696815608208</v>
      </c>
      <c r="FL25" s="523">
        <f>CPSA!GW20</f>
        <v>0.13057696815608208</v>
      </c>
      <c r="FM25" s="523">
        <f>CPSA!GY20</f>
        <v>0.13057696815608208</v>
      </c>
      <c r="FN25" s="523">
        <f>CPSA!GZ20</f>
        <v>0.13057696815608208</v>
      </c>
      <c r="FO25" s="523">
        <f>CPSA!HA20</f>
        <v>0.13057696815608208</v>
      </c>
      <c r="FP25" s="523">
        <f>CPSA!HB20</f>
        <v>0.13057696815608208</v>
      </c>
      <c r="FQ25" s="523">
        <f>CPSA!HC20</f>
        <v>0.13057696815608208</v>
      </c>
      <c r="FR25" s="523">
        <f>CPSA!HD20</f>
        <v>0.13057696815608208</v>
      </c>
      <c r="FS25" s="523">
        <f>CPSA!HE20</f>
        <v>0.13057696815608208</v>
      </c>
      <c r="FT25" s="523">
        <f>CPSA!HF20</f>
        <v>0.13057696815608208</v>
      </c>
      <c r="FU25" s="523">
        <f>CPSA!HG20</f>
        <v>0.13057696815608208</v>
      </c>
      <c r="FV25" s="523">
        <f>CPSA!HH20</f>
        <v>0.13057696815608208</v>
      </c>
      <c r="FW25" s="523">
        <f>CPSA!HI20</f>
        <v>0.13057696815608208</v>
      </c>
      <c r="FX25" s="523">
        <f>CPSA!HJ20</f>
        <v>0.13057696815608208</v>
      </c>
      <c r="FY25" s="523">
        <f>CPSA!HK20</f>
        <v>0.13057696815608208</v>
      </c>
      <c r="FZ25" s="523">
        <f>CPSA!HM20</f>
        <v>0.13057696815608208</v>
      </c>
      <c r="GA25" s="523">
        <f>CPSA!HO20</f>
        <v>0.13057696815608208</v>
      </c>
      <c r="GB25" s="523">
        <f>CPSA!HQ20</f>
        <v>0.13057696815608208</v>
      </c>
      <c r="GC25" s="523">
        <f>CPSA!HS20</f>
        <v>0.13057696815608208</v>
      </c>
      <c r="GD25" s="523">
        <f>CPSA!HU20</f>
        <v>0.13057696815608208</v>
      </c>
      <c r="GE25" s="523">
        <f>CPSA!HW20</f>
        <v>0.13057696815608208</v>
      </c>
      <c r="GF25" s="523">
        <f>CPSA!HY20</f>
        <v>0.13057696815608208</v>
      </c>
      <c r="GG25" s="523">
        <f>CPSA!IA20</f>
        <v>0.13057696815608208</v>
      </c>
      <c r="GH25" s="523">
        <f>CPSA!IC20</f>
        <v>0.13057696815608208</v>
      </c>
      <c r="GI25" s="523">
        <f>CPSA!IE20</f>
        <v>0.13057696815608208</v>
      </c>
      <c r="GJ25" s="523">
        <f>CPSA!IG20</f>
        <v>0.13057696815608208</v>
      </c>
      <c r="GK25" s="523">
        <f>CPSA!II20</f>
        <v>0.13057696815608208</v>
      </c>
      <c r="GL25" s="523">
        <f>CPSA!IK20</f>
        <v>0.13057696815608208</v>
      </c>
      <c r="GM25" s="523">
        <f>CPSA!IM20</f>
        <v>0.13057696815608208</v>
      </c>
      <c r="GN25" s="523">
        <f>CPSA!IO20</f>
        <v>0.13057696815608208</v>
      </c>
      <c r="GO25" s="523">
        <f>CPSA!IQ20</f>
        <v>0.13057696815608208</v>
      </c>
      <c r="GP25" s="523">
        <f>CPSA!IR20</f>
        <v>0.13057696815608208</v>
      </c>
      <c r="GQ25" s="523">
        <f>CPSA!IS20</f>
        <v>0.13057696815608208</v>
      </c>
      <c r="GR25" s="523">
        <f>CPSA!IU20</f>
        <v>0.13057696815608208</v>
      </c>
      <c r="GS25" s="523">
        <f>CPSA!IX20</f>
        <v>0.13057696815608208</v>
      </c>
      <c r="GT25" s="523">
        <f>CPSA!IZ20</f>
        <v>0.13057696815608208</v>
      </c>
      <c r="GU25" s="523">
        <f>CPSA!JB20</f>
        <v>0.13057696815608208</v>
      </c>
      <c r="GV25" s="523">
        <f>CPSA!JD20</f>
        <v>0.13057696815608208</v>
      </c>
      <c r="GW25" s="523">
        <f>CPSA!JF20</f>
        <v>0.13057696815608208</v>
      </c>
      <c r="GX25" s="523">
        <f>CPSA!JH20</f>
        <v>0.13057696815608208</v>
      </c>
      <c r="GY25" s="523">
        <f>CPSA!JJ20</f>
        <v>0.13057696815608208</v>
      </c>
      <c r="GZ25" s="523">
        <f>CPSA!JL20</f>
        <v>0.13057696815608208</v>
      </c>
      <c r="HA25" s="523">
        <f>CPSA!JN20</f>
        <v>0.13057696815608208</v>
      </c>
      <c r="HB25" s="523">
        <f>CPSA!JP20</f>
        <v>0.13057696815608208</v>
      </c>
      <c r="HC25" s="523">
        <f>CPSA!JR20</f>
        <v>0.13057696815608208</v>
      </c>
      <c r="HD25" s="523">
        <f>CPSA!JT20</f>
        <v>0.13057696815608208</v>
      </c>
      <c r="HE25" s="523">
        <f>CPSA!JV20</f>
        <v>0.13057696815608208</v>
      </c>
      <c r="HF25" s="523">
        <f>CPSA!JX20</f>
        <v>0.13057696815608208</v>
      </c>
      <c r="HG25" s="523">
        <f>CPSA!JZ20</f>
        <v>0.13057696815608208</v>
      </c>
      <c r="HH25" s="523">
        <f>CPSA!KA20</f>
        <v>0.13057696815608208</v>
      </c>
      <c r="HI25" s="523">
        <f>CPSA!KB20</f>
        <v>0.13057696815608208</v>
      </c>
      <c r="HJ25" s="523">
        <f>CPSA!KC20</f>
        <v>0.13057696815608208</v>
      </c>
      <c r="HK25" s="523">
        <f>CPSA!KD20</f>
        <v>0.13057696815608208</v>
      </c>
      <c r="HL25" s="523">
        <f>CPSA!KE20</f>
        <v>0.13057696815608208</v>
      </c>
      <c r="HM25" s="523">
        <f>CPSA!KF20</f>
        <v>0.13057696815608208</v>
      </c>
      <c r="HN25" s="523">
        <f>CPSA!KG20</f>
        <v>0.13057696815608208</v>
      </c>
      <c r="HO25" s="523">
        <f>CPSA!KH20</f>
        <v>0.13057696815608208</v>
      </c>
      <c r="HP25" s="523">
        <f>CPSA!KI20</f>
        <v>0.13057696815608208</v>
      </c>
      <c r="HQ25" s="523">
        <f>CPSA!KJ20</f>
        <v>0.13057696815608208</v>
      </c>
      <c r="HR25" s="523">
        <f>CPSA!KK20</f>
        <v>0.13057696815608208</v>
      </c>
      <c r="HS25" s="523">
        <f>CPSA!KL20</f>
        <v>0.13057696815608208</v>
      </c>
      <c r="HT25" s="523">
        <f>CPSA!KM20</f>
        <v>0.13057696815608208</v>
      </c>
      <c r="HU25" s="523">
        <f>CPSA!KN20</f>
        <v>0.13057696815608208</v>
      </c>
      <c r="HV25" s="523">
        <f>CPSA!KO20</f>
        <v>0.13057696815608208</v>
      </c>
      <c r="HW25" s="523">
        <f>CPSA!KP20</f>
        <v>0.13057696815608208</v>
      </c>
      <c r="HX25" s="523">
        <f>CPSA!KQ20</f>
        <v>0.13057696815608208</v>
      </c>
      <c r="HY25" s="523">
        <f>CPSA!KR20</f>
        <v>0.13057696815608208</v>
      </c>
      <c r="HZ25" s="523">
        <f>CPSA!KS20</f>
        <v>0.13057696815608208</v>
      </c>
      <c r="IA25" s="523">
        <f>CPSA!KT20</f>
        <v>0.13057696815608208</v>
      </c>
      <c r="IB25" s="523">
        <f>CPSA!KU20</f>
        <v>0.13057696815608208</v>
      </c>
      <c r="IC25" s="523">
        <f>CPSA!KV20</f>
        <v>0.13057696815608208</v>
      </c>
      <c r="ID25" s="523">
        <f>CPSA!KW20</f>
        <v>0.13057696815608208</v>
      </c>
      <c r="IE25" s="523">
        <f>CPSA!KX20</f>
        <v>0.13057696815608208</v>
      </c>
      <c r="IF25" s="523">
        <f>CPSA!KY20</f>
        <v>0.13057696815608208</v>
      </c>
      <c r="IG25" s="523">
        <f>CPSA!KZ20</f>
        <v>0.13057696815608208</v>
      </c>
      <c r="IH25" s="523">
        <f>CPSA!LA20</f>
        <v>0.13057696815608208</v>
      </c>
      <c r="II25" s="523">
        <f>CPSA!LB20</f>
        <v>0.13057696815608208</v>
      </c>
      <c r="IJ25" s="523">
        <f>CPSA!LC20</f>
        <v>0.13057696815608208</v>
      </c>
      <c r="IK25" s="523">
        <f>CPSA!LD20</f>
        <v>0.13057696815608208</v>
      </c>
      <c r="IL25" s="523">
        <f>CPSA!LE20</f>
        <v>0.13057696815608208</v>
      </c>
      <c r="IM25" s="523">
        <f>CPSA!LF20</f>
        <v>0.13057696815608208</v>
      </c>
      <c r="IN25" s="523">
        <f>CPSA!LG20</f>
        <v>0.13057696815608208</v>
      </c>
      <c r="IO25" s="523">
        <f>CPSA!LH20</f>
        <v>0.13057696815608208</v>
      </c>
      <c r="IP25" s="523">
        <f>CPSA!LI20</f>
        <v>0.13057696815608208</v>
      </c>
      <c r="IQ25" s="523">
        <f>CPSA!LJ20</f>
        <v>0.13057696815608208</v>
      </c>
      <c r="IR25" s="523">
        <f>CPSA!LK20</f>
        <v>0.13057696815608208</v>
      </c>
      <c r="IS25" s="523">
        <f>CPSA!LL20</f>
        <v>0.13057696815608208</v>
      </c>
      <c r="IT25" s="523">
        <f>CPSA!LM20</f>
        <v>0.13057696815608208</v>
      </c>
      <c r="IU25" s="523">
        <f>CPSA!LN20</f>
        <v>0.13057696815608208</v>
      </c>
      <c r="IV25" s="523">
        <f>CPSA!LO20</f>
        <v>0.13057696815608208</v>
      </c>
      <c r="IW25" s="523">
        <f>CPSA!LP20</f>
        <v>0.13057696815608208</v>
      </c>
      <c r="IX25" s="523">
        <f>CPSA!LQ20</f>
        <v>0.13057696815608208</v>
      </c>
      <c r="IY25" s="523">
        <f>CPSA!LR20</f>
        <v>0.13057696815608208</v>
      </c>
      <c r="IZ25" s="523">
        <f>CPSA!LS20</f>
        <v>0.13057696815608208</v>
      </c>
      <c r="JA25" s="523">
        <f>CPSA!LT20</f>
        <v>0.13057696815608208</v>
      </c>
      <c r="JB25" s="523">
        <f>CPSA!LU20</f>
        <v>0.13057696815608208</v>
      </c>
      <c r="JC25" s="523">
        <f>CPSA!LV20</f>
        <v>0.13057696815608208</v>
      </c>
      <c r="JD25" s="523">
        <f>CPSA!LW20</f>
        <v>0.13057696815608208</v>
      </c>
      <c r="JE25" s="523">
        <f>CPSA!LX20</f>
        <v>0.13057696815608208</v>
      </c>
      <c r="JF25" s="523">
        <f>CPSA!LY20</f>
        <v>0.13057696815608208</v>
      </c>
      <c r="JG25" s="523">
        <f>CPSA!LZ20</f>
        <v>0.13057696815608208</v>
      </c>
      <c r="JH25" s="523">
        <f>CPSA!MA20</f>
        <v>0.13057696815608208</v>
      </c>
      <c r="JI25" s="523">
        <f>CPSA!MB20</f>
        <v>0.13057696815608208</v>
      </c>
      <c r="JJ25" s="523">
        <f>CPSA!MC20</f>
        <v>0.13057696815608208</v>
      </c>
      <c r="JK25" s="523">
        <f>CPSA!MD20</f>
        <v>0.13057696815608208</v>
      </c>
      <c r="JL25" s="523">
        <f>CPSA!ME20</f>
        <v>0.13057696815608208</v>
      </c>
      <c r="JM25" s="523">
        <f>CPSA!MF20</f>
        <v>0.13057696815608208</v>
      </c>
      <c r="JN25" s="523">
        <f>CPSA!MG20</f>
        <v>0.13057696815608208</v>
      </c>
      <c r="JO25" s="523">
        <f>CPSA!MH20</f>
        <v>0.13057696815608208</v>
      </c>
      <c r="JP25" s="523">
        <f>CPSA!MI20</f>
        <v>0.13057696815608208</v>
      </c>
      <c r="JQ25" s="523">
        <f>CPSA!MJ20</f>
        <v>0.13057696815608208</v>
      </c>
      <c r="JR25" s="523">
        <f>CPSA!MK20</f>
        <v>0.13057696815608208</v>
      </c>
      <c r="JS25" s="523">
        <f>CPSA!ML20</f>
        <v>0.13057696815608208</v>
      </c>
      <c r="JT25" s="523">
        <f>CPSA!MM20</f>
        <v>0.13057696815608208</v>
      </c>
      <c r="JU25" s="523">
        <f>CPSA!MN20</f>
        <v>0.13057696815608208</v>
      </c>
      <c r="JV25" s="523">
        <f>CPSA!MO20</f>
        <v>0.13057696815608208</v>
      </c>
      <c r="JW25" s="523">
        <f>CPSA!MP20</f>
        <v>0.13057696815608208</v>
      </c>
      <c r="JX25" s="523">
        <f>CPSA!MQ20</f>
        <v>0.13057696815608208</v>
      </c>
      <c r="JY25" s="523">
        <f>CPSA!MR20</f>
        <v>0.13057696815608208</v>
      </c>
      <c r="JZ25" s="523">
        <f>CPSA!MS20</f>
        <v>0.13057696815608208</v>
      </c>
      <c r="KA25" s="523">
        <f>CPSA!MT20</f>
        <v>0.13057696815608208</v>
      </c>
      <c r="KB25" s="523">
        <f>CPSA!MU20</f>
        <v>0.13057696815608208</v>
      </c>
      <c r="KC25" s="523">
        <f>CPSA!MV20</f>
        <v>0.13057696815608208</v>
      </c>
      <c r="KD25" s="523">
        <f>CPSA!MW20</f>
        <v>0.13057696815608208</v>
      </c>
      <c r="KE25" s="523">
        <f>CPSA!MX20</f>
        <v>0.13057696815608208</v>
      </c>
      <c r="KF25" s="523">
        <f>CPSA!MY20</f>
        <v>0.13057696815608208</v>
      </c>
      <c r="KG25" s="523">
        <f>CPSA!MZ20</f>
        <v>0.13057696815608208</v>
      </c>
      <c r="KH25" s="523">
        <f>CPSA!NA20</f>
        <v>0.13057696815608208</v>
      </c>
      <c r="KI25" s="523">
        <f>CPSA!NB20</f>
        <v>0.13057696815608208</v>
      </c>
      <c r="KJ25" s="523">
        <f>CPSA!NC20</f>
        <v>0.13057696815608208</v>
      </c>
      <c r="KK25" s="523">
        <f>CPSA!ND20</f>
        <v>0.13057696815608208</v>
      </c>
      <c r="KL25" s="523">
        <f>CPSA!NE20</f>
        <v>0.13057696815608208</v>
      </c>
      <c r="KM25" s="523">
        <f>CPSA!NF20</f>
        <v>0.13057696815608208</v>
      </c>
      <c r="KN25" s="523">
        <f>CPSA!NG20</f>
        <v>0.13057696815608208</v>
      </c>
      <c r="KO25" s="523">
        <f>CPSA!NH20</f>
        <v>0.13057696815608208</v>
      </c>
      <c r="KP25" s="523">
        <f>CPSA!NI20</f>
        <v>0.13057696815608208</v>
      </c>
      <c r="KQ25" s="523">
        <f>CPSA!NJ20</f>
        <v>0.13057696815608208</v>
      </c>
      <c r="KR25" s="523">
        <f>CPSA!NK20</f>
        <v>0.13057696815608208</v>
      </c>
      <c r="KS25" s="523">
        <f>CPSA!NL20</f>
        <v>0.13057696815608208</v>
      </c>
      <c r="KT25" s="523">
        <f>CPSA!NM20</f>
        <v>0.13057696815608208</v>
      </c>
      <c r="KU25" s="523">
        <f>CPSA!NN20</f>
        <v>0.13057696815608208</v>
      </c>
      <c r="KV25" s="523">
        <f>CPSA!NO20</f>
        <v>0.13057696815608208</v>
      </c>
      <c r="KW25" s="523">
        <f>CPSA!NP20</f>
        <v>0.13057696815608208</v>
      </c>
      <c r="KX25" s="523">
        <f>CPSA!NQ20</f>
        <v>0.13057696815608208</v>
      </c>
      <c r="KY25" s="523">
        <f>CPSA!NR20</f>
        <v>0.13057696815608208</v>
      </c>
      <c r="KZ25" s="523">
        <f>CPSA!NS20</f>
        <v>0.13057696815608208</v>
      </c>
      <c r="LA25" s="523">
        <f>CPSA!NT20</f>
        <v>0.13057696815608208</v>
      </c>
      <c r="LB25" s="523">
        <f>CPSA!NU20</f>
        <v>0.13057696815608208</v>
      </c>
      <c r="LC25" s="523">
        <f>CPSA!NV20</f>
        <v>0.13057696815608208</v>
      </c>
      <c r="LD25" s="523">
        <f>CPSA!NW20</f>
        <v>0.13057696815608208</v>
      </c>
      <c r="LE25" s="523">
        <f>CPSA!NX20</f>
        <v>0.13057696815608208</v>
      </c>
      <c r="LF25" s="523">
        <f>CPSA!NY20</f>
        <v>0.13057696815608208</v>
      </c>
      <c r="LG25" s="523">
        <f>CPSA!NZ20</f>
        <v>0.13057696815608208</v>
      </c>
      <c r="LH25" s="523">
        <f>CPSA!OA20</f>
        <v>0.13057696815608208</v>
      </c>
      <c r="LI25" s="523">
        <f>CPSA!OB20</f>
        <v>0.13057696815608208</v>
      </c>
      <c r="LJ25" s="523">
        <f>CPSA!OC20</f>
        <v>0.13057696815608208</v>
      </c>
      <c r="LK25" s="523">
        <f>CPSA!OD20</f>
        <v>0.13057696815608208</v>
      </c>
      <c r="LL25" s="523">
        <f>CPSA!OE20</f>
        <v>0.13057696815608208</v>
      </c>
      <c r="LM25" s="523">
        <f>CPSA!OF20</f>
        <v>0.13057696815608208</v>
      </c>
      <c r="LN25" s="523">
        <f>CPSA!OG20</f>
        <v>0.13057696815608208</v>
      </c>
      <c r="LO25" s="523">
        <f>CPSA!OH20</f>
        <v>0.13057696815608208</v>
      </c>
      <c r="LP25" s="523">
        <f>CPSA!OI20</f>
        <v>0.13057696815608208</v>
      </c>
      <c r="LQ25" s="523">
        <f>CPSA!OO20</f>
        <v>0.13057696815608208</v>
      </c>
      <c r="LR25" s="523">
        <f>CPSA!OS20</f>
        <v>0.26115393631216416</v>
      </c>
      <c r="LS25" s="523">
        <f>CPSA!OT20</f>
        <v>0.26115393631216416</v>
      </c>
      <c r="LT25" s="523">
        <f>CPSA!OU20</f>
        <v>0.26115393631216416</v>
      </c>
      <c r="LU25" s="523">
        <f>CPSA!OV20</f>
        <v>0.26115393631216416</v>
      </c>
      <c r="LV25" s="523">
        <f>CPSA!OW20</f>
        <v>0.26115393631216416</v>
      </c>
      <c r="LW25" s="523">
        <f>CPSA!OX20</f>
        <v>0.13057696815608208</v>
      </c>
      <c r="LX25" s="523">
        <f>CPSA!OY20</f>
        <v>0.13057696815608208</v>
      </c>
      <c r="LY25" s="523">
        <f>CPSA!OZ20</f>
        <v>0.13057696815608208</v>
      </c>
      <c r="LZ25" s="523">
        <f>CPSA!PA20</f>
        <v>0.13057696815608208</v>
      </c>
      <c r="MA25" s="523">
        <f>CPSA!PB20</f>
        <v>0.13057696815608208</v>
      </c>
      <c r="MB25" s="523">
        <f>CPSA!PC20</f>
        <v>0.13057696815608208</v>
      </c>
      <c r="MC25" s="523">
        <f>CPSA!PD20</f>
        <v>0.13057696815608208</v>
      </c>
      <c r="MD25" s="523">
        <f>CPSA!PE20</f>
        <v>0.13057696815608208</v>
      </c>
      <c r="ME25" s="523">
        <f>CPSA!PF20</f>
        <v>0.13057696815608208</v>
      </c>
      <c r="MF25" s="523">
        <f>CPSA!PG20</f>
        <v>0.13057696815608208</v>
      </c>
      <c r="MG25" s="523">
        <f>CPSA!PH20</f>
        <v>0.13057696815608208</v>
      </c>
      <c r="MH25" s="523">
        <f>CPSA!PP20</f>
        <v>0.13057696815608208</v>
      </c>
      <c r="MI25" s="523">
        <f>CPSA!PQ20</f>
        <v>0.13057696815608208</v>
      </c>
      <c r="MJ25" s="523">
        <f>CPSA!PR20</f>
        <v>0.13057696815608208</v>
      </c>
      <c r="MK25" s="523">
        <f>CPSA!PS20</f>
        <v>0.26115393631216416</v>
      </c>
      <c r="ML25" s="523">
        <f>CPSA!QA20</f>
        <v>0.26115393631216416</v>
      </c>
      <c r="MM25" s="523">
        <f>CPSA!QB20</f>
        <v>0.26115393631216416</v>
      </c>
      <c r="MN25" s="523">
        <f>CPSA!QC20</f>
        <v>0.26115393631216416</v>
      </c>
      <c r="MO25" s="523">
        <f>CPSA!QD20</f>
        <v>0.26115393631216416</v>
      </c>
      <c r="MP25" s="523">
        <f>CPSA!QE20</f>
        <v>0.26115393631216416</v>
      </c>
      <c r="MQ25" s="523">
        <f>CPSA!QF20</f>
        <v>0.13057696815608208</v>
      </c>
      <c r="MR25" s="523">
        <f>CPSA!QG20</f>
        <v>0.13057696815608208</v>
      </c>
      <c r="MS25" s="524">
        <f>CPSA!QR20</f>
        <v>0</v>
      </c>
    </row>
    <row r="26" spans="2:357" s="525" customFormat="1">
      <c r="B26" s="521"/>
      <c r="C26" s="522" t="str">
        <f>C16</f>
        <v>Excavator JCB TAK 858 (moto/h)</v>
      </c>
      <c r="D26" s="526">
        <f>CPSA!E28+$E$5</f>
        <v>0.3685769681560821</v>
      </c>
      <c r="E26" s="526">
        <f>CPSA!G28+$E$5</f>
        <v>0.3685769681560821</v>
      </c>
      <c r="F26" s="526">
        <f>CPSA!I28+$E$5</f>
        <v>0.3685769681560821</v>
      </c>
      <c r="G26" s="526">
        <f>CPSA!J28+$E$5</f>
        <v>0.3685769681560821</v>
      </c>
      <c r="H26" s="526">
        <f>CPSA!K28+$E$5</f>
        <v>0.3685769681560821</v>
      </c>
      <c r="I26" s="526">
        <f>CPSA!L28+$E$5</f>
        <v>0.3685769681560821</v>
      </c>
      <c r="J26" s="526">
        <f>CPSA!M28+$E$5</f>
        <v>0.3685769681560821</v>
      </c>
      <c r="K26" s="526">
        <f>CPSA!N28+$E$5</f>
        <v>0.3685769681560821</v>
      </c>
      <c r="L26" s="526">
        <f>CPSA!O28+$E$5</f>
        <v>0.3685769681560821</v>
      </c>
      <c r="M26" s="526">
        <f>CPSA!P28+$E$5</f>
        <v>0.3685769681560821</v>
      </c>
      <c r="N26" s="526">
        <f>CPSA!Q28+$E$5</f>
        <v>0.3685769681560821</v>
      </c>
      <c r="O26" s="526">
        <f>CPSA!R28+$E$5</f>
        <v>0.3685769681560821</v>
      </c>
      <c r="P26" s="526">
        <f>CPSA!S28+$E$5</f>
        <v>0.3685769681560821</v>
      </c>
      <c r="Q26" s="526">
        <f>CPSA!T28+$E$5</f>
        <v>0.3685769681560821</v>
      </c>
      <c r="R26" s="526">
        <f>CPSA!U28+$E$5</f>
        <v>0.3685769681560821</v>
      </c>
      <c r="S26" s="526">
        <f>CPSA!W28+$E$5</f>
        <v>0.3685769681560821</v>
      </c>
      <c r="T26" s="526">
        <f>CPSA!Y28+$E$5</f>
        <v>0.3685769681560821</v>
      </c>
      <c r="U26" s="526">
        <f>CPSA!AA28+$E$5</f>
        <v>0.3685769681560821</v>
      </c>
      <c r="V26" s="526">
        <f>CPSA!AC28+$E$5</f>
        <v>0.3685769681560821</v>
      </c>
      <c r="W26" s="526">
        <f>CPSA!AE28+$E$5</f>
        <v>0.3685769681560821</v>
      </c>
      <c r="X26" s="526">
        <f>CPSA!AG28+$E$5</f>
        <v>0.3685769681560821</v>
      </c>
      <c r="Y26" s="526">
        <f>CPSA!AI28+$E$5</f>
        <v>0.3685769681560821</v>
      </c>
      <c r="Z26" s="526">
        <f>CPSA!AK28+$E$5</f>
        <v>0.3685769681560821</v>
      </c>
      <c r="AA26" s="526">
        <f>CPSA!AM28+$E$5</f>
        <v>0.3685769681560821</v>
      </c>
      <c r="AB26" s="526">
        <f>CPSA!AO28+$E$5</f>
        <v>0.3685769681560821</v>
      </c>
      <c r="AC26" s="526">
        <f>CPSA!AQ28+$E$5</f>
        <v>0.3685769681560821</v>
      </c>
      <c r="AD26" s="526">
        <f>CPSA!AS28+$E$5</f>
        <v>0.3685769681560821</v>
      </c>
      <c r="AE26" s="526">
        <f>CPSA!AU28+$E$5</f>
        <v>0.3685769681560821</v>
      </c>
      <c r="AF26" s="526">
        <f>CPSA!AW28+$E$5</f>
        <v>0.3685769681560821</v>
      </c>
      <c r="AG26" s="526">
        <f>CPSA!AY28+$E$5</f>
        <v>0.3685769681560821</v>
      </c>
      <c r="AH26" s="526">
        <f>CPSA!BA28+$E$5</f>
        <v>0.3685769681560821</v>
      </c>
      <c r="AI26" s="526">
        <f>CPSA!BB28+$E$5</f>
        <v>0.3685769681560821</v>
      </c>
      <c r="AJ26" s="526">
        <f>CPSA!BD28+$E$5</f>
        <v>0.3685769681560821</v>
      </c>
      <c r="AK26" s="526">
        <f>CPSA!BF28+$E$5</f>
        <v>0.3685769681560821</v>
      </c>
      <c r="AL26" s="526">
        <f>CPSA!BH28+$E$5</f>
        <v>0.3685769681560821</v>
      </c>
      <c r="AM26" s="526">
        <f>CPSA!BJ28+$E$5</f>
        <v>0.3685769681560821</v>
      </c>
      <c r="AN26" s="526">
        <f>CPSA!BL28+$E$5</f>
        <v>0.3685769681560821</v>
      </c>
      <c r="AO26" s="526">
        <f>CPSA!BN28+$E$5</f>
        <v>0.3685769681560821</v>
      </c>
      <c r="AP26" s="526">
        <f>CPSA!BP28+$E$5</f>
        <v>0.3685769681560821</v>
      </c>
      <c r="AQ26" s="526">
        <f>CPSA!BR28+$E$5</f>
        <v>0.3685769681560821</v>
      </c>
      <c r="AR26" s="526">
        <f>CPSA!BT28+$E$5</f>
        <v>0.3685769681560821</v>
      </c>
      <c r="AS26" s="526">
        <f>CPSA!BV28+$E$5</f>
        <v>0.3685769681560821</v>
      </c>
      <c r="AT26" s="526">
        <f>CPSA!BX28+$E$5</f>
        <v>0.3685769681560821</v>
      </c>
      <c r="AU26" s="526">
        <f>CPSA!BZ28+$E$5</f>
        <v>0.3685769681560821</v>
      </c>
      <c r="AV26" s="526">
        <f>CPSA!CB28+$E$5</f>
        <v>0.3685769681560821</v>
      </c>
      <c r="AW26" s="526">
        <f>CPSA!CD28+$E$5</f>
        <v>0.3685769681560821</v>
      </c>
      <c r="AX26" s="526">
        <f>CPSA!CF28+$E$5</f>
        <v>0.3685769681560821</v>
      </c>
      <c r="AY26" s="526">
        <f>CPSA!CH28+$E$5</f>
        <v>0.3685769681560821</v>
      </c>
      <c r="AZ26" s="526">
        <f>CPSA!CJ28+$E$5</f>
        <v>0.3685769681560821</v>
      </c>
      <c r="BA26" s="526">
        <f>CPSA!CK28+$E$5</f>
        <v>0.3685769681560821</v>
      </c>
      <c r="BB26" s="526">
        <f>CPSA!CL28+$E$5</f>
        <v>0.3685769681560821</v>
      </c>
      <c r="BC26" s="526">
        <f>CPSA!CM28+$E$5</f>
        <v>0.3685769681560821</v>
      </c>
      <c r="BD26" s="526">
        <f>CPSA!CN28+$E$5</f>
        <v>0.3685769681560821</v>
      </c>
      <c r="BE26" s="526">
        <f>CPSA!CO28+$E$5</f>
        <v>0.3685769681560821</v>
      </c>
      <c r="BF26" s="526">
        <f>CPSA!CP28+$E$5</f>
        <v>0.3685769681560821</v>
      </c>
      <c r="BG26" s="526">
        <f>CPSA!CQ28+$E$5</f>
        <v>0.3685769681560821</v>
      </c>
      <c r="BH26" s="526">
        <f>CPSA!CR28+$E$5</f>
        <v>0.3685769681560821</v>
      </c>
      <c r="BI26" s="526">
        <f>CPSA!CS28+$E$5</f>
        <v>0.3685769681560821</v>
      </c>
      <c r="BJ26" s="526">
        <f>CPSA!CT28+$E$5</f>
        <v>0.3685769681560821</v>
      </c>
      <c r="BK26" s="526">
        <f>CPSA!CU28+$E$5</f>
        <v>0.3685769681560821</v>
      </c>
      <c r="BL26" s="526">
        <f>CPSA!CV28+$E$5</f>
        <v>0.3685769681560821</v>
      </c>
      <c r="BM26" s="526">
        <f>CPSA!CW28+$E$5</f>
        <v>0.3685769681560821</v>
      </c>
      <c r="BN26" s="526">
        <f>CPSA!CX28+$E$5</f>
        <v>0.3685769681560821</v>
      </c>
      <c r="BO26" s="526">
        <f>CPSA!CY28+$E$5</f>
        <v>0.3685769681560821</v>
      </c>
      <c r="BP26" s="526">
        <f>CPSA!CZ28+$E$5</f>
        <v>0.3685769681560821</v>
      </c>
      <c r="BQ26" s="526">
        <f>CPSA!DA28+$E$5</f>
        <v>0.3685769681560821</v>
      </c>
      <c r="BR26" s="526">
        <f>CPSA!DB28+$E$5</f>
        <v>0.3685769681560821</v>
      </c>
      <c r="BS26" s="526">
        <f>CPSA!DC28+$E$5</f>
        <v>0.3685769681560821</v>
      </c>
      <c r="BT26" s="526">
        <f>CPSA!DD28+$E$5</f>
        <v>0.3685769681560821</v>
      </c>
      <c r="BU26" s="526">
        <f>CPSA!DE28+$E$5</f>
        <v>0.3685769681560821</v>
      </c>
      <c r="BV26" s="526">
        <f>CPSA!DF28+$E$5</f>
        <v>0.3685769681560821</v>
      </c>
      <c r="BW26" s="526">
        <f>CPSA!DG28+$E$5</f>
        <v>0.3685769681560821</v>
      </c>
      <c r="BX26" s="526">
        <f>CPSA!DH28+$E$5</f>
        <v>0.3685769681560821</v>
      </c>
      <c r="BY26" s="526">
        <f>CPSA!DI28+$E$5</f>
        <v>0.3685769681560821</v>
      </c>
      <c r="BZ26" s="526">
        <f>CPSA!DJ28+$E$5</f>
        <v>0.3685769681560821</v>
      </c>
      <c r="CA26" s="526">
        <f>CPSA!DK28+$E$5</f>
        <v>0.3685769681560821</v>
      </c>
      <c r="CB26" s="526">
        <f>CPSA!DL28+$E$5</f>
        <v>0.3685769681560821</v>
      </c>
      <c r="CC26" s="526">
        <f>CPSA!DM28+$E$5</f>
        <v>0.3685769681560821</v>
      </c>
      <c r="CD26" s="526">
        <f>CPSA!DN28+$E$5</f>
        <v>0.3685769681560821</v>
      </c>
      <c r="CE26" s="526">
        <f>CPSA!DO28+$E$5</f>
        <v>0.3685769681560821</v>
      </c>
      <c r="CF26" s="526">
        <f>CPSA!DP28+$E$5</f>
        <v>0.3685769681560821</v>
      </c>
      <c r="CG26" s="526">
        <f>CPSA!DQ28+$E$5</f>
        <v>0.3685769681560821</v>
      </c>
      <c r="CH26" s="526">
        <f>CPSA!DR28+$E$5</f>
        <v>0.3685769681560821</v>
      </c>
      <c r="CI26" s="526">
        <f>CPSA!DS28+$E$5</f>
        <v>0.3685769681560821</v>
      </c>
      <c r="CJ26" s="526">
        <f>CPSA!DT28+$E$5</f>
        <v>0.3685769681560821</v>
      </c>
      <c r="CK26" s="526">
        <f>CPSA!DU28+$E$5</f>
        <v>0.3685769681560821</v>
      </c>
      <c r="CL26" s="526">
        <f>CPSA!DV28+$E$5</f>
        <v>0.3685769681560821</v>
      </c>
      <c r="CM26" s="526">
        <f>CPSA!DW28+$E$5</f>
        <v>0.3685769681560821</v>
      </c>
      <c r="CN26" s="526">
        <f>CPSA!DX28+$E$5</f>
        <v>0.3685769681560821</v>
      </c>
      <c r="CO26" s="526">
        <f>CPSA!DY28+$E$5</f>
        <v>0.3685769681560821</v>
      </c>
      <c r="CP26" s="526">
        <f>CPSA!DZ28+$E$5</f>
        <v>0.3685769681560821</v>
      </c>
      <c r="CQ26" s="526">
        <f>CPSA!EA28+$E$5</f>
        <v>0.3685769681560821</v>
      </c>
      <c r="CR26" s="526">
        <f>CPSA!EB28+$E$5</f>
        <v>0.3685769681560821</v>
      </c>
      <c r="CS26" s="526">
        <f>CPSA!EC28+$E$5</f>
        <v>0.3685769681560821</v>
      </c>
      <c r="CT26" s="526">
        <f>CPSA!ED28+$E$5</f>
        <v>0.3685769681560821</v>
      </c>
      <c r="CU26" s="526">
        <f>CPSA!EE28+$E$5</f>
        <v>0.3685769681560821</v>
      </c>
      <c r="CV26" s="526">
        <f>CPSA!EF28+$E$5</f>
        <v>0.3685769681560821</v>
      </c>
      <c r="CW26" s="526">
        <f>CPSA!EG28+$E$5</f>
        <v>0.3685769681560821</v>
      </c>
      <c r="CX26" s="526">
        <f>CPSA!EH28+$E$5</f>
        <v>0.3685769681560821</v>
      </c>
      <c r="CY26" s="526">
        <f>CPSA!EI28+$E$5</f>
        <v>0.3685769681560821</v>
      </c>
      <c r="CZ26" s="526">
        <f>CPSA!EJ28+$E$5</f>
        <v>0.3685769681560821</v>
      </c>
      <c r="DA26" s="526">
        <f>CPSA!EK28+$E$5</f>
        <v>0.3685769681560821</v>
      </c>
      <c r="DB26" s="526">
        <f>CPSA!EL28+$E$5</f>
        <v>0.3685769681560821</v>
      </c>
      <c r="DC26" s="526">
        <f>CPSA!EM28+$E$5</f>
        <v>0.3685769681560821</v>
      </c>
      <c r="DD26" s="526">
        <f>CPSA!EN28+$E$5</f>
        <v>0.3685769681560821</v>
      </c>
      <c r="DE26" s="526">
        <f>CPSA!EO28+$E$5</f>
        <v>0.3685769681560821</v>
      </c>
      <c r="DF26" s="526">
        <f>CPSA!EP28+$E$5</f>
        <v>0.3685769681560821</v>
      </c>
      <c r="DG26" s="526">
        <f>CPSA!EQ28+$E$5</f>
        <v>0.3685769681560821</v>
      </c>
      <c r="DH26" s="526">
        <f>CPSA!ER28+$E$5</f>
        <v>0.3685769681560821</v>
      </c>
      <c r="DI26" s="526">
        <f>CPSA!ES28+$E$5</f>
        <v>0.3685769681560821</v>
      </c>
      <c r="DJ26" s="526">
        <f>CPSA!ET28+$E$5</f>
        <v>0.3685769681560821</v>
      </c>
      <c r="DK26" s="526">
        <f>CPSA!EU28+$E$5</f>
        <v>0.3685769681560821</v>
      </c>
      <c r="DL26" s="526">
        <f>CPSA!EV28+$E$5</f>
        <v>0.3685769681560821</v>
      </c>
      <c r="DM26" s="526">
        <f>CPSA!EW28+$E$5</f>
        <v>0.3685769681560821</v>
      </c>
      <c r="DN26" s="526">
        <f>CPSA!EX28+$E$5</f>
        <v>0.3685769681560821</v>
      </c>
      <c r="DO26" s="526">
        <f>CPSA!EY28+$E$5</f>
        <v>0.3685769681560821</v>
      </c>
      <c r="DP26" s="526">
        <f>CPSA!EZ28+$E$5</f>
        <v>0.3685769681560821</v>
      </c>
      <c r="DQ26" s="526">
        <f>CPSA!FA28+$E$5</f>
        <v>0.3685769681560821</v>
      </c>
      <c r="DR26" s="526">
        <f>CPSA!FB28+$E$5</f>
        <v>0.3685769681560821</v>
      </c>
      <c r="DS26" s="526">
        <f>CPSA!FC28+$E$5</f>
        <v>0.3685769681560821</v>
      </c>
      <c r="DT26" s="526">
        <f>CPSA!FD28+$E$5</f>
        <v>0.3685769681560821</v>
      </c>
      <c r="DU26" s="526">
        <f>CPSA!FE28+$E$5</f>
        <v>0.3685769681560821</v>
      </c>
      <c r="DV26" s="526">
        <f>CPSA!FF28+$E$5</f>
        <v>0.3685769681560821</v>
      </c>
      <c r="DW26" s="526">
        <f>CPSA!FG28+$E$5</f>
        <v>0.3685769681560821</v>
      </c>
      <c r="DX26" s="526">
        <f>CPSA!FH28+$E$5</f>
        <v>0.3685769681560821</v>
      </c>
      <c r="DY26" s="526">
        <f>CPSA!FI28+$E$5</f>
        <v>0.3685769681560821</v>
      </c>
      <c r="DZ26" s="526">
        <f>CPSA!FJ28+$E$5</f>
        <v>0.3685769681560821</v>
      </c>
      <c r="EA26" s="526">
        <f>CPSA!FK28+$E$5</f>
        <v>0.3685769681560821</v>
      </c>
      <c r="EB26" s="526">
        <f>CPSA!FL28+$E$5</f>
        <v>0.3685769681560821</v>
      </c>
      <c r="EC26" s="526">
        <f>CPSA!FM28+$E$5</f>
        <v>0.3685769681560821</v>
      </c>
      <c r="ED26" s="526">
        <f>CPSA!FN28+$E$5</f>
        <v>0.3685769681560821</v>
      </c>
      <c r="EE26" s="526">
        <f>CPSA!FO28+$E$5</f>
        <v>0.3685769681560821</v>
      </c>
      <c r="EF26" s="526">
        <f>CPSA!FP28+$E$5</f>
        <v>0.3685769681560821</v>
      </c>
      <c r="EG26" s="526">
        <f>CPSA!FQ28+$E$5</f>
        <v>0.3685769681560821</v>
      </c>
      <c r="EH26" s="526">
        <f>CPSA!FR28+$E$5</f>
        <v>0.3685769681560821</v>
      </c>
      <c r="EI26" s="526">
        <f>CPSA!FS28+$E$5</f>
        <v>0.3685769681560821</v>
      </c>
      <c r="EJ26" s="526">
        <f>CPSA!FT28+$E$5</f>
        <v>0.3685769681560821</v>
      </c>
      <c r="EK26" s="526">
        <f>CPSA!FU28+$E$5</f>
        <v>0.3685769681560821</v>
      </c>
      <c r="EL26" s="526">
        <f>CPSA!FV28+$E$5</f>
        <v>0.3685769681560821</v>
      </c>
      <c r="EM26" s="526">
        <f>CPSA!FW28+$E$5</f>
        <v>0.3685769681560821</v>
      </c>
      <c r="EN26" s="526">
        <f>CPSA!FX28+$E$5</f>
        <v>0.3685769681560821</v>
      </c>
      <c r="EO26" s="526">
        <f>CPSA!FY28+$E$5</f>
        <v>0.3685769681560821</v>
      </c>
      <c r="EP26" s="526">
        <f>CPSA!FZ28+$E$5</f>
        <v>0.3685769681560821</v>
      </c>
      <c r="EQ26" s="526">
        <f>CPSA!GA28+$E$5</f>
        <v>0.3685769681560821</v>
      </c>
      <c r="ER26" s="526">
        <f>CPSA!GB28+$E$5</f>
        <v>0.3685769681560821</v>
      </c>
      <c r="ES26" s="526">
        <f>CPSA!GC28+$E$5</f>
        <v>0.3685769681560821</v>
      </c>
      <c r="ET26" s="526">
        <f>CPSA!GD28+$E$5</f>
        <v>0.3685769681560821</v>
      </c>
      <c r="EU26" s="526">
        <f>CPSA!GE28+$E$5</f>
        <v>0.3685769681560821</v>
      </c>
      <c r="EV26" s="526">
        <f>CPSA!GF28+$E$5</f>
        <v>0.3685769681560821</v>
      </c>
      <c r="EW26" s="526">
        <f>CPSA!GG28+$E$5</f>
        <v>0.3685769681560821</v>
      </c>
      <c r="EX26" s="526">
        <f>CPSA!GH28+$E$5</f>
        <v>0.3685769681560821</v>
      </c>
      <c r="EY26" s="526">
        <f>CPSA!GI28+$E$5</f>
        <v>0.3685769681560821</v>
      </c>
      <c r="EZ26" s="526">
        <f>CPSA!GJ28+$E$5</f>
        <v>0.3685769681560821</v>
      </c>
      <c r="FA26" s="526">
        <f>CPSA!GK28+$E$5</f>
        <v>0.3685769681560821</v>
      </c>
      <c r="FB26" s="526">
        <f>CPSA!GL28+$E$5</f>
        <v>0.3685769681560821</v>
      </c>
      <c r="FC26" s="526">
        <f>CPSA!GM28+$E$5</f>
        <v>0.3685769681560821</v>
      </c>
      <c r="FD26" s="526">
        <f>CPSA!GN28+$E$5</f>
        <v>0.3685769681560821</v>
      </c>
      <c r="FE26" s="526">
        <f>CPSA!GO28+$E$5</f>
        <v>0.3685769681560821</v>
      </c>
      <c r="FF26" s="526">
        <f>CPSA!GP28+$E$5</f>
        <v>0.3685769681560821</v>
      </c>
      <c r="FG26" s="526">
        <f>CPSA!GQ28+$E$5</f>
        <v>0.3685769681560821</v>
      </c>
      <c r="FH26" s="526">
        <f>CPSA!GR28+$E$5</f>
        <v>0.3685769681560821</v>
      </c>
      <c r="FI26" s="526">
        <f>CPSA!GS28+$E$5</f>
        <v>0.3685769681560821</v>
      </c>
      <c r="FJ26" s="526">
        <f>CPSA!GT28+$E$5</f>
        <v>0.60657696815608209</v>
      </c>
      <c r="FK26" s="526">
        <f>CPSA!GY28</f>
        <v>0</v>
      </c>
      <c r="FL26" s="526">
        <f>CPSA!HA28</f>
        <v>0</v>
      </c>
      <c r="FM26" s="526">
        <f>CPSA!HC28</f>
        <v>0</v>
      </c>
      <c r="FN26" s="526">
        <f>CPSA!HD28</f>
        <v>0</v>
      </c>
      <c r="FO26" s="526">
        <f>CPSA!HE28</f>
        <v>0</v>
      </c>
      <c r="FP26" s="526">
        <f>CPSA!HF28</f>
        <v>0</v>
      </c>
      <c r="FQ26" s="526">
        <f>CPSA!HG28</f>
        <v>0</v>
      </c>
      <c r="FR26" s="526">
        <f>CPSA!HH28</f>
        <v>0</v>
      </c>
      <c r="FS26" s="526">
        <f>CPSA!HI28</f>
        <v>0</v>
      </c>
      <c r="FT26" s="526">
        <f>CPSA!HJ28</f>
        <v>0</v>
      </c>
      <c r="FU26" s="526">
        <f>CPSA!HK28</f>
        <v>0</v>
      </c>
      <c r="FV26" s="526">
        <f>CPSA!HL28</f>
        <v>0</v>
      </c>
      <c r="FW26" s="526">
        <f>CPSA!HM28</f>
        <v>0</v>
      </c>
      <c r="FX26" s="526">
        <f>CPSA!HN28</f>
        <v>0</v>
      </c>
      <c r="FY26" s="526">
        <f>CPSA!HO28</f>
        <v>0</v>
      </c>
      <c r="FZ26" s="526">
        <f>CPSA!HQ28</f>
        <v>0</v>
      </c>
      <c r="GA26" s="526">
        <f>CPSA!HS28</f>
        <v>0</v>
      </c>
      <c r="GB26" s="526">
        <f>CPSA!HU28</f>
        <v>0</v>
      </c>
      <c r="GC26" s="526">
        <f>CPSA!HW28</f>
        <v>0</v>
      </c>
      <c r="GD26" s="526">
        <f>CPSA!HY28</f>
        <v>0</v>
      </c>
      <c r="GE26" s="526">
        <f>CPSA!IA28</f>
        <v>0</v>
      </c>
      <c r="GF26" s="526">
        <f>CPSA!IC28</f>
        <v>0</v>
      </c>
      <c r="GG26" s="526">
        <f>CPSA!IE28</f>
        <v>0</v>
      </c>
      <c r="GH26" s="526">
        <f>CPSA!IG28</f>
        <v>0</v>
      </c>
      <c r="GI26" s="526">
        <f>CPSA!II28</f>
        <v>0</v>
      </c>
      <c r="GJ26" s="526">
        <f>CPSA!IK28</f>
        <v>0</v>
      </c>
      <c r="GK26" s="526">
        <f>CPSA!IM28</f>
        <v>0</v>
      </c>
      <c r="GL26" s="526">
        <f>CPSA!IO28</f>
        <v>0</v>
      </c>
      <c r="GM26" s="526">
        <f>CPSA!IQ28</f>
        <v>0</v>
      </c>
      <c r="GN26" s="526">
        <f>CPSA!IS28</f>
        <v>0</v>
      </c>
      <c r="GO26" s="526">
        <f>CPSA!IU28</f>
        <v>0</v>
      </c>
      <c r="GP26" s="526">
        <f>CPSA!IV28</f>
        <v>0</v>
      </c>
      <c r="GQ26" s="526">
        <f>CPSA!IX28</f>
        <v>0</v>
      </c>
      <c r="GR26" s="526">
        <f>CPSA!IZ28</f>
        <v>0</v>
      </c>
      <c r="GS26" s="526">
        <f>CPSA!JB28</f>
        <v>0</v>
      </c>
      <c r="GT26" s="526">
        <f>CPSA!JD28</f>
        <v>0</v>
      </c>
      <c r="GU26" s="526">
        <f>CPSA!JF28</f>
        <v>0</v>
      </c>
      <c r="GV26" s="526">
        <f>CPSA!JH28</f>
        <v>0</v>
      </c>
      <c r="GW26" s="526">
        <f>CPSA!JJ28</f>
        <v>0</v>
      </c>
      <c r="GX26" s="526">
        <f>CPSA!JL28</f>
        <v>0</v>
      </c>
      <c r="GY26" s="526">
        <f>CPSA!JN28</f>
        <v>0</v>
      </c>
      <c r="GZ26" s="526">
        <f>CPSA!JP28</f>
        <v>0</v>
      </c>
      <c r="HA26" s="526">
        <f>CPSA!JR28</f>
        <v>0</v>
      </c>
      <c r="HB26" s="526">
        <f>CPSA!JT28</f>
        <v>0</v>
      </c>
      <c r="HC26" s="526">
        <f>CPSA!JV28</f>
        <v>0</v>
      </c>
      <c r="HD26" s="526">
        <f>CPSA!JX28</f>
        <v>0</v>
      </c>
      <c r="HE26" s="526">
        <f>CPSA!JZ28</f>
        <v>0</v>
      </c>
      <c r="HF26" s="526">
        <f>CPSA!KB28</f>
        <v>0</v>
      </c>
      <c r="HG26" s="526">
        <f>CPSA!KD28</f>
        <v>0</v>
      </c>
      <c r="HH26" s="526">
        <f>CPSA!KE28</f>
        <v>0</v>
      </c>
      <c r="HI26" s="526">
        <f>CPSA!KF28</f>
        <v>0</v>
      </c>
      <c r="HJ26" s="526">
        <f>CPSA!KG28</f>
        <v>0</v>
      </c>
      <c r="HK26" s="526">
        <f>CPSA!KH28</f>
        <v>0</v>
      </c>
      <c r="HL26" s="526">
        <f>CPSA!KI28</f>
        <v>0</v>
      </c>
      <c r="HM26" s="526">
        <f>CPSA!KJ28</f>
        <v>0</v>
      </c>
      <c r="HN26" s="526">
        <f>CPSA!KK28</f>
        <v>0</v>
      </c>
      <c r="HO26" s="526">
        <f>CPSA!KL28</f>
        <v>0</v>
      </c>
      <c r="HP26" s="526">
        <f>CPSA!KM28</f>
        <v>0</v>
      </c>
      <c r="HQ26" s="526">
        <f>CPSA!KN28</f>
        <v>0</v>
      </c>
      <c r="HR26" s="526">
        <f>CPSA!KO28</f>
        <v>0</v>
      </c>
      <c r="HS26" s="526">
        <f>CPSA!KP28</f>
        <v>0</v>
      </c>
      <c r="HT26" s="526">
        <f>CPSA!KQ28</f>
        <v>0</v>
      </c>
      <c r="HU26" s="526">
        <f>CPSA!KR28</f>
        <v>0</v>
      </c>
      <c r="HV26" s="526">
        <f>CPSA!KS28</f>
        <v>0</v>
      </c>
      <c r="HW26" s="526">
        <f>CPSA!KT28</f>
        <v>0</v>
      </c>
      <c r="HX26" s="526">
        <f>CPSA!KU28</f>
        <v>0</v>
      </c>
      <c r="HY26" s="526">
        <f>CPSA!KV28</f>
        <v>0</v>
      </c>
      <c r="HZ26" s="526">
        <f>CPSA!KW28</f>
        <v>0</v>
      </c>
      <c r="IA26" s="526">
        <f>CPSA!KX28</f>
        <v>0</v>
      </c>
      <c r="IB26" s="526">
        <f>CPSA!KY28</f>
        <v>0</v>
      </c>
      <c r="IC26" s="526">
        <f>CPSA!KZ28</f>
        <v>0</v>
      </c>
      <c r="ID26" s="526">
        <f>CPSA!LA28</f>
        <v>0</v>
      </c>
      <c r="IE26" s="526">
        <f>CPSA!LB28</f>
        <v>0</v>
      </c>
      <c r="IF26" s="526">
        <f>CPSA!LC28</f>
        <v>0</v>
      </c>
      <c r="IG26" s="526">
        <f>CPSA!LD28</f>
        <v>0</v>
      </c>
      <c r="IH26" s="526">
        <f>CPSA!LE28</f>
        <v>0</v>
      </c>
      <c r="II26" s="526">
        <f>CPSA!LF28</f>
        <v>0</v>
      </c>
      <c r="IJ26" s="526">
        <f>CPSA!LG28</f>
        <v>0</v>
      </c>
      <c r="IK26" s="526">
        <f>CPSA!LH28</f>
        <v>0</v>
      </c>
      <c r="IL26" s="526">
        <f>CPSA!LI28</f>
        <v>0</v>
      </c>
      <c r="IM26" s="526">
        <f>CPSA!LJ28</f>
        <v>0</v>
      </c>
      <c r="IN26" s="526">
        <f>CPSA!LK28</f>
        <v>0</v>
      </c>
      <c r="IO26" s="526">
        <f>CPSA!LL28</f>
        <v>0</v>
      </c>
      <c r="IP26" s="526">
        <f>CPSA!LM28</f>
        <v>0</v>
      </c>
      <c r="IQ26" s="526">
        <f>CPSA!LN28</f>
        <v>0</v>
      </c>
      <c r="IR26" s="526">
        <f>CPSA!LO28</f>
        <v>0</v>
      </c>
      <c r="IS26" s="526">
        <f>CPSA!LP28</f>
        <v>0</v>
      </c>
      <c r="IT26" s="526">
        <f>CPSA!LQ28</f>
        <v>0</v>
      </c>
      <c r="IU26" s="526">
        <f>CPSA!LR28</f>
        <v>0</v>
      </c>
      <c r="IV26" s="526">
        <f>CPSA!LS28</f>
        <v>0</v>
      </c>
      <c r="IW26" s="526">
        <f>CPSA!LT28</f>
        <v>0</v>
      </c>
      <c r="IX26" s="526">
        <f>CPSA!LU28</f>
        <v>0</v>
      </c>
      <c r="IY26" s="526">
        <f>CPSA!LV28</f>
        <v>0</v>
      </c>
      <c r="IZ26" s="526">
        <f>CPSA!LW28</f>
        <v>0</v>
      </c>
      <c r="JA26" s="526">
        <f>CPSA!LX28</f>
        <v>0</v>
      </c>
      <c r="JB26" s="526">
        <f>CPSA!LY28</f>
        <v>0</v>
      </c>
      <c r="JC26" s="526">
        <f>CPSA!LZ28</f>
        <v>0</v>
      </c>
      <c r="JD26" s="526">
        <f>CPSA!MA28</f>
        <v>0</v>
      </c>
      <c r="JE26" s="526">
        <f>CPSA!MB28</f>
        <v>0</v>
      </c>
      <c r="JF26" s="526">
        <f>CPSA!MC28</f>
        <v>0</v>
      </c>
      <c r="JG26" s="526">
        <f>CPSA!MD28</f>
        <v>0</v>
      </c>
      <c r="JH26" s="526">
        <f>CPSA!ME28</f>
        <v>0</v>
      </c>
      <c r="JI26" s="526">
        <f>CPSA!MF28</f>
        <v>0</v>
      </c>
      <c r="JJ26" s="526">
        <f>CPSA!MG28</f>
        <v>0</v>
      </c>
      <c r="JK26" s="526">
        <f>CPSA!MH28</f>
        <v>0</v>
      </c>
      <c r="JL26" s="526">
        <f>CPSA!MI28</f>
        <v>0</v>
      </c>
      <c r="JM26" s="526">
        <f>CPSA!MJ28</f>
        <v>0</v>
      </c>
      <c r="JN26" s="526">
        <f>CPSA!MK28</f>
        <v>0</v>
      </c>
      <c r="JO26" s="526">
        <f>CPSA!ML28</f>
        <v>0</v>
      </c>
      <c r="JP26" s="526">
        <f>CPSA!MM28</f>
        <v>0</v>
      </c>
      <c r="JQ26" s="526">
        <f>CPSA!MN28</f>
        <v>0</v>
      </c>
      <c r="JR26" s="526">
        <f>CPSA!MO28</f>
        <v>0</v>
      </c>
      <c r="JS26" s="526">
        <f>CPSA!MP28</f>
        <v>0</v>
      </c>
      <c r="JT26" s="526">
        <f>CPSA!MQ28</f>
        <v>0</v>
      </c>
      <c r="JU26" s="526">
        <f>CPSA!MR28</f>
        <v>0</v>
      </c>
      <c r="JV26" s="526">
        <f>CPSA!MS28</f>
        <v>0</v>
      </c>
      <c r="JW26" s="526">
        <f>CPSA!MT28</f>
        <v>0</v>
      </c>
      <c r="JX26" s="526">
        <f>CPSA!MU28</f>
        <v>0</v>
      </c>
      <c r="JY26" s="526">
        <f>CPSA!MV28</f>
        <v>0</v>
      </c>
      <c r="JZ26" s="526">
        <f>CPSA!MW28</f>
        <v>0</v>
      </c>
      <c r="KA26" s="526">
        <f>CPSA!MX28</f>
        <v>0</v>
      </c>
      <c r="KB26" s="526">
        <f>CPSA!MY28</f>
        <v>0</v>
      </c>
      <c r="KC26" s="526">
        <f>CPSA!MZ28</f>
        <v>0</v>
      </c>
      <c r="KD26" s="526">
        <f>CPSA!NA28</f>
        <v>0</v>
      </c>
      <c r="KE26" s="526">
        <f>CPSA!NB28</f>
        <v>0</v>
      </c>
      <c r="KF26" s="526">
        <f>CPSA!NC28</f>
        <v>0</v>
      </c>
      <c r="KG26" s="526">
        <f>CPSA!ND28</f>
        <v>0</v>
      </c>
      <c r="KH26" s="526">
        <f>CPSA!NE28</f>
        <v>0</v>
      </c>
      <c r="KI26" s="526">
        <f>CPSA!NF28</f>
        <v>0</v>
      </c>
      <c r="KJ26" s="526">
        <f>CPSA!NG28</f>
        <v>0</v>
      </c>
      <c r="KK26" s="526">
        <f>CPSA!NH28</f>
        <v>0</v>
      </c>
      <c r="KL26" s="526">
        <f>CPSA!NI28</f>
        <v>0</v>
      </c>
      <c r="KM26" s="526">
        <f>CPSA!NJ28</f>
        <v>0</v>
      </c>
      <c r="KN26" s="526">
        <f>CPSA!NK28</f>
        <v>0</v>
      </c>
      <c r="KO26" s="526">
        <f>CPSA!NL28</f>
        <v>0</v>
      </c>
      <c r="KP26" s="526">
        <f>CPSA!NM28</f>
        <v>0</v>
      </c>
      <c r="KQ26" s="526">
        <f>CPSA!NN28</f>
        <v>0</v>
      </c>
      <c r="KR26" s="526">
        <f>CPSA!NO28</f>
        <v>0</v>
      </c>
      <c r="KS26" s="526">
        <f>CPSA!NP28</f>
        <v>0</v>
      </c>
      <c r="KT26" s="526">
        <f>CPSA!NQ28</f>
        <v>0</v>
      </c>
      <c r="KU26" s="526">
        <f>CPSA!NR28</f>
        <v>0</v>
      </c>
      <c r="KV26" s="526">
        <f>CPSA!NS28</f>
        <v>0</v>
      </c>
      <c r="KW26" s="526">
        <f>CPSA!NT28</f>
        <v>0</v>
      </c>
      <c r="KX26" s="526">
        <f>CPSA!NU28</f>
        <v>0</v>
      </c>
      <c r="KY26" s="526">
        <f>CPSA!NV28</f>
        <v>0</v>
      </c>
      <c r="KZ26" s="526">
        <f>CPSA!NW28</f>
        <v>0</v>
      </c>
      <c r="LA26" s="526">
        <f>CPSA!NX28</f>
        <v>0</v>
      </c>
      <c r="LB26" s="526">
        <f>CPSA!NY28</f>
        <v>0</v>
      </c>
      <c r="LC26" s="526">
        <f>CPSA!NZ28</f>
        <v>0</v>
      </c>
      <c r="LD26" s="526">
        <f>CPSA!OA28</f>
        <v>0</v>
      </c>
      <c r="LE26" s="526">
        <f>CPSA!OB28</f>
        <v>0</v>
      </c>
      <c r="LF26" s="526">
        <f>CPSA!OC28</f>
        <v>0</v>
      </c>
      <c r="LG26" s="526">
        <f>CPSA!OD28</f>
        <v>0</v>
      </c>
      <c r="LH26" s="526">
        <f>CPSA!OE28</f>
        <v>0</v>
      </c>
      <c r="LI26" s="526">
        <f>CPSA!OF28</f>
        <v>0</v>
      </c>
      <c r="LJ26" s="526">
        <f>CPSA!OG28</f>
        <v>0</v>
      </c>
      <c r="LK26" s="526">
        <f>CPSA!OH28</f>
        <v>0</v>
      </c>
      <c r="LL26" s="526">
        <f>CPSA!OI28</f>
        <v>0</v>
      </c>
      <c r="LM26" s="526">
        <f>CPSA!OJ28</f>
        <v>0</v>
      </c>
      <c r="LN26" s="526">
        <f>CPSA!OK28</f>
        <v>0</v>
      </c>
      <c r="LO26" s="526">
        <f>CPSA!OL28</f>
        <v>0</v>
      </c>
      <c r="LP26" s="526">
        <f>CPSA!OM28</f>
        <v>0</v>
      </c>
      <c r="LQ26" s="526">
        <f>CPSA!OO28</f>
        <v>0</v>
      </c>
      <c r="LR26" s="526">
        <f>CPSA!OS28</f>
        <v>0</v>
      </c>
      <c r="LS26" s="526">
        <f>CPSA!OT28</f>
        <v>0</v>
      </c>
      <c r="LT26" s="526">
        <f>CPSA!OU28</f>
        <v>0</v>
      </c>
      <c r="LU26" s="526">
        <f>CPSA!OV28</f>
        <v>0</v>
      </c>
      <c r="LV26" s="526">
        <f>CPSA!OW28</f>
        <v>0</v>
      </c>
      <c r="LW26" s="526">
        <f>CPSA!OX28</f>
        <v>0</v>
      </c>
      <c r="LX26" s="526">
        <f>CPSA!OY28</f>
        <v>0</v>
      </c>
      <c r="LY26" s="526">
        <f>CPSA!OZ28</f>
        <v>0</v>
      </c>
      <c r="LZ26" s="526">
        <f>CPSA!PA28</f>
        <v>0</v>
      </c>
      <c r="MA26" s="526">
        <f>CPSA!PB28</f>
        <v>0</v>
      </c>
      <c r="MB26" s="526">
        <f>CPSA!PC28</f>
        <v>0</v>
      </c>
      <c r="MC26" s="526">
        <f>CPSA!PD28</f>
        <v>0</v>
      </c>
      <c r="MD26" s="526">
        <f>CPSA!PE28</f>
        <v>0</v>
      </c>
      <c r="ME26" s="526">
        <f>CPSA!PF28</f>
        <v>0</v>
      </c>
      <c r="MF26" s="526">
        <f>CPSA!PG28</f>
        <v>0</v>
      </c>
      <c r="MG26" s="526">
        <f>CPSA!PH28</f>
        <v>0</v>
      </c>
      <c r="MH26" s="526">
        <f>CPSA!PP28</f>
        <v>0</v>
      </c>
      <c r="MI26" s="526">
        <f>CPSA!PQ28</f>
        <v>0</v>
      </c>
      <c r="MJ26" s="526">
        <f>CPSA!PR28</f>
        <v>0</v>
      </c>
      <c r="MK26" s="526">
        <f>CPSA!PS28</f>
        <v>0</v>
      </c>
      <c r="ML26" s="526">
        <f>CPSA!QA28</f>
        <v>0</v>
      </c>
      <c r="MM26" s="526">
        <f>CPSA!QB28</f>
        <v>0</v>
      </c>
      <c r="MN26" s="526">
        <f>CPSA!QC28</f>
        <v>0</v>
      </c>
      <c r="MO26" s="526">
        <f>CPSA!QD28</f>
        <v>0</v>
      </c>
      <c r="MP26" s="526">
        <f>CPSA!QE28</f>
        <v>0</v>
      </c>
      <c r="MQ26" s="526">
        <f>CPSA!QF28</f>
        <v>0</v>
      </c>
      <c r="MR26" s="526">
        <f>CPSA!QG28</f>
        <v>0</v>
      </c>
      <c r="MS26" s="527">
        <f>CPSA!QR28</f>
        <v>0</v>
      </c>
    </row>
    <row r="27" spans="2:357" s="525" customFormat="1" hidden="1">
      <c r="B27" s="521"/>
      <c r="C27" s="522"/>
      <c r="D27" s="528"/>
      <c r="E27" s="528"/>
      <c r="F27" s="528"/>
      <c r="G27" s="528"/>
      <c r="H27" s="528"/>
      <c r="I27" s="528"/>
      <c r="J27" s="528"/>
      <c r="K27" s="528"/>
      <c r="L27" s="528"/>
      <c r="M27" s="528"/>
      <c r="N27" s="528"/>
      <c r="O27" s="528"/>
      <c r="P27" s="528"/>
      <c r="Q27" s="528"/>
      <c r="R27" s="528"/>
      <c r="S27" s="528"/>
      <c r="T27" s="528"/>
      <c r="U27" s="528"/>
      <c r="V27" s="528"/>
      <c r="W27" s="528"/>
      <c r="X27" s="528"/>
      <c r="Y27" s="528"/>
      <c r="Z27" s="528"/>
      <c r="AA27" s="528"/>
      <c r="AB27" s="528"/>
      <c r="AC27" s="528"/>
      <c r="AD27" s="528"/>
      <c r="AE27" s="528"/>
      <c r="AF27" s="528"/>
      <c r="AG27" s="528"/>
      <c r="AH27" s="528"/>
      <c r="AI27" s="528"/>
      <c r="AJ27" s="528"/>
      <c r="AK27" s="528"/>
      <c r="AL27" s="528"/>
      <c r="AM27" s="528"/>
      <c r="AN27" s="528"/>
      <c r="AO27" s="528"/>
      <c r="AP27" s="528"/>
      <c r="AQ27" s="528"/>
      <c r="AR27" s="528"/>
      <c r="AS27" s="528"/>
      <c r="AT27" s="528"/>
      <c r="AU27" s="528"/>
      <c r="AV27" s="528"/>
      <c r="AW27" s="528"/>
      <c r="AX27" s="528"/>
      <c r="AY27" s="528"/>
      <c r="AZ27" s="528"/>
      <c r="BA27" s="528"/>
      <c r="BB27" s="528"/>
      <c r="BC27" s="528"/>
      <c r="BD27" s="528"/>
      <c r="BE27" s="528"/>
      <c r="BF27" s="528"/>
      <c r="BG27" s="528"/>
      <c r="BH27" s="528"/>
      <c r="BI27" s="528"/>
      <c r="BJ27" s="528"/>
      <c r="BK27" s="528"/>
      <c r="BL27" s="528"/>
      <c r="BM27" s="528"/>
      <c r="BN27" s="528"/>
      <c r="BO27" s="528"/>
      <c r="BP27" s="528"/>
      <c r="BQ27" s="528"/>
      <c r="BR27" s="528"/>
      <c r="BS27" s="528"/>
      <c r="BT27" s="528"/>
      <c r="BU27" s="528"/>
      <c r="BV27" s="528"/>
      <c r="BW27" s="528"/>
      <c r="BX27" s="528"/>
      <c r="BY27" s="528"/>
      <c r="BZ27" s="528"/>
      <c r="CA27" s="528"/>
      <c r="CB27" s="528"/>
      <c r="CC27" s="528"/>
      <c r="CD27" s="528"/>
      <c r="CE27" s="528"/>
      <c r="CF27" s="528"/>
      <c r="CG27" s="528"/>
      <c r="CH27" s="528"/>
      <c r="CI27" s="528"/>
      <c r="CJ27" s="528"/>
      <c r="CK27" s="528"/>
      <c r="CL27" s="528"/>
      <c r="CM27" s="528"/>
      <c r="CN27" s="528"/>
      <c r="CO27" s="528"/>
      <c r="CP27" s="528"/>
      <c r="CQ27" s="528"/>
      <c r="CR27" s="528"/>
      <c r="CS27" s="528"/>
      <c r="CT27" s="528"/>
      <c r="CU27" s="528"/>
      <c r="CV27" s="528"/>
      <c r="CW27" s="528"/>
      <c r="CX27" s="528"/>
      <c r="CY27" s="528"/>
      <c r="CZ27" s="528"/>
      <c r="DA27" s="528"/>
      <c r="DB27" s="528"/>
      <c r="DC27" s="528"/>
      <c r="DD27" s="528"/>
      <c r="DE27" s="528"/>
      <c r="DF27" s="528"/>
      <c r="DG27" s="528"/>
      <c r="DH27" s="528"/>
      <c r="DI27" s="528"/>
      <c r="DJ27" s="528"/>
      <c r="DK27" s="528"/>
      <c r="DL27" s="528"/>
      <c r="DM27" s="528"/>
      <c r="DN27" s="528"/>
      <c r="DO27" s="528"/>
      <c r="DP27" s="528"/>
      <c r="DQ27" s="528"/>
      <c r="DR27" s="528"/>
      <c r="DS27" s="528"/>
      <c r="DT27" s="528"/>
      <c r="DU27" s="528"/>
      <c r="DV27" s="528"/>
      <c r="DW27" s="528"/>
      <c r="DX27" s="528"/>
      <c r="DY27" s="528"/>
      <c r="DZ27" s="528"/>
      <c r="EA27" s="528"/>
      <c r="EB27" s="528"/>
      <c r="EC27" s="528"/>
      <c r="ED27" s="528"/>
      <c r="EE27" s="528"/>
      <c r="EF27" s="528"/>
      <c r="EG27" s="528"/>
      <c r="EH27" s="528"/>
      <c r="EI27" s="528"/>
      <c r="EJ27" s="528"/>
      <c r="EK27" s="528"/>
      <c r="EL27" s="528"/>
      <c r="EM27" s="528"/>
      <c r="EN27" s="528"/>
      <c r="EO27" s="528"/>
      <c r="EP27" s="528"/>
      <c r="EQ27" s="528"/>
      <c r="ER27" s="528"/>
      <c r="ES27" s="528"/>
      <c r="ET27" s="528"/>
      <c r="EU27" s="528"/>
      <c r="EV27" s="528"/>
      <c r="EW27" s="528"/>
      <c r="EX27" s="528"/>
      <c r="EY27" s="528"/>
      <c r="EZ27" s="528"/>
      <c r="FA27" s="528"/>
      <c r="FB27" s="528"/>
      <c r="FC27" s="528"/>
      <c r="FD27" s="528"/>
      <c r="FE27" s="528"/>
      <c r="FF27" s="528"/>
      <c r="FG27" s="528"/>
      <c r="FH27" s="528"/>
      <c r="FI27" s="528"/>
      <c r="FJ27" s="528"/>
      <c r="FK27" s="528"/>
      <c r="FL27" s="528"/>
      <c r="FM27" s="528"/>
      <c r="FN27" s="528"/>
      <c r="FO27" s="528"/>
      <c r="FP27" s="528"/>
      <c r="FQ27" s="528"/>
      <c r="FR27" s="528"/>
      <c r="FS27" s="528"/>
      <c r="FT27" s="528"/>
      <c r="FU27" s="528"/>
      <c r="FV27" s="528"/>
      <c r="FW27" s="528"/>
      <c r="FX27" s="528"/>
      <c r="FY27" s="528"/>
      <c r="FZ27" s="528"/>
      <c r="GA27" s="528"/>
      <c r="GB27" s="528"/>
      <c r="GC27" s="528"/>
      <c r="GD27" s="528"/>
      <c r="GE27" s="528"/>
      <c r="GF27" s="528"/>
      <c r="GG27" s="528"/>
      <c r="GH27" s="528"/>
      <c r="GI27" s="528"/>
      <c r="GJ27" s="528"/>
      <c r="GK27" s="528"/>
      <c r="GL27" s="528"/>
      <c r="GM27" s="528"/>
      <c r="GN27" s="528"/>
      <c r="GO27" s="528"/>
      <c r="GP27" s="528"/>
      <c r="GQ27" s="528"/>
      <c r="GR27" s="528"/>
      <c r="GS27" s="528"/>
      <c r="GT27" s="528"/>
      <c r="GU27" s="528"/>
      <c r="GV27" s="528"/>
      <c r="GW27" s="528"/>
      <c r="GX27" s="528"/>
      <c r="GY27" s="528"/>
      <c r="GZ27" s="528"/>
      <c r="HA27" s="528"/>
      <c r="HB27" s="528"/>
      <c r="HC27" s="528"/>
      <c r="HD27" s="528"/>
      <c r="HE27" s="528"/>
      <c r="HF27" s="528"/>
      <c r="HG27" s="528"/>
      <c r="HH27" s="528"/>
      <c r="HI27" s="528"/>
      <c r="HJ27" s="528"/>
      <c r="HK27" s="528"/>
      <c r="HL27" s="528"/>
      <c r="HM27" s="528"/>
      <c r="HN27" s="528"/>
      <c r="HO27" s="528"/>
      <c r="HP27" s="528"/>
      <c r="HQ27" s="528"/>
      <c r="HR27" s="528"/>
      <c r="HS27" s="528"/>
      <c r="HT27" s="528"/>
      <c r="HU27" s="528"/>
      <c r="HV27" s="528"/>
      <c r="HW27" s="528"/>
      <c r="HX27" s="528"/>
      <c r="HY27" s="528"/>
      <c r="HZ27" s="528"/>
      <c r="IA27" s="528"/>
      <c r="IB27" s="528"/>
      <c r="IC27" s="528"/>
      <c r="ID27" s="528"/>
      <c r="IE27" s="528"/>
      <c r="IF27" s="528"/>
      <c r="IG27" s="528"/>
      <c r="IH27" s="528"/>
      <c r="II27" s="528"/>
      <c r="IJ27" s="528"/>
      <c r="IK27" s="528"/>
      <c r="IL27" s="528"/>
      <c r="IM27" s="528"/>
      <c r="IN27" s="528"/>
      <c r="IO27" s="528"/>
      <c r="IP27" s="528"/>
      <c r="IQ27" s="528"/>
      <c r="IR27" s="528"/>
      <c r="IS27" s="528"/>
      <c r="IT27" s="528"/>
      <c r="IU27" s="528"/>
      <c r="IV27" s="528"/>
      <c r="IW27" s="528"/>
      <c r="IX27" s="528"/>
      <c r="IY27" s="528"/>
      <c r="IZ27" s="528"/>
      <c r="JA27" s="528"/>
      <c r="JB27" s="528"/>
      <c r="JC27" s="528"/>
      <c r="JD27" s="528"/>
      <c r="JE27" s="528"/>
      <c r="JF27" s="528"/>
      <c r="JG27" s="528"/>
      <c r="JH27" s="528"/>
      <c r="JI27" s="528"/>
      <c r="JJ27" s="528"/>
      <c r="JK27" s="528"/>
      <c r="JL27" s="528"/>
      <c r="JM27" s="528"/>
      <c r="JN27" s="528"/>
      <c r="JO27" s="528"/>
      <c r="JP27" s="528"/>
      <c r="JQ27" s="528"/>
      <c r="JR27" s="528"/>
      <c r="JS27" s="528"/>
      <c r="JT27" s="528"/>
      <c r="JU27" s="528"/>
      <c r="JV27" s="528"/>
      <c r="JW27" s="528"/>
      <c r="JX27" s="528"/>
      <c r="JY27" s="528"/>
      <c r="JZ27" s="528"/>
      <c r="KA27" s="528"/>
      <c r="KB27" s="528"/>
      <c r="KC27" s="528"/>
      <c r="KD27" s="528"/>
      <c r="KE27" s="528"/>
      <c r="KF27" s="528"/>
      <c r="KG27" s="528"/>
      <c r="KH27" s="528"/>
      <c r="KI27" s="528"/>
      <c r="KJ27" s="528"/>
      <c r="KK27" s="528"/>
      <c r="KL27" s="528"/>
      <c r="KM27" s="528"/>
      <c r="KN27" s="528"/>
      <c r="KO27" s="528"/>
      <c r="KP27" s="528"/>
      <c r="KQ27" s="528"/>
      <c r="KR27" s="528"/>
      <c r="KS27" s="528"/>
      <c r="KT27" s="528"/>
      <c r="KU27" s="528"/>
      <c r="KV27" s="528"/>
      <c r="KW27" s="528"/>
      <c r="KX27" s="528"/>
      <c r="KY27" s="528"/>
      <c r="KZ27" s="528"/>
      <c r="LA27" s="528"/>
      <c r="LB27" s="528"/>
      <c r="LC27" s="528"/>
      <c r="LD27" s="528"/>
      <c r="LE27" s="528"/>
      <c r="LF27" s="528"/>
      <c r="LG27" s="528"/>
      <c r="LH27" s="528"/>
      <c r="LI27" s="528"/>
      <c r="LJ27" s="528"/>
      <c r="LK27" s="528"/>
      <c r="LL27" s="528"/>
      <c r="LM27" s="528"/>
      <c r="LN27" s="528"/>
      <c r="LO27" s="528"/>
      <c r="LP27" s="528"/>
      <c r="LQ27" s="528"/>
      <c r="LR27" s="528"/>
      <c r="LS27" s="528"/>
      <c r="LT27" s="528"/>
      <c r="LU27" s="528"/>
      <c r="LV27" s="528"/>
      <c r="LW27" s="528"/>
      <c r="LX27" s="528"/>
      <c r="LY27" s="528"/>
      <c r="LZ27" s="528"/>
      <c r="MA27" s="528"/>
      <c r="MB27" s="528"/>
      <c r="MC27" s="528"/>
      <c r="MD27" s="528"/>
      <c r="ME27" s="528"/>
      <c r="MF27" s="528"/>
      <c r="MG27" s="528"/>
      <c r="MH27" s="528"/>
      <c r="MI27" s="528"/>
      <c r="MJ27" s="528"/>
      <c r="MK27" s="528"/>
      <c r="ML27" s="528"/>
      <c r="MM27" s="528"/>
      <c r="MN27" s="528"/>
      <c r="MO27" s="528"/>
      <c r="MP27" s="528"/>
      <c r="MQ27" s="528"/>
      <c r="MR27" s="528"/>
      <c r="MS27" s="529"/>
    </row>
    <row r="28" spans="2:357" s="525" customFormat="1" hidden="1">
      <c r="B28" s="521"/>
      <c r="C28" s="522" t="e">
        <f>#REF!</f>
        <v>#REF!</v>
      </c>
      <c r="D28" s="530">
        <v>0.04</v>
      </c>
      <c r="E28" s="530">
        <v>0.04</v>
      </c>
      <c r="F28" s="530">
        <v>0.04</v>
      </c>
      <c r="G28" s="530">
        <v>0.04</v>
      </c>
      <c r="H28" s="530">
        <v>0.04</v>
      </c>
      <c r="I28" s="530">
        <v>0.04</v>
      </c>
      <c r="J28" s="530">
        <v>0.04</v>
      </c>
      <c r="K28" s="530">
        <v>0.04</v>
      </c>
      <c r="L28" s="530">
        <v>0.04</v>
      </c>
      <c r="M28" s="530">
        <v>0.04</v>
      </c>
      <c r="N28" s="530">
        <v>0.04</v>
      </c>
      <c r="O28" s="530">
        <v>0.04</v>
      </c>
      <c r="P28" s="530">
        <v>0.04</v>
      </c>
      <c r="Q28" s="530">
        <v>0.04</v>
      </c>
      <c r="R28" s="530">
        <v>0.04</v>
      </c>
      <c r="S28" s="530">
        <v>0.04</v>
      </c>
      <c r="T28" s="530">
        <v>0.04</v>
      </c>
      <c r="U28" s="530">
        <v>0.04</v>
      </c>
      <c r="V28" s="530">
        <v>0.04</v>
      </c>
      <c r="W28" s="530">
        <v>0.04</v>
      </c>
      <c r="X28" s="530">
        <v>0.04</v>
      </c>
      <c r="Y28" s="530">
        <v>0.04</v>
      </c>
      <c r="Z28" s="530">
        <v>0.04</v>
      </c>
      <c r="AA28" s="530">
        <v>0.04</v>
      </c>
      <c r="AB28" s="530">
        <v>0.04</v>
      </c>
      <c r="AC28" s="530">
        <v>0.04</v>
      </c>
      <c r="AD28" s="530">
        <v>0.04</v>
      </c>
      <c r="AE28" s="530">
        <v>0.04</v>
      </c>
      <c r="AF28" s="530">
        <v>0.04</v>
      </c>
      <c r="AG28" s="530">
        <v>0.04</v>
      </c>
      <c r="AH28" s="530">
        <v>0.04</v>
      </c>
      <c r="AI28" s="530">
        <v>1.04</v>
      </c>
      <c r="AJ28" s="530">
        <v>0.04</v>
      </c>
      <c r="AK28" s="530">
        <v>0.04</v>
      </c>
      <c r="AL28" s="530">
        <v>0.04</v>
      </c>
      <c r="AM28" s="530">
        <v>0.04</v>
      </c>
      <c r="AN28" s="530">
        <v>0.04</v>
      </c>
      <c r="AO28" s="530">
        <v>0.04</v>
      </c>
      <c r="AP28" s="530">
        <v>0.04</v>
      </c>
      <c r="AQ28" s="530">
        <v>0.04</v>
      </c>
      <c r="AR28" s="530">
        <v>0.04</v>
      </c>
      <c r="AS28" s="530">
        <v>0.04</v>
      </c>
      <c r="AT28" s="530">
        <v>0.04</v>
      </c>
      <c r="AU28" s="530">
        <v>0.04</v>
      </c>
      <c r="AV28" s="530">
        <v>0.04</v>
      </c>
      <c r="AW28" s="530">
        <v>0.04</v>
      </c>
      <c r="AX28" s="530">
        <v>0.04</v>
      </c>
      <c r="AY28" s="530">
        <v>0.04</v>
      </c>
      <c r="AZ28" s="530">
        <v>0.04</v>
      </c>
      <c r="BA28" s="530">
        <v>0.04</v>
      </c>
      <c r="BB28" s="530">
        <v>0.04</v>
      </c>
      <c r="BC28" s="530">
        <v>0.04</v>
      </c>
      <c r="BD28" s="530">
        <v>0.04</v>
      </c>
      <c r="BE28" s="530">
        <v>0.04</v>
      </c>
      <c r="BF28" s="530">
        <v>0.04</v>
      </c>
      <c r="BG28" s="530">
        <v>0.04</v>
      </c>
      <c r="BH28" s="530">
        <v>0.04</v>
      </c>
      <c r="BI28" s="530">
        <v>0.04</v>
      </c>
      <c r="BJ28" s="530">
        <v>0.04</v>
      </c>
      <c r="BK28" s="530">
        <v>0.04</v>
      </c>
      <c r="BL28" s="530">
        <v>0.04</v>
      </c>
      <c r="BM28" s="530">
        <v>0.04</v>
      </c>
      <c r="BN28" s="530">
        <v>0.04</v>
      </c>
      <c r="BO28" s="530">
        <v>0.04</v>
      </c>
      <c r="BP28" s="530">
        <v>0.04</v>
      </c>
      <c r="BQ28" s="530">
        <v>0.04</v>
      </c>
      <c r="BR28" s="530">
        <v>0.04</v>
      </c>
      <c r="BS28" s="530">
        <v>0.04</v>
      </c>
      <c r="BT28" s="530">
        <v>0.04</v>
      </c>
      <c r="BU28" s="530">
        <v>0.04</v>
      </c>
      <c r="BV28" s="530">
        <v>0.04</v>
      </c>
      <c r="BW28" s="530">
        <v>0.04</v>
      </c>
      <c r="BX28" s="530">
        <v>0.04</v>
      </c>
      <c r="BY28" s="530">
        <v>0.04</v>
      </c>
      <c r="BZ28" s="530">
        <v>0.04</v>
      </c>
      <c r="CA28" s="530">
        <v>0.04</v>
      </c>
      <c r="CB28" s="530">
        <v>0.04</v>
      </c>
      <c r="CC28" s="530">
        <v>0.04</v>
      </c>
      <c r="CD28" s="530">
        <v>0.04</v>
      </c>
      <c r="CE28" s="530">
        <v>0.04</v>
      </c>
      <c r="CF28" s="530">
        <v>0.04</v>
      </c>
      <c r="CG28" s="530">
        <v>0.04</v>
      </c>
      <c r="CH28" s="530">
        <v>0.04</v>
      </c>
      <c r="CI28" s="530">
        <v>0.04</v>
      </c>
      <c r="CJ28" s="530">
        <v>0.04</v>
      </c>
      <c r="CK28" s="530">
        <v>0.04</v>
      </c>
      <c r="CL28" s="530">
        <v>0.04</v>
      </c>
      <c r="CM28" s="530">
        <v>0.04</v>
      </c>
      <c r="CN28" s="530">
        <v>0.04</v>
      </c>
      <c r="CO28" s="530">
        <v>0.04</v>
      </c>
      <c r="CP28" s="530">
        <v>0.04</v>
      </c>
      <c r="CQ28" s="530">
        <v>0.04</v>
      </c>
      <c r="CR28" s="530">
        <v>0.04</v>
      </c>
      <c r="CS28" s="530">
        <v>0.04</v>
      </c>
      <c r="CT28" s="530">
        <v>0.04</v>
      </c>
      <c r="CU28" s="530">
        <v>0.04</v>
      </c>
      <c r="CV28" s="530">
        <v>0.04</v>
      </c>
      <c r="CW28" s="530">
        <v>0.04</v>
      </c>
      <c r="CX28" s="530">
        <v>0.04</v>
      </c>
      <c r="CY28" s="530">
        <v>0.04</v>
      </c>
      <c r="CZ28" s="530">
        <v>0.04</v>
      </c>
      <c r="DA28" s="530">
        <v>0.04</v>
      </c>
      <c r="DB28" s="530">
        <v>0.04</v>
      </c>
      <c r="DC28" s="530">
        <v>0.04</v>
      </c>
      <c r="DD28" s="530">
        <v>0.04</v>
      </c>
      <c r="DE28" s="530">
        <v>0.04</v>
      </c>
      <c r="DF28" s="530">
        <v>0.04</v>
      </c>
      <c r="DG28" s="530">
        <v>0.04</v>
      </c>
      <c r="DH28" s="530">
        <v>0.04</v>
      </c>
      <c r="DI28" s="530">
        <v>0.04</v>
      </c>
      <c r="DJ28" s="530">
        <v>0.04</v>
      </c>
      <c r="DK28" s="530">
        <v>0.04</v>
      </c>
      <c r="DL28" s="530">
        <v>0.04</v>
      </c>
      <c r="DM28" s="530">
        <v>0.04</v>
      </c>
      <c r="DN28" s="530">
        <v>0.04</v>
      </c>
      <c r="DO28" s="530">
        <v>0.04</v>
      </c>
      <c r="DP28" s="530">
        <v>0.04</v>
      </c>
      <c r="DQ28" s="530">
        <v>0.04</v>
      </c>
      <c r="DR28" s="530">
        <v>0.04</v>
      </c>
      <c r="DS28" s="530">
        <v>0.04</v>
      </c>
      <c r="DT28" s="530">
        <v>0.04</v>
      </c>
      <c r="DU28" s="530">
        <v>0.04</v>
      </c>
      <c r="DV28" s="530">
        <v>0.04</v>
      </c>
      <c r="DW28" s="530">
        <v>0.04</v>
      </c>
      <c r="DX28" s="530">
        <v>0.04</v>
      </c>
      <c r="DY28" s="530">
        <v>0.04</v>
      </c>
      <c r="DZ28" s="530">
        <v>0.04</v>
      </c>
      <c r="EA28" s="530">
        <v>0.04</v>
      </c>
      <c r="EB28" s="530">
        <v>0.04</v>
      </c>
      <c r="EC28" s="530">
        <v>0.04</v>
      </c>
      <c r="ED28" s="530">
        <v>0.04</v>
      </c>
      <c r="EE28" s="530">
        <v>0.04</v>
      </c>
      <c r="EF28" s="530">
        <v>0.04</v>
      </c>
      <c r="EG28" s="530">
        <v>0.04</v>
      </c>
      <c r="EH28" s="530">
        <v>0.04</v>
      </c>
      <c r="EI28" s="530">
        <v>0.04</v>
      </c>
      <c r="EJ28" s="530">
        <v>0.04</v>
      </c>
      <c r="EK28" s="530">
        <v>0.04</v>
      </c>
      <c r="EL28" s="530">
        <v>0.04</v>
      </c>
      <c r="EM28" s="530">
        <v>0.04</v>
      </c>
      <c r="EN28" s="530">
        <v>0.04</v>
      </c>
      <c r="EO28" s="530">
        <v>0.04</v>
      </c>
      <c r="EP28" s="530">
        <v>0.04</v>
      </c>
      <c r="EQ28" s="530">
        <v>0.04</v>
      </c>
      <c r="ER28" s="530">
        <v>0.04</v>
      </c>
      <c r="ES28" s="530">
        <v>0.04</v>
      </c>
      <c r="ET28" s="530">
        <v>0.04</v>
      </c>
      <c r="EU28" s="530">
        <v>0.04</v>
      </c>
      <c r="EV28" s="530">
        <v>0.04</v>
      </c>
      <c r="EW28" s="530">
        <v>0.04</v>
      </c>
      <c r="EX28" s="530">
        <v>0.04</v>
      </c>
      <c r="EY28" s="530">
        <v>0.04</v>
      </c>
      <c r="EZ28" s="530">
        <v>0.04</v>
      </c>
      <c r="FA28" s="530">
        <v>0.04</v>
      </c>
      <c r="FB28" s="530">
        <v>0.04</v>
      </c>
      <c r="FC28" s="530">
        <v>0.04</v>
      </c>
      <c r="FD28" s="530">
        <v>0.04</v>
      </c>
      <c r="FE28" s="530">
        <v>0.04</v>
      </c>
      <c r="FF28" s="530">
        <v>0.04</v>
      </c>
      <c r="FG28" s="530">
        <v>0.04</v>
      </c>
      <c r="FH28" s="530">
        <v>0.04</v>
      </c>
      <c r="FI28" s="530">
        <v>0.04</v>
      </c>
      <c r="FJ28" s="530">
        <v>0.04</v>
      </c>
      <c r="FK28" s="528"/>
      <c r="FL28" s="528"/>
      <c r="FM28" s="528"/>
      <c r="FN28" s="528"/>
      <c r="FO28" s="528"/>
      <c r="FP28" s="528"/>
      <c r="FQ28" s="528"/>
      <c r="FR28" s="528"/>
      <c r="FS28" s="528"/>
      <c r="FT28" s="528"/>
      <c r="FU28" s="528"/>
      <c r="FV28" s="528"/>
      <c r="FW28" s="528"/>
      <c r="FX28" s="528"/>
      <c r="FY28" s="528"/>
      <c r="FZ28" s="528"/>
      <c r="GA28" s="528"/>
      <c r="GB28" s="528"/>
      <c r="GC28" s="528"/>
      <c r="GD28" s="528"/>
      <c r="GE28" s="528"/>
      <c r="GF28" s="528"/>
      <c r="GG28" s="528"/>
      <c r="GH28" s="528"/>
      <c r="GI28" s="528"/>
      <c r="GJ28" s="528"/>
      <c r="GK28" s="528"/>
      <c r="GL28" s="528"/>
      <c r="GM28" s="528"/>
      <c r="GN28" s="528"/>
      <c r="GO28" s="528"/>
      <c r="GP28" s="528"/>
      <c r="GQ28" s="528"/>
      <c r="GR28" s="528"/>
      <c r="GS28" s="528"/>
      <c r="GT28" s="528"/>
      <c r="GU28" s="528"/>
      <c r="GV28" s="528"/>
      <c r="GW28" s="528"/>
      <c r="GX28" s="528"/>
      <c r="GY28" s="528"/>
      <c r="GZ28" s="528"/>
      <c r="HA28" s="528"/>
      <c r="HB28" s="528"/>
      <c r="HC28" s="528"/>
      <c r="HD28" s="528"/>
      <c r="HE28" s="528"/>
      <c r="HF28" s="528"/>
      <c r="HG28" s="528"/>
      <c r="HH28" s="528"/>
      <c r="HI28" s="528"/>
      <c r="HJ28" s="528"/>
      <c r="HK28" s="528"/>
      <c r="HL28" s="528"/>
      <c r="HM28" s="528"/>
      <c r="HN28" s="528"/>
      <c r="HO28" s="528"/>
      <c r="HP28" s="528"/>
      <c r="HQ28" s="528"/>
      <c r="HR28" s="528"/>
      <c r="HS28" s="528"/>
      <c r="HT28" s="528"/>
      <c r="HU28" s="528"/>
      <c r="HV28" s="528"/>
      <c r="HW28" s="528"/>
      <c r="HX28" s="528"/>
      <c r="HY28" s="528"/>
      <c r="HZ28" s="528"/>
      <c r="IA28" s="528"/>
      <c r="IB28" s="528"/>
      <c r="IC28" s="528"/>
      <c r="ID28" s="528"/>
      <c r="IE28" s="528"/>
      <c r="IF28" s="528"/>
      <c r="IG28" s="528"/>
      <c r="IH28" s="528"/>
      <c r="II28" s="528"/>
      <c r="IJ28" s="528"/>
      <c r="IK28" s="528"/>
      <c r="IL28" s="528"/>
      <c r="IM28" s="528"/>
      <c r="IN28" s="528"/>
      <c r="IO28" s="528"/>
      <c r="IP28" s="528"/>
      <c r="IQ28" s="528"/>
      <c r="IR28" s="528"/>
      <c r="IS28" s="528"/>
      <c r="IT28" s="528"/>
      <c r="IU28" s="528"/>
      <c r="IV28" s="528"/>
      <c r="IW28" s="528"/>
      <c r="IX28" s="528"/>
      <c r="IY28" s="528"/>
      <c r="IZ28" s="528"/>
      <c r="JA28" s="528"/>
      <c r="JB28" s="528"/>
      <c r="JC28" s="528"/>
      <c r="JD28" s="528"/>
      <c r="JE28" s="528"/>
      <c r="JF28" s="528"/>
      <c r="JG28" s="528"/>
      <c r="JH28" s="528"/>
      <c r="JI28" s="528"/>
      <c r="JJ28" s="528"/>
      <c r="JK28" s="528"/>
      <c r="JL28" s="528"/>
      <c r="JM28" s="528"/>
      <c r="JN28" s="528"/>
      <c r="JO28" s="528"/>
      <c r="JP28" s="528"/>
      <c r="JQ28" s="528"/>
      <c r="JR28" s="528"/>
      <c r="JS28" s="528"/>
      <c r="JT28" s="528"/>
      <c r="JU28" s="528"/>
      <c r="JV28" s="528"/>
      <c r="JW28" s="528"/>
      <c r="JX28" s="528"/>
      <c r="JY28" s="528"/>
      <c r="JZ28" s="528"/>
      <c r="KA28" s="528"/>
      <c r="KB28" s="528"/>
      <c r="KC28" s="528"/>
      <c r="KD28" s="528"/>
      <c r="KE28" s="528"/>
      <c r="KF28" s="528"/>
      <c r="KG28" s="528"/>
      <c r="KH28" s="528"/>
      <c r="KI28" s="528"/>
      <c r="KJ28" s="528"/>
      <c r="KK28" s="528"/>
      <c r="KL28" s="528"/>
      <c r="KM28" s="528"/>
      <c r="KN28" s="528"/>
      <c r="KO28" s="528"/>
      <c r="KP28" s="528"/>
      <c r="KQ28" s="528"/>
      <c r="KR28" s="528"/>
      <c r="KS28" s="528"/>
      <c r="KT28" s="528"/>
      <c r="KU28" s="528"/>
      <c r="KV28" s="528"/>
      <c r="KW28" s="528"/>
      <c r="KX28" s="528"/>
      <c r="KY28" s="528"/>
      <c r="KZ28" s="528"/>
      <c r="LA28" s="528"/>
      <c r="LB28" s="528"/>
      <c r="LC28" s="528"/>
      <c r="LD28" s="528"/>
      <c r="LE28" s="528"/>
      <c r="LF28" s="528"/>
      <c r="LG28" s="528"/>
      <c r="LH28" s="528"/>
      <c r="LI28" s="528"/>
      <c r="LJ28" s="528"/>
      <c r="LK28" s="528"/>
      <c r="LL28" s="528"/>
      <c r="LM28" s="528"/>
      <c r="LN28" s="528"/>
      <c r="LO28" s="528"/>
      <c r="LP28" s="528"/>
      <c r="LQ28" s="528"/>
      <c r="LR28" s="528"/>
      <c r="LS28" s="528"/>
      <c r="LT28" s="528"/>
      <c r="LU28" s="528"/>
      <c r="LV28" s="528"/>
      <c r="LW28" s="528"/>
      <c r="LX28" s="528"/>
      <c r="LY28" s="528"/>
      <c r="LZ28" s="528"/>
      <c r="MA28" s="528"/>
      <c r="MB28" s="528"/>
      <c r="MC28" s="528"/>
      <c r="MD28" s="528"/>
      <c r="ME28" s="528"/>
      <c r="MF28" s="528"/>
      <c r="MG28" s="528"/>
      <c r="MH28" s="528"/>
      <c r="MI28" s="528"/>
      <c r="MJ28" s="528"/>
      <c r="MK28" s="528"/>
      <c r="ML28" s="528"/>
      <c r="MM28" s="528"/>
      <c r="MN28" s="528"/>
      <c r="MO28" s="528"/>
      <c r="MP28" s="528"/>
      <c r="MQ28" s="528"/>
      <c r="MR28" s="528"/>
      <c r="MS28" s="529"/>
    </row>
    <row r="29" spans="2:357" s="525" customFormat="1" hidden="1">
      <c r="B29" s="521"/>
      <c r="C29" s="522" t="e">
        <f>#REF!</f>
        <v>#REF!</v>
      </c>
      <c r="D29" s="530"/>
      <c r="E29" s="530"/>
      <c r="F29" s="530"/>
      <c r="G29" s="530"/>
      <c r="H29" s="530"/>
      <c r="I29" s="530"/>
      <c r="J29" s="530"/>
      <c r="K29" s="530"/>
      <c r="L29" s="530">
        <v>0.08</v>
      </c>
      <c r="M29" s="530">
        <v>0.08</v>
      </c>
      <c r="N29" s="530">
        <v>0.08</v>
      </c>
      <c r="O29" s="530">
        <v>0.08</v>
      </c>
      <c r="P29" s="530">
        <v>0.08</v>
      </c>
      <c r="Q29" s="530">
        <v>0.08</v>
      </c>
      <c r="R29" s="530"/>
      <c r="S29" s="530"/>
      <c r="T29" s="530"/>
      <c r="U29" s="530"/>
      <c r="V29" s="530"/>
      <c r="W29" s="530"/>
      <c r="X29" s="530"/>
      <c r="Y29" s="530"/>
      <c r="Z29" s="530"/>
      <c r="AA29" s="530"/>
      <c r="AB29" s="530"/>
      <c r="AC29" s="530"/>
      <c r="AD29" s="530"/>
      <c r="AE29" s="530"/>
      <c r="AF29" s="530"/>
      <c r="AG29" s="530"/>
      <c r="AH29" s="530"/>
      <c r="AI29" s="530"/>
      <c r="AJ29" s="530"/>
      <c r="AK29" s="530"/>
      <c r="AL29" s="530"/>
      <c r="AM29" s="530"/>
      <c r="AN29" s="530"/>
      <c r="AO29" s="530"/>
      <c r="AP29" s="530"/>
      <c r="AQ29" s="530"/>
      <c r="AR29" s="530"/>
      <c r="AS29" s="530"/>
      <c r="AT29" s="530"/>
      <c r="AU29" s="530"/>
      <c r="AV29" s="530"/>
      <c r="AW29" s="530"/>
      <c r="AX29" s="530"/>
      <c r="AY29" s="530"/>
      <c r="AZ29" s="530"/>
      <c r="BA29" s="530"/>
      <c r="BB29" s="530"/>
      <c r="BC29" s="530"/>
      <c r="BD29" s="530"/>
      <c r="BE29" s="530"/>
      <c r="BF29" s="530"/>
      <c r="BG29" s="530"/>
      <c r="BH29" s="530"/>
      <c r="BI29" s="530"/>
      <c r="BJ29" s="530"/>
      <c r="BK29" s="530"/>
      <c r="BL29" s="530"/>
      <c r="BM29" s="530"/>
      <c r="BN29" s="530"/>
      <c r="BO29" s="530"/>
      <c r="BP29" s="530"/>
      <c r="BQ29" s="530"/>
      <c r="BR29" s="530"/>
      <c r="BS29" s="530"/>
      <c r="BT29" s="530"/>
      <c r="BU29" s="530"/>
      <c r="BV29" s="530"/>
      <c r="BW29" s="530"/>
      <c r="BX29" s="530"/>
      <c r="BY29" s="530"/>
      <c r="BZ29" s="530"/>
      <c r="CA29" s="530"/>
      <c r="CB29" s="530"/>
      <c r="CC29" s="530"/>
      <c r="CD29" s="530"/>
      <c r="CE29" s="530"/>
      <c r="CF29" s="530"/>
      <c r="CG29" s="530"/>
      <c r="CH29" s="530"/>
      <c r="CI29" s="530"/>
      <c r="CJ29" s="530"/>
      <c r="CK29" s="530"/>
      <c r="CL29" s="530"/>
      <c r="CM29" s="530"/>
      <c r="CN29" s="530"/>
      <c r="CO29" s="530"/>
      <c r="CP29" s="530"/>
      <c r="CQ29" s="530"/>
      <c r="CR29" s="530"/>
      <c r="CS29" s="530"/>
      <c r="CT29" s="530"/>
      <c r="CU29" s="530"/>
      <c r="CV29" s="530"/>
      <c r="CW29" s="530"/>
      <c r="CX29" s="530"/>
      <c r="CY29" s="530"/>
      <c r="CZ29" s="530"/>
      <c r="DA29" s="530"/>
      <c r="DB29" s="530"/>
      <c r="DC29" s="530"/>
      <c r="DD29" s="530"/>
      <c r="DE29" s="530"/>
      <c r="DF29" s="530"/>
      <c r="DG29" s="530"/>
      <c r="DH29" s="530"/>
      <c r="DI29" s="530"/>
      <c r="DJ29" s="530"/>
      <c r="DK29" s="530"/>
      <c r="DL29" s="530"/>
      <c r="DM29" s="530"/>
      <c r="DN29" s="530"/>
      <c r="DO29" s="530"/>
      <c r="DP29" s="530"/>
      <c r="DQ29" s="530"/>
      <c r="DR29" s="530"/>
      <c r="DS29" s="530"/>
      <c r="DT29" s="530"/>
      <c r="DU29" s="530"/>
      <c r="DV29" s="530"/>
      <c r="DW29" s="530">
        <v>0.08</v>
      </c>
      <c r="DX29" s="530">
        <v>0.08</v>
      </c>
      <c r="DY29" s="530">
        <v>0.08</v>
      </c>
      <c r="DZ29" s="530">
        <v>0.08</v>
      </c>
      <c r="EA29" s="530">
        <v>0.08</v>
      </c>
      <c r="EB29" s="530">
        <v>0.08</v>
      </c>
      <c r="EC29" s="530">
        <v>0.08</v>
      </c>
      <c r="ED29" s="530">
        <v>0.08</v>
      </c>
      <c r="EE29" s="530">
        <v>0.08</v>
      </c>
      <c r="EF29" s="530">
        <v>0.08</v>
      </c>
      <c r="EG29" s="530">
        <v>0.08</v>
      </c>
      <c r="EH29" s="530">
        <v>0.08</v>
      </c>
      <c r="EI29" s="530">
        <v>0.08</v>
      </c>
      <c r="EJ29" s="530">
        <v>0.08</v>
      </c>
      <c r="EK29" s="530">
        <v>0.08</v>
      </c>
      <c r="EL29" s="530">
        <v>0.08</v>
      </c>
      <c r="EM29" s="530">
        <v>0.08</v>
      </c>
      <c r="EN29" s="530">
        <v>0.08</v>
      </c>
      <c r="EO29" s="530">
        <v>0.08</v>
      </c>
      <c r="EP29" s="530">
        <v>0.08</v>
      </c>
      <c r="EQ29" s="530">
        <v>0.08</v>
      </c>
      <c r="ER29" s="530">
        <v>0.08</v>
      </c>
      <c r="ES29" s="530">
        <v>0.08</v>
      </c>
      <c r="ET29" s="530">
        <v>0.08</v>
      </c>
      <c r="EU29" s="530">
        <v>0.08</v>
      </c>
      <c r="EV29" s="530">
        <v>0.08</v>
      </c>
      <c r="EW29" s="530">
        <v>0.08</v>
      </c>
      <c r="EX29" s="530">
        <v>0.08</v>
      </c>
      <c r="EY29" s="530">
        <v>0.08</v>
      </c>
      <c r="EZ29" s="530">
        <v>0.08</v>
      </c>
      <c r="FA29" s="530">
        <v>0.08</v>
      </c>
      <c r="FB29" s="530">
        <v>0.08</v>
      </c>
      <c r="FC29" s="530">
        <v>0.08</v>
      </c>
      <c r="FD29" s="530">
        <v>0.08</v>
      </c>
      <c r="FE29" s="530">
        <v>0.08</v>
      </c>
      <c r="FF29" s="530">
        <v>0.08</v>
      </c>
      <c r="FG29" s="530">
        <v>0.08</v>
      </c>
      <c r="FH29" s="530">
        <v>0.08</v>
      </c>
      <c r="FI29" s="530">
        <v>0.08</v>
      </c>
      <c r="FJ29" s="530"/>
      <c r="FK29" s="530"/>
      <c r="FL29" s="530"/>
      <c r="FM29" s="530"/>
      <c r="FN29" s="530"/>
      <c r="FO29" s="530"/>
      <c r="FP29" s="530"/>
      <c r="FQ29" s="530"/>
      <c r="FR29" s="530"/>
      <c r="FS29" s="530">
        <v>0.08</v>
      </c>
      <c r="FT29" s="530">
        <v>0.08</v>
      </c>
      <c r="FU29" s="530">
        <v>0.08</v>
      </c>
      <c r="FV29" s="530">
        <v>0.08</v>
      </c>
      <c r="FW29" s="530">
        <v>0.08</v>
      </c>
      <c r="FX29" s="530">
        <v>0.08</v>
      </c>
      <c r="FY29" s="530"/>
      <c r="FZ29" s="530"/>
      <c r="GA29" s="530"/>
      <c r="GB29" s="530"/>
      <c r="GC29" s="530"/>
      <c r="GD29" s="530"/>
      <c r="GE29" s="530"/>
      <c r="GF29" s="530"/>
      <c r="GG29" s="530"/>
      <c r="GH29" s="530"/>
      <c r="GI29" s="530"/>
      <c r="GJ29" s="530"/>
      <c r="GK29" s="530"/>
      <c r="GL29" s="530"/>
      <c r="GM29" s="530"/>
      <c r="GN29" s="530"/>
      <c r="GO29" s="530"/>
      <c r="GP29" s="530"/>
      <c r="GQ29" s="530"/>
      <c r="GR29" s="530"/>
      <c r="GS29" s="530"/>
      <c r="GT29" s="530"/>
      <c r="GU29" s="530"/>
      <c r="GV29" s="530"/>
      <c r="GW29" s="530"/>
      <c r="GX29" s="530"/>
      <c r="GY29" s="530"/>
      <c r="GZ29" s="530"/>
      <c r="HA29" s="530"/>
      <c r="HB29" s="530"/>
      <c r="HC29" s="530"/>
      <c r="HD29" s="530"/>
      <c r="HE29" s="530"/>
      <c r="HF29" s="530"/>
      <c r="HG29" s="530"/>
      <c r="HH29" s="530"/>
      <c r="HI29" s="530"/>
      <c r="HJ29" s="530"/>
      <c r="HK29" s="530"/>
      <c r="HL29" s="530"/>
      <c r="HM29" s="530"/>
      <c r="HN29" s="530"/>
      <c r="HO29" s="530"/>
      <c r="HP29" s="530"/>
      <c r="HQ29" s="530"/>
      <c r="HR29" s="530"/>
      <c r="HS29" s="530"/>
      <c r="HT29" s="530"/>
      <c r="HU29" s="530"/>
      <c r="HV29" s="530"/>
      <c r="HW29" s="530"/>
      <c r="HX29" s="530"/>
      <c r="HY29" s="530"/>
      <c r="HZ29" s="530"/>
      <c r="IA29" s="530"/>
      <c r="IB29" s="530"/>
      <c r="IC29" s="530"/>
      <c r="ID29" s="530"/>
      <c r="IE29" s="530"/>
      <c r="IF29" s="530"/>
      <c r="IG29" s="530"/>
      <c r="IH29" s="530"/>
      <c r="II29" s="530"/>
      <c r="IJ29" s="530"/>
      <c r="IK29" s="530"/>
      <c r="IL29" s="530"/>
      <c r="IM29" s="530"/>
      <c r="IN29" s="530"/>
      <c r="IO29" s="530"/>
      <c r="IP29" s="530"/>
      <c r="IQ29" s="530"/>
      <c r="IR29" s="530"/>
      <c r="IS29" s="530"/>
      <c r="IT29" s="530"/>
      <c r="IU29" s="530"/>
      <c r="IV29" s="530"/>
      <c r="IW29" s="530"/>
      <c r="IX29" s="530"/>
      <c r="IY29" s="530"/>
      <c r="IZ29" s="530"/>
      <c r="JA29" s="530"/>
      <c r="JB29" s="530"/>
      <c r="JC29" s="530"/>
      <c r="JD29" s="530"/>
      <c r="JE29" s="530"/>
      <c r="JF29" s="530"/>
      <c r="JG29" s="530"/>
      <c r="JH29" s="530"/>
      <c r="JI29" s="530"/>
      <c r="JJ29" s="530"/>
      <c r="JK29" s="530"/>
      <c r="JL29" s="530"/>
      <c r="JM29" s="530"/>
      <c r="JN29" s="530"/>
      <c r="JO29" s="530"/>
      <c r="JP29" s="530"/>
      <c r="JQ29" s="530"/>
      <c r="JR29" s="530"/>
      <c r="JS29" s="530"/>
      <c r="JT29" s="530"/>
      <c r="JU29" s="530"/>
      <c r="JV29" s="530"/>
      <c r="JW29" s="530"/>
      <c r="JX29" s="530"/>
      <c r="JY29" s="530"/>
      <c r="JZ29" s="530"/>
      <c r="KA29" s="530"/>
      <c r="KB29" s="530"/>
      <c r="KC29" s="530"/>
      <c r="KD29" s="530">
        <v>0.08</v>
      </c>
      <c r="KE29" s="530">
        <v>0.08</v>
      </c>
      <c r="KF29" s="530">
        <v>0.08</v>
      </c>
      <c r="KG29" s="530">
        <v>0.08</v>
      </c>
      <c r="KH29" s="530">
        <v>0.08</v>
      </c>
      <c r="KI29" s="530">
        <v>0.08</v>
      </c>
      <c r="KJ29" s="530">
        <v>0.08</v>
      </c>
      <c r="KK29" s="530">
        <v>0.08</v>
      </c>
      <c r="KL29" s="530">
        <v>0.08</v>
      </c>
      <c r="KM29" s="530">
        <v>0.08</v>
      </c>
      <c r="KN29" s="530">
        <v>0.08</v>
      </c>
      <c r="KO29" s="530">
        <v>0.08</v>
      </c>
      <c r="KP29" s="530">
        <v>0.08</v>
      </c>
      <c r="KQ29" s="530">
        <v>0.08</v>
      </c>
      <c r="KR29" s="530">
        <v>0.08</v>
      </c>
      <c r="KS29" s="530">
        <v>0.08</v>
      </c>
      <c r="KT29" s="530">
        <v>0.08</v>
      </c>
      <c r="KU29" s="530">
        <v>0.08</v>
      </c>
      <c r="KV29" s="530">
        <v>0.08</v>
      </c>
      <c r="KW29" s="530">
        <v>0.08</v>
      </c>
      <c r="KX29" s="530">
        <v>0.08</v>
      </c>
      <c r="KY29" s="530">
        <v>0.08</v>
      </c>
      <c r="KZ29" s="530">
        <v>0.08</v>
      </c>
      <c r="LA29" s="530">
        <v>0.08</v>
      </c>
      <c r="LB29" s="530">
        <v>0.08</v>
      </c>
      <c r="LC29" s="530">
        <v>0.08</v>
      </c>
      <c r="LD29" s="530">
        <v>0.08</v>
      </c>
      <c r="LE29" s="530">
        <v>0.08</v>
      </c>
      <c r="LF29" s="530">
        <v>0.08</v>
      </c>
      <c r="LG29" s="530">
        <v>0.08</v>
      </c>
      <c r="LH29" s="530">
        <v>0.08</v>
      </c>
      <c r="LI29" s="530">
        <v>0.08</v>
      </c>
      <c r="LJ29" s="530">
        <v>0.08</v>
      </c>
      <c r="LK29" s="530">
        <v>0.08</v>
      </c>
      <c r="LL29" s="530">
        <v>0.08</v>
      </c>
      <c r="LM29" s="530">
        <v>0.08</v>
      </c>
      <c r="LN29" s="530">
        <v>0.08</v>
      </c>
      <c r="LO29" s="530">
        <v>0.08</v>
      </c>
      <c r="LP29" s="530">
        <v>0.08</v>
      </c>
      <c r="LQ29" s="528"/>
      <c r="LR29" s="528"/>
      <c r="LS29" s="528"/>
      <c r="LT29" s="528"/>
      <c r="LU29" s="528"/>
      <c r="LV29" s="528"/>
      <c r="LW29" s="528"/>
      <c r="LX29" s="528"/>
      <c r="LY29" s="528"/>
      <c r="LZ29" s="528"/>
      <c r="MA29" s="528"/>
      <c r="MB29" s="528"/>
      <c r="MC29" s="528"/>
      <c r="MD29" s="528"/>
      <c r="ME29" s="528"/>
      <c r="MF29" s="528"/>
      <c r="MG29" s="528"/>
      <c r="MH29" s="528"/>
      <c r="MI29" s="528"/>
      <c r="MJ29" s="528"/>
      <c r="MK29" s="528"/>
      <c r="ML29" s="528"/>
      <c r="MM29" s="528"/>
      <c r="MN29" s="528"/>
      <c r="MO29" s="528"/>
      <c r="MP29" s="528"/>
      <c r="MQ29" s="528"/>
      <c r="MR29" s="528"/>
      <c r="MS29" s="529"/>
    </row>
    <row r="30" spans="2:357" s="525" customFormat="1">
      <c r="B30" s="531"/>
      <c r="C30" s="532" t="str">
        <f>C18</f>
        <v>Generator acetilenă</v>
      </c>
      <c r="D30" s="528">
        <f>CPSA!E29</f>
        <v>0.3</v>
      </c>
      <c r="E30" s="528">
        <f>CPSA!G29</f>
        <v>0.3</v>
      </c>
      <c r="F30" s="528">
        <f>CPSA!I29</f>
        <v>0.3</v>
      </c>
      <c r="G30" s="528">
        <f>CPSA!J29</f>
        <v>0.36</v>
      </c>
      <c r="H30" s="528">
        <f>CPSA!K29</f>
        <v>0.36</v>
      </c>
      <c r="I30" s="528">
        <f>CPSA!L29</f>
        <v>0.4</v>
      </c>
      <c r="J30" s="528">
        <f>CPSA!M29</f>
        <v>0.42</v>
      </c>
      <c r="K30" s="528">
        <f>CPSA!N29</f>
        <v>0.49</v>
      </c>
      <c r="L30" s="528">
        <f>CPSA!O29</f>
        <v>0.6</v>
      </c>
      <c r="M30" s="528">
        <f>CPSA!P29</f>
        <v>0.81</v>
      </c>
      <c r="N30" s="528">
        <f>CPSA!Q29</f>
        <v>0.83</v>
      </c>
      <c r="O30" s="528">
        <f>CPSA!R29</f>
        <v>1.51</v>
      </c>
      <c r="P30" s="528">
        <f>CPSA!S29</f>
        <v>2.0099999999999998</v>
      </c>
      <c r="Q30" s="528">
        <f>CPSA!T29</f>
        <v>2.2599999999999998</v>
      </c>
      <c r="R30" s="528">
        <f>CPSA!U29</f>
        <v>0</v>
      </c>
      <c r="S30" s="528">
        <f>CPSA!W29</f>
        <v>0</v>
      </c>
      <c r="T30" s="528">
        <f>CPSA!Y29</f>
        <v>0</v>
      </c>
      <c r="U30" s="528">
        <f>CPSA!AA29</f>
        <v>0</v>
      </c>
      <c r="V30" s="528">
        <f>CPSA!AC29</f>
        <v>0</v>
      </c>
      <c r="W30" s="528">
        <f>CPSA!AE29</f>
        <v>0</v>
      </c>
      <c r="X30" s="528">
        <f>CPSA!AG29</f>
        <v>0</v>
      </c>
      <c r="Y30" s="528">
        <f>CPSA!AI29</f>
        <v>0</v>
      </c>
      <c r="Z30" s="528">
        <f>CPSA!AK29</f>
        <v>0</v>
      </c>
      <c r="AA30" s="528">
        <f>CPSA!AM29</f>
        <v>0</v>
      </c>
      <c r="AB30" s="528">
        <f>CPSA!AO29</f>
        <v>0</v>
      </c>
      <c r="AC30" s="528">
        <f>CPSA!AQ29</f>
        <v>0</v>
      </c>
      <c r="AD30" s="528">
        <f>CPSA!AS29</f>
        <v>0</v>
      </c>
      <c r="AE30" s="528">
        <f>CPSA!AU29</f>
        <v>0</v>
      </c>
      <c r="AF30" s="528">
        <f>CPSA!AW29</f>
        <v>0</v>
      </c>
      <c r="AG30" s="528">
        <f>CPSA!AY29</f>
        <v>0</v>
      </c>
      <c r="AH30" s="528">
        <f>CPSA!BA29</f>
        <v>0</v>
      </c>
      <c r="AI30" s="528">
        <f>CPSA!BB29</f>
        <v>0</v>
      </c>
      <c r="AJ30" s="528">
        <f>CPSA!BD29</f>
        <v>0</v>
      </c>
      <c r="AK30" s="528">
        <f>CPSA!BF29</f>
        <v>0</v>
      </c>
      <c r="AL30" s="528">
        <f>CPSA!BH29</f>
        <v>0</v>
      </c>
      <c r="AM30" s="528">
        <f>CPSA!BJ29</f>
        <v>0</v>
      </c>
      <c r="AN30" s="528">
        <f>CPSA!BL29</f>
        <v>0</v>
      </c>
      <c r="AO30" s="528">
        <f>CPSA!BN29</f>
        <v>0</v>
      </c>
      <c r="AP30" s="528">
        <f>CPSA!BP29</f>
        <v>0</v>
      </c>
      <c r="AQ30" s="528">
        <f>CPSA!BR29</f>
        <v>0</v>
      </c>
      <c r="AR30" s="528">
        <f>CPSA!BT29</f>
        <v>0</v>
      </c>
      <c r="AS30" s="528">
        <f>CPSA!BV29</f>
        <v>0</v>
      </c>
      <c r="AT30" s="528">
        <f>CPSA!BX29</f>
        <v>0</v>
      </c>
      <c r="AU30" s="528">
        <f>CPSA!BZ29</f>
        <v>0</v>
      </c>
      <c r="AV30" s="528">
        <f>CPSA!CB29</f>
        <v>0</v>
      </c>
      <c r="AW30" s="528">
        <f>CPSA!CD29</f>
        <v>0</v>
      </c>
      <c r="AX30" s="528">
        <f>CPSA!CF29</f>
        <v>0</v>
      </c>
      <c r="AY30" s="528">
        <f>CPSA!CH29</f>
        <v>0</v>
      </c>
      <c r="AZ30" s="528">
        <f>CPSA!CJ29</f>
        <v>0</v>
      </c>
      <c r="BA30" s="528">
        <f>CPSA!CK29</f>
        <v>0</v>
      </c>
      <c r="BB30" s="528">
        <f>CPSA!CL29</f>
        <v>0</v>
      </c>
      <c r="BC30" s="528">
        <f>CPSA!CM29</f>
        <v>0</v>
      </c>
      <c r="BD30" s="528">
        <f>CPSA!CN29</f>
        <v>0</v>
      </c>
      <c r="BE30" s="528">
        <f>CPSA!CO29</f>
        <v>0</v>
      </c>
      <c r="BF30" s="528">
        <f>CPSA!CP29</f>
        <v>0</v>
      </c>
      <c r="BG30" s="528">
        <f>CPSA!CQ29</f>
        <v>0</v>
      </c>
      <c r="BH30" s="528">
        <f>CPSA!CR29</f>
        <v>0</v>
      </c>
      <c r="BI30" s="528">
        <f>CPSA!CS29</f>
        <v>0</v>
      </c>
      <c r="BJ30" s="528">
        <f>CPSA!CT29</f>
        <v>0</v>
      </c>
      <c r="BK30" s="528">
        <f>CPSA!CU29</f>
        <v>0</v>
      </c>
      <c r="BL30" s="528">
        <f>CPSA!CV29</f>
        <v>0</v>
      </c>
      <c r="BM30" s="528">
        <f>CPSA!CW29</f>
        <v>0</v>
      </c>
      <c r="BN30" s="528">
        <f>CPSA!CX29</f>
        <v>0</v>
      </c>
      <c r="BO30" s="528">
        <f>CPSA!CY29</f>
        <v>0</v>
      </c>
      <c r="BP30" s="528">
        <f>CPSA!CZ29</f>
        <v>0</v>
      </c>
      <c r="BQ30" s="528">
        <f>CPSA!DA29</f>
        <v>0</v>
      </c>
      <c r="BR30" s="528">
        <f>CPSA!DB29</f>
        <v>0</v>
      </c>
      <c r="BS30" s="528">
        <f>CPSA!DC29</f>
        <v>0</v>
      </c>
      <c r="BT30" s="528">
        <f>CPSA!DD29</f>
        <v>0</v>
      </c>
      <c r="BU30" s="528">
        <f>CPSA!DE29</f>
        <v>0</v>
      </c>
      <c r="BV30" s="528">
        <f>CPSA!DF29</f>
        <v>0</v>
      </c>
      <c r="BW30" s="528">
        <f>CPSA!DG29</f>
        <v>0</v>
      </c>
      <c r="BX30" s="528">
        <f>CPSA!DH29</f>
        <v>0</v>
      </c>
      <c r="BY30" s="528">
        <f>CPSA!DI29</f>
        <v>0</v>
      </c>
      <c r="BZ30" s="528">
        <f>CPSA!DJ29</f>
        <v>0</v>
      </c>
      <c r="CA30" s="528">
        <f>CPSA!DK29</f>
        <v>0</v>
      </c>
      <c r="CB30" s="528">
        <f>CPSA!DL29</f>
        <v>0</v>
      </c>
      <c r="CC30" s="528">
        <f>CPSA!DM29</f>
        <v>0</v>
      </c>
      <c r="CD30" s="528">
        <f>CPSA!DN29</f>
        <v>0</v>
      </c>
      <c r="CE30" s="528">
        <f>CPSA!DO29</f>
        <v>0</v>
      </c>
      <c r="CF30" s="528">
        <f>CPSA!DP29</f>
        <v>0</v>
      </c>
      <c r="CG30" s="528">
        <f>CPSA!DQ29</f>
        <v>0</v>
      </c>
      <c r="CH30" s="528">
        <f>CPSA!DR29</f>
        <v>0</v>
      </c>
      <c r="CI30" s="528">
        <f>CPSA!DS29</f>
        <v>0</v>
      </c>
      <c r="CJ30" s="528">
        <f>CPSA!DT29</f>
        <v>0</v>
      </c>
      <c r="CK30" s="528">
        <f>CPSA!DU29</f>
        <v>0</v>
      </c>
      <c r="CL30" s="528">
        <f>CPSA!DV29</f>
        <v>0</v>
      </c>
      <c r="CM30" s="528">
        <f>CPSA!DW29</f>
        <v>0</v>
      </c>
      <c r="CN30" s="528">
        <f>CPSA!DX29</f>
        <v>0</v>
      </c>
      <c r="CO30" s="528">
        <f>CPSA!DY29</f>
        <v>0</v>
      </c>
      <c r="CP30" s="528">
        <f>CPSA!DZ29</f>
        <v>0.35</v>
      </c>
      <c r="CQ30" s="528">
        <f>CPSA!EA29</f>
        <v>0.35</v>
      </c>
      <c r="CR30" s="528">
        <f>CPSA!EB29</f>
        <v>0.35</v>
      </c>
      <c r="CS30" s="528">
        <f>CPSA!EC29</f>
        <v>0.35</v>
      </c>
      <c r="CT30" s="528">
        <f>CPSA!ED29</f>
        <v>0.35</v>
      </c>
      <c r="CU30" s="528">
        <f>CPSA!EE29</f>
        <v>0.35</v>
      </c>
      <c r="CV30" s="528">
        <f>CPSA!EF29</f>
        <v>0.35</v>
      </c>
      <c r="CW30" s="528">
        <f>CPSA!EG29</f>
        <v>0.35</v>
      </c>
      <c r="CX30" s="528">
        <f>CPSA!EH29</f>
        <v>0.35</v>
      </c>
      <c r="CY30" s="528">
        <f>CPSA!EI29</f>
        <v>0.35</v>
      </c>
      <c r="CZ30" s="528">
        <f>CPSA!EJ29</f>
        <v>0.35</v>
      </c>
      <c r="DA30" s="528">
        <f>CPSA!EK29</f>
        <v>0.35</v>
      </c>
      <c r="DB30" s="528">
        <f>CPSA!EL29</f>
        <v>0.56999999999999995</v>
      </c>
      <c r="DC30" s="528">
        <f>CPSA!EM29</f>
        <v>0.56999999999999995</v>
      </c>
      <c r="DD30" s="528">
        <f>CPSA!EN29</f>
        <v>0.56999999999999995</v>
      </c>
      <c r="DE30" s="528">
        <f>CPSA!EO29</f>
        <v>0.56999999999999995</v>
      </c>
      <c r="DF30" s="528">
        <f>CPSA!EP29</f>
        <v>0.56999999999999995</v>
      </c>
      <c r="DG30" s="528">
        <f>CPSA!EQ29</f>
        <v>0.56999999999999995</v>
      </c>
      <c r="DH30" s="528">
        <f>CPSA!ER29</f>
        <v>0.56999999999999995</v>
      </c>
      <c r="DI30" s="528">
        <f>CPSA!ES29</f>
        <v>0.56999999999999995</v>
      </c>
      <c r="DJ30" s="528">
        <f>CPSA!ET29</f>
        <v>0.56999999999999995</v>
      </c>
      <c r="DK30" s="528">
        <f>CPSA!EU29</f>
        <v>0.56999999999999995</v>
      </c>
      <c r="DL30" s="528">
        <f>CPSA!EV29</f>
        <v>0.56999999999999995</v>
      </c>
      <c r="DM30" s="528">
        <f>CPSA!EW29</f>
        <v>0.63</v>
      </c>
      <c r="DN30" s="528">
        <f>CPSA!EX29</f>
        <v>0.63</v>
      </c>
      <c r="DO30" s="528">
        <f>CPSA!EY29</f>
        <v>0.63</v>
      </c>
      <c r="DP30" s="528">
        <f>CPSA!EZ29</f>
        <v>0.63</v>
      </c>
      <c r="DQ30" s="528">
        <f>CPSA!FA29</f>
        <v>0.63</v>
      </c>
      <c r="DR30" s="528">
        <f>CPSA!FB29</f>
        <v>0.63</v>
      </c>
      <c r="DS30" s="528">
        <f>CPSA!FC29</f>
        <v>0.63</v>
      </c>
      <c r="DT30" s="528">
        <f>CPSA!FD29</f>
        <v>0.63</v>
      </c>
      <c r="DU30" s="528">
        <f>CPSA!FE29</f>
        <v>0.63</v>
      </c>
      <c r="DV30" s="528">
        <f>CPSA!FF29</f>
        <v>0.63</v>
      </c>
      <c r="DW30" s="528">
        <f>CPSA!FG29</f>
        <v>0.8</v>
      </c>
      <c r="DX30" s="528">
        <f>CPSA!FH29</f>
        <v>0.8</v>
      </c>
      <c r="DY30" s="528">
        <f>CPSA!FI29</f>
        <v>0.8</v>
      </c>
      <c r="DZ30" s="528">
        <f>CPSA!FJ29</f>
        <v>0.8</v>
      </c>
      <c r="EA30" s="528">
        <f>CPSA!FK29</f>
        <v>0.8</v>
      </c>
      <c r="EB30" s="528">
        <f>CPSA!FL29</f>
        <v>0.8</v>
      </c>
      <c r="EC30" s="528">
        <f>CPSA!FM29</f>
        <v>0.8</v>
      </c>
      <c r="ED30" s="528">
        <f>CPSA!FN29</f>
        <v>0.8</v>
      </c>
      <c r="EE30" s="528">
        <f>CPSA!FO29</f>
        <v>0.8</v>
      </c>
      <c r="EF30" s="528">
        <f>CPSA!FP29</f>
        <v>0.86</v>
      </c>
      <c r="EG30" s="528">
        <f>CPSA!FQ29</f>
        <v>0.86</v>
      </c>
      <c r="EH30" s="528">
        <f>CPSA!FR29</f>
        <v>0.86</v>
      </c>
      <c r="EI30" s="528">
        <f>CPSA!FS29</f>
        <v>0.86</v>
      </c>
      <c r="EJ30" s="528">
        <f>CPSA!FT29</f>
        <v>0.86</v>
      </c>
      <c r="EK30" s="528">
        <f>CPSA!FU29</f>
        <v>0.86</v>
      </c>
      <c r="EL30" s="528">
        <f>CPSA!FV29</f>
        <v>0.86</v>
      </c>
      <c r="EM30" s="528">
        <f>CPSA!FW29</f>
        <v>0.86</v>
      </c>
      <c r="EN30" s="528">
        <f>CPSA!FX29</f>
        <v>0.97</v>
      </c>
      <c r="EO30" s="528">
        <f>CPSA!FY29</f>
        <v>0.97</v>
      </c>
      <c r="EP30" s="528">
        <f>CPSA!FZ29</f>
        <v>0.97</v>
      </c>
      <c r="EQ30" s="528">
        <f>CPSA!GA29</f>
        <v>0.97</v>
      </c>
      <c r="ER30" s="528">
        <f>CPSA!GB29</f>
        <v>0.97</v>
      </c>
      <c r="ES30" s="528">
        <f>CPSA!GC29</f>
        <v>0.97</v>
      </c>
      <c r="ET30" s="528">
        <f>CPSA!GD29</f>
        <v>0.97</v>
      </c>
      <c r="EU30" s="528">
        <f>CPSA!GE29</f>
        <v>1.0900000000000001</v>
      </c>
      <c r="EV30" s="528">
        <f>CPSA!GF29</f>
        <v>1.0900000000000001</v>
      </c>
      <c r="EW30" s="528">
        <f>CPSA!GG29</f>
        <v>1.0900000000000001</v>
      </c>
      <c r="EX30" s="528">
        <f>CPSA!GH29</f>
        <v>1.0900000000000001</v>
      </c>
      <c r="EY30" s="528">
        <f>CPSA!GI29</f>
        <v>1.0900000000000001</v>
      </c>
      <c r="EZ30" s="528">
        <f>CPSA!GJ29</f>
        <v>1.0900000000000001</v>
      </c>
      <c r="FA30" s="528">
        <f>CPSA!GK29</f>
        <v>1.2</v>
      </c>
      <c r="FB30" s="528">
        <f>CPSA!GL29</f>
        <v>1.2</v>
      </c>
      <c r="FC30" s="528">
        <f>CPSA!GM29</f>
        <v>1.2</v>
      </c>
      <c r="FD30" s="528">
        <f>CPSA!GN29</f>
        <v>1.2</v>
      </c>
      <c r="FE30" s="528">
        <f>CPSA!GO29</f>
        <v>1.2</v>
      </c>
      <c r="FF30" s="528">
        <f>CPSA!GP29</f>
        <v>1.32</v>
      </c>
      <c r="FG30" s="528">
        <f>CPSA!GQ29</f>
        <v>1.32</v>
      </c>
      <c r="FH30" s="528">
        <f>CPSA!GR29</f>
        <v>1.32</v>
      </c>
      <c r="FI30" s="528">
        <f>CPSA!GS29</f>
        <v>1.32</v>
      </c>
      <c r="FJ30" s="528">
        <f>CPSA!GU21</f>
        <v>0</v>
      </c>
      <c r="FK30" s="528">
        <f>CPSA!GY29</f>
        <v>0.3</v>
      </c>
      <c r="FL30" s="528">
        <f>CPSA!HA29</f>
        <v>0.3</v>
      </c>
      <c r="FM30" s="528">
        <f>CPSA!HC29</f>
        <v>0.3</v>
      </c>
      <c r="FN30" s="528">
        <f>CPSA!HD29</f>
        <v>0.36</v>
      </c>
      <c r="FO30" s="528">
        <f>CPSA!HE29</f>
        <v>0.36</v>
      </c>
      <c r="FP30" s="528">
        <f>CPSA!HF29</f>
        <v>0.4</v>
      </c>
      <c r="FQ30" s="528">
        <f>CPSA!HG29</f>
        <v>0.42</v>
      </c>
      <c r="FR30" s="528">
        <f>CPSA!HH29</f>
        <v>0.49</v>
      </c>
      <c r="FS30" s="528">
        <f>CPSA!HI29</f>
        <v>0.6</v>
      </c>
      <c r="FT30" s="528">
        <f>CPSA!HJ29</f>
        <v>0.81</v>
      </c>
      <c r="FU30" s="528">
        <f>CPSA!HK29</f>
        <v>0.83</v>
      </c>
      <c r="FV30" s="528">
        <f>CPSA!HL29</f>
        <v>1.51</v>
      </c>
      <c r="FW30" s="528">
        <f>CPSA!HM29</f>
        <v>2.0099999999999998</v>
      </c>
      <c r="FX30" s="528">
        <f>CPSA!HN29</f>
        <v>2.2599999999999998</v>
      </c>
      <c r="FY30" s="528">
        <f>CPSA!HO29</f>
        <v>0</v>
      </c>
      <c r="FZ30" s="528">
        <f>CPSA!HQ29</f>
        <v>0</v>
      </c>
      <c r="GA30" s="528">
        <f>CPSA!HS29</f>
        <v>0</v>
      </c>
      <c r="GB30" s="528">
        <f>CPSA!HU29</f>
        <v>0</v>
      </c>
      <c r="GC30" s="528">
        <f>CPSA!HW29</f>
        <v>0</v>
      </c>
      <c r="GD30" s="528">
        <f>CPSA!HY29</f>
        <v>0</v>
      </c>
      <c r="GE30" s="528">
        <f>CPSA!IA29</f>
        <v>0</v>
      </c>
      <c r="GF30" s="528">
        <f>CPSA!IC29</f>
        <v>0</v>
      </c>
      <c r="GG30" s="528">
        <f>CPSA!IE29</f>
        <v>0</v>
      </c>
      <c r="GH30" s="528">
        <f>CPSA!IG29</f>
        <v>0</v>
      </c>
      <c r="GI30" s="528">
        <f>CPSA!II29</f>
        <v>0</v>
      </c>
      <c r="GJ30" s="528">
        <f>CPSA!IK29</f>
        <v>0</v>
      </c>
      <c r="GK30" s="528">
        <f>CPSA!IM29</f>
        <v>0</v>
      </c>
      <c r="GL30" s="528">
        <f>CPSA!IO29</f>
        <v>0</v>
      </c>
      <c r="GM30" s="528">
        <f>CPSA!IQ29</f>
        <v>0</v>
      </c>
      <c r="GN30" s="528">
        <f>CPSA!IS29</f>
        <v>0</v>
      </c>
      <c r="GO30" s="528">
        <f>CPSA!IU29</f>
        <v>0</v>
      </c>
      <c r="GP30" s="528">
        <f>CPSA!IV29</f>
        <v>0</v>
      </c>
      <c r="GQ30" s="528">
        <f>CPSA!IX29</f>
        <v>0</v>
      </c>
      <c r="GR30" s="528">
        <f>CPSA!IZ29</f>
        <v>0</v>
      </c>
      <c r="GS30" s="528">
        <f>CPSA!JB29</f>
        <v>0</v>
      </c>
      <c r="GT30" s="528">
        <f>CPSA!JD29</f>
        <v>0</v>
      </c>
      <c r="GU30" s="528">
        <f>CPSA!JF29</f>
        <v>0</v>
      </c>
      <c r="GV30" s="528">
        <f>CPSA!JH29</f>
        <v>0</v>
      </c>
      <c r="GW30" s="528">
        <f>CPSA!JJ29</f>
        <v>0</v>
      </c>
      <c r="GX30" s="528">
        <f>CPSA!JL29</f>
        <v>0</v>
      </c>
      <c r="GY30" s="528">
        <f>CPSA!JN29</f>
        <v>0</v>
      </c>
      <c r="GZ30" s="528">
        <f>CPSA!JP29</f>
        <v>0</v>
      </c>
      <c r="HA30" s="528">
        <f>CPSA!JR29</f>
        <v>0</v>
      </c>
      <c r="HB30" s="528">
        <f>CPSA!JT29</f>
        <v>0</v>
      </c>
      <c r="HC30" s="528">
        <f>CPSA!JV29</f>
        <v>0</v>
      </c>
      <c r="HD30" s="528">
        <f>CPSA!JX29</f>
        <v>0</v>
      </c>
      <c r="HE30" s="528">
        <f>CPSA!JZ29</f>
        <v>0</v>
      </c>
      <c r="HF30" s="528">
        <f>CPSA!KB29</f>
        <v>0</v>
      </c>
      <c r="HG30" s="528">
        <f>CPSA!KD29</f>
        <v>0</v>
      </c>
      <c r="HH30" s="528">
        <f>CPSA!KE29</f>
        <v>0</v>
      </c>
      <c r="HI30" s="528">
        <f>CPSA!KF29</f>
        <v>0</v>
      </c>
      <c r="HJ30" s="528">
        <f>CPSA!KG29</f>
        <v>0</v>
      </c>
      <c r="HK30" s="528">
        <f>CPSA!KH29</f>
        <v>0</v>
      </c>
      <c r="HL30" s="528">
        <f>CPSA!KI29</f>
        <v>0</v>
      </c>
      <c r="HM30" s="528">
        <f>CPSA!KJ29</f>
        <v>0</v>
      </c>
      <c r="HN30" s="528">
        <f>CPSA!KK29</f>
        <v>0</v>
      </c>
      <c r="HO30" s="528">
        <f>CPSA!KL29</f>
        <v>0</v>
      </c>
      <c r="HP30" s="528">
        <f>CPSA!KM29</f>
        <v>0</v>
      </c>
      <c r="HQ30" s="528">
        <f>CPSA!KN29</f>
        <v>0</v>
      </c>
      <c r="HR30" s="528">
        <f>CPSA!KO29</f>
        <v>0</v>
      </c>
      <c r="HS30" s="528">
        <f>CPSA!KP29</f>
        <v>0</v>
      </c>
      <c r="HT30" s="528">
        <f>CPSA!KQ29</f>
        <v>0</v>
      </c>
      <c r="HU30" s="528">
        <f>CPSA!KR29</f>
        <v>0</v>
      </c>
      <c r="HV30" s="528">
        <f>CPSA!KS29</f>
        <v>0</v>
      </c>
      <c r="HW30" s="528">
        <f>CPSA!KT29</f>
        <v>0</v>
      </c>
      <c r="HX30" s="528">
        <f>CPSA!KU29</f>
        <v>0</v>
      </c>
      <c r="HY30" s="528">
        <f>CPSA!KV29</f>
        <v>0</v>
      </c>
      <c r="HZ30" s="528">
        <f>CPSA!KW29</f>
        <v>0</v>
      </c>
      <c r="IA30" s="528">
        <f>CPSA!KX29</f>
        <v>0</v>
      </c>
      <c r="IB30" s="528">
        <f>CPSA!KY29</f>
        <v>0</v>
      </c>
      <c r="IC30" s="528">
        <f>CPSA!KZ29</f>
        <v>0</v>
      </c>
      <c r="ID30" s="528">
        <f>CPSA!LA29</f>
        <v>0</v>
      </c>
      <c r="IE30" s="528">
        <f>CPSA!LB29</f>
        <v>0</v>
      </c>
      <c r="IF30" s="528">
        <f>CPSA!LC29</f>
        <v>0</v>
      </c>
      <c r="IG30" s="528">
        <f>CPSA!LD29</f>
        <v>0</v>
      </c>
      <c r="IH30" s="528">
        <f>CPSA!LE29</f>
        <v>0</v>
      </c>
      <c r="II30" s="528">
        <f>CPSA!LF29</f>
        <v>0</v>
      </c>
      <c r="IJ30" s="528">
        <f>CPSA!LG29</f>
        <v>0</v>
      </c>
      <c r="IK30" s="528">
        <f>CPSA!LH29</f>
        <v>0</v>
      </c>
      <c r="IL30" s="528">
        <f>CPSA!LI29</f>
        <v>0</v>
      </c>
      <c r="IM30" s="528">
        <f>CPSA!LJ29</f>
        <v>0</v>
      </c>
      <c r="IN30" s="528">
        <f>CPSA!LK29</f>
        <v>0</v>
      </c>
      <c r="IO30" s="528">
        <f>CPSA!LL29</f>
        <v>0</v>
      </c>
      <c r="IP30" s="528">
        <f>CPSA!LM29</f>
        <v>0</v>
      </c>
      <c r="IQ30" s="528">
        <f>CPSA!LN29</f>
        <v>0</v>
      </c>
      <c r="IR30" s="528">
        <f>CPSA!LO29</f>
        <v>0</v>
      </c>
      <c r="IS30" s="528">
        <f>CPSA!LP29</f>
        <v>0</v>
      </c>
      <c r="IT30" s="528">
        <f>CPSA!LQ29</f>
        <v>0</v>
      </c>
      <c r="IU30" s="528">
        <f>CPSA!LR29</f>
        <v>0</v>
      </c>
      <c r="IV30" s="528">
        <f>CPSA!LS29</f>
        <v>0</v>
      </c>
      <c r="IW30" s="528">
        <f>CPSA!LT29</f>
        <v>0.35</v>
      </c>
      <c r="IX30" s="528">
        <f>CPSA!LU29</f>
        <v>0.35</v>
      </c>
      <c r="IY30" s="528">
        <f>CPSA!LV29</f>
        <v>0.35</v>
      </c>
      <c r="IZ30" s="528">
        <f>CPSA!LW29</f>
        <v>0.35</v>
      </c>
      <c r="JA30" s="528">
        <f>CPSA!LX29</f>
        <v>0.35</v>
      </c>
      <c r="JB30" s="528">
        <f>CPSA!LY29</f>
        <v>0.35</v>
      </c>
      <c r="JC30" s="528">
        <f>CPSA!LZ29</f>
        <v>0.35</v>
      </c>
      <c r="JD30" s="528">
        <f>CPSA!MA29</f>
        <v>0.35</v>
      </c>
      <c r="JE30" s="528">
        <f>CPSA!MB29</f>
        <v>0.35</v>
      </c>
      <c r="JF30" s="528">
        <f>CPSA!MC29</f>
        <v>0.35</v>
      </c>
      <c r="JG30" s="528">
        <f>CPSA!MD29</f>
        <v>0.35</v>
      </c>
      <c r="JH30" s="528">
        <f>CPSA!ME29</f>
        <v>0.35</v>
      </c>
      <c r="JI30" s="528">
        <f>CPSA!MF29</f>
        <v>0.56999999999999995</v>
      </c>
      <c r="JJ30" s="528">
        <f>CPSA!MG29</f>
        <v>0.56999999999999995</v>
      </c>
      <c r="JK30" s="528">
        <f>CPSA!MH29</f>
        <v>0.56999999999999995</v>
      </c>
      <c r="JL30" s="528">
        <f>CPSA!MI29</f>
        <v>0.56999999999999995</v>
      </c>
      <c r="JM30" s="528">
        <f>CPSA!MJ29</f>
        <v>0.56999999999999995</v>
      </c>
      <c r="JN30" s="528">
        <f>CPSA!MK29</f>
        <v>0.56999999999999995</v>
      </c>
      <c r="JO30" s="528">
        <f>CPSA!ML29</f>
        <v>0.56999999999999995</v>
      </c>
      <c r="JP30" s="528">
        <f>CPSA!MM29</f>
        <v>0.56999999999999995</v>
      </c>
      <c r="JQ30" s="528">
        <f>CPSA!MN29</f>
        <v>0.56999999999999995</v>
      </c>
      <c r="JR30" s="528">
        <f>CPSA!MO29</f>
        <v>0.56999999999999995</v>
      </c>
      <c r="JS30" s="528">
        <f>CPSA!MP29</f>
        <v>0.56999999999999995</v>
      </c>
      <c r="JT30" s="528">
        <f>CPSA!MQ29</f>
        <v>0.63</v>
      </c>
      <c r="JU30" s="528">
        <f>CPSA!MR29</f>
        <v>0.63</v>
      </c>
      <c r="JV30" s="528">
        <f>CPSA!MS29</f>
        <v>0.63</v>
      </c>
      <c r="JW30" s="528">
        <f>CPSA!MT29</f>
        <v>0.63</v>
      </c>
      <c r="JX30" s="528">
        <f>CPSA!MU29</f>
        <v>0.63</v>
      </c>
      <c r="JY30" s="528">
        <f>CPSA!MV29</f>
        <v>0.63</v>
      </c>
      <c r="JZ30" s="528">
        <f>CPSA!MW29</f>
        <v>0.63</v>
      </c>
      <c r="KA30" s="528">
        <f>CPSA!MX29</f>
        <v>0.63</v>
      </c>
      <c r="KB30" s="528">
        <f>CPSA!MY29</f>
        <v>0.63</v>
      </c>
      <c r="KC30" s="528">
        <f>CPSA!MZ29</f>
        <v>0.63</v>
      </c>
      <c r="KD30" s="528">
        <f>CPSA!NA29</f>
        <v>0.8</v>
      </c>
      <c r="KE30" s="528">
        <f>CPSA!NB29</f>
        <v>0.8</v>
      </c>
      <c r="KF30" s="528">
        <f>CPSA!NC29</f>
        <v>0.8</v>
      </c>
      <c r="KG30" s="528">
        <f>CPSA!ND29</f>
        <v>0.8</v>
      </c>
      <c r="KH30" s="528">
        <f>CPSA!NE29</f>
        <v>0.8</v>
      </c>
      <c r="KI30" s="528">
        <f>CPSA!NF29</f>
        <v>0.8</v>
      </c>
      <c r="KJ30" s="528">
        <f>CPSA!NG29</f>
        <v>0.8</v>
      </c>
      <c r="KK30" s="528">
        <f>CPSA!NH29</f>
        <v>0.8</v>
      </c>
      <c r="KL30" s="528">
        <f>CPSA!NI29</f>
        <v>0.8</v>
      </c>
      <c r="KM30" s="528">
        <f>CPSA!NJ29</f>
        <v>0.86</v>
      </c>
      <c r="KN30" s="528">
        <f>CPSA!NK29</f>
        <v>0.86</v>
      </c>
      <c r="KO30" s="528">
        <f>CPSA!NL29</f>
        <v>0.86</v>
      </c>
      <c r="KP30" s="528">
        <f>CPSA!NM29</f>
        <v>0.86</v>
      </c>
      <c r="KQ30" s="528">
        <f>CPSA!NN29</f>
        <v>0.86</v>
      </c>
      <c r="KR30" s="528">
        <f>CPSA!NO29</f>
        <v>0.86</v>
      </c>
      <c r="KS30" s="528">
        <f>CPSA!NP29</f>
        <v>0.86</v>
      </c>
      <c r="KT30" s="528">
        <f>CPSA!NQ29</f>
        <v>0.86</v>
      </c>
      <c r="KU30" s="528">
        <f>CPSA!NR29</f>
        <v>0.97</v>
      </c>
      <c r="KV30" s="528">
        <f>CPSA!NS29</f>
        <v>0.97</v>
      </c>
      <c r="KW30" s="528">
        <f>CPSA!NT29</f>
        <v>0.97</v>
      </c>
      <c r="KX30" s="528">
        <f>CPSA!NU29</f>
        <v>0.97</v>
      </c>
      <c r="KY30" s="528">
        <f>CPSA!NV29</f>
        <v>0.97</v>
      </c>
      <c r="KZ30" s="528">
        <f>CPSA!NW29</f>
        <v>0.97</v>
      </c>
      <c r="LA30" s="528">
        <f>CPSA!NX29</f>
        <v>0.97</v>
      </c>
      <c r="LB30" s="528">
        <f>CPSA!NY29</f>
        <v>1.0900000000000001</v>
      </c>
      <c r="LC30" s="528">
        <f>CPSA!NZ29</f>
        <v>1.0900000000000001</v>
      </c>
      <c r="LD30" s="528">
        <f>CPSA!OA29</f>
        <v>1.0900000000000001</v>
      </c>
      <c r="LE30" s="528">
        <f>CPSA!OB29</f>
        <v>1.0900000000000001</v>
      </c>
      <c r="LF30" s="528">
        <f>CPSA!OC29</f>
        <v>1.0900000000000001</v>
      </c>
      <c r="LG30" s="528">
        <f>CPSA!OD29</f>
        <v>1.0900000000000001</v>
      </c>
      <c r="LH30" s="528">
        <f>CPSA!OE29</f>
        <v>1.2</v>
      </c>
      <c r="LI30" s="528">
        <f>CPSA!OF29</f>
        <v>1.2</v>
      </c>
      <c r="LJ30" s="528">
        <f>CPSA!OG29</f>
        <v>1.2</v>
      </c>
      <c r="LK30" s="528">
        <f>CPSA!OH29</f>
        <v>1.2</v>
      </c>
      <c r="LL30" s="528">
        <f>CPSA!OI29</f>
        <v>1.2</v>
      </c>
      <c r="LM30" s="528">
        <f>CPSA!OJ29</f>
        <v>1.32</v>
      </c>
      <c r="LN30" s="528">
        <f>CPSA!OK29</f>
        <v>1.32</v>
      </c>
      <c r="LO30" s="528">
        <f>CPSA!OL29</f>
        <v>1.32</v>
      </c>
      <c r="LP30" s="528">
        <f>CPSA!OM29</f>
        <v>1.32</v>
      </c>
      <c r="LQ30" s="528">
        <f>CPSA!OO29</f>
        <v>0</v>
      </c>
      <c r="LR30" s="528">
        <f>CPSA!OS29</f>
        <v>0</v>
      </c>
      <c r="LS30" s="528">
        <f>CPSA!OT29</f>
        <v>0</v>
      </c>
      <c r="LT30" s="528">
        <f>CPSA!OU29</f>
        <v>0</v>
      </c>
      <c r="LU30" s="528">
        <f>CPSA!OV29</f>
        <v>0</v>
      </c>
      <c r="LV30" s="528">
        <f>CPSA!OW29</f>
        <v>0</v>
      </c>
      <c r="LW30" s="528">
        <f>CPSA!OX29</f>
        <v>0</v>
      </c>
      <c r="LX30" s="528">
        <f>CPSA!OY29</f>
        <v>0</v>
      </c>
      <c r="LY30" s="528">
        <f>CPSA!OZ29</f>
        <v>0</v>
      </c>
      <c r="LZ30" s="528">
        <f>CPSA!PA29</f>
        <v>0</v>
      </c>
      <c r="MA30" s="528">
        <f>CPSA!PB29</f>
        <v>0</v>
      </c>
      <c r="MB30" s="528">
        <f>CPSA!PC29</f>
        <v>0</v>
      </c>
      <c r="MC30" s="528">
        <f>CPSA!PD29</f>
        <v>0</v>
      </c>
      <c r="MD30" s="528">
        <f>CPSA!PE29</f>
        <v>0</v>
      </c>
      <c r="ME30" s="528">
        <f>CPSA!PF29</f>
        <v>0</v>
      </c>
      <c r="MF30" s="528">
        <f>CPSA!PG29</f>
        <v>0</v>
      </c>
      <c r="MG30" s="528">
        <f>CPSA!PH29</f>
        <v>0</v>
      </c>
      <c r="MH30" s="528">
        <f>CPSA!PI29</f>
        <v>0</v>
      </c>
      <c r="MI30" s="528">
        <f>CPSA!PJ29</f>
        <v>0</v>
      </c>
      <c r="MJ30" s="528">
        <f>CPSA!PK29</f>
        <v>0</v>
      </c>
      <c r="MK30" s="528">
        <f>CPSA!PL29</f>
        <v>0</v>
      </c>
      <c r="ML30" s="528">
        <f>CPSA!PM29</f>
        <v>0</v>
      </c>
      <c r="MM30" s="528">
        <f>CPSA!PN29</f>
        <v>0</v>
      </c>
      <c r="MN30" s="528">
        <f>CPSA!PO29</f>
        <v>0</v>
      </c>
      <c r="MO30" s="528">
        <f>CPSA!PP29</f>
        <v>0</v>
      </c>
      <c r="MP30" s="528">
        <f>CPSA!PQ29</f>
        <v>0</v>
      </c>
      <c r="MQ30" s="528">
        <f>CPSA!PR29</f>
        <v>0</v>
      </c>
      <c r="MR30" s="528">
        <f>CPSA!PS29</f>
        <v>0</v>
      </c>
      <c r="MS30" s="529">
        <f>CPSA!PT29</f>
        <v>0</v>
      </c>
    </row>
    <row r="31" spans="2:357" s="525" customFormat="1" ht="15.75" thickBot="1">
      <c r="B31" s="533"/>
      <c r="C31" s="534" t="str">
        <f>C17</f>
        <v>Grup electric de sudat</v>
      </c>
      <c r="D31" s="535">
        <f>CPSA!E29</f>
        <v>0.3</v>
      </c>
      <c r="E31" s="535">
        <f>CPSA!G29</f>
        <v>0.3</v>
      </c>
      <c r="F31" s="535">
        <f>CPSA!I29</f>
        <v>0.3</v>
      </c>
      <c r="G31" s="535">
        <f>CPSA!J29</f>
        <v>0.36</v>
      </c>
      <c r="H31" s="535">
        <f>CPSA!K29</f>
        <v>0.36</v>
      </c>
      <c r="I31" s="535">
        <f>CPSA!L29</f>
        <v>0.4</v>
      </c>
      <c r="J31" s="535">
        <f>CPSA!M29</f>
        <v>0.42</v>
      </c>
      <c r="K31" s="535">
        <f>CPSA!N29</f>
        <v>0.49</v>
      </c>
      <c r="L31" s="535">
        <f>CPSA!O29</f>
        <v>0.6</v>
      </c>
      <c r="M31" s="535">
        <f>CPSA!P29</f>
        <v>0.81</v>
      </c>
      <c r="N31" s="535">
        <f>CPSA!Q29</f>
        <v>0.83</v>
      </c>
      <c r="O31" s="535">
        <f>CPSA!R29</f>
        <v>1.51</v>
      </c>
      <c r="P31" s="535">
        <f>CPSA!S29</f>
        <v>2.0099999999999998</v>
      </c>
      <c r="Q31" s="535">
        <f>CPSA!T29</f>
        <v>2.2599999999999998</v>
      </c>
      <c r="R31" s="535">
        <f>CPSA!U29</f>
        <v>0</v>
      </c>
      <c r="S31" s="535">
        <f>CPSA!W29</f>
        <v>0</v>
      </c>
      <c r="T31" s="535">
        <f>CPSA!Y29</f>
        <v>0</v>
      </c>
      <c r="U31" s="535">
        <f>CPSA!AA29</f>
        <v>0</v>
      </c>
      <c r="V31" s="535">
        <f>CPSA!AC29</f>
        <v>0</v>
      </c>
      <c r="W31" s="535">
        <f>CPSA!AE29</f>
        <v>0</v>
      </c>
      <c r="X31" s="535">
        <f>CPSA!AG29</f>
        <v>0</v>
      </c>
      <c r="Y31" s="535">
        <f>CPSA!AI29</f>
        <v>0</v>
      </c>
      <c r="Z31" s="535">
        <f>CPSA!AK29</f>
        <v>0</v>
      </c>
      <c r="AA31" s="535">
        <f>CPSA!AM29</f>
        <v>0</v>
      </c>
      <c r="AB31" s="535">
        <f>CPSA!AO29</f>
        <v>0</v>
      </c>
      <c r="AC31" s="535">
        <f>CPSA!AQ29</f>
        <v>0</v>
      </c>
      <c r="AD31" s="535">
        <f>CPSA!AS29</f>
        <v>0</v>
      </c>
      <c r="AE31" s="535">
        <f>CPSA!AU29</f>
        <v>0</v>
      </c>
      <c r="AF31" s="535">
        <f>CPSA!AW29</f>
        <v>0</v>
      </c>
      <c r="AG31" s="535">
        <f>CPSA!AY29</f>
        <v>0</v>
      </c>
      <c r="AH31" s="535">
        <f>CPSA!BA29</f>
        <v>0</v>
      </c>
      <c r="AI31" s="535">
        <f>CPSA!BB29</f>
        <v>0</v>
      </c>
      <c r="AJ31" s="535">
        <f>CPSA!BD29</f>
        <v>0</v>
      </c>
      <c r="AK31" s="535">
        <f>CPSA!BF29</f>
        <v>0</v>
      </c>
      <c r="AL31" s="535">
        <f>CPSA!BH29</f>
        <v>0</v>
      </c>
      <c r="AM31" s="535">
        <f>CPSA!BJ29</f>
        <v>0</v>
      </c>
      <c r="AN31" s="535">
        <f>CPSA!BL29</f>
        <v>0</v>
      </c>
      <c r="AO31" s="535">
        <f>CPSA!BN29</f>
        <v>0</v>
      </c>
      <c r="AP31" s="535">
        <f>CPSA!BP29</f>
        <v>0</v>
      </c>
      <c r="AQ31" s="535">
        <f>CPSA!BR29</f>
        <v>0</v>
      </c>
      <c r="AR31" s="535">
        <f>CPSA!BT29</f>
        <v>0</v>
      </c>
      <c r="AS31" s="535">
        <f>CPSA!BV29</f>
        <v>0</v>
      </c>
      <c r="AT31" s="535">
        <f>CPSA!BX29</f>
        <v>0</v>
      </c>
      <c r="AU31" s="535">
        <f>CPSA!BZ29</f>
        <v>0</v>
      </c>
      <c r="AV31" s="535">
        <f>CPSA!CB29</f>
        <v>0</v>
      </c>
      <c r="AW31" s="535">
        <f>CPSA!CD29</f>
        <v>0</v>
      </c>
      <c r="AX31" s="535">
        <f>CPSA!CF29</f>
        <v>0</v>
      </c>
      <c r="AY31" s="535">
        <f>CPSA!CH29</f>
        <v>0</v>
      </c>
      <c r="AZ31" s="535">
        <f>CPSA!CJ29</f>
        <v>0</v>
      </c>
      <c r="BA31" s="535">
        <f>CPSA!CK29</f>
        <v>0</v>
      </c>
      <c r="BB31" s="535">
        <f>CPSA!CL29</f>
        <v>0</v>
      </c>
      <c r="BC31" s="535">
        <f>CPSA!CM29</f>
        <v>0</v>
      </c>
      <c r="BD31" s="535">
        <f>CPSA!CN29</f>
        <v>0</v>
      </c>
      <c r="BE31" s="535">
        <f>CPSA!CO29</f>
        <v>0</v>
      </c>
      <c r="BF31" s="535">
        <f>CPSA!CP29</f>
        <v>0</v>
      </c>
      <c r="BG31" s="535">
        <f>CPSA!CQ29</f>
        <v>0</v>
      </c>
      <c r="BH31" s="535">
        <f>CPSA!CR29</f>
        <v>0</v>
      </c>
      <c r="BI31" s="535">
        <f>CPSA!CS29</f>
        <v>0</v>
      </c>
      <c r="BJ31" s="535">
        <f>CPSA!CT29</f>
        <v>0</v>
      </c>
      <c r="BK31" s="535">
        <f>CPSA!CU29</f>
        <v>0</v>
      </c>
      <c r="BL31" s="535">
        <f>CPSA!CV29</f>
        <v>0</v>
      </c>
      <c r="BM31" s="535">
        <f>CPSA!CW29</f>
        <v>0</v>
      </c>
      <c r="BN31" s="535">
        <f>CPSA!CX29</f>
        <v>0</v>
      </c>
      <c r="BO31" s="535">
        <f>CPSA!CY29</f>
        <v>0</v>
      </c>
      <c r="BP31" s="535">
        <f>CPSA!CZ29</f>
        <v>0</v>
      </c>
      <c r="BQ31" s="535">
        <f>CPSA!DA29</f>
        <v>0</v>
      </c>
      <c r="BR31" s="535">
        <f>CPSA!DB29</f>
        <v>0</v>
      </c>
      <c r="BS31" s="535">
        <f>CPSA!DC29</f>
        <v>0</v>
      </c>
      <c r="BT31" s="535">
        <f>CPSA!DD29</f>
        <v>0</v>
      </c>
      <c r="BU31" s="535">
        <f>CPSA!DE29</f>
        <v>0</v>
      </c>
      <c r="BV31" s="535">
        <f>CPSA!DF29</f>
        <v>0</v>
      </c>
      <c r="BW31" s="535">
        <f>CPSA!DG29</f>
        <v>0</v>
      </c>
      <c r="BX31" s="535">
        <f>CPSA!DH29</f>
        <v>0</v>
      </c>
      <c r="BY31" s="535">
        <f>CPSA!DI29</f>
        <v>0</v>
      </c>
      <c r="BZ31" s="535">
        <f>CPSA!DJ29</f>
        <v>0</v>
      </c>
      <c r="CA31" s="535">
        <f>CPSA!DK29</f>
        <v>0</v>
      </c>
      <c r="CB31" s="535">
        <f>CPSA!DL29</f>
        <v>0</v>
      </c>
      <c r="CC31" s="535">
        <f>CPSA!DM29</f>
        <v>0</v>
      </c>
      <c r="CD31" s="535">
        <f>CPSA!DN29</f>
        <v>0</v>
      </c>
      <c r="CE31" s="535">
        <f>CPSA!DO29</f>
        <v>0</v>
      </c>
      <c r="CF31" s="535">
        <f>CPSA!DP29</f>
        <v>0</v>
      </c>
      <c r="CG31" s="535">
        <f>CPSA!DQ29</f>
        <v>0</v>
      </c>
      <c r="CH31" s="535">
        <f>CPSA!DR29</f>
        <v>0</v>
      </c>
      <c r="CI31" s="535">
        <f>CPSA!DS29</f>
        <v>0</v>
      </c>
      <c r="CJ31" s="535">
        <f>CPSA!DT29</f>
        <v>0</v>
      </c>
      <c r="CK31" s="535">
        <f>CPSA!DU29</f>
        <v>0</v>
      </c>
      <c r="CL31" s="535">
        <f>CPSA!DV29</f>
        <v>0</v>
      </c>
      <c r="CM31" s="535">
        <f>CPSA!DW29</f>
        <v>0</v>
      </c>
      <c r="CN31" s="535">
        <f>CPSA!DX29</f>
        <v>0</v>
      </c>
      <c r="CO31" s="535">
        <f>CPSA!DY29</f>
        <v>0</v>
      </c>
      <c r="CP31" s="535">
        <f>CPSA!DZ29</f>
        <v>0.35</v>
      </c>
      <c r="CQ31" s="535">
        <f>CPSA!EA29</f>
        <v>0.35</v>
      </c>
      <c r="CR31" s="535">
        <f>CPSA!EB29</f>
        <v>0.35</v>
      </c>
      <c r="CS31" s="535">
        <f>CPSA!EC29</f>
        <v>0.35</v>
      </c>
      <c r="CT31" s="535">
        <f>CPSA!ED29</f>
        <v>0.35</v>
      </c>
      <c r="CU31" s="535">
        <f>CPSA!EE29</f>
        <v>0.35</v>
      </c>
      <c r="CV31" s="535">
        <f>CPSA!EF29</f>
        <v>0.35</v>
      </c>
      <c r="CW31" s="535">
        <f>CPSA!EG29</f>
        <v>0.35</v>
      </c>
      <c r="CX31" s="535">
        <f>CPSA!EH29</f>
        <v>0.35</v>
      </c>
      <c r="CY31" s="535">
        <f>CPSA!EI29</f>
        <v>0.35</v>
      </c>
      <c r="CZ31" s="535">
        <f>CPSA!EJ29</f>
        <v>0.35</v>
      </c>
      <c r="DA31" s="535">
        <f>CPSA!EK29</f>
        <v>0.35</v>
      </c>
      <c r="DB31" s="535">
        <f>CPSA!EL29</f>
        <v>0.56999999999999995</v>
      </c>
      <c r="DC31" s="535">
        <f>CPSA!EM29</f>
        <v>0.56999999999999995</v>
      </c>
      <c r="DD31" s="535">
        <f>CPSA!EN29</f>
        <v>0.56999999999999995</v>
      </c>
      <c r="DE31" s="535">
        <f>CPSA!EO29</f>
        <v>0.56999999999999995</v>
      </c>
      <c r="DF31" s="535">
        <f>CPSA!EP29</f>
        <v>0.56999999999999995</v>
      </c>
      <c r="DG31" s="535">
        <f>CPSA!EQ29</f>
        <v>0.56999999999999995</v>
      </c>
      <c r="DH31" s="535">
        <f>CPSA!ER29</f>
        <v>0.56999999999999995</v>
      </c>
      <c r="DI31" s="535">
        <f>CPSA!ES29</f>
        <v>0.56999999999999995</v>
      </c>
      <c r="DJ31" s="535">
        <f>CPSA!ET29</f>
        <v>0.56999999999999995</v>
      </c>
      <c r="DK31" s="535">
        <f>CPSA!EU29</f>
        <v>0.56999999999999995</v>
      </c>
      <c r="DL31" s="535">
        <f>CPSA!EV29</f>
        <v>0.56999999999999995</v>
      </c>
      <c r="DM31" s="535">
        <f>CPSA!EW29</f>
        <v>0.63</v>
      </c>
      <c r="DN31" s="535">
        <f>CPSA!EX29</f>
        <v>0.63</v>
      </c>
      <c r="DO31" s="535">
        <f>CPSA!EY29</f>
        <v>0.63</v>
      </c>
      <c r="DP31" s="535">
        <f>CPSA!EZ29</f>
        <v>0.63</v>
      </c>
      <c r="DQ31" s="535">
        <f>CPSA!FA29</f>
        <v>0.63</v>
      </c>
      <c r="DR31" s="535">
        <f>CPSA!FB29</f>
        <v>0.63</v>
      </c>
      <c r="DS31" s="535">
        <f>CPSA!FC29</f>
        <v>0.63</v>
      </c>
      <c r="DT31" s="535">
        <f>CPSA!FD29</f>
        <v>0.63</v>
      </c>
      <c r="DU31" s="535">
        <f>CPSA!FE29</f>
        <v>0.63</v>
      </c>
      <c r="DV31" s="535">
        <f>CPSA!FF29</f>
        <v>0.63</v>
      </c>
      <c r="DW31" s="535">
        <f>CPSA!FG29</f>
        <v>0.8</v>
      </c>
      <c r="DX31" s="535">
        <f>CPSA!FH29</f>
        <v>0.8</v>
      </c>
      <c r="DY31" s="535">
        <f>CPSA!FI29</f>
        <v>0.8</v>
      </c>
      <c r="DZ31" s="535">
        <f>CPSA!FJ29</f>
        <v>0.8</v>
      </c>
      <c r="EA31" s="535">
        <f>CPSA!FK29</f>
        <v>0.8</v>
      </c>
      <c r="EB31" s="535">
        <f>CPSA!FL29</f>
        <v>0.8</v>
      </c>
      <c r="EC31" s="535">
        <f>CPSA!FM29</f>
        <v>0.8</v>
      </c>
      <c r="ED31" s="535">
        <f>CPSA!FN29</f>
        <v>0.8</v>
      </c>
      <c r="EE31" s="535">
        <f>CPSA!FO29</f>
        <v>0.8</v>
      </c>
      <c r="EF31" s="535">
        <f>CPSA!FP29</f>
        <v>0.86</v>
      </c>
      <c r="EG31" s="535">
        <f>CPSA!FQ29</f>
        <v>0.86</v>
      </c>
      <c r="EH31" s="535">
        <f>CPSA!FR29</f>
        <v>0.86</v>
      </c>
      <c r="EI31" s="535">
        <f>CPSA!FS29</f>
        <v>0.86</v>
      </c>
      <c r="EJ31" s="535">
        <f>CPSA!FT29</f>
        <v>0.86</v>
      </c>
      <c r="EK31" s="535">
        <f>CPSA!FU29</f>
        <v>0.86</v>
      </c>
      <c r="EL31" s="535">
        <f>CPSA!FV29</f>
        <v>0.86</v>
      </c>
      <c r="EM31" s="535">
        <f>CPSA!FW29</f>
        <v>0.86</v>
      </c>
      <c r="EN31" s="535">
        <f>CPSA!FX29</f>
        <v>0.97</v>
      </c>
      <c r="EO31" s="535">
        <f>CPSA!FY29</f>
        <v>0.97</v>
      </c>
      <c r="EP31" s="535">
        <f>CPSA!FZ29</f>
        <v>0.97</v>
      </c>
      <c r="EQ31" s="535">
        <f>CPSA!GA29</f>
        <v>0.97</v>
      </c>
      <c r="ER31" s="535">
        <f>CPSA!GB29</f>
        <v>0.97</v>
      </c>
      <c r="ES31" s="535">
        <f>CPSA!GC29</f>
        <v>0.97</v>
      </c>
      <c r="ET31" s="535">
        <f>CPSA!GD29</f>
        <v>0.97</v>
      </c>
      <c r="EU31" s="535">
        <f>CPSA!GE29</f>
        <v>1.0900000000000001</v>
      </c>
      <c r="EV31" s="535">
        <f>CPSA!GF29</f>
        <v>1.0900000000000001</v>
      </c>
      <c r="EW31" s="535">
        <f>CPSA!GG29</f>
        <v>1.0900000000000001</v>
      </c>
      <c r="EX31" s="535">
        <f>CPSA!GH29</f>
        <v>1.0900000000000001</v>
      </c>
      <c r="EY31" s="535">
        <f>CPSA!GI29</f>
        <v>1.0900000000000001</v>
      </c>
      <c r="EZ31" s="535">
        <f>CPSA!GJ29</f>
        <v>1.0900000000000001</v>
      </c>
      <c r="FA31" s="535">
        <f>CPSA!GK29</f>
        <v>1.2</v>
      </c>
      <c r="FB31" s="535">
        <f>CPSA!GL29</f>
        <v>1.2</v>
      </c>
      <c r="FC31" s="535">
        <f>CPSA!GM29</f>
        <v>1.2</v>
      </c>
      <c r="FD31" s="535">
        <f>CPSA!GN29</f>
        <v>1.2</v>
      </c>
      <c r="FE31" s="535">
        <f>CPSA!GO29</f>
        <v>1.2</v>
      </c>
      <c r="FF31" s="535">
        <f>CPSA!GP29</f>
        <v>1.32</v>
      </c>
      <c r="FG31" s="535">
        <f>CPSA!GQ29</f>
        <v>1.32</v>
      </c>
      <c r="FH31" s="535">
        <f>CPSA!GR29</f>
        <v>1.32</v>
      </c>
      <c r="FI31" s="535">
        <f>CPSA!GS29</f>
        <v>1.32</v>
      </c>
      <c r="FJ31" s="535">
        <f>CPSA!GU29</f>
        <v>0</v>
      </c>
      <c r="FK31" s="535">
        <f>CPSA!GY29</f>
        <v>0.3</v>
      </c>
      <c r="FL31" s="535">
        <f>CPSA!HA29</f>
        <v>0.3</v>
      </c>
      <c r="FM31" s="535">
        <f>CPSA!HC29</f>
        <v>0.3</v>
      </c>
      <c r="FN31" s="535">
        <f>CPSA!HD29</f>
        <v>0.36</v>
      </c>
      <c r="FO31" s="535">
        <f>CPSA!HE29</f>
        <v>0.36</v>
      </c>
      <c r="FP31" s="535">
        <f>CPSA!HF29</f>
        <v>0.4</v>
      </c>
      <c r="FQ31" s="535">
        <f>CPSA!HG29</f>
        <v>0.42</v>
      </c>
      <c r="FR31" s="535">
        <f>CPSA!HH29</f>
        <v>0.49</v>
      </c>
      <c r="FS31" s="535">
        <f>CPSA!HI29</f>
        <v>0.6</v>
      </c>
      <c r="FT31" s="535">
        <f>CPSA!HJ29</f>
        <v>0.81</v>
      </c>
      <c r="FU31" s="535">
        <f>CPSA!HK29</f>
        <v>0.83</v>
      </c>
      <c r="FV31" s="535">
        <f>CPSA!HL29</f>
        <v>1.51</v>
      </c>
      <c r="FW31" s="535">
        <f>CPSA!HM29</f>
        <v>2.0099999999999998</v>
      </c>
      <c r="FX31" s="535">
        <f>CPSA!HN29</f>
        <v>2.2599999999999998</v>
      </c>
      <c r="FY31" s="535">
        <f>CPSA!HO29</f>
        <v>0</v>
      </c>
      <c r="FZ31" s="535">
        <f>CPSA!HQ29</f>
        <v>0</v>
      </c>
      <c r="GA31" s="535">
        <f>CPSA!HS29</f>
        <v>0</v>
      </c>
      <c r="GB31" s="535">
        <f>CPSA!HU29</f>
        <v>0</v>
      </c>
      <c r="GC31" s="535">
        <f>CPSA!HW29</f>
        <v>0</v>
      </c>
      <c r="GD31" s="535">
        <f>CPSA!HY29</f>
        <v>0</v>
      </c>
      <c r="GE31" s="535">
        <f>CPSA!IA29</f>
        <v>0</v>
      </c>
      <c r="GF31" s="535">
        <f>CPSA!IC29</f>
        <v>0</v>
      </c>
      <c r="GG31" s="535">
        <f>CPSA!IE29</f>
        <v>0</v>
      </c>
      <c r="GH31" s="535">
        <f>CPSA!IG29</f>
        <v>0</v>
      </c>
      <c r="GI31" s="535">
        <f>CPSA!II29</f>
        <v>0</v>
      </c>
      <c r="GJ31" s="535">
        <f>CPSA!IK29</f>
        <v>0</v>
      </c>
      <c r="GK31" s="535">
        <f>CPSA!IM29</f>
        <v>0</v>
      </c>
      <c r="GL31" s="535">
        <f>CPSA!IO29</f>
        <v>0</v>
      </c>
      <c r="GM31" s="535">
        <f>CPSA!IQ29</f>
        <v>0</v>
      </c>
      <c r="GN31" s="535">
        <f>CPSA!IS29</f>
        <v>0</v>
      </c>
      <c r="GO31" s="535">
        <f>CPSA!IU29</f>
        <v>0</v>
      </c>
      <c r="GP31" s="535">
        <f>CPSA!IV29</f>
        <v>0</v>
      </c>
      <c r="GQ31" s="535">
        <f>CPSA!IX29</f>
        <v>0</v>
      </c>
      <c r="GR31" s="535">
        <f>CPSA!IZ29</f>
        <v>0</v>
      </c>
      <c r="GS31" s="535">
        <f>CPSA!JB29</f>
        <v>0</v>
      </c>
      <c r="GT31" s="535">
        <f>CPSA!JD29</f>
        <v>0</v>
      </c>
      <c r="GU31" s="535">
        <f>CPSA!JF29</f>
        <v>0</v>
      </c>
      <c r="GV31" s="535">
        <f>CPSA!JH29</f>
        <v>0</v>
      </c>
      <c r="GW31" s="535">
        <f>CPSA!JJ29</f>
        <v>0</v>
      </c>
      <c r="GX31" s="535">
        <f>CPSA!JL29</f>
        <v>0</v>
      </c>
      <c r="GY31" s="535">
        <f>CPSA!JN29</f>
        <v>0</v>
      </c>
      <c r="GZ31" s="535">
        <f>CPSA!JP29</f>
        <v>0</v>
      </c>
      <c r="HA31" s="535">
        <f>CPSA!JR29</f>
        <v>0</v>
      </c>
      <c r="HB31" s="535">
        <f>CPSA!JT29</f>
        <v>0</v>
      </c>
      <c r="HC31" s="535">
        <f>CPSA!JV29</f>
        <v>0</v>
      </c>
      <c r="HD31" s="535">
        <f>CPSA!JX29</f>
        <v>0</v>
      </c>
      <c r="HE31" s="535">
        <f>CPSA!JZ29</f>
        <v>0</v>
      </c>
      <c r="HF31" s="535">
        <f>CPSA!KB29</f>
        <v>0</v>
      </c>
      <c r="HG31" s="535">
        <f>CPSA!KD29</f>
        <v>0</v>
      </c>
      <c r="HH31" s="535">
        <f>CPSA!KE29</f>
        <v>0</v>
      </c>
      <c r="HI31" s="535">
        <f>CPSA!KF29</f>
        <v>0</v>
      </c>
      <c r="HJ31" s="535">
        <f>CPSA!KG29</f>
        <v>0</v>
      </c>
      <c r="HK31" s="535">
        <f>CPSA!KH29</f>
        <v>0</v>
      </c>
      <c r="HL31" s="535">
        <f>CPSA!KI29</f>
        <v>0</v>
      </c>
      <c r="HM31" s="535">
        <f>CPSA!KJ29</f>
        <v>0</v>
      </c>
      <c r="HN31" s="535">
        <f>CPSA!KK29</f>
        <v>0</v>
      </c>
      <c r="HO31" s="535">
        <f>CPSA!KL29</f>
        <v>0</v>
      </c>
      <c r="HP31" s="535">
        <f>CPSA!KM29</f>
        <v>0</v>
      </c>
      <c r="HQ31" s="535">
        <f>CPSA!KN29</f>
        <v>0</v>
      </c>
      <c r="HR31" s="535">
        <f>CPSA!KO29</f>
        <v>0</v>
      </c>
      <c r="HS31" s="535">
        <f>CPSA!KP29</f>
        <v>0</v>
      </c>
      <c r="HT31" s="535">
        <f>CPSA!KQ29</f>
        <v>0</v>
      </c>
      <c r="HU31" s="535">
        <f>CPSA!KR29</f>
        <v>0</v>
      </c>
      <c r="HV31" s="535">
        <f>CPSA!KS29</f>
        <v>0</v>
      </c>
      <c r="HW31" s="535">
        <f>CPSA!KT29</f>
        <v>0</v>
      </c>
      <c r="HX31" s="535">
        <f>CPSA!KU29</f>
        <v>0</v>
      </c>
      <c r="HY31" s="535">
        <f>CPSA!KV29</f>
        <v>0</v>
      </c>
      <c r="HZ31" s="535">
        <f>CPSA!KW29</f>
        <v>0</v>
      </c>
      <c r="IA31" s="535">
        <f>CPSA!KX29</f>
        <v>0</v>
      </c>
      <c r="IB31" s="535">
        <f>CPSA!KY29</f>
        <v>0</v>
      </c>
      <c r="IC31" s="535">
        <f>CPSA!KZ29</f>
        <v>0</v>
      </c>
      <c r="ID31" s="535">
        <f>CPSA!LA29</f>
        <v>0</v>
      </c>
      <c r="IE31" s="535">
        <f>CPSA!LB29</f>
        <v>0</v>
      </c>
      <c r="IF31" s="535">
        <f>CPSA!LC29</f>
        <v>0</v>
      </c>
      <c r="IG31" s="535">
        <f>CPSA!LD29</f>
        <v>0</v>
      </c>
      <c r="IH31" s="535">
        <f>CPSA!LE29</f>
        <v>0</v>
      </c>
      <c r="II31" s="535">
        <f>CPSA!LF29</f>
        <v>0</v>
      </c>
      <c r="IJ31" s="535">
        <f>CPSA!LG29</f>
        <v>0</v>
      </c>
      <c r="IK31" s="535">
        <f>CPSA!LH29</f>
        <v>0</v>
      </c>
      <c r="IL31" s="535">
        <f>CPSA!LI29</f>
        <v>0</v>
      </c>
      <c r="IM31" s="535">
        <f>CPSA!LJ29</f>
        <v>0</v>
      </c>
      <c r="IN31" s="535">
        <f>CPSA!LK29</f>
        <v>0</v>
      </c>
      <c r="IO31" s="535">
        <f>CPSA!LL29</f>
        <v>0</v>
      </c>
      <c r="IP31" s="535">
        <f>CPSA!LM29</f>
        <v>0</v>
      </c>
      <c r="IQ31" s="535">
        <f>CPSA!LN29</f>
        <v>0</v>
      </c>
      <c r="IR31" s="535">
        <f>CPSA!LO29</f>
        <v>0</v>
      </c>
      <c r="IS31" s="535">
        <f>CPSA!LP29</f>
        <v>0</v>
      </c>
      <c r="IT31" s="535">
        <f>CPSA!LQ29</f>
        <v>0</v>
      </c>
      <c r="IU31" s="535">
        <f>CPSA!LR29</f>
        <v>0</v>
      </c>
      <c r="IV31" s="535">
        <f>CPSA!LS29</f>
        <v>0</v>
      </c>
      <c r="IW31" s="535">
        <f>CPSA!LT29</f>
        <v>0.35</v>
      </c>
      <c r="IX31" s="535">
        <f>CPSA!LU29</f>
        <v>0.35</v>
      </c>
      <c r="IY31" s="535">
        <f>CPSA!LV29</f>
        <v>0.35</v>
      </c>
      <c r="IZ31" s="535">
        <f>CPSA!LW29</f>
        <v>0.35</v>
      </c>
      <c r="JA31" s="535">
        <f>CPSA!LX29</f>
        <v>0.35</v>
      </c>
      <c r="JB31" s="535">
        <f>CPSA!LY29</f>
        <v>0.35</v>
      </c>
      <c r="JC31" s="535">
        <f>CPSA!LZ29</f>
        <v>0.35</v>
      </c>
      <c r="JD31" s="535">
        <f>CPSA!MA29</f>
        <v>0.35</v>
      </c>
      <c r="JE31" s="535">
        <f>CPSA!MB29</f>
        <v>0.35</v>
      </c>
      <c r="JF31" s="535">
        <f>CPSA!MC29</f>
        <v>0.35</v>
      </c>
      <c r="JG31" s="535">
        <f>CPSA!MD29</f>
        <v>0.35</v>
      </c>
      <c r="JH31" s="535">
        <f>CPSA!ME29</f>
        <v>0.35</v>
      </c>
      <c r="JI31" s="535">
        <f>CPSA!MF29</f>
        <v>0.56999999999999995</v>
      </c>
      <c r="JJ31" s="535">
        <f>CPSA!MG29</f>
        <v>0.56999999999999995</v>
      </c>
      <c r="JK31" s="535">
        <f>CPSA!MH29</f>
        <v>0.56999999999999995</v>
      </c>
      <c r="JL31" s="535">
        <f>CPSA!MI29</f>
        <v>0.56999999999999995</v>
      </c>
      <c r="JM31" s="535">
        <f>CPSA!MJ29</f>
        <v>0.56999999999999995</v>
      </c>
      <c r="JN31" s="535">
        <f>CPSA!MK29</f>
        <v>0.56999999999999995</v>
      </c>
      <c r="JO31" s="535">
        <f>CPSA!ML29</f>
        <v>0.56999999999999995</v>
      </c>
      <c r="JP31" s="535">
        <f>CPSA!MM29</f>
        <v>0.56999999999999995</v>
      </c>
      <c r="JQ31" s="535">
        <f>CPSA!MN29</f>
        <v>0.56999999999999995</v>
      </c>
      <c r="JR31" s="535">
        <f>CPSA!MO29</f>
        <v>0.56999999999999995</v>
      </c>
      <c r="JS31" s="535">
        <f>CPSA!MP29</f>
        <v>0.56999999999999995</v>
      </c>
      <c r="JT31" s="535">
        <f>CPSA!MQ29</f>
        <v>0.63</v>
      </c>
      <c r="JU31" s="535">
        <f>CPSA!MR29</f>
        <v>0.63</v>
      </c>
      <c r="JV31" s="535">
        <f>CPSA!MS29</f>
        <v>0.63</v>
      </c>
      <c r="JW31" s="535">
        <f>CPSA!MT29</f>
        <v>0.63</v>
      </c>
      <c r="JX31" s="535">
        <f>CPSA!MU29</f>
        <v>0.63</v>
      </c>
      <c r="JY31" s="535">
        <f>CPSA!MV29</f>
        <v>0.63</v>
      </c>
      <c r="JZ31" s="535">
        <f>CPSA!MW29</f>
        <v>0.63</v>
      </c>
      <c r="KA31" s="535">
        <f>CPSA!MX29</f>
        <v>0.63</v>
      </c>
      <c r="KB31" s="535">
        <f>CPSA!MY29</f>
        <v>0.63</v>
      </c>
      <c r="KC31" s="535">
        <f>CPSA!MZ29</f>
        <v>0.63</v>
      </c>
      <c r="KD31" s="535">
        <f>CPSA!NA29</f>
        <v>0.8</v>
      </c>
      <c r="KE31" s="535">
        <f>CPSA!NB29</f>
        <v>0.8</v>
      </c>
      <c r="KF31" s="535">
        <f>CPSA!NC29</f>
        <v>0.8</v>
      </c>
      <c r="KG31" s="535">
        <f>CPSA!ND29</f>
        <v>0.8</v>
      </c>
      <c r="KH31" s="535">
        <f>CPSA!NE29</f>
        <v>0.8</v>
      </c>
      <c r="KI31" s="535">
        <f>CPSA!NF29</f>
        <v>0.8</v>
      </c>
      <c r="KJ31" s="535">
        <f>CPSA!NG29</f>
        <v>0.8</v>
      </c>
      <c r="KK31" s="535">
        <f>CPSA!NH29</f>
        <v>0.8</v>
      </c>
      <c r="KL31" s="535">
        <f>CPSA!NI29</f>
        <v>0.8</v>
      </c>
      <c r="KM31" s="535">
        <f>CPSA!NJ29</f>
        <v>0.86</v>
      </c>
      <c r="KN31" s="535">
        <f>CPSA!NK29</f>
        <v>0.86</v>
      </c>
      <c r="KO31" s="535">
        <f>CPSA!NL29</f>
        <v>0.86</v>
      </c>
      <c r="KP31" s="535">
        <f>CPSA!NM29</f>
        <v>0.86</v>
      </c>
      <c r="KQ31" s="535">
        <f>CPSA!NN29</f>
        <v>0.86</v>
      </c>
      <c r="KR31" s="535">
        <f>CPSA!NO29</f>
        <v>0.86</v>
      </c>
      <c r="KS31" s="535">
        <f>CPSA!NP29</f>
        <v>0.86</v>
      </c>
      <c r="KT31" s="535">
        <f>CPSA!NQ29</f>
        <v>0.86</v>
      </c>
      <c r="KU31" s="535">
        <f>CPSA!NR29</f>
        <v>0.97</v>
      </c>
      <c r="KV31" s="535">
        <f>CPSA!NS29</f>
        <v>0.97</v>
      </c>
      <c r="KW31" s="535">
        <f>CPSA!NT29</f>
        <v>0.97</v>
      </c>
      <c r="KX31" s="535">
        <f>CPSA!NU29</f>
        <v>0.97</v>
      </c>
      <c r="KY31" s="535">
        <f>CPSA!NV29</f>
        <v>0.97</v>
      </c>
      <c r="KZ31" s="535">
        <f>CPSA!NW29</f>
        <v>0.97</v>
      </c>
      <c r="LA31" s="535">
        <f>CPSA!NX29</f>
        <v>0.97</v>
      </c>
      <c r="LB31" s="535">
        <f>CPSA!NY29</f>
        <v>1.0900000000000001</v>
      </c>
      <c r="LC31" s="535">
        <f>CPSA!NZ29</f>
        <v>1.0900000000000001</v>
      </c>
      <c r="LD31" s="535">
        <f>CPSA!OA29</f>
        <v>1.0900000000000001</v>
      </c>
      <c r="LE31" s="535">
        <f>CPSA!OB29</f>
        <v>1.0900000000000001</v>
      </c>
      <c r="LF31" s="535">
        <f>CPSA!OC29</f>
        <v>1.0900000000000001</v>
      </c>
      <c r="LG31" s="535">
        <f>CPSA!OD29</f>
        <v>1.0900000000000001</v>
      </c>
      <c r="LH31" s="535">
        <f>CPSA!OE29</f>
        <v>1.2</v>
      </c>
      <c r="LI31" s="535">
        <f>CPSA!OF29</f>
        <v>1.2</v>
      </c>
      <c r="LJ31" s="535">
        <f>CPSA!OG29</f>
        <v>1.2</v>
      </c>
      <c r="LK31" s="535">
        <f>CPSA!OH29</f>
        <v>1.2</v>
      </c>
      <c r="LL31" s="535">
        <f>CPSA!OI29</f>
        <v>1.2</v>
      </c>
      <c r="LM31" s="535">
        <f>CPSA!OJ29</f>
        <v>1.32</v>
      </c>
      <c r="LN31" s="535">
        <f>CPSA!OK29</f>
        <v>1.32</v>
      </c>
      <c r="LO31" s="535">
        <f>CPSA!OL29</f>
        <v>1.32</v>
      </c>
      <c r="LP31" s="535">
        <f>CPSA!OM29</f>
        <v>1.32</v>
      </c>
      <c r="LQ31" s="535">
        <f>CPSA!OO29</f>
        <v>0</v>
      </c>
      <c r="LR31" s="535">
        <f>CPSA!OS29</f>
        <v>0</v>
      </c>
      <c r="LS31" s="535">
        <f>CPSA!OT29</f>
        <v>0</v>
      </c>
      <c r="LT31" s="535">
        <f>CPSA!OU29</f>
        <v>0</v>
      </c>
      <c r="LU31" s="535">
        <f>CPSA!OV29</f>
        <v>0</v>
      </c>
      <c r="LV31" s="535">
        <f>CPSA!OW29</f>
        <v>0</v>
      </c>
      <c r="LW31" s="535">
        <f>CPSA!OX29</f>
        <v>0</v>
      </c>
      <c r="LX31" s="535">
        <f>CPSA!OY29</f>
        <v>0</v>
      </c>
      <c r="LY31" s="535">
        <f>CPSA!OZ29</f>
        <v>0</v>
      </c>
      <c r="LZ31" s="535">
        <f>CPSA!PA29</f>
        <v>0</v>
      </c>
      <c r="MA31" s="535">
        <f>CPSA!PB29</f>
        <v>0</v>
      </c>
      <c r="MB31" s="535">
        <f>CPSA!PC29</f>
        <v>0</v>
      </c>
      <c r="MC31" s="535">
        <f>CPSA!PD29</f>
        <v>0</v>
      </c>
      <c r="MD31" s="535">
        <f>CPSA!PE29</f>
        <v>0</v>
      </c>
      <c r="ME31" s="535">
        <f>CPSA!PF29</f>
        <v>0</v>
      </c>
      <c r="MF31" s="535">
        <f>CPSA!PG29</f>
        <v>0</v>
      </c>
      <c r="MG31" s="535">
        <f>CPSA!PH29</f>
        <v>0</v>
      </c>
      <c r="MH31" s="535">
        <f>CPSA!PI29</f>
        <v>0</v>
      </c>
      <c r="MI31" s="535">
        <f>CPSA!PJ29</f>
        <v>0</v>
      </c>
      <c r="MJ31" s="535">
        <f>CPSA!PK29</f>
        <v>0</v>
      </c>
      <c r="MK31" s="536">
        <f>CPSA!PL29</f>
        <v>0</v>
      </c>
      <c r="ML31" s="536">
        <f>CPSA!PM29</f>
        <v>0</v>
      </c>
      <c r="MM31" s="536">
        <f>CPSA!PN29</f>
        <v>0</v>
      </c>
      <c r="MN31" s="536">
        <f>CPSA!PO29</f>
        <v>0</v>
      </c>
      <c r="MO31" s="536">
        <f>CPSA!PP29</f>
        <v>0</v>
      </c>
      <c r="MP31" s="536">
        <f>CPSA!PQ29</f>
        <v>0</v>
      </c>
      <c r="MQ31" s="536">
        <f>CPSA!PR29</f>
        <v>0</v>
      </c>
      <c r="MR31" s="536">
        <f>CPSA!PS29</f>
        <v>0</v>
      </c>
      <c r="MS31" s="537">
        <f>CPSA!PT29</f>
        <v>0</v>
      </c>
    </row>
    <row r="32" spans="2:357" s="541" customFormat="1">
      <c r="B32" s="538"/>
      <c r="C32" s="539" t="s">
        <v>1016</v>
      </c>
      <c r="D32" s="540">
        <f>IF(D25&gt;0,$R$10,0)+IF(D26&gt;0,$R$16*D26,0)+IF(D30&gt;0,$R$18*D30,0)+IF(D31&gt;0,$R$17*D31,0)</f>
        <v>111.07861221889104</v>
      </c>
      <c r="E32" s="540">
        <f t="shared" ref="E32:BP32" si="9">IF(E25&gt;0,$R$10,0)+IF(E26&gt;0,$R$16*E26,0)+IF(E30&gt;0,$R$18*E30,0)+IF(E31&gt;0,$R$17*E31,0)</f>
        <v>111.07861221889104</v>
      </c>
      <c r="F32" s="540">
        <f t="shared" si="9"/>
        <v>111.07861221889104</v>
      </c>
      <c r="G32" s="540">
        <f t="shared" si="9"/>
        <v>111.07861221889104</v>
      </c>
      <c r="H32" s="540">
        <f t="shared" si="9"/>
        <v>111.07861221889104</v>
      </c>
      <c r="I32" s="540">
        <f t="shared" si="9"/>
        <v>111.07861221889104</v>
      </c>
      <c r="J32" s="540">
        <f t="shared" si="9"/>
        <v>111.07861221889104</v>
      </c>
      <c r="K32" s="540">
        <f t="shared" si="9"/>
        <v>111.07861221889104</v>
      </c>
      <c r="L32" s="540">
        <f t="shared" si="9"/>
        <v>111.07861221889104</v>
      </c>
      <c r="M32" s="540">
        <f t="shared" si="9"/>
        <v>111.07861221889104</v>
      </c>
      <c r="N32" s="540">
        <f t="shared" si="9"/>
        <v>111.07861221889104</v>
      </c>
      <c r="O32" s="540">
        <f t="shared" si="9"/>
        <v>111.07861221889104</v>
      </c>
      <c r="P32" s="540">
        <f t="shared" si="9"/>
        <v>111.07861221889104</v>
      </c>
      <c r="Q32" s="540">
        <f t="shared" si="9"/>
        <v>111.07861221889104</v>
      </c>
      <c r="R32" s="540">
        <f t="shared" si="9"/>
        <v>111.07861221889104</v>
      </c>
      <c r="S32" s="540">
        <f t="shared" si="9"/>
        <v>111.07861221889104</v>
      </c>
      <c r="T32" s="540">
        <f t="shared" si="9"/>
        <v>111.07861221889104</v>
      </c>
      <c r="U32" s="540">
        <f t="shared" si="9"/>
        <v>111.07861221889104</v>
      </c>
      <c r="V32" s="540">
        <f t="shared" si="9"/>
        <v>111.07861221889104</v>
      </c>
      <c r="W32" s="540">
        <f t="shared" si="9"/>
        <v>111.07861221889104</v>
      </c>
      <c r="X32" s="540">
        <f t="shared" si="9"/>
        <v>111.07861221889104</v>
      </c>
      <c r="Y32" s="540">
        <f t="shared" si="9"/>
        <v>111.07861221889104</v>
      </c>
      <c r="Z32" s="540">
        <f t="shared" si="9"/>
        <v>111.07861221889104</v>
      </c>
      <c r="AA32" s="540">
        <f t="shared" si="9"/>
        <v>111.07861221889104</v>
      </c>
      <c r="AB32" s="540">
        <f t="shared" si="9"/>
        <v>111.07861221889104</v>
      </c>
      <c r="AC32" s="540">
        <f t="shared" si="9"/>
        <v>111.07861221889104</v>
      </c>
      <c r="AD32" s="540">
        <f t="shared" si="9"/>
        <v>111.07861221889104</v>
      </c>
      <c r="AE32" s="540">
        <f t="shared" si="9"/>
        <v>111.07861221889104</v>
      </c>
      <c r="AF32" s="540">
        <f t="shared" si="9"/>
        <v>111.07861221889104</v>
      </c>
      <c r="AG32" s="540">
        <f t="shared" si="9"/>
        <v>111.07861221889104</v>
      </c>
      <c r="AH32" s="540">
        <f t="shared" si="9"/>
        <v>111.07861221889104</v>
      </c>
      <c r="AI32" s="540">
        <f t="shared" si="9"/>
        <v>111.07861221889104</v>
      </c>
      <c r="AJ32" s="540">
        <f t="shared" si="9"/>
        <v>111.07861221889104</v>
      </c>
      <c r="AK32" s="540">
        <f t="shared" si="9"/>
        <v>111.07861221889104</v>
      </c>
      <c r="AL32" s="540">
        <f t="shared" si="9"/>
        <v>111.07861221889104</v>
      </c>
      <c r="AM32" s="540">
        <f t="shared" si="9"/>
        <v>111.07861221889104</v>
      </c>
      <c r="AN32" s="540">
        <f t="shared" si="9"/>
        <v>111.07861221889104</v>
      </c>
      <c r="AO32" s="540">
        <f t="shared" si="9"/>
        <v>111.07861221889104</v>
      </c>
      <c r="AP32" s="540">
        <f t="shared" si="9"/>
        <v>111.07861221889104</v>
      </c>
      <c r="AQ32" s="540">
        <f t="shared" si="9"/>
        <v>111.07861221889104</v>
      </c>
      <c r="AR32" s="540">
        <f t="shared" si="9"/>
        <v>111.07861221889104</v>
      </c>
      <c r="AS32" s="540">
        <f t="shared" si="9"/>
        <v>111.07861221889104</v>
      </c>
      <c r="AT32" s="540">
        <f t="shared" si="9"/>
        <v>111.07861221889104</v>
      </c>
      <c r="AU32" s="540">
        <f t="shared" si="9"/>
        <v>111.07861221889104</v>
      </c>
      <c r="AV32" s="540">
        <f t="shared" si="9"/>
        <v>111.07861221889104</v>
      </c>
      <c r="AW32" s="540">
        <f t="shared" si="9"/>
        <v>111.07861221889104</v>
      </c>
      <c r="AX32" s="540">
        <f t="shared" si="9"/>
        <v>111.07861221889104</v>
      </c>
      <c r="AY32" s="540">
        <f t="shared" si="9"/>
        <v>111.07861221889104</v>
      </c>
      <c r="AZ32" s="540">
        <f t="shared" si="9"/>
        <v>111.07861221889104</v>
      </c>
      <c r="BA32" s="540">
        <f t="shared" si="9"/>
        <v>111.07861221889104</v>
      </c>
      <c r="BB32" s="540">
        <f t="shared" si="9"/>
        <v>111.07861221889104</v>
      </c>
      <c r="BC32" s="540">
        <f t="shared" si="9"/>
        <v>111.07861221889104</v>
      </c>
      <c r="BD32" s="540">
        <f t="shared" si="9"/>
        <v>111.07861221889104</v>
      </c>
      <c r="BE32" s="540">
        <f t="shared" si="9"/>
        <v>111.07861221889104</v>
      </c>
      <c r="BF32" s="540">
        <f t="shared" si="9"/>
        <v>111.07861221889104</v>
      </c>
      <c r="BG32" s="540">
        <f t="shared" si="9"/>
        <v>111.07861221889104</v>
      </c>
      <c r="BH32" s="540">
        <f t="shared" si="9"/>
        <v>111.07861221889104</v>
      </c>
      <c r="BI32" s="540">
        <f t="shared" si="9"/>
        <v>111.07861221889104</v>
      </c>
      <c r="BJ32" s="540">
        <f t="shared" si="9"/>
        <v>111.07861221889104</v>
      </c>
      <c r="BK32" s="540">
        <f t="shared" si="9"/>
        <v>111.07861221889104</v>
      </c>
      <c r="BL32" s="540">
        <f t="shared" si="9"/>
        <v>111.07861221889104</v>
      </c>
      <c r="BM32" s="540">
        <f t="shared" si="9"/>
        <v>111.07861221889104</v>
      </c>
      <c r="BN32" s="540">
        <f t="shared" si="9"/>
        <v>111.07861221889104</v>
      </c>
      <c r="BO32" s="540">
        <f t="shared" si="9"/>
        <v>111.07861221889104</v>
      </c>
      <c r="BP32" s="540">
        <f t="shared" si="9"/>
        <v>111.07861221889104</v>
      </c>
      <c r="BQ32" s="540">
        <f t="shared" ref="BQ32:EB32" si="10">IF(BQ25&gt;0,$R$10,0)+IF(BQ26&gt;0,$R$16*BQ26,0)+IF(BQ30&gt;0,$R$18*BQ30,0)+IF(BQ31&gt;0,$R$17*BQ31,0)</f>
        <v>111.07861221889104</v>
      </c>
      <c r="BR32" s="540">
        <f t="shared" si="10"/>
        <v>111.07861221889104</v>
      </c>
      <c r="BS32" s="540">
        <f t="shared" si="10"/>
        <v>111.07861221889104</v>
      </c>
      <c r="BT32" s="540">
        <f t="shared" si="10"/>
        <v>111.07861221889104</v>
      </c>
      <c r="BU32" s="540">
        <f t="shared" si="10"/>
        <v>111.07861221889104</v>
      </c>
      <c r="BV32" s="540">
        <f t="shared" si="10"/>
        <v>111.07861221889104</v>
      </c>
      <c r="BW32" s="540">
        <f t="shared" si="10"/>
        <v>111.07861221889104</v>
      </c>
      <c r="BX32" s="540">
        <f t="shared" si="10"/>
        <v>111.07861221889104</v>
      </c>
      <c r="BY32" s="540">
        <f t="shared" si="10"/>
        <v>111.07861221889104</v>
      </c>
      <c r="BZ32" s="540">
        <f t="shared" si="10"/>
        <v>111.07861221889104</v>
      </c>
      <c r="CA32" s="540">
        <f t="shared" si="10"/>
        <v>111.07861221889104</v>
      </c>
      <c r="CB32" s="540">
        <f t="shared" si="10"/>
        <v>111.07861221889104</v>
      </c>
      <c r="CC32" s="540">
        <f t="shared" si="10"/>
        <v>111.07861221889104</v>
      </c>
      <c r="CD32" s="540">
        <f t="shared" si="10"/>
        <v>111.07861221889104</v>
      </c>
      <c r="CE32" s="540">
        <f t="shared" si="10"/>
        <v>111.07861221889104</v>
      </c>
      <c r="CF32" s="540">
        <f t="shared" si="10"/>
        <v>111.07861221889104</v>
      </c>
      <c r="CG32" s="540">
        <f t="shared" si="10"/>
        <v>111.07861221889104</v>
      </c>
      <c r="CH32" s="540">
        <f t="shared" si="10"/>
        <v>111.07861221889104</v>
      </c>
      <c r="CI32" s="540">
        <f t="shared" si="10"/>
        <v>111.07861221889104</v>
      </c>
      <c r="CJ32" s="540">
        <f t="shared" si="10"/>
        <v>111.07861221889104</v>
      </c>
      <c r="CK32" s="540">
        <f t="shared" si="10"/>
        <v>111.07861221889104</v>
      </c>
      <c r="CL32" s="540">
        <f t="shared" si="10"/>
        <v>111.07861221889104</v>
      </c>
      <c r="CM32" s="540">
        <f t="shared" si="10"/>
        <v>111.07861221889104</v>
      </c>
      <c r="CN32" s="540">
        <f t="shared" si="10"/>
        <v>111.07861221889104</v>
      </c>
      <c r="CO32" s="540">
        <f t="shared" si="10"/>
        <v>111.07861221889104</v>
      </c>
      <c r="CP32" s="540">
        <f t="shared" si="10"/>
        <v>111.07861221889104</v>
      </c>
      <c r="CQ32" s="540">
        <f t="shared" si="10"/>
        <v>111.07861221889104</v>
      </c>
      <c r="CR32" s="540">
        <f t="shared" si="10"/>
        <v>111.07861221889104</v>
      </c>
      <c r="CS32" s="540">
        <f t="shared" si="10"/>
        <v>111.07861221889104</v>
      </c>
      <c r="CT32" s="540">
        <f t="shared" si="10"/>
        <v>111.07861221889104</v>
      </c>
      <c r="CU32" s="540">
        <f t="shared" si="10"/>
        <v>111.07861221889104</v>
      </c>
      <c r="CV32" s="540">
        <f t="shared" si="10"/>
        <v>111.07861221889104</v>
      </c>
      <c r="CW32" s="540">
        <f t="shared" si="10"/>
        <v>111.07861221889104</v>
      </c>
      <c r="CX32" s="540">
        <f t="shared" si="10"/>
        <v>111.07861221889104</v>
      </c>
      <c r="CY32" s="540">
        <f t="shared" si="10"/>
        <v>111.07861221889104</v>
      </c>
      <c r="CZ32" s="540">
        <f t="shared" si="10"/>
        <v>111.07861221889104</v>
      </c>
      <c r="DA32" s="540">
        <f t="shared" si="10"/>
        <v>111.07861221889104</v>
      </c>
      <c r="DB32" s="540">
        <f t="shared" si="10"/>
        <v>111.07861221889104</v>
      </c>
      <c r="DC32" s="540">
        <f t="shared" si="10"/>
        <v>111.07861221889104</v>
      </c>
      <c r="DD32" s="540">
        <f t="shared" si="10"/>
        <v>111.07861221889104</v>
      </c>
      <c r="DE32" s="540">
        <f t="shared" si="10"/>
        <v>111.07861221889104</v>
      </c>
      <c r="DF32" s="540">
        <f t="shared" si="10"/>
        <v>111.07861221889104</v>
      </c>
      <c r="DG32" s="540">
        <f t="shared" si="10"/>
        <v>111.07861221889104</v>
      </c>
      <c r="DH32" s="540">
        <f t="shared" si="10"/>
        <v>111.07861221889104</v>
      </c>
      <c r="DI32" s="540">
        <f t="shared" si="10"/>
        <v>111.07861221889104</v>
      </c>
      <c r="DJ32" s="540">
        <f t="shared" si="10"/>
        <v>111.07861221889104</v>
      </c>
      <c r="DK32" s="540">
        <f t="shared" si="10"/>
        <v>111.07861221889104</v>
      </c>
      <c r="DL32" s="540">
        <f t="shared" si="10"/>
        <v>111.07861221889104</v>
      </c>
      <c r="DM32" s="540">
        <f t="shared" si="10"/>
        <v>111.07861221889104</v>
      </c>
      <c r="DN32" s="540">
        <f t="shared" si="10"/>
        <v>111.07861221889104</v>
      </c>
      <c r="DO32" s="540">
        <f t="shared" si="10"/>
        <v>111.07861221889104</v>
      </c>
      <c r="DP32" s="540">
        <f t="shared" si="10"/>
        <v>111.07861221889104</v>
      </c>
      <c r="DQ32" s="540">
        <f t="shared" si="10"/>
        <v>111.07861221889104</v>
      </c>
      <c r="DR32" s="540">
        <f t="shared" si="10"/>
        <v>111.07861221889104</v>
      </c>
      <c r="DS32" s="540">
        <f t="shared" si="10"/>
        <v>111.07861221889104</v>
      </c>
      <c r="DT32" s="540">
        <f t="shared" si="10"/>
        <v>111.07861221889104</v>
      </c>
      <c r="DU32" s="540">
        <f t="shared" si="10"/>
        <v>111.07861221889104</v>
      </c>
      <c r="DV32" s="540">
        <f t="shared" si="10"/>
        <v>111.07861221889104</v>
      </c>
      <c r="DW32" s="540">
        <f t="shared" si="10"/>
        <v>111.07861221889104</v>
      </c>
      <c r="DX32" s="540">
        <f t="shared" si="10"/>
        <v>111.07861221889104</v>
      </c>
      <c r="DY32" s="540">
        <f t="shared" si="10"/>
        <v>111.07861221889104</v>
      </c>
      <c r="DZ32" s="540">
        <f t="shared" si="10"/>
        <v>111.07861221889104</v>
      </c>
      <c r="EA32" s="540">
        <f t="shared" si="10"/>
        <v>111.07861221889104</v>
      </c>
      <c r="EB32" s="540">
        <f t="shared" si="10"/>
        <v>111.07861221889104</v>
      </c>
      <c r="EC32" s="540">
        <f t="shared" ref="EC32:FI32" si="11">IF(EC25&gt;0,$R$10,0)+IF(EC26&gt;0,$R$16*EC26,0)+IF(EC30&gt;0,$R$18*EC30,0)+IF(EC31&gt;0,$R$17*EC31,0)</f>
        <v>111.07861221889104</v>
      </c>
      <c r="ED32" s="540">
        <f t="shared" si="11"/>
        <v>111.07861221889104</v>
      </c>
      <c r="EE32" s="540">
        <f t="shared" si="11"/>
        <v>111.07861221889104</v>
      </c>
      <c r="EF32" s="540">
        <f t="shared" si="11"/>
        <v>111.07861221889104</v>
      </c>
      <c r="EG32" s="540">
        <f t="shared" si="11"/>
        <v>111.07861221889104</v>
      </c>
      <c r="EH32" s="540">
        <f t="shared" si="11"/>
        <v>111.07861221889104</v>
      </c>
      <c r="EI32" s="540">
        <f t="shared" si="11"/>
        <v>111.07861221889104</v>
      </c>
      <c r="EJ32" s="540">
        <f t="shared" si="11"/>
        <v>111.07861221889104</v>
      </c>
      <c r="EK32" s="540">
        <f t="shared" si="11"/>
        <v>111.07861221889104</v>
      </c>
      <c r="EL32" s="540">
        <f t="shared" si="11"/>
        <v>111.07861221889104</v>
      </c>
      <c r="EM32" s="540">
        <f t="shared" si="11"/>
        <v>111.07861221889104</v>
      </c>
      <c r="EN32" s="540">
        <f t="shared" si="11"/>
        <v>111.07861221889104</v>
      </c>
      <c r="EO32" s="540">
        <f t="shared" si="11"/>
        <v>111.07861221889104</v>
      </c>
      <c r="EP32" s="540">
        <f t="shared" si="11"/>
        <v>111.07861221889104</v>
      </c>
      <c r="EQ32" s="540">
        <f t="shared" si="11"/>
        <v>111.07861221889104</v>
      </c>
      <c r="ER32" s="540">
        <f t="shared" si="11"/>
        <v>111.07861221889104</v>
      </c>
      <c r="ES32" s="540">
        <f t="shared" si="11"/>
        <v>111.07861221889104</v>
      </c>
      <c r="ET32" s="540">
        <f t="shared" si="11"/>
        <v>111.07861221889104</v>
      </c>
      <c r="EU32" s="540">
        <f t="shared" si="11"/>
        <v>111.07861221889104</v>
      </c>
      <c r="EV32" s="540">
        <f t="shared" si="11"/>
        <v>111.07861221889104</v>
      </c>
      <c r="EW32" s="540">
        <f t="shared" si="11"/>
        <v>111.07861221889104</v>
      </c>
      <c r="EX32" s="540">
        <f t="shared" si="11"/>
        <v>111.07861221889104</v>
      </c>
      <c r="EY32" s="540">
        <f t="shared" si="11"/>
        <v>111.07861221889104</v>
      </c>
      <c r="EZ32" s="540">
        <f t="shared" si="11"/>
        <v>111.07861221889104</v>
      </c>
      <c r="FA32" s="540">
        <f t="shared" si="11"/>
        <v>111.07861221889104</v>
      </c>
      <c r="FB32" s="540">
        <f t="shared" si="11"/>
        <v>111.07861221889104</v>
      </c>
      <c r="FC32" s="540">
        <f t="shared" si="11"/>
        <v>111.07861221889104</v>
      </c>
      <c r="FD32" s="540">
        <f t="shared" si="11"/>
        <v>111.07861221889104</v>
      </c>
      <c r="FE32" s="540">
        <f t="shared" si="11"/>
        <v>111.07861221889104</v>
      </c>
      <c r="FF32" s="540">
        <f t="shared" si="11"/>
        <v>111.07861221889104</v>
      </c>
      <c r="FG32" s="540">
        <f t="shared" si="11"/>
        <v>111.07861221889104</v>
      </c>
      <c r="FH32" s="540">
        <f t="shared" si="11"/>
        <v>111.07861221889104</v>
      </c>
      <c r="FI32" s="540">
        <f t="shared" si="11"/>
        <v>111.07861221889104</v>
      </c>
      <c r="FJ32" s="540">
        <f>IF(FJ25&gt;0,$R$10,0)+IF(FJ26&gt;0,$R$16*FJ26,0)+IF(FJ30&gt;0,$R$18*FJ30,0)+IF(FJ31&gt;0,$R$17*FJ31,0)</f>
        <v>168.0658556935079</v>
      </c>
      <c r="FK32" s="540">
        <f>IF(FK25&gt;0,$R$10,0)+IF(FK26&gt;0,$R$16*FK26,0)+IF(FK30&gt;0,$R$18*FK30,0)+IF(FK31&gt;0,$R$17*FK31,0)</f>
        <v>22.82573228844246</v>
      </c>
      <c r="FL32" s="540">
        <f t="shared" ref="FL32:HW32" si="12">IF(FL25&gt;0,$R$10,0)+IF(FL26&gt;0,$R$16*FL26,0)+IF(FL30&gt;0,$R$18*FL30,0)+IF(FL31&gt;0,$R$17*FL31,0)</f>
        <v>22.82573228844246</v>
      </c>
      <c r="FM32" s="540">
        <f t="shared" si="12"/>
        <v>22.82573228844246</v>
      </c>
      <c r="FN32" s="540">
        <f t="shared" si="12"/>
        <v>22.82573228844246</v>
      </c>
      <c r="FO32" s="540">
        <f t="shared" si="12"/>
        <v>22.82573228844246</v>
      </c>
      <c r="FP32" s="540">
        <f t="shared" si="12"/>
        <v>22.82573228844246</v>
      </c>
      <c r="FQ32" s="540">
        <f t="shared" si="12"/>
        <v>22.82573228844246</v>
      </c>
      <c r="FR32" s="540">
        <f t="shared" si="12"/>
        <v>22.82573228844246</v>
      </c>
      <c r="FS32" s="540">
        <f t="shared" si="12"/>
        <v>22.82573228844246</v>
      </c>
      <c r="FT32" s="540">
        <f t="shared" si="12"/>
        <v>22.82573228844246</v>
      </c>
      <c r="FU32" s="540">
        <f t="shared" si="12"/>
        <v>22.82573228844246</v>
      </c>
      <c r="FV32" s="540">
        <f t="shared" si="12"/>
        <v>22.82573228844246</v>
      </c>
      <c r="FW32" s="540">
        <f t="shared" si="12"/>
        <v>22.82573228844246</v>
      </c>
      <c r="FX32" s="540">
        <f t="shared" si="12"/>
        <v>22.82573228844246</v>
      </c>
      <c r="FY32" s="540">
        <f t="shared" si="12"/>
        <v>22.82573228844246</v>
      </c>
      <c r="FZ32" s="540">
        <f t="shared" si="12"/>
        <v>22.82573228844246</v>
      </c>
      <c r="GA32" s="540">
        <f t="shared" si="12"/>
        <v>22.82573228844246</v>
      </c>
      <c r="GB32" s="540">
        <f t="shared" si="12"/>
        <v>22.82573228844246</v>
      </c>
      <c r="GC32" s="540">
        <f t="shared" si="12"/>
        <v>22.82573228844246</v>
      </c>
      <c r="GD32" s="540">
        <f t="shared" si="12"/>
        <v>22.82573228844246</v>
      </c>
      <c r="GE32" s="540">
        <f t="shared" si="12"/>
        <v>22.82573228844246</v>
      </c>
      <c r="GF32" s="540">
        <f t="shared" si="12"/>
        <v>22.82573228844246</v>
      </c>
      <c r="GG32" s="540">
        <f t="shared" si="12"/>
        <v>22.82573228844246</v>
      </c>
      <c r="GH32" s="540">
        <f t="shared" si="12"/>
        <v>22.82573228844246</v>
      </c>
      <c r="GI32" s="540">
        <f t="shared" si="12"/>
        <v>22.82573228844246</v>
      </c>
      <c r="GJ32" s="540">
        <f t="shared" si="12"/>
        <v>22.82573228844246</v>
      </c>
      <c r="GK32" s="540">
        <f t="shared" si="12"/>
        <v>22.82573228844246</v>
      </c>
      <c r="GL32" s="540">
        <f t="shared" si="12"/>
        <v>22.82573228844246</v>
      </c>
      <c r="GM32" s="540">
        <f t="shared" si="12"/>
        <v>22.82573228844246</v>
      </c>
      <c r="GN32" s="540">
        <f t="shared" si="12"/>
        <v>22.82573228844246</v>
      </c>
      <c r="GO32" s="540">
        <f t="shared" si="12"/>
        <v>22.82573228844246</v>
      </c>
      <c r="GP32" s="540">
        <f t="shared" si="12"/>
        <v>22.82573228844246</v>
      </c>
      <c r="GQ32" s="540">
        <f t="shared" si="12"/>
        <v>22.82573228844246</v>
      </c>
      <c r="GR32" s="540">
        <f t="shared" si="12"/>
        <v>22.82573228844246</v>
      </c>
      <c r="GS32" s="540">
        <f t="shared" si="12"/>
        <v>22.82573228844246</v>
      </c>
      <c r="GT32" s="540">
        <f t="shared" si="12"/>
        <v>22.82573228844246</v>
      </c>
      <c r="GU32" s="540">
        <f t="shared" si="12"/>
        <v>22.82573228844246</v>
      </c>
      <c r="GV32" s="540">
        <f t="shared" si="12"/>
        <v>22.82573228844246</v>
      </c>
      <c r="GW32" s="540">
        <f t="shared" si="12"/>
        <v>22.82573228844246</v>
      </c>
      <c r="GX32" s="540">
        <f t="shared" si="12"/>
        <v>22.82573228844246</v>
      </c>
      <c r="GY32" s="540">
        <f t="shared" si="12"/>
        <v>22.82573228844246</v>
      </c>
      <c r="GZ32" s="540">
        <f t="shared" si="12"/>
        <v>22.82573228844246</v>
      </c>
      <c r="HA32" s="540">
        <f t="shared" si="12"/>
        <v>22.82573228844246</v>
      </c>
      <c r="HB32" s="540">
        <f t="shared" si="12"/>
        <v>22.82573228844246</v>
      </c>
      <c r="HC32" s="540">
        <f t="shared" si="12"/>
        <v>22.82573228844246</v>
      </c>
      <c r="HD32" s="540">
        <f t="shared" si="12"/>
        <v>22.82573228844246</v>
      </c>
      <c r="HE32" s="540">
        <f t="shared" si="12"/>
        <v>22.82573228844246</v>
      </c>
      <c r="HF32" s="540">
        <f t="shared" si="12"/>
        <v>22.82573228844246</v>
      </c>
      <c r="HG32" s="540">
        <f t="shared" si="12"/>
        <v>22.82573228844246</v>
      </c>
      <c r="HH32" s="540">
        <f t="shared" si="12"/>
        <v>22.82573228844246</v>
      </c>
      <c r="HI32" s="540">
        <f t="shared" si="12"/>
        <v>22.82573228844246</v>
      </c>
      <c r="HJ32" s="540">
        <f t="shared" si="12"/>
        <v>22.82573228844246</v>
      </c>
      <c r="HK32" s="540">
        <f t="shared" si="12"/>
        <v>22.82573228844246</v>
      </c>
      <c r="HL32" s="540">
        <f t="shared" si="12"/>
        <v>22.82573228844246</v>
      </c>
      <c r="HM32" s="540">
        <f t="shared" si="12"/>
        <v>22.82573228844246</v>
      </c>
      <c r="HN32" s="540">
        <f t="shared" si="12"/>
        <v>22.82573228844246</v>
      </c>
      <c r="HO32" s="540">
        <f t="shared" si="12"/>
        <v>22.82573228844246</v>
      </c>
      <c r="HP32" s="540">
        <f t="shared" si="12"/>
        <v>22.82573228844246</v>
      </c>
      <c r="HQ32" s="540">
        <f t="shared" si="12"/>
        <v>22.82573228844246</v>
      </c>
      <c r="HR32" s="540">
        <f t="shared" si="12"/>
        <v>22.82573228844246</v>
      </c>
      <c r="HS32" s="540">
        <f t="shared" si="12"/>
        <v>22.82573228844246</v>
      </c>
      <c r="HT32" s="540">
        <f t="shared" si="12"/>
        <v>22.82573228844246</v>
      </c>
      <c r="HU32" s="540">
        <f t="shared" si="12"/>
        <v>22.82573228844246</v>
      </c>
      <c r="HV32" s="540">
        <f t="shared" si="12"/>
        <v>22.82573228844246</v>
      </c>
      <c r="HW32" s="540">
        <f t="shared" si="12"/>
        <v>22.82573228844246</v>
      </c>
      <c r="HX32" s="540">
        <f t="shared" ref="HX32:KI32" si="13">IF(HX25&gt;0,$R$10,0)+IF(HX26&gt;0,$R$16*HX26,0)+IF(HX30&gt;0,$R$18*HX30,0)+IF(HX31&gt;0,$R$17*HX31,0)</f>
        <v>22.82573228844246</v>
      </c>
      <c r="HY32" s="540">
        <f t="shared" si="13"/>
        <v>22.82573228844246</v>
      </c>
      <c r="HZ32" s="540">
        <f t="shared" si="13"/>
        <v>22.82573228844246</v>
      </c>
      <c r="IA32" s="540">
        <f t="shared" si="13"/>
        <v>22.82573228844246</v>
      </c>
      <c r="IB32" s="540">
        <f t="shared" si="13"/>
        <v>22.82573228844246</v>
      </c>
      <c r="IC32" s="540">
        <f t="shared" si="13"/>
        <v>22.82573228844246</v>
      </c>
      <c r="ID32" s="540">
        <f t="shared" si="13"/>
        <v>22.82573228844246</v>
      </c>
      <c r="IE32" s="540">
        <f t="shared" si="13"/>
        <v>22.82573228844246</v>
      </c>
      <c r="IF32" s="540">
        <f t="shared" si="13"/>
        <v>22.82573228844246</v>
      </c>
      <c r="IG32" s="540">
        <f t="shared" si="13"/>
        <v>22.82573228844246</v>
      </c>
      <c r="IH32" s="540">
        <f t="shared" si="13"/>
        <v>22.82573228844246</v>
      </c>
      <c r="II32" s="540">
        <f t="shared" si="13"/>
        <v>22.82573228844246</v>
      </c>
      <c r="IJ32" s="540">
        <f t="shared" si="13"/>
        <v>22.82573228844246</v>
      </c>
      <c r="IK32" s="540">
        <f t="shared" si="13"/>
        <v>22.82573228844246</v>
      </c>
      <c r="IL32" s="540">
        <f t="shared" si="13"/>
        <v>22.82573228844246</v>
      </c>
      <c r="IM32" s="540">
        <f t="shared" si="13"/>
        <v>22.82573228844246</v>
      </c>
      <c r="IN32" s="540">
        <f t="shared" si="13"/>
        <v>22.82573228844246</v>
      </c>
      <c r="IO32" s="540">
        <f t="shared" si="13"/>
        <v>22.82573228844246</v>
      </c>
      <c r="IP32" s="540">
        <f t="shared" si="13"/>
        <v>22.82573228844246</v>
      </c>
      <c r="IQ32" s="540">
        <f t="shared" si="13"/>
        <v>22.82573228844246</v>
      </c>
      <c r="IR32" s="540">
        <f t="shared" si="13"/>
        <v>22.82573228844246</v>
      </c>
      <c r="IS32" s="540">
        <f t="shared" si="13"/>
        <v>22.82573228844246</v>
      </c>
      <c r="IT32" s="540">
        <f t="shared" si="13"/>
        <v>22.82573228844246</v>
      </c>
      <c r="IU32" s="540">
        <f t="shared" si="13"/>
        <v>22.82573228844246</v>
      </c>
      <c r="IV32" s="540">
        <f t="shared" si="13"/>
        <v>22.82573228844246</v>
      </c>
      <c r="IW32" s="540">
        <f t="shared" si="13"/>
        <v>22.82573228844246</v>
      </c>
      <c r="IX32" s="540">
        <f t="shared" si="13"/>
        <v>22.82573228844246</v>
      </c>
      <c r="IY32" s="540">
        <f t="shared" si="13"/>
        <v>22.82573228844246</v>
      </c>
      <c r="IZ32" s="540">
        <f t="shared" si="13"/>
        <v>22.82573228844246</v>
      </c>
      <c r="JA32" s="540">
        <f t="shared" si="13"/>
        <v>22.82573228844246</v>
      </c>
      <c r="JB32" s="540">
        <f t="shared" si="13"/>
        <v>22.82573228844246</v>
      </c>
      <c r="JC32" s="540">
        <f t="shared" si="13"/>
        <v>22.82573228844246</v>
      </c>
      <c r="JD32" s="540">
        <f t="shared" si="13"/>
        <v>22.82573228844246</v>
      </c>
      <c r="JE32" s="540">
        <f t="shared" si="13"/>
        <v>22.82573228844246</v>
      </c>
      <c r="JF32" s="540">
        <f t="shared" si="13"/>
        <v>22.82573228844246</v>
      </c>
      <c r="JG32" s="540">
        <f t="shared" si="13"/>
        <v>22.82573228844246</v>
      </c>
      <c r="JH32" s="540">
        <f t="shared" si="13"/>
        <v>22.82573228844246</v>
      </c>
      <c r="JI32" s="540">
        <f t="shared" si="13"/>
        <v>22.82573228844246</v>
      </c>
      <c r="JJ32" s="540">
        <f t="shared" si="13"/>
        <v>22.82573228844246</v>
      </c>
      <c r="JK32" s="540">
        <f t="shared" si="13"/>
        <v>22.82573228844246</v>
      </c>
      <c r="JL32" s="540">
        <f t="shared" si="13"/>
        <v>22.82573228844246</v>
      </c>
      <c r="JM32" s="540">
        <f t="shared" si="13"/>
        <v>22.82573228844246</v>
      </c>
      <c r="JN32" s="540">
        <f t="shared" si="13"/>
        <v>22.82573228844246</v>
      </c>
      <c r="JO32" s="540">
        <f t="shared" si="13"/>
        <v>22.82573228844246</v>
      </c>
      <c r="JP32" s="540">
        <f t="shared" si="13"/>
        <v>22.82573228844246</v>
      </c>
      <c r="JQ32" s="540">
        <f t="shared" si="13"/>
        <v>22.82573228844246</v>
      </c>
      <c r="JR32" s="540">
        <f t="shared" si="13"/>
        <v>22.82573228844246</v>
      </c>
      <c r="JS32" s="540">
        <f t="shared" si="13"/>
        <v>22.82573228844246</v>
      </c>
      <c r="JT32" s="540">
        <f t="shared" si="13"/>
        <v>22.82573228844246</v>
      </c>
      <c r="JU32" s="540">
        <f t="shared" si="13"/>
        <v>22.82573228844246</v>
      </c>
      <c r="JV32" s="540">
        <f t="shared" si="13"/>
        <v>22.82573228844246</v>
      </c>
      <c r="JW32" s="540">
        <f t="shared" si="13"/>
        <v>22.82573228844246</v>
      </c>
      <c r="JX32" s="540">
        <f t="shared" si="13"/>
        <v>22.82573228844246</v>
      </c>
      <c r="JY32" s="540">
        <f t="shared" si="13"/>
        <v>22.82573228844246</v>
      </c>
      <c r="JZ32" s="540">
        <f t="shared" si="13"/>
        <v>22.82573228844246</v>
      </c>
      <c r="KA32" s="540">
        <f t="shared" si="13"/>
        <v>22.82573228844246</v>
      </c>
      <c r="KB32" s="540">
        <f t="shared" si="13"/>
        <v>22.82573228844246</v>
      </c>
      <c r="KC32" s="540">
        <f t="shared" si="13"/>
        <v>22.82573228844246</v>
      </c>
      <c r="KD32" s="540">
        <f t="shared" si="13"/>
        <v>22.82573228844246</v>
      </c>
      <c r="KE32" s="540">
        <f t="shared" si="13"/>
        <v>22.82573228844246</v>
      </c>
      <c r="KF32" s="540">
        <f t="shared" si="13"/>
        <v>22.82573228844246</v>
      </c>
      <c r="KG32" s="540">
        <f t="shared" si="13"/>
        <v>22.82573228844246</v>
      </c>
      <c r="KH32" s="540">
        <f t="shared" si="13"/>
        <v>22.82573228844246</v>
      </c>
      <c r="KI32" s="540">
        <f t="shared" si="13"/>
        <v>22.82573228844246</v>
      </c>
      <c r="KJ32" s="540">
        <f t="shared" ref="KJ32:LP32" si="14">IF(KJ25&gt;0,$R$10,0)+IF(KJ26&gt;0,$R$16*KJ26,0)+IF(KJ30&gt;0,$R$18*KJ30,0)+IF(KJ31&gt;0,$R$17*KJ31,0)</f>
        <v>22.82573228844246</v>
      </c>
      <c r="KK32" s="540">
        <f t="shared" si="14"/>
        <v>22.82573228844246</v>
      </c>
      <c r="KL32" s="540">
        <f t="shared" si="14"/>
        <v>22.82573228844246</v>
      </c>
      <c r="KM32" s="540">
        <f t="shared" si="14"/>
        <v>22.82573228844246</v>
      </c>
      <c r="KN32" s="540">
        <f t="shared" si="14"/>
        <v>22.82573228844246</v>
      </c>
      <c r="KO32" s="540">
        <f t="shared" si="14"/>
        <v>22.82573228844246</v>
      </c>
      <c r="KP32" s="540">
        <f t="shared" si="14"/>
        <v>22.82573228844246</v>
      </c>
      <c r="KQ32" s="540">
        <f t="shared" si="14"/>
        <v>22.82573228844246</v>
      </c>
      <c r="KR32" s="540">
        <f t="shared" si="14"/>
        <v>22.82573228844246</v>
      </c>
      <c r="KS32" s="540">
        <f t="shared" si="14"/>
        <v>22.82573228844246</v>
      </c>
      <c r="KT32" s="540">
        <f t="shared" si="14"/>
        <v>22.82573228844246</v>
      </c>
      <c r="KU32" s="540">
        <f t="shared" si="14"/>
        <v>22.82573228844246</v>
      </c>
      <c r="KV32" s="540">
        <f t="shared" si="14"/>
        <v>22.82573228844246</v>
      </c>
      <c r="KW32" s="540">
        <f t="shared" si="14"/>
        <v>22.82573228844246</v>
      </c>
      <c r="KX32" s="540">
        <f t="shared" si="14"/>
        <v>22.82573228844246</v>
      </c>
      <c r="KY32" s="540">
        <f t="shared" si="14"/>
        <v>22.82573228844246</v>
      </c>
      <c r="KZ32" s="540">
        <f t="shared" si="14"/>
        <v>22.82573228844246</v>
      </c>
      <c r="LA32" s="540">
        <f t="shared" si="14"/>
        <v>22.82573228844246</v>
      </c>
      <c r="LB32" s="540">
        <f t="shared" si="14"/>
        <v>22.82573228844246</v>
      </c>
      <c r="LC32" s="540">
        <f t="shared" si="14"/>
        <v>22.82573228844246</v>
      </c>
      <c r="LD32" s="540">
        <f t="shared" si="14"/>
        <v>22.82573228844246</v>
      </c>
      <c r="LE32" s="540">
        <f t="shared" si="14"/>
        <v>22.82573228844246</v>
      </c>
      <c r="LF32" s="540">
        <f t="shared" si="14"/>
        <v>22.82573228844246</v>
      </c>
      <c r="LG32" s="540">
        <f t="shared" si="14"/>
        <v>22.82573228844246</v>
      </c>
      <c r="LH32" s="540">
        <f t="shared" si="14"/>
        <v>22.82573228844246</v>
      </c>
      <c r="LI32" s="540">
        <f t="shared" si="14"/>
        <v>22.82573228844246</v>
      </c>
      <c r="LJ32" s="540">
        <f t="shared" si="14"/>
        <v>22.82573228844246</v>
      </c>
      <c r="LK32" s="540">
        <f t="shared" si="14"/>
        <v>22.82573228844246</v>
      </c>
      <c r="LL32" s="540">
        <f t="shared" si="14"/>
        <v>22.82573228844246</v>
      </c>
      <c r="LM32" s="540">
        <f t="shared" si="14"/>
        <v>22.82573228844246</v>
      </c>
      <c r="LN32" s="540">
        <f t="shared" si="14"/>
        <v>22.82573228844246</v>
      </c>
      <c r="LO32" s="540">
        <f t="shared" si="14"/>
        <v>22.82573228844246</v>
      </c>
      <c r="LP32" s="540">
        <f t="shared" si="14"/>
        <v>22.82573228844246</v>
      </c>
      <c r="LQ32" s="540">
        <f>IF(LQ25&gt;0,$R$13,0)+IF(LQ26&gt;0,$R$16*LQ26,0)+IF(LQ30&gt;0,$R$18*LQ30,0)+IF(LQ31&gt;0,$R$17*LQ31,0)</f>
        <v>7.9571246470618835</v>
      </c>
      <c r="LR32" s="540">
        <f>IF(LR25&gt;0,$R$13*2,0)+IF(LR26&gt;0,$R$16*LR26,0)+IF(LR30&gt;0,$R$18*LR30,0)+IF(LR31&gt;0,$R$17*LR31,0)</f>
        <v>15.914249294123767</v>
      </c>
      <c r="LS32" s="540">
        <f t="shared" ref="LS32:LV32" si="15">IF(LS25&gt;0,$R$13*2,0)+IF(LS26&gt;0,$R$16*LS26,0)+IF(LS30&gt;0,$R$18*LS30,0)+IF(LS31&gt;0,$R$17*LS31,0)</f>
        <v>15.914249294123767</v>
      </c>
      <c r="LT32" s="540">
        <f t="shared" si="15"/>
        <v>15.914249294123767</v>
      </c>
      <c r="LU32" s="540">
        <f t="shared" si="15"/>
        <v>15.914249294123767</v>
      </c>
      <c r="LV32" s="540">
        <f t="shared" si="15"/>
        <v>15.914249294123767</v>
      </c>
      <c r="LW32" s="540">
        <f>IF(LW25&gt;0,$R$13,0)+IF(LW26&gt;0,$R$16*LW26,0)+IF(LW30&gt;0,$R$18*LW30,0)+IF(LW31&gt;0,$R$17*LW31,0)</f>
        <v>7.9571246470618835</v>
      </c>
      <c r="LX32" s="540">
        <f t="shared" ref="LX32:MJ32" si="16">IF(LX25&gt;0,$R$13,0)+IF(LX26&gt;0,$R$16*LX26,0)+IF(LX30&gt;0,$R$18*LX30,0)+IF(LX31&gt;0,$R$17*LX31,0)</f>
        <v>7.9571246470618835</v>
      </c>
      <c r="LY32" s="540">
        <f t="shared" si="16"/>
        <v>7.9571246470618835</v>
      </c>
      <c r="LZ32" s="540">
        <f t="shared" si="16"/>
        <v>7.9571246470618835</v>
      </c>
      <c r="MA32" s="540">
        <f t="shared" si="16"/>
        <v>7.9571246470618835</v>
      </c>
      <c r="MB32" s="540">
        <f t="shared" si="16"/>
        <v>7.9571246470618835</v>
      </c>
      <c r="MC32" s="540">
        <f t="shared" si="16"/>
        <v>7.9571246470618835</v>
      </c>
      <c r="MD32" s="540">
        <f t="shared" si="16"/>
        <v>7.9571246470618835</v>
      </c>
      <c r="ME32" s="540">
        <f t="shared" si="16"/>
        <v>7.9571246470618835</v>
      </c>
      <c r="MF32" s="540">
        <f t="shared" si="16"/>
        <v>7.9571246470618835</v>
      </c>
      <c r="MG32" s="540">
        <f t="shared" si="16"/>
        <v>7.9571246470618835</v>
      </c>
      <c r="MH32" s="540">
        <f t="shared" si="16"/>
        <v>7.9571246470618835</v>
      </c>
      <c r="MI32" s="540">
        <f t="shared" si="16"/>
        <v>7.9571246470618835</v>
      </c>
      <c r="MJ32" s="540">
        <f t="shared" si="16"/>
        <v>7.9571246470618835</v>
      </c>
      <c r="MK32" s="540">
        <f>IF(MK25&gt;0,$R$13*2,0)+IF(MK26&gt;0,$R$16*MK26,0)+IF(MK30&gt;0,$R$18*MK30,0)+IF(MK31&gt;0,$R$17*MK31,0)</f>
        <v>15.914249294123767</v>
      </c>
      <c r="ML32" s="540">
        <f t="shared" ref="ML32:MP32" si="17">IF(ML25&gt;0,$R$13*2,0)+IF(ML26&gt;0,$R$16*ML26,0)+IF(ML30&gt;0,$R$18*ML30,0)+IF(ML31&gt;0,$R$17*ML31,0)</f>
        <v>15.914249294123767</v>
      </c>
      <c r="MM32" s="540">
        <f t="shared" si="17"/>
        <v>15.914249294123767</v>
      </c>
      <c r="MN32" s="540">
        <f t="shared" si="17"/>
        <v>15.914249294123767</v>
      </c>
      <c r="MO32" s="540">
        <f t="shared" si="17"/>
        <v>15.914249294123767</v>
      </c>
      <c r="MP32" s="540">
        <f t="shared" si="17"/>
        <v>15.914249294123767</v>
      </c>
      <c r="MQ32" s="540">
        <f>IF(MQ25&gt;0,$R$13,0)+IF(MQ26&gt;0,$R$16*MQ26,0)+IF(MQ30&gt;0,$R$18*MQ30,0)+IF(MQ31&gt;0,$R$17*MQ31,0)</f>
        <v>7.9571246470618835</v>
      </c>
      <c r="MR32" s="540">
        <f>IF(MR25&gt;0,$R$13,0)+IF(MR26&gt;0,$R$16*MR26,0)+IF(MR30&gt;0,$R$18*MR30,0)+IF(MR31&gt;0,$R$17*MR31,0)</f>
        <v>7.9571246470618835</v>
      </c>
      <c r="MS32" s="540">
        <f>IF(MS25&gt;0,$R$13,0)+IF(MS26&gt;0,$R$16*MS26,0)+IF(MS30&gt;0,$R$18*MS30,0)+IF(MS31&gt;0,$R$17*MS31,0)</f>
        <v>0</v>
      </c>
    </row>
    <row r="33" spans="2:357" s="541" customFormat="1">
      <c r="B33" s="542"/>
      <c r="C33" s="543" t="s">
        <v>1017</v>
      </c>
      <c r="D33" s="544">
        <f>IF(D25&gt;0,$Y$10*D25,0)+IF(D26&gt;0,$Y$16*D26,0)+IF(D30&gt;0,$Y$18*D30,0)+IF(D31&gt;0,$Y$17*D31,0)</f>
        <v>0</v>
      </c>
      <c r="E33" s="544">
        <f t="shared" ref="E33:S33" si="18">IF(E25&gt;0,$Y$10*E25,0)+IF(E26&gt;0,$Y$16*E26,0)+IF(E30&gt;0,$Y$18*E30,0)+IF(E31&gt;0,$Y$17*E31,0)</f>
        <v>0</v>
      </c>
      <c r="F33" s="544">
        <f t="shared" si="18"/>
        <v>0</v>
      </c>
      <c r="G33" s="544">
        <f t="shared" si="18"/>
        <v>0</v>
      </c>
      <c r="H33" s="544">
        <f t="shared" si="18"/>
        <v>0</v>
      </c>
      <c r="I33" s="544">
        <f t="shared" si="18"/>
        <v>0</v>
      </c>
      <c r="J33" s="544">
        <f t="shared" si="18"/>
        <v>0</v>
      </c>
      <c r="K33" s="544">
        <f t="shared" si="18"/>
        <v>0</v>
      </c>
      <c r="L33" s="544">
        <f t="shared" si="18"/>
        <v>0</v>
      </c>
      <c r="M33" s="544">
        <f t="shared" si="18"/>
        <v>0</v>
      </c>
      <c r="N33" s="544">
        <f t="shared" si="18"/>
        <v>0</v>
      </c>
      <c r="O33" s="544">
        <f t="shared" si="18"/>
        <v>0</v>
      </c>
      <c r="P33" s="544">
        <f t="shared" si="18"/>
        <v>0</v>
      </c>
      <c r="Q33" s="544">
        <f t="shared" si="18"/>
        <v>0</v>
      </c>
      <c r="R33" s="544">
        <f t="shared" si="18"/>
        <v>0</v>
      </c>
      <c r="S33" s="544">
        <f t="shared" si="18"/>
        <v>0</v>
      </c>
      <c r="T33" s="544">
        <f t="shared" ref="T33:CE33" si="19">IF(T25&gt;0,$Y$10*T25,0)+IF(T26&gt;0,$Y$16*T26,0)+IF(T30&gt;0,$Y$18*T30,0)+IF(T31&gt;0,$Y$17*T31,0)</f>
        <v>0</v>
      </c>
      <c r="U33" s="544">
        <f t="shared" si="19"/>
        <v>0</v>
      </c>
      <c r="V33" s="544">
        <f t="shared" si="19"/>
        <v>0</v>
      </c>
      <c r="W33" s="544">
        <f t="shared" si="19"/>
        <v>0</v>
      </c>
      <c r="X33" s="544">
        <f t="shared" si="19"/>
        <v>0</v>
      </c>
      <c r="Y33" s="544">
        <f t="shared" si="19"/>
        <v>0</v>
      </c>
      <c r="Z33" s="544">
        <f t="shared" si="19"/>
        <v>0</v>
      </c>
      <c r="AA33" s="544">
        <f t="shared" si="19"/>
        <v>0</v>
      </c>
      <c r="AB33" s="544">
        <f t="shared" si="19"/>
        <v>0</v>
      </c>
      <c r="AC33" s="544">
        <f t="shared" si="19"/>
        <v>0</v>
      </c>
      <c r="AD33" s="544">
        <f t="shared" si="19"/>
        <v>0</v>
      </c>
      <c r="AE33" s="544">
        <f t="shared" si="19"/>
        <v>0</v>
      </c>
      <c r="AF33" s="544">
        <f t="shared" si="19"/>
        <v>0</v>
      </c>
      <c r="AG33" s="544">
        <f t="shared" si="19"/>
        <v>0</v>
      </c>
      <c r="AH33" s="544">
        <f t="shared" si="19"/>
        <v>0</v>
      </c>
      <c r="AI33" s="544">
        <f t="shared" si="19"/>
        <v>0</v>
      </c>
      <c r="AJ33" s="544">
        <f t="shared" si="19"/>
        <v>0</v>
      </c>
      <c r="AK33" s="544">
        <f t="shared" si="19"/>
        <v>0</v>
      </c>
      <c r="AL33" s="544">
        <f t="shared" si="19"/>
        <v>0</v>
      </c>
      <c r="AM33" s="544">
        <f t="shared" si="19"/>
        <v>0</v>
      </c>
      <c r="AN33" s="544">
        <f t="shared" si="19"/>
        <v>0</v>
      </c>
      <c r="AO33" s="544">
        <f t="shared" si="19"/>
        <v>0</v>
      </c>
      <c r="AP33" s="544">
        <f t="shared" si="19"/>
        <v>0</v>
      </c>
      <c r="AQ33" s="544">
        <f t="shared" si="19"/>
        <v>0</v>
      </c>
      <c r="AR33" s="544">
        <f t="shared" si="19"/>
        <v>0</v>
      </c>
      <c r="AS33" s="544">
        <f t="shared" si="19"/>
        <v>0</v>
      </c>
      <c r="AT33" s="544">
        <f t="shared" si="19"/>
        <v>0</v>
      </c>
      <c r="AU33" s="544">
        <f t="shared" si="19"/>
        <v>0</v>
      </c>
      <c r="AV33" s="544">
        <f t="shared" si="19"/>
        <v>0</v>
      </c>
      <c r="AW33" s="544">
        <f t="shared" si="19"/>
        <v>0</v>
      </c>
      <c r="AX33" s="544">
        <f t="shared" si="19"/>
        <v>0</v>
      </c>
      <c r="AY33" s="544">
        <f t="shared" si="19"/>
        <v>0</v>
      </c>
      <c r="AZ33" s="544">
        <f t="shared" si="19"/>
        <v>0</v>
      </c>
      <c r="BA33" s="544">
        <f t="shared" si="19"/>
        <v>0</v>
      </c>
      <c r="BB33" s="544">
        <f t="shared" si="19"/>
        <v>0</v>
      </c>
      <c r="BC33" s="544">
        <f t="shared" si="19"/>
        <v>0</v>
      </c>
      <c r="BD33" s="544">
        <f t="shared" si="19"/>
        <v>0</v>
      </c>
      <c r="BE33" s="544">
        <f t="shared" si="19"/>
        <v>0</v>
      </c>
      <c r="BF33" s="544">
        <f t="shared" si="19"/>
        <v>0</v>
      </c>
      <c r="BG33" s="544">
        <f t="shared" si="19"/>
        <v>0</v>
      </c>
      <c r="BH33" s="544">
        <f t="shared" si="19"/>
        <v>0</v>
      </c>
      <c r="BI33" s="544">
        <f t="shared" si="19"/>
        <v>0</v>
      </c>
      <c r="BJ33" s="544">
        <f t="shared" si="19"/>
        <v>0</v>
      </c>
      <c r="BK33" s="544">
        <f t="shared" si="19"/>
        <v>0</v>
      </c>
      <c r="BL33" s="544">
        <f t="shared" si="19"/>
        <v>0</v>
      </c>
      <c r="BM33" s="544">
        <f t="shared" si="19"/>
        <v>0</v>
      </c>
      <c r="BN33" s="544">
        <f t="shared" si="19"/>
        <v>0</v>
      </c>
      <c r="BO33" s="544">
        <f t="shared" si="19"/>
        <v>0</v>
      </c>
      <c r="BP33" s="544">
        <f t="shared" si="19"/>
        <v>0</v>
      </c>
      <c r="BQ33" s="544">
        <f t="shared" si="19"/>
        <v>0</v>
      </c>
      <c r="BR33" s="544">
        <f t="shared" si="19"/>
        <v>0</v>
      </c>
      <c r="BS33" s="544">
        <f t="shared" si="19"/>
        <v>0</v>
      </c>
      <c r="BT33" s="544">
        <f t="shared" si="19"/>
        <v>0</v>
      </c>
      <c r="BU33" s="544">
        <f t="shared" si="19"/>
        <v>0</v>
      </c>
      <c r="BV33" s="544">
        <f t="shared" si="19"/>
        <v>0</v>
      </c>
      <c r="BW33" s="544">
        <f t="shared" si="19"/>
        <v>0</v>
      </c>
      <c r="BX33" s="544">
        <f t="shared" si="19"/>
        <v>0</v>
      </c>
      <c r="BY33" s="544">
        <f t="shared" si="19"/>
        <v>0</v>
      </c>
      <c r="BZ33" s="544">
        <f t="shared" si="19"/>
        <v>0</v>
      </c>
      <c r="CA33" s="544">
        <f t="shared" si="19"/>
        <v>0</v>
      </c>
      <c r="CB33" s="544">
        <f t="shared" si="19"/>
        <v>0</v>
      </c>
      <c r="CC33" s="544">
        <f t="shared" si="19"/>
        <v>0</v>
      </c>
      <c r="CD33" s="544">
        <f t="shared" si="19"/>
        <v>0</v>
      </c>
      <c r="CE33" s="544">
        <f t="shared" si="19"/>
        <v>0</v>
      </c>
      <c r="CF33" s="544">
        <f t="shared" ref="CF33:EQ33" si="20">IF(CF25&gt;0,$Y$10*CF25,0)+IF(CF26&gt;0,$Y$16*CF26,0)+IF(CF30&gt;0,$Y$18*CF30,0)+IF(CF31&gt;0,$Y$17*CF31,0)</f>
        <v>0</v>
      </c>
      <c r="CG33" s="544">
        <f t="shared" si="20"/>
        <v>0</v>
      </c>
      <c r="CH33" s="544">
        <f t="shared" si="20"/>
        <v>0</v>
      </c>
      <c r="CI33" s="544">
        <f t="shared" si="20"/>
        <v>0</v>
      </c>
      <c r="CJ33" s="544">
        <f t="shared" si="20"/>
        <v>0</v>
      </c>
      <c r="CK33" s="544">
        <f t="shared" si="20"/>
        <v>0</v>
      </c>
      <c r="CL33" s="544">
        <f t="shared" si="20"/>
        <v>0</v>
      </c>
      <c r="CM33" s="544">
        <f t="shared" si="20"/>
        <v>0</v>
      </c>
      <c r="CN33" s="544">
        <f t="shared" si="20"/>
        <v>0</v>
      </c>
      <c r="CO33" s="544">
        <f t="shared" si="20"/>
        <v>0</v>
      </c>
      <c r="CP33" s="544">
        <f t="shared" si="20"/>
        <v>0</v>
      </c>
      <c r="CQ33" s="544">
        <f t="shared" si="20"/>
        <v>0</v>
      </c>
      <c r="CR33" s="544">
        <f t="shared" si="20"/>
        <v>0</v>
      </c>
      <c r="CS33" s="544">
        <f t="shared" si="20"/>
        <v>0</v>
      </c>
      <c r="CT33" s="544">
        <f t="shared" si="20"/>
        <v>0</v>
      </c>
      <c r="CU33" s="544">
        <f t="shared" si="20"/>
        <v>0</v>
      </c>
      <c r="CV33" s="544">
        <f t="shared" si="20"/>
        <v>0</v>
      </c>
      <c r="CW33" s="544">
        <f t="shared" si="20"/>
        <v>0</v>
      </c>
      <c r="CX33" s="544">
        <f t="shared" si="20"/>
        <v>0</v>
      </c>
      <c r="CY33" s="544">
        <f t="shared" si="20"/>
        <v>0</v>
      </c>
      <c r="CZ33" s="544">
        <f t="shared" si="20"/>
        <v>0</v>
      </c>
      <c r="DA33" s="544">
        <f t="shared" si="20"/>
        <v>0</v>
      </c>
      <c r="DB33" s="544">
        <f t="shared" si="20"/>
        <v>0</v>
      </c>
      <c r="DC33" s="544">
        <f t="shared" si="20"/>
        <v>0</v>
      </c>
      <c r="DD33" s="544">
        <f t="shared" si="20"/>
        <v>0</v>
      </c>
      <c r="DE33" s="544">
        <f t="shared" si="20"/>
        <v>0</v>
      </c>
      <c r="DF33" s="544">
        <f t="shared" si="20"/>
        <v>0</v>
      </c>
      <c r="DG33" s="544">
        <f t="shared" si="20"/>
        <v>0</v>
      </c>
      <c r="DH33" s="544">
        <f t="shared" si="20"/>
        <v>0</v>
      </c>
      <c r="DI33" s="544">
        <f t="shared" si="20"/>
        <v>0</v>
      </c>
      <c r="DJ33" s="544">
        <f t="shared" si="20"/>
        <v>0</v>
      </c>
      <c r="DK33" s="544">
        <f t="shared" si="20"/>
        <v>0</v>
      </c>
      <c r="DL33" s="544">
        <f t="shared" si="20"/>
        <v>0</v>
      </c>
      <c r="DM33" s="544">
        <f t="shared" si="20"/>
        <v>0</v>
      </c>
      <c r="DN33" s="544">
        <f t="shared" si="20"/>
        <v>0</v>
      </c>
      <c r="DO33" s="544">
        <f t="shared" si="20"/>
        <v>0</v>
      </c>
      <c r="DP33" s="544">
        <f t="shared" si="20"/>
        <v>0</v>
      </c>
      <c r="DQ33" s="544">
        <f t="shared" si="20"/>
        <v>0</v>
      </c>
      <c r="DR33" s="544">
        <f t="shared" si="20"/>
        <v>0</v>
      </c>
      <c r="DS33" s="544">
        <f t="shared" si="20"/>
        <v>0</v>
      </c>
      <c r="DT33" s="544">
        <f t="shared" si="20"/>
        <v>0</v>
      </c>
      <c r="DU33" s="544">
        <f t="shared" si="20"/>
        <v>0</v>
      </c>
      <c r="DV33" s="544">
        <f t="shared" si="20"/>
        <v>0</v>
      </c>
      <c r="DW33" s="544">
        <f t="shared" si="20"/>
        <v>0</v>
      </c>
      <c r="DX33" s="544">
        <f t="shared" si="20"/>
        <v>0</v>
      </c>
      <c r="DY33" s="544">
        <f t="shared" si="20"/>
        <v>0</v>
      </c>
      <c r="DZ33" s="544">
        <f t="shared" si="20"/>
        <v>0</v>
      </c>
      <c r="EA33" s="544">
        <f t="shared" si="20"/>
        <v>0</v>
      </c>
      <c r="EB33" s="544">
        <f t="shared" si="20"/>
        <v>0</v>
      </c>
      <c r="EC33" s="544">
        <f t="shared" si="20"/>
        <v>0</v>
      </c>
      <c r="ED33" s="544">
        <f t="shared" si="20"/>
        <v>0</v>
      </c>
      <c r="EE33" s="544">
        <f t="shared" si="20"/>
        <v>0</v>
      </c>
      <c r="EF33" s="544">
        <f t="shared" si="20"/>
        <v>0</v>
      </c>
      <c r="EG33" s="544">
        <f t="shared" si="20"/>
        <v>0</v>
      </c>
      <c r="EH33" s="544">
        <f t="shared" si="20"/>
        <v>0</v>
      </c>
      <c r="EI33" s="544">
        <f t="shared" si="20"/>
        <v>0</v>
      </c>
      <c r="EJ33" s="544">
        <f t="shared" si="20"/>
        <v>0</v>
      </c>
      <c r="EK33" s="544">
        <f t="shared" si="20"/>
        <v>0</v>
      </c>
      <c r="EL33" s="544">
        <f t="shared" si="20"/>
        <v>0</v>
      </c>
      <c r="EM33" s="544">
        <f t="shared" si="20"/>
        <v>0</v>
      </c>
      <c r="EN33" s="544">
        <f t="shared" si="20"/>
        <v>0</v>
      </c>
      <c r="EO33" s="544">
        <f t="shared" si="20"/>
        <v>0</v>
      </c>
      <c r="EP33" s="544">
        <f t="shared" si="20"/>
        <v>0</v>
      </c>
      <c r="EQ33" s="544">
        <f t="shared" si="20"/>
        <v>0</v>
      </c>
      <c r="ER33" s="544">
        <f t="shared" ref="ER33:HC33" si="21">IF(ER25&gt;0,$Y$10*ER25,0)+IF(ER26&gt;0,$Y$16*ER26,0)+IF(ER30&gt;0,$Y$18*ER30,0)+IF(ER31&gt;0,$Y$17*ER31,0)</f>
        <v>0</v>
      </c>
      <c r="ES33" s="544">
        <f t="shared" si="21"/>
        <v>0</v>
      </c>
      <c r="ET33" s="544">
        <f t="shared" si="21"/>
        <v>0</v>
      </c>
      <c r="EU33" s="544">
        <f t="shared" si="21"/>
        <v>0</v>
      </c>
      <c r="EV33" s="544">
        <f t="shared" si="21"/>
        <v>0</v>
      </c>
      <c r="EW33" s="544">
        <f t="shared" si="21"/>
        <v>0</v>
      </c>
      <c r="EX33" s="544">
        <f t="shared" si="21"/>
        <v>0</v>
      </c>
      <c r="EY33" s="544">
        <f t="shared" si="21"/>
        <v>0</v>
      </c>
      <c r="EZ33" s="544">
        <f t="shared" si="21"/>
        <v>0</v>
      </c>
      <c r="FA33" s="544">
        <f t="shared" si="21"/>
        <v>0</v>
      </c>
      <c r="FB33" s="544">
        <f t="shared" si="21"/>
        <v>0</v>
      </c>
      <c r="FC33" s="544">
        <f t="shared" si="21"/>
        <v>0</v>
      </c>
      <c r="FD33" s="544">
        <f t="shared" si="21"/>
        <v>0</v>
      </c>
      <c r="FE33" s="544">
        <f t="shared" si="21"/>
        <v>0</v>
      </c>
      <c r="FF33" s="544">
        <f t="shared" si="21"/>
        <v>0</v>
      </c>
      <c r="FG33" s="544">
        <f t="shared" si="21"/>
        <v>0</v>
      </c>
      <c r="FH33" s="544">
        <f t="shared" si="21"/>
        <v>0</v>
      </c>
      <c r="FI33" s="544">
        <f t="shared" si="21"/>
        <v>0</v>
      </c>
      <c r="FJ33" s="544">
        <f t="shared" si="21"/>
        <v>0</v>
      </c>
      <c r="FK33" s="544">
        <f t="shared" si="21"/>
        <v>0</v>
      </c>
      <c r="FL33" s="544">
        <f t="shared" si="21"/>
        <v>0</v>
      </c>
      <c r="FM33" s="544">
        <f t="shared" si="21"/>
        <v>0</v>
      </c>
      <c r="FN33" s="544">
        <f t="shared" si="21"/>
        <v>0</v>
      </c>
      <c r="FO33" s="544">
        <f t="shared" si="21"/>
        <v>0</v>
      </c>
      <c r="FP33" s="544">
        <f t="shared" si="21"/>
        <v>0</v>
      </c>
      <c r="FQ33" s="544">
        <f t="shared" si="21"/>
        <v>0</v>
      </c>
      <c r="FR33" s="544">
        <f t="shared" si="21"/>
        <v>0</v>
      </c>
      <c r="FS33" s="544">
        <f t="shared" si="21"/>
        <v>0</v>
      </c>
      <c r="FT33" s="544">
        <f t="shared" si="21"/>
        <v>0</v>
      </c>
      <c r="FU33" s="544">
        <f t="shared" si="21"/>
        <v>0</v>
      </c>
      <c r="FV33" s="544">
        <f t="shared" si="21"/>
        <v>0</v>
      </c>
      <c r="FW33" s="544">
        <f t="shared" si="21"/>
        <v>0</v>
      </c>
      <c r="FX33" s="544">
        <f t="shared" si="21"/>
        <v>0</v>
      </c>
      <c r="FY33" s="544">
        <f t="shared" si="21"/>
        <v>0</v>
      </c>
      <c r="FZ33" s="544">
        <f t="shared" si="21"/>
        <v>0</v>
      </c>
      <c r="GA33" s="544">
        <f t="shared" si="21"/>
        <v>0</v>
      </c>
      <c r="GB33" s="544">
        <f t="shared" si="21"/>
        <v>0</v>
      </c>
      <c r="GC33" s="544">
        <f t="shared" si="21"/>
        <v>0</v>
      </c>
      <c r="GD33" s="544">
        <f t="shared" si="21"/>
        <v>0</v>
      </c>
      <c r="GE33" s="544">
        <f t="shared" si="21"/>
        <v>0</v>
      </c>
      <c r="GF33" s="544">
        <f t="shared" si="21"/>
        <v>0</v>
      </c>
      <c r="GG33" s="544">
        <f t="shared" si="21"/>
        <v>0</v>
      </c>
      <c r="GH33" s="544">
        <f t="shared" si="21"/>
        <v>0</v>
      </c>
      <c r="GI33" s="544">
        <f t="shared" si="21"/>
        <v>0</v>
      </c>
      <c r="GJ33" s="544">
        <f t="shared" si="21"/>
        <v>0</v>
      </c>
      <c r="GK33" s="544">
        <f t="shared" si="21"/>
        <v>0</v>
      </c>
      <c r="GL33" s="544">
        <f t="shared" si="21"/>
        <v>0</v>
      </c>
      <c r="GM33" s="544">
        <f t="shared" si="21"/>
        <v>0</v>
      </c>
      <c r="GN33" s="544">
        <f t="shared" si="21"/>
        <v>0</v>
      </c>
      <c r="GO33" s="544">
        <f t="shared" si="21"/>
        <v>0</v>
      </c>
      <c r="GP33" s="544">
        <f t="shared" si="21"/>
        <v>0</v>
      </c>
      <c r="GQ33" s="544">
        <f t="shared" si="21"/>
        <v>0</v>
      </c>
      <c r="GR33" s="544">
        <f t="shared" si="21"/>
        <v>0</v>
      </c>
      <c r="GS33" s="544">
        <f t="shared" si="21"/>
        <v>0</v>
      </c>
      <c r="GT33" s="544">
        <f t="shared" si="21"/>
        <v>0</v>
      </c>
      <c r="GU33" s="544">
        <f t="shared" si="21"/>
        <v>0</v>
      </c>
      <c r="GV33" s="544">
        <f t="shared" si="21"/>
        <v>0</v>
      </c>
      <c r="GW33" s="544">
        <f t="shared" si="21"/>
        <v>0</v>
      </c>
      <c r="GX33" s="544">
        <f t="shared" si="21"/>
        <v>0</v>
      </c>
      <c r="GY33" s="544">
        <f t="shared" si="21"/>
        <v>0</v>
      </c>
      <c r="GZ33" s="544">
        <f t="shared" si="21"/>
        <v>0</v>
      </c>
      <c r="HA33" s="544">
        <f t="shared" si="21"/>
        <v>0</v>
      </c>
      <c r="HB33" s="544">
        <f t="shared" si="21"/>
        <v>0</v>
      </c>
      <c r="HC33" s="544">
        <f t="shared" si="21"/>
        <v>0</v>
      </c>
      <c r="HD33" s="544">
        <f t="shared" ref="HD33:JO33" si="22">IF(HD25&gt;0,$Y$10*HD25,0)+IF(HD26&gt;0,$Y$16*HD26,0)+IF(HD30&gt;0,$Y$18*HD30,0)+IF(HD31&gt;0,$Y$17*HD31,0)</f>
        <v>0</v>
      </c>
      <c r="HE33" s="544">
        <f t="shared" si="22"/>
        <v>0</v>
      </c>
      <c r="HF33" s="544">
        <f t="shared" si="22"/>
        <v>0</v>
      </c>
      <c r="HG33" s="544">
        <f t="shared" si="22"/>
        <v>0</v>
      </c>
      <c r="HH33" s="544">
        <f t="shared" si="22"/>
        <v>0</v>
      </c>
      <c r="HI33" s="544">
        <f t="shared" si="22"/>
        <v>0</v>
      </c>
      <c r="HJ33" s="544">
        <f t="shared" si="22"/>
        <v>0</v>
      </c>
      <c r="HK33" s="544">
        <f t="shared" si="22"/>
        <v>0</v>
      </c>
      <c r="HL33" s="544">
        <f t="shared" si="22"/>
        <v>0</v>
      </c>
      <c r="HM33" s="544">
        <f t="shared" si="22"/>
        <v>0</v>
      </c>
      <c r="HN33" s="544">
        <f t="shared" si="22"/>
        <v>0</v>
      </c>
      <c r="HO33" s="544">
        <f t="shared" si="22"/>
        <v>0</v>
      </c>
      <c r="HP33" s="544">
        <f t="shared" si="22"/>
        <v>0</v>
      </c>
      <c r="HQ33" s="544">
        <f t="shared" si="22"/>
        <v>0</v>
      </c>
      <c r="HR33" s="544">
        <f t="shared" si="22"/>
        <v>0</v>
      </c>
      <c r="HS33" s="544">
        <f t="shared" si="22"/>
        <v>0</v>
      </c>
      <c r="HT33" s="544">
        <f t="shared" si="22"/>
        <v>0</v>
      </c>
      <c r="HU33" s="544">
        <f t="shared" si="22"/>
        <v>0</v>
      </c>
      <c r="HV33" s="544">
        <f t="shared" si="22"/>
        <v>0</v>
      </c>
      <c r="HW33" s="544">
        <f t="shared" si="22"/>
        <v>0</v>
      </c>
      <c r="HX33" s="544">
        <f t="shared" si="22"/>
        <v>0</v>
      </c>
      <c r="HY33" s="544">
        <f t="shared" si="22"/>
        <v>0</v>
      </c>
      <c r="HZ33" s="544">
        <f t="shared" si="22"/>
        <v>0</v>
      </c>
      <c r="IA33" s="544">
        <f t="shared" si="22"/>
        <v>0</v>
      </c>
      <c r="IB33" s="544">
        <f t="shared" si="22"/>
        <v>0</v>
      </c>
      <c r="IC33" s="544">
        <f t="shared" si="22"/>
        <v>0</v>
      </c>
      <c r="ID33" s="544">
        <f t="shared" si="22"/>
        <v>0</v>
      </c>
      <c r="IE33" s="544">
        <f t="shared" si="22"/>
        <v>0</v>
      </c>
      <c r="IF33" s="544">
        <f t="shared" si="22"/>
        <v>0</v>
      </c>
      <c r="IG33" s="544">
        <f t="shared" si="22"/>
        <v>0</v>
      </c>
      <c r="IH33" s="544">
        <f t="shared" si="22"/>
        <v>0</v>
      </c>
      <c r="II33" s="544">
        <f t="shared" si="22"/>
        <v>0</v>
      </c>
      <c r="IJ33" s="544">
        <f t="shared" si="22"/>
        <v>0</v>
      </c>
      <c r="IK33" s="544">
        <f t="shared" si="22"/>
        <v>0</v>
      </c>
      <c r="IL33" s="544">
        <f t="shared" si="22"/>
        <v>0</v>
      </c>
      <c r="IM33" s="544">
        <f t="shared" si="22"/>
        <v>0</v>
      </c>
      <c r="IN33" s="544">
        <f t="shared" si="22"/>
        <v>0</v>
      </c>
      <c r="IO33" s="544">
        <f t="shared" si="22"/>
        <v>0</v>
      </c>
      <c r="IP33" s="544">
        <f t="shared" si="22"/>
        <v>0</v>
      </c>
      <c r="IQ33" s="544">
        <f t="shared" si="22"/>
        <v>0</v>
      </c>
      <c r="IR33" s="544">
        <f t="shared" si="22"/>
        <v>0</v>
      </c>
      <c r="IS33" s="544">
        <f t="shared" si="22"/>
        <v>0</v>
      </c>
      <c r="IT33" s="544">
        <f t="shared" si="22"/>
        <v>0</v>
      </c>
      <c r="IU33" s="544">
        <f t="shared" si="22"/>
        <v>0</v>
      </c>
      <c r="IV33" s="544">
        <f t="shared" si="22"/>
        <v>0</v>
      </c>
      <c r="IW33" s="544">
        <f t="shared" si="22"/>
        <v>0</v>
      </c>
      <c r="IX33" s="544">
        <f t="shared" si="22"/>
        <v>0</v>
      </c>
      <c r="IY33" s="544">
        <f t="shared" si="22"/>
        <v>0</v>
      </c>
      <c r="IZ33" s="544">
        <f t="shared" si="22"/>
        <v>0</v>
      </c>
      <c r="JA33" s="544">
        <f t="shared" si="22"/>
        <v>0</v>
      </c>
      <c r="JB33" s="544">
        <f t="shared" si="22"/>
        <v>0</v>
      </c>
      <c r="JC33" s="544">
        <f t="shared" si="22"/>
        <v>0</v>
      </c>
      <c r="JD33" s="544">
        <f t="shared" si="22"/>
        <v>0</v>
      </c>
      <c r="JE33" s="544">
        <f t="shared" si="22"/>
        <v>0</v>
      </c>
      <c r="JF33" s="544">
        <f t="shared" si="22"/>
        <v>0</v>
      </c>
      <c r="JG33" s="544">
        <f t="shared" si="22"/>
        <v>0</v>
      </c>
      <c r="JH33" s="544">
        <f t="shared" si="22"/>
        <v>0</v>
      </c>
      <c r="JI33" s="544">
        <f t="shared" si="22"/>
        <v>0</v>
      </c>
      <c r="JJ33" s="544">
        <f t="shared" si="22"/>
        <v>0</v>
      </c>
      <c r="JK33" s="544">
        <f t="shared" si="22"/>
        <v>0</v>
      </c>
      <c r="JL33" s="544">
        <f t="shared" si="22"/>
        <v>0</v>
      </c>
      <c r="JM33" s="544">
        <f t="shared" si="22"/>
        <v>0</v>
      </c>
      <c r="JN33" s="544">
        <f t="shared" si="22"/>
        <v>0</v>
      </c>
      <c r="JO33" s="544">
        <f t="shared" si="22"/>
        <v>0</v>
      </c>
      <c r="JP33" s="544">
        <f t="shared" ref="JP33:MA33" si="23">IF(JP25&gt;0,$Y$10*JP25,0)+IF(JP26&gt;0,$Y$16*JP26,0)+IF(JP30&gt;0,$Y$18*JP30,0)+IF(JP31&gt;0,$Y$17*JP31,0)</f>
        <v>0</v>
      </c>
      <c r="JQ33" s="544">
        <f t="shared" si="23"/>
        <v>0</v>
      </c>
      <c r="JR33" s="544">
        <f t="shared" si="23"/>
        <v>0</v>
      </c>
      <c r="JS33" s="544">
        <f t="shared" si="23"/>
        <v>0</v>
      </c>
      <c r="JT33" s="544">
        <f t="shared" si="23"/>
        <v>0</v>
      </c>
      <c r="JU33" s="544">
        <f t="shared" si="23"/>
        <v>0</v>
      </c>
      <c r="JV33" s="544">
        <f t="shared" si="23"/>
        <v>0</v>
      </c>
      <c r="JW33" s="544">
        <f t="shared" si="23"/>
        <v>0</v>
      </c>
      <c r="JX33" s="544">
        <f t="shared" si="23"/>
        <v>0</v>
      </c>
      <c r="JY33" s="544">
        <f t="shared" si="23"/>
        <v>0</v>
      </c>
      <c r="JZ33" s="544">
        <f t="shared" si="23"/>
        <v>0</v>
      </c>
      <c r="KA33" s="544">
        <f t="shared" si="23"/>
        <v>0</v>
      </c>
      <c r="KB33" s="544">
        <f t="shared" si="23"/>
        <v>0</v>
      </c>
      <c r="KC33" s="544">
        <f t="shared" si="23"/>
        <v>0</v>
      </c>
      <c r="KD33" s="544">
        <f t="shared" si="23"/>
        <v>0</v>
      </c>
      <c r="KE33" s="544">
        <f t="shared" si="23"/>
        <v>0</v>
      </c>
      <c r="KF33" s="544">
        <f t="shared" si="23"/>
        <v>0</v>
      </c>
      <c r="KG33" s="544">
        <f t="shared" si="23"/>
        <v>0</v>
      </c>
      <c r="KH33" s="544">
        <f t="shared" si="23"/>
        <v>0</v>
      </c>
      <c r="KI33" s="544">
        <f t="shared" si="23"/>
        <v>0</v>
      </c>
      <c r="KJ33" s="544">
        <f t="shared" si="23"/>
        <v>0</v>
      </c>
      <c r="KK33" s="544">
        <f t="shared" si="23"/>
        <v>0</v>
      </c>
      <c r="KL33" s="544">
        <f t="shared" si="23"/>
        <v>0</v>
      </c>
      <c r="KM33" s="544">
        <f t="shared" si="23"/>
        <v>0</v>
      </c>
      <c r="KN33" s="544">
        <f t="shared" si="23"/>
        <v>0</v>
      </c>
      <c r="KO33" s="544">
        <f t="shared" si="23"/>
        <v>0</v>
      </c>
      <c r="KP33" s="544">
        <f t="shared" si="23"/>
        <v>0</v>
      </c>
      <c r="KQ33" s="544">
        <f t="shared" si="23"/>
        <v>0</v>
      </c>
      <c r="KR33" s="544">
        <f t="shared" si="23"/>
        <v>0</v>
      </c>
      <c r="KS33" s="544">
        <f t="shared" si="23"/>
        <v>0</v>
      </c>
      <c r="KT33" s="544">
        <f t="shared" si="23"/>
        <v>0</v>
      </c>
      <c r="KU33" s="544">
        <f t="shared" si="23"/>
        <v>0</v>
      </c>
      <c r="KV33" s="544">
        <f t="shared" si="23"/>
        <v>0</v>
      </c>
      <c r="KW33" s="544">
        <f t="shared" si="23"/>
        <v>0</v>
      </c>
      <c r="KX33" s="544">
        <f t="shared" si="23"/>
        <v>0</v>
      </c>
      <c r="KY33" s="544">
        <f t="shared" si="23"/>
        <v>0</v>
      </c>
      <c r="KZ33" s="544">
        <f t="shared" si="23"/>
        <v>0</v>
      </c>
      <c r="LA33" s="544">
        <f t="shared" si="23"/>
        <v>0</v>
      </c>
      <c r="LB33" s="544">
        <f t="shared" si="23"/>
        <v>0</v>
      </c>
      <c r="LC33" s="544">
        <f t="shared" si="23"/>
        <v>0</v>
      </c>
      <c r="LD33" s="544">
        <f t="shared" si="23"/>
        <v>0</v>
      </c>
      <c r="LE33" s="544">
        <f t="shared" si="23"/>
        <v>0</v>
      </c>
      <c r="LF33" s="544">
        <f t="shared" si="23"/>
        <v>0</v>
      </c>
      <c r="LG33" s="544">
        <f t="shared" si="23"/>
        <v>0</v>
      </c>
      <c r="LH33" s="544">
        <f t="shared" si="23"/>
        <v>0</v>
      </c>
      <c r="LI33" s="544">
        <f t="shared" si="23"/>
        <v>0</v>
      </c>
      <c r="LJ33" s="544">
        <f t="shared" si="23"/>
        <v>0</v>
      </c>
      <c r="LK33" s="544">
        <f t="shared" si="23"/>
        <v>0</v>
      </c>
      <c r="LL33" s="544">
        <f t="shared" si="23"/>
        <v>0</v>
      </c>
      <c r="LM33" s="544">
        <f t="shared" si="23"/>
        <v>0</v>
      </c>
      <c r="LN33" s="544">
        <f t="shared" si="23"/>
        <v>0</v>
      </c>
      <c r="LO33" s="544">
        <f t="shared" si="23"/>
        <v>0</v>
      </c>
      <c r="LP33" s="544">
        <f t="shared" si="23"/>
        <v>0</v>
      </c>
      <c r="LQ33" s="544">
        <f t="shared" si="23"/>
        <v>0</v>
      </c>
      <c r="LR33" s="544">
        <f t="shared" si="23"/>
        <v>0</v>
      </c>
      <c r="LS33" s="544">
        <f t="shared" si="23"/>
        <v>0</v>
      </c>
      <c r="LT33" s="544">
        <f t="shared" si="23"/>
        <v>0</v>
      </c>
      <c r="LU33" s="544">
        <f t="shared" si="23"/>
        <v>0</v>
      </c>
      <c r="LV33" s="544">
        <f t="shared" si="23"/>
        <v>0</v>
      </c>
      <c r="LW33" s="544">
        <f t="shared" si="23"/>
        <v>0</v>
      </c>
      <c r="LX33" s="544">
        <f t="shared" si="23"/>
        <v>0</v>
      </c>
      <c r="LY33" s="544">
        <f t="shared" si="23"/>
        <v>0</v>
      </c>
      <c r="LZ33" s="544">
        <f t="shared" si="23"/>
        <v>0</v>
      </c>
      <c r="MA33" s="544">
        <f t="shared" si="23"/>
        <v>0</v>
      </c>
      <c r="MB33" s="544">
        <f t="shared" ref="MB33:MS33" si="24">IF(MB25&gt;0,$Y$10*MB25,0)+IF(MB26&gt;0,$Y$16*MB26,0)+IF(MB30&gt;0,$Y$18*MB30,0)+IF(MB31&gt;0,$Y$17*MB31,0)</f>
        <v>0</v>
      </c>
      <c r="MC33" s="544">
        <f t="shared" si="24"/>
        <v>0</v>
      </c>
      <c r="MD33" s="544">
        <f t="shared" si="24"/>
        <v>0</v>
      </c>
      <c r="ME33" s="544">
        <f t="shared" si="24"/>
        <v>0</v>
      </c>
      <c r="MF33" s="544">
        <f t="shared" si="24"/>
        <v>0</v>
      </c>
      <c r="MG33" s="544">
        <f t="shared" si="24"/>
        <v>0</v>
      </c>
      <c r="MH33" s="544">
        <f t="shared" si="24"/>
        <v>0</v>
      </c>
      <c r="MI33" s="544">
        <f t="shared" si="24"/>
        <v>0</v>
      </c>
      <c r="MJ33" s="544">
        <f t="shared" si="24"/>
        <v>0</v>
      </c>
      <c r="MK33" s="544">
        <f t="shared" si="24"/>
        <v>0</v>
      </c>
      <c r="ML33" s="544">
        <f t="shared" si="24"/>
        <v>0</v>
      </c>
      <c r="MM33" s="544">
        <f t="shared" si="24"/>
        <v>0</v>
      </c>
      <c r="MN33" s="544">
        <f t="shared" si="24"/>
        <v>0</v>
      </c>
      <c r="MO33" s="544">
        <f t="shared" si="24"/>
        <v>0</v>
      </c>
      <c r="MP33" s="544">
        <f t="shared" si="24"/>
        <v>0</v>
      </c>
      <c r="MQ33" s="544">
        <f t="shared" si="24"/>
        <v>0</v>
      </c>
      <c r="MR33" s="544">
        <f t="shared" si="24"/>
        <v>0</v>
      </c>
      <c r="MS33" s="544">
        <f t="shared" si="24"/>
        <v>0</v>
      </c>
    </row>
    <row r="34" spans="2:357" s="525" customFormat="1">
      <c r="B34" s="533"/>
      <c r="C34" s="545" t="s">
        <v>1018</v>
      </c>
      <c r="D34" s="546">
        <f t="shared" ref="D34:BO34" si="25">D32+D33</f>
        <v>111.07861221889104</v>
      </c>
      <c r="E34" s="546">
        <f t="shared" si="25"/>
        <v>111.07861221889104</v>
      </c>
      <c r="F34" s="546">
        <f t="shared" si="25"/>
        <v>111.07861221889104</v>
      </c>
      <c r="G34" s="546">
        <f t="shared" si="25"/>
        <v>111.07861221889104</v>
      </c>
      <c r="H34" s="546">
        <f t="shared" si="25"/>
        <v>111.07861221889104</v>
      </c>
      <c r="I34" s="546">
        <f t="shared" si="25"/>
        <v>111.07861221889104</v>
      </c>
      <c r="J34" s="546">
        <f t="shared" si="25"/>
        <v>111.07861221889104</v>
      </c>
      <c r="K34" s="546">
        <f t="shared" si="25"/>
        <v>111.07861221889104</v>
      </c>
      <c r="L34" s="546">
        <f t="shared" si="25"/>
        <v>111.07861221889104</v>
      </c>
      <c r="M34" s="546">
        <f t="shared" si="25"/>
        <v>111.07861221889104</v>
      </c>
      <c r="N34" s="546">
        <f t="shared" si="25"/>
        <v>111.07861221889104</v>
      </c>
      <c r="O34" s="546">
        <f t="shared" si="25"/>
        <v>111.07861221889104</v>
      </c>
      <c r="P34" s="546">
        <f t="shared" si="25"/>
        <v>111.07861221889104</v>
      </c>
      <c r="Q34" s="546">
        <f t="shared" si="25"/>
        <v>111.07861221889104</v>
      </c>
      <c r="R34" s="546">
        <f t="shared" si="25"/>
        <v>111.07861221889104</v>
      </c>
      <c r="S34" s="546">
        <f t="shared" si="25"/>
        <v>111.07861221889104</v>
      </c>
      <c r="T34" s="546">
        <f t="shared" si="25"/>
        <v>111.07861221889104</v>
      </c>
      <c r="U34" s="546">
        <f t="shared" si="25"/>
        <v>111.07861221889104</v>
      </c>
      <c r="V34" s="546">
        <f t="shared" si="25"/>
        <v>111.07861221889104</v>
      </c>
      <c r="W34" s="546">
        <f t="shared" si="25"/>
        <v>111.07861221889104</v>
      </c>
      <c r="X34" s="546">
        <f t="shared" si="25"/>
        <v>111.07861221889104</v>
      </c>
      <c r="Y34" s="546">
        <f t="shared" si="25"/>
        <v>111.07861221889104</v>
      </c>
      <c r="Z34" s="546">
        <f t="shared" si="25"/>
        <v>111.07861221889104</v>
      </c>
      <c r="AA34" s="546">
        <f t="shared" si="25"/>
        <v>111.07861221889104</v>
      </c>
      <c r="AB34" s="546">
        <f t="shared" si="25"/>
        <v>111.07861221889104</v>
      </c>
      <c r="AC34" s="546">
        <f t="shared" si="25"/>
        <v>111.07861221889104</v>
      </c>
      <c r="AD34" s="546">
        <f t="shared" si="25"/>
        <v>111.07861221889104</v>
      </c>
      <c r="AE34" s="546">
        <f t="shared" si="25"/>
        <v>111.07861221889104</v>
      </c>
      <c r="AF34" s="546">
        <f t="shared" si="25"/>
        <v>111.07861221889104</v>
      </c>
      <c r="AG34" s="546">
        <f t="shared" si="25"/>
        <v>111.07861221889104</v>
      </c>
      <c r="AH34" s="546">
        <f t="shared" si="25"/>
        <v>111.07861221889104</v>
      </c>
      <c r="AI34" s="546">
        <f t="shared" si="25"/>
        <v>111.07861221889104</v>
      </c>
      <c r="AJ34" s="546">
        <f t="shared" si="25"/>
        <v>111.07861221889104</v>
      </c>
      <c r="AK34" s="546">
        <f t="shared" si="25"/>
        <v>111.07861221889104</v>
      </c>
      <c r="AL34" s="546">
        <f t="shared" si="25"/>
        <v>111.07861221889104</v>
      </c>
      <c r="AM34" s="546">
        <f t="shared" si="25"/>
        <v>111.07861221889104</v>
      </c>
      <c r="AN34" s="546">
        <f t="shared" si="25"/>
        <v>111.07861221889104</v>
      </c>
      <c r="AO34" s="546">
        <f t="shared" si="25"/>
        <v>111.07861221889104</v>
      </c>
      <c r="AP34" s="546">
        <f t="shared" si="25"/>
        <v>111.07861221889104</v>
      </c>
      <c r="AQ34" s="546">
        <f t="shared" si="25"/>
        <v>111.07861221889104</v>
      </c>
      <c r="AR34" s="546">
        <f t="shared" si="25"/>
        <v>111.07861221889104</v>
      </c>
      <c r="AS34" s="546">
        <f t="shared" si="25"/>
        <v>111.07861221889104</v>
      </c>
      <c r="AT34" s="546">
        <f t="shared" si="25"/>
        <v>111.07861221889104</v>
      </c>
      <c r="AU34" s="546">
        <f t="shared" si="25"/>
        <v>111.07861221889104</v>
      </c>
      <c r="AV34" s="546">
        <f t="shared" si="25"/>
        <v>111.07861221889104</v>
      </c>
      <c r="AW34" s="546">
        <f t="shared" si="25"/>
        <v>111.07861221889104</v>
      </c>
      <c r="AX34" s="546">
        <f t="shared" si="25"/>
        <v>111.07861221889104</v>
      </c>
      <c r="AY34" s="546">
        <f t="shared" si="25"/>
        <v>111.07861221889104</v>
      </c>
      <c r="AZ34" s="546">
        <f t="shared" si="25"/>
        <v>111.07861221889104</v>
      </c>
      <c r="BA34" s="546">
        <f t="shared" si="25"/>
        <v>111.07861221889104</v>
      </c>
      <c r="BB34" s="546">
        <f t="shared" si="25"/>
        <v>111.07861221889104</v>
      </c>
      <c r="BC34" s="546">
        <f t="shared" si="25"/>
        <v>111.07861221889104</v>
      </c>
      <c r="BD34" s="546">
        <f t="shared" si="25"/>
        <v>111.07861221889104</v>
      </c>
      <c r="BE34" s="546">
        <f t="shared" si="25"/>
        <v>111.07861221889104</v>
      </c>
      <c r="BF34" s="546">
        <f t="shared" si="25"/>
        <v>111.07861221889104</v>
      </c>
      <c r="BG34" s="546">
        <f t="shared" si="25"/>
        <v>111.07861221889104</v>
      </c>
      <c r="BH34" s="546">
        <f t="shared" si="25"/>
        <v>111.07861221889104</v>
      </c>
      <c r="BI34" s="546">
        <f t="shared" si="25"/>
        <v>111.07861221889104</v>
      </c>
      <c r="BJ34" s="546">
        <f t="shared" si="25"/>
        <v>111.07861221889104</v>
      </c>
      <c r="BK34" s="546">
        <f t="shared" si="25"/>
        <v>111.07861221889104</v>
      </c>
      <c r="BL34" s="546">
        <f t="shared" si="25"/>
        <v>111.07861221889104</v>
      </c>
      <c r="BM34" s="546">
        <f t="shared" si="25"/>
        <v>111.07861221889104</v>
      </c>
      <c r="BN34" s="546">
        <f t="shared" si="25"/>
        <v>111.07861221889104</v>
      </c>
      <c r="BO34" s="546">
        <f t="shared" si="25"/>
        <v>111.07861221889104</v>
      </c>
      <c r="BP34" s="546">
        <f t="shared" ref="BP34:EA34" si="26">BP32+BP33</f>
        <v>111.07861221889104</v>
      </c>
      <c r="BQ34" s="546">
        <f t="shared" si="26"/>
        <v>111.07861221889104</v>
      </c>
      <c r="BR34" s="546">
        <f t="shared" si="26"/>
        <v>111.07861221889104</v>
      </c>
      <c r="BS34" s="546">
        <f t="shared" si="26"/>
        <v>111.07861221889104</v>
      </c>
      <c r="BT34" s="546">
        <f t="shared" si="26"/>
        <v>111.07861221889104</v>
      </c>
      <c r="BU34" s="546">
        <f t="shared" si="26"/>
        <v>111.07861221889104</v>
      </c>
      <c r="BV34" s="546">
        <f t="shared" si="26"/>
        <v>111.07861221889104</v>
      </c>
      <c r="BW34" s="546">
        <f t="shared" si="26"/>
        <v>111.07861221889104</v>
      </c>
      <c r="BX34" s="546">
        <f t="shared" si="26"/>
        <v>111.07861221889104</v>
      </c>
      <c r="BY34" s="546">
        <f t="shared" si="26"/>
        <v>111.07861221889104</v>
      </c>
      <c r="BZ34" s="546">
        <f t="shared" si="26"/>
        <v>111.07861221889104</v>
      </c>
      <c r="CA34" s="546">
        <f t="shared" si="26"/>
        <v>111.07861221889104</v>
      </c>
      <c r="CB34" s="546">
        <f t="shared" si="26"/>
        <v>111.07861221889104</v>
      </c>
      <c r="CC34" s="546">
        <f t="shared" si="26"/>
        <v>111.07861221889104</v>
      </c>
      <c r="CD34" s="546">
        <f t="shared" si="26"/>
        <v>111.07861221889104</v>
      </c>
      <c r="CE34" s="546">
        <f t="shared" si="26"/>
        <v>111.07861221889104</v>
      </c>
      <c r="CF34" s="546">
        <f t="shared" si="26"/>
        <v>111.07861221889104</v>
      </c>
      <c r="CG34" s="546">
        <f t="shared" si="26"/>
        <v>111.07861221889104</v>
      </c>
      <c r="CH34" s="546">
        <f t="shared" si="26"/>
        <v>111.07861221889104</v>
      </c>
      <c r="CI34" s="546">
        <f t="shared" si="26"/>
        <v>111.07861221889104</v>
      </c>
      <c r="CJ34" s="546">
        <f t="shared" si="26"/>
        <v>111.07861221889104</v>
      </c>
      <c r="CK34" s="546">
        <f t="shared" si="26"/>
        <v>111.07861221889104</v>
      </c>
      <c r="CL34" s="546">
        <f t="shared" si="26"/>
        <v>111.07861221889104</v>
      </c>
      <c r="CM34" s="546">
        <f t="shared" si="26"/>
        <v>111.07861221889104</v>
      </c>
      <c r="CN34" s="546">
        <f t="shared" si="26"/>
        <v>111.07861221889104</v>
      </c>
      <c r="CO34" s="546">
        <f t="shared" si="26"/>
        <v>111.07861221889104</v>
      </c>
      <c r="CP34" s="546">
        <f t="shared" si="26"/>
        <v>111.07861221889104</v>
      </c>
      <c r="CQ34" s="546">
        <f t="shared" si="26"/>
        <v>111.07861221889104</v>
      </c>
      <c r="CR34" s="546">
        <f t="shared" si="26"/>
        <v>111.07861221889104</v>
      </c>
      <c r="CS34" s="546">
        <f t="shared" si="26"/>
        <v>111.07861221889104</v>
      </c>
      <c r="CT34" s="546">
        <f t="shared" si="26"/>
        <v>111.07861221889104</v>
      </c>
      <c r="CU34" s="546">
        <f t="shared" si="26"/>
        <v>111.07861221889104</v>
      </c>
      <c r="CV34" s="546">
        <f t="shared" si="26"/>
        <v>111.07861221889104</v>
      </c>
      <c r="CW34" s="546">
        <f t="shared" si="26"/>
        <v>111.07861221889104</v>
      </c>
      <c r="CX34" s="546">
        <f t="shared" si="26"/>
        <v>111.07861221889104</v>
      </c>
      <c r="CY34" s="546">
        <f t="shared" si="26"/>
        <v>111.07861221889104</v>
      </c>
      <c r="CZ34" s="546">
        <f t="shared" si="26"/>
        <v>111.07861221889104</v>
      </c>
      <c r="DA34" s="546">
        <f t="shared" si="26"/>
        <v>111.07861221889104</v>
      </c>
      <c r="DB34" s="546">
        <f t="shared" si="26"/>
        <v>111.07861221889104</v>
      </c>
      <c r="DC34" s="546">
        <f t="shared" si="26"/>
        <v>111.07861221889104</v>
      </c>
      <c r="DD34" s="546">
        <f t="shared" si="26"/>
        <v>111.07861221889104</v>
      </c>
      <c r="DE34" s="546">
        <f t="shared" si="26"/>
        <v>111.07861221889104</v>
      </c>
      <c r="DF34" s="546">
        <f t="shared" si="26"/>
        <v>111.07861221889104</v>
      </c>
      <c r="DG34" s="546">
        <f t="shared" si="26"/>
        <v>111.07861221889104</v>
      </c>
      <c r="DH34" s="546">
        <f t="shared" si="26"/>
        <v>111.07861221889104</v>
      </c>
      <c r="DI34" s="546">
        <f t="shared" si="26"/>
        <v>111.07861221889104</v>
      </c>
      <c r="DJ34" s="546">
        <f t="shared" si="26"/>
        <v>111.07861221889104</v>
      </c>
      <c r="DK34" s="546">
        <f t="shared" si="26"/>
        <v>111.07861221889104</v>
      </c>
      <c r="DL34" s="546">
        <f t="shared" si="26"/>
        <v>111.07861221889104</v>
      </c>
      <c r="DM34" s="546">
        <f t="shared" si="26"/>
        <v>111.07861221889104</v>
      </c>
      <c r="DN34" s="546">
        <f t="shared" si="26"/>
        <v>111.07861221889104</v>
      </c>
      <c r="DO34" s="546">
        <f t="shared" si="26"/>
        <v>111.07861221889104</v>
      </c>
      <c r="DP34" s="546">
        <f t="shared" si="26"/>
        <v>111.07861221889104</v>
      </c>
      <c r="DQ34" s="546">
        <f t="shared" si="26"/>
        <v>111.07861221889104</v>
      </c>
      <c r="DR34" s="546">
        <f t="shared" si="26"/>
        <v>111.07861221889104</v>
      </c>
      <c r="DS34" s="546">
        <f t="shared" si="26"/>
        <v>111.07861221889104</v>
      </c>
      <c r="DT34" s="546">
        <f t="shared" si="26"/>
        <v>111.07861221889104</v>
      </c>
      <c r="DU34" s="546">
        <f t="shared" si="26"/>
        <v>111.07861221889104</v>
      </c>
      <c r="DV34" s="546">
        <f t="shared" si="26"/>
        <v>111.07861221889104</v>
      </c>
      <c r="DW34" s="546">
        <f t="shared" si="26"/>
        <v>111.07861221889104</v>
      </c>
      <c r="DX34" s="546">
        <f t="shared" si="26"/>
        <v>111.07861221889104</v>
      </c>
      <c r="DY34" s="546">
        <f t="shared" si="26"/>
        <v>111.07861221889104</v>
      </c>
      <c r="DZ34" s="546">
        <f t="shared" si="26"/>
        <v>111.07861221889104</v>
      </c>
      <c r="EA34" s="546">
        <f t="shared" si="26"/>
        <v>111.07861221889104</v>
      </c>
      <c r="EB34" s="546">
        <f t="shared" ref="EB34:GM34" si="27">EB32+EB33</f>
        <v>111.07861221889104</v>
      </c>
      <c r="EC34" s="546">
        <f t="shared" si="27"/>
        <v>111.07861221889104</v>
      </c>
      <c r="ED34" s="546">
        <f t="shared" si="27"/>
        <v>111.07861221889104</v>
      </c>
      <c r="EE34" s="546">
        <f t="shared" si="27"/>
        <v>111.07861221889104</v>
      </c>
      <c r="EF34" s="546">
        <f t="shared" si="27"/>
        <v>111.07861221889104</v>
      </c>
      <c r="EG34" s="546">
        <f t="shared" si="27"/>
        <v>111.07861221889104</v>
      </c>
      <c r="EH34" s="546">
        <f t="shared" si="27"/>
        <v>111.07861221889104</v>
      </c>
      <c r="EI34" s="546">
        <f t="shared" si="27"/>
        <v>111.07861221889104</v>
      </c>
      <c r="EJ34" s="546">
        <f t="shared" si="27"/>
        <v>111.07861221889104</v>
      </c>
      <c r="EK34" s="546">
        <f t="shared" si="27"/>
        <v>111.07861221889104</v>
      </c>
      <c r="EL34" s="546">
        <f t="shared" si="27"/>
        <v>111.07861221889104</v>
      </c>
      <c r="EM34" s="546">
        <f t="shared" si="27"/>
        <v>111.07861221889104</v>
      </c>
      <c r="EN34" s="546">
        <f t="shared" si="27"/>
        <v>111.07861221889104</v>
      </c>
      <c r="EO34" s="546">
        <f t="shared" si="27"/>
        <v>111.07861221889104</v>
      </c>
      <c r="EP34" s="546">
        <f t="shared" si="27"/>
        <v>111.07861221889104</v>
      </c>
      <c r="EQ34" s="546">
        <f t="shared" si="27"/>
        <v>111.07861221889104</v>
      </c>
      <c r="ER34" s="546">
        <f t="shared" si="27"/>
        <v>111.07861221889104</v>
      </c>
      <c r="ES34" s="546">
        <f t="shared" si="27"/>
        <v>111.07861221889104</v>
      </c>
      <c r="ET34" s="546">
        <f t="shared" si="27"/>
        <v>111.07861221889104</v>
      </c>
      <c r="EU34" s="546">
        <f t="shared" si="27"/>
        <v>111.07861221889104</v>
      </c>
      <c r="EV34" s="546">
        <f t="shared" si="27"/>
        <v>111.07861221889104</v>
      </c>
      <c r="EW34" s="546">
        <f t="shared" si="27"/>
        <v>111.07861221889104</v>
      </c>
      <c r="EX34" s="546">
        <f t="shared" si="27"/>
        <v>111.07861221889104</v>
      </c>
      <c r="EY34" s="546">
        <f t="shared" si="27"/>
        <v>111.07861221889104</v>
      </c>
      <c r="EZ34" s="546">
        <f t="shared" si="27"/>
        <v>111.07861221889104</v>
      </c>
      <c r="FA34" s="546">
        <f t="shared" si="27"/>
        <v>111.07861221889104</v>
      </c>
      <c r="FB34" s="546">
        <f t="shared" si="27"/>
        <v>111.07861221889104</v>
      </c>
      <c r="FC34" s="546">
        <f t="shared" si="27"/>
        <v>111.07861221889104</v>
      </c>
      <c r="FD34" s="546">
        <f t="shared" si="27"/>
        <v>111.07861221889104</v>
      </c>
      <c r="FE34" s="546">
        <f t="shared" si="27"/>
        <v>111.07861221889104</v>
      </c>
      <c r="FF34" s="546">
        <f t="shared" si="27"/>
        <v>111.07861221889104</v>
      </c>
      <c r="FG34" s="546">
        <f t="shared" si="27"/>
        <v>111.07861221889104</v>
      </c>
      <c r="FH34" s="546">
        <f t="shared" si="27"/>
        <v>111.07861221889104</v>
      </c>
      <c r="FI34" s="546">
        <f t="shared" si="27"/>
        <v>111.07861221889104</v>
      </c>
      <c r="FJ34" s="546">
        <f t="shared" si="27"/>
        <v>168.0658556935079</v>
      </c>
      <c r="FK34" s="546">
        <f t="shared" si="27"/>
        <v>22.82573228844246</v>
      </c>
      <c r="FL34" s="546">
        <f t="shared" si="27"/>
        <v>22.82573228844246</v>
      </c>
      <c r="FM34" s="546">
        <f t="shared" si="27"/>
        <v>22.82573228844246</v>
      </c>
      <c r="FN34" s="546">
        <f t="shared" si="27"/>
        <v>22.82573228844246</v>
      </c>
      <c r="FO34" s="546">
        <f t="shared" si="27"/>
        <v>22.82573228844246</v>
      </c>
      <c r="FP34" s="546">
        <f t="shared" si="27"/>
        <v>22.82573228844246</v>
      </c>
      <c r="FQ34" s="546">
        <f t="shared" si="27"/>
        <v>22.82573228844246</v>
      </c>
      <c r="FR34" s="546">
        <f t="shared" si="27"/>
        <v>22.82573228844246</v>
      </c>
      <c r="FS34" s="546">
        <f t="shared" si="27"/>
        <v>22.82573228844246</v>
      </c>
      <c r="FT34" s="546">
        <f t="shared" si="27"/>
        <v>22.82573228844246</v>
      </c>
      <c r="FU34" s="546">
        <f t="shared" si="27"/>
        <v>22.82573228844246</v>
      </c>
      <c r="FV34" s="546">
        <f t="shared" si="27"/>
        <v>22.82573228844246</v>
      </c>
      <c r="FW34" s="546">
        <f t="shared" si="27"/>
        <v>22.82573228844246</v>
      </c>
      <c r="FX34" s="546">
        <f t="shared" si="27"/>
        <v>22.82573228844246</v>
      </c>
      <c r="FY34" s="546">
        <f t="shared" si="27"/>
        <v>22.82573228844246</v>
      </c>
      <c r="FZ34" s="546">
        <f t="shared" si="27"/>
        <v>22.82573228844246</v>
      </c>
      <c r="GA34" s="546">
        <f t="shared" si="27"/>
        <v>22.82573228844246</v>
      </c>
      <c r="GB34" s="546">
        <f t="shared" si="27"/>
        <v>22.82573228844246</v>
      </c>
      <c r="GC34" s="546">
        <f t="shared" si="27"/>
        <v>22.82573228844246</v>
      </c>
      <c r="GD34" s="546">
        <f t="shared" si="27"/>
        <v>22.82573228844246</v>
      </c>
      <c r="GE34" s="546">
        <f t="shared" si="27"/>
        <v>22.82573228844246</v>
      </c>
      <c r="GF34" s="546">
        <f t="shared" si="27"/>
        <v>22.82573228844246</v>
      </c>
      <c r="GG34" s="546">
        <f t="shared" si="27"/>
        <v>22.82573228844246</v>
      </c>
      <c r="GH34" s="546">
        <f t="shared" si="27"/>
        <v>22.82573228844246</v>
      </c>
      <c r="GI34" s="546">
        <f t="shared" si="27"/>
        <v>22.82573228844246</v>
      </c>
      <c r="GJ34" s="546">
        <f t="shared" si="27"/>
        <v>22.82573228844246</v>
      </c>
      <c r="GK34" s="546">
        <f t="shared" si="27"/>
        <v>22.82573228844246</v>
      </c>
      <c r="GL34" s="546">
        <f t="shared" si="27"/>
        <v>22.82573228844246</v>
      </c>
      <c r="GM34" s="546">
        <f t="shared" si="27"/>
        <v>22.82573228844246</v>
      </c>
      <c r="GN34" s="546">
        <f t="shared" ref="GN34:IY34" si="28">GN32+GN33</f>
        <v>22.82573228844246</v>
      </c>
      <c r="GO34" s="546">
        <f t="shared" si="28"/>
        <v>22.82573228844246</v>
      </c>
      <c r="GP34" s="546">
        <f t="shared" si="28"/>
        <v>22.82573228844246</v>
      </c>
      <c r="GQ34" s="546">
        <f t="shared" si="28"/>
        <v>22.82573228844246</v>
      </c>
      <c r="GR34" s="546">
        <f t="shared" si="28"/>
        <v>22.82573228844246</v>
      </c>
      <c r="GS34" s="546">
        <f t="shared" si="28"/>
        <v>22.82573228844246</v>
      </c>
      <c r="GT34" s="546">
        <f t="shared" si="28"/>
        <v>22.82573228844246</v>
      </c>
      <c r="GU34" s="546">
        <f t="shared" si="28"/>
        <v>22.82573228844246</v>
      </c>
      <c r="GV34" s="546">
        <f t="shared" si="28"/>
        <v>22.82573228844246</v>
      </c>
      <c r="GW34" s="546">
        <f t="shared" si="28"/>
        <v>22.82573228844246</v>
      </c>
      <c r="GX34" s="546">
        <f t="shared" si="28"/>
        <v>22.82573228844246</v>
      </c>
      <c r="GY34" s="546">
        <f t="shared" si="28"/>
        <v>22.82573228844246</v>
      </c>
      <c r="GZ34" s="546">
        <f t="shared" si="28"/>
        <v>22.82573228844246</v>
      </c>
      <c r="HA34" s="546">
        <f t="shared" si="28"/>
        <v>22.82573228844246</v>
      </c>
      <c r="HB34" s="546">
        <f t="shared" si="28"/>
        <v>22.82573228844246</v>
      </c>
      <c r="HC34" s="546">
        <f t="shared" si="28"/>
        <v>22.82573228844246</v>
      </c>
      <c r="HD34" s="546">
        <f t="shared" si="28"/>
        <v>22.82573228844246</v>
      </c>
      <c r="HE34" s="546">
        <f t="shared" si="28"/>
        <v>22.82573228844246</v>
      </c>
      <c r="HF34" s="546">
        <f t="shared" si="28"/>
        <v>22.82573228844246</v>
      </c>
      <c r="HG34" s="546">
        <f t="shared" si="28"/>
        <v>22.82573228844246</v>
      </c>
      <c r="HH34" s="546">
        <f t="shared" si="28"/>
        <v>22.82573228844246</v>
      </c>
      <c r="HI34" s="546">
        <f t="shared" si="28"/>
        <v>22.82573228844246</v>
      </c>
      <c r="HJ34" s="546">
        <f t="shared" si="28"/>
        <v>22.82573228844246</v>
      </c>
      <c r="HK34" s="546">
        <f t="shared" si="28"/>
        <v>22.82573228844246</v>
      </c>
      <c r="HL34" s="546">
        <f t="shared" si="28"/>
        <v>22.82573228844246</v>
      </c>
      <c r="HM34" s="546">
        <f t="shared" si="28"/>
        <v>22.82573228844246</v>
      </c>
      <c r="HN34" s="546">
        <f t="shared" si="28"/>
        <v>22.82573228844246</v>
      </c>
      <c r="HO34" s="546">
        <f t="shared" si="28"/>
        <v>22.82573228844246</v>
      </c>
      <c r="HP34" s="546">
        <f t="shared" si="28"/>
        <v>22.82573228844246</v>
      </c>
      <c r="HQ34" s="546">
        <f t="shared" si="28"/>
        <v>22.82573228844246</v>
      </c>
      <c r="HR34" s="546">
        <f t="shared" si="28"/>
        <v>22.82573228844246</v>
      </c>
      <c r="HS34" s="546">
        <f t="shared" si="28"/>
        <v>22.82573228844246</v>
      </c>
      <c r="HT34" s="546">
        <f t="shared" si="28"/>
        <v>22.82573228844246</v>
      </c>
      <c r="HU34" s="546">
        <f t="shared" si="28"/>
        <v>22.82573228844246</v>
      </c>
      <c r="HV34" s="546">
        <f t="shared" si="28"/>
        <v>22.82573228844246</v>
      </c>
      <c r="HW34" s="546">
        <f t="shared" si="28"/>
        <v>22.82573228844246</v>
      </c>
      <c r="HX34" s="546">
        <f t="shared" si="28"/>
        <v>22.82573228844246</v>
      </c>
      <c r="HY34" s="546">
        <f t="shared" si="28"/>
        <v>22.82573228844246</v>
      </c>
      <c r="HZ34" s="546">
        <f t="shared" si="28"/>
        <v>22.82573228844246</v>
      </c>
      <c r="IA34" s="546">
        <f t="shared" si="28"/>
        <v>22.82573228844246</v>
      </c>
      <c r="IB34" s="546">
        <f t="shared" si="28"/>
        <v>22.82573228844246</v>
      </c>
      <c r="IC34" s="546">
        <f t="shared" si="28"/>
        <v>22.82573228844246</v>
      </c>
      <c r="ID34" s="546">
        <f t="shared" si="28"/>
        <v>22.82573228844246</v>
      </c>
      <c r="IE34" s="546">
        <f t="shared" si="28"/>
        <v>22.82573228844246</v>
      </c>
      <c r="IF34" s="546">
        <f t="shared" si="28"/>
        <v>22.82573228844246</v>
      </c>
      <c r="IG34" s="546">
        <f t="shared" si="28"/>
        <v>22.82573228844246</v>
      </c>
      <c r="IH34" s="546">
        <f t="shared" si="28"/>
        <v>22.82573228844246</v>
      </c>
      <c r="II34" s="546">
        <f t="shared" si="28"/>
        <v>22.82573228844246</v>
      </c>
      <c r="IJ34" s="546">
        <f t="shared" si="28"/>
        <v>22.82573228844246</v>
      </c>
      <c r="IK34" s="546">
        <f t="shared" si="28"/>
        <v>22.82573228844246</v>
      </c>
      <c r="IL34" s="546">
        <f t="shared" si="28"/>
        <v>22.82573228844246</v>
      </c>
      <c r="IM34" s="546">
        <f t="shared" si="28"/>
        <v>22.82573228844246</v>
      </c>
      <c r="IN34" s="546">
        <f t="shared" si="28"/>
        <v>22.82573228844246</v>
      </c>
      <c r="IO34" s="546">
        <f t="shared" si="28"/>
        <v>22.82573228844246</v>
      </c>
      <c r="IP34" s="546">
        <f t="shared" si="28"/>
        <v>22.82573228844246</v>
      </c>
      <c r="IQ34" s="546">
        <f t="shared" si="28"/>
        <v>22.82573228844246</v>
      </c>
      <c r="IR34" s="546">
        <f t="shared" si="28"/>
        <v>22.82573228844246</v>
      </c>
      <c r="IS34" s="546">
        <f t="shared" si="28"/>
        <v>22.82573228844246</v>
      </c>
      <c r="IT34" s="546">
        <f t="shared" si="28"/>
        <v>22.82573228844246</v>
      </c>
      <c r="IU34" s="546">
        <f t="shared" si="28"/>
        <v>22.82573228844246</v>
      </c>
      <c r="IV34" s="546">
        <f t="shared" si="28"/>
        <v>22.82573228844246</v>
      </c>
      <c r="IW34" s="546">
        <f t="shared" si="28"/>
        <v>22.82573228844246</v>
      </c>
      <c r="IX34" s="546">
        <f t="shared" si="28"/>
        <v>22.82573228844246</v>
      </c>
      <c r="IY34" s="546">
        <f t="shared" si="28"/>
        <v>22.82573228844246</v>
      </c>
      <c r="IZ34" s="546">
        <f t="shared" ref="IZ34:LK34" si="29">IZ32+IZ33</f>
        <v>22.82573228844246</v>
      </c>
      <c r="JA34" s="546">
        <f t="shared" si="29"/>
        <v>22.82573228844246</v>
      </c>
      <c r="JB34" s="546">
        <f t="shared" si="29"/>
        <v>22.82573228844246</v>
      </c>
      <c r="JC34" s="546">
        <f t="shared" si="29"/>
        <v>22.82573228844246</v>
      </c>
      <c r="JD34" s="546">
        <f t="shared" si="29"/>
        <v>22.82573228844246</v>
      </c>
      <c r="JE34" s="546">
        <f t="shared" si="29"/>
        <v>22.82573228844246</v>
      </c>
      <c r="JF34" s="546">
        <f t="shared" si="29"/>
        <v>22.82573228844246</v>
      </c>
      <c r="JG34" s="546">
        <f t="shared" si="29"/>
        <v>22.82573228844246</v>
      </c>
      <c r="JH34" s="546">
        <f t="shared" si="29"/>
        <v>22.82573228844246</v>
      </c>
      <c r="JI34" s="546">
        <f t="shared" si="29"/>
        <v>22.82573228844246</v>
      </c>
      <c r="JJ34" s="546">
        <f t="shared" si="29"/>
        <v>22.82573228844246</v>
      </c>
      <c r="JK34" s="546">
        <f t="shared" si="29"/>
        <v>22.82573228844246</v>
      </c>
      <c r="JL34" s="546">
        <f t="shared" si="29"/>
        <v>22.82573228844246</v>
      </c>
      <c r="JM34" s="546">
        <f t="shared" si="29"/>
        <v>22.82573228844246</v>
      </c>
      <c r="JN34" s="546">
        <f t="shared" si="29"/>
        <v>22.82573228844246</v>
      </c>
      <c r="JO34" s="546">
        <f t="shared" si="29"/>
        <v>22.82573228844246</v>
      </c>
      <c r="JP34" s="546">
        <f t="shared" si="29"/>
        <v>22.82573228844246</v>
      </c>
      <c r="JQ34" s="546">
        <f t="shared" si="29"/>
        <v>22.82573228844246</v>
      </c>
      <c r="JR34" s="546">
        <f t="shared" si="29"/>
        <v>22.82573228844246</v>
      </c>
      <c r="JS34" s="546">
        <f t="shared" si="29"/>
        <v>22.82573228844246</v>
      </c>
      <c r="JT34" s="546">
        <f t="shared" si="29"/>
        <v>22.82573228844246</v>
      </c>
      <c r="JU34" s="546">
        <f t="shared" si="29"/>
        <v>22.82573228844246</v>
      </c>
      <c r="JV34" s="546">
        <f t="shared" si="29"/>
        <v>22.82573228844246</v>
      </c>
      <c r="JW34" s="546">
        <f t="shared" si="29"/>
        <v>22.82573228844246</v>
      </c>
      <c r="JX34" s="546">
        <f t="shared" si="29"/>
        <v>22.82573228844246</v>
      </c>
      <c r="JY34" s="546">
        <f t="shared" si="29"/>
        <v>22.82573228844246</v>
      </c>
      <c r="JZ34" s="546">
        <f t="shared" si="29"/>
        <v>22.82573228844246</v>
      </c>
      <c r="KA34" s="546">
        <f t="shared" si="29"/>
        <v>22.82573228844246</v>
      </c>
      <c r="KB34" s="546">
        <f t="shared" si="29"/>
        <v>22.82573228844246</v>
      </c>
      <c r="KC34" s="546">
        <f t="shared" si="29"/>
        <v>22.82573228844246</v>
      </c>
      <c r="KD34" s="546">
        <f t="shared" si="29"/>
        <v>22.82573228844246</v>
      </c>
      <c r="KE34" s="546">
        <f t="shared" si="29"/>
        <v>22.82573228844246</v>
      </c>
      <c r="KF34" s="546">
        <f t="shared" si="29"/>
        <v>22.82573228844246</v>
      </c>
      <c r="KG34" s="546">
        <f t="shared" si="29"/>
        <v>22.82573228844246</v>
      </c>
      <c r="KH34" s="546">
        <f t="shared" si="29"/>
        <v>22.82573228844246</v>
      </c>
      <c r="KI34" s="546">
        <f t="shared" si="29"/>
        <v>22.82573228844246</v>
      </c>
      <c r="KJ34" s="546">
        <f t="shared" si="29"/>
        <v>22.82573228844246</v>
      </c>
      <c r="KK34" s="546">
        <f t="shared" si="29"/>
        <v>22.82573228844246</v>
      </c>
      <c r="KL34" s="546">
        <f t="shared" si="29"/>
        <v>22.82573228844246</v>
      </c>
      <c r="KM34" s="546">
        <f t="shared" si="29"/>
        <v>22.82573228844246</v>
      </c>
      <c r="KN34" s="546">
        <f t="shared" si="29"/>
        <v>22.82573228844246</v>
      </c>
      <c r="KO34" s="546">
        <f t="shared" si="29"/>
        <v>22.82573228844246</v>
      </c>
      <c r="KP34" s="546">
        <f t="shared" si="29"/>
        <v>22.82573228844246</v>
      </c>
      <c r="KQ34" s="546">
        <f t="shared" si="29"/>
        <v>22.82573228844246</v>
      </c>
      <c r="KR34" s="546">
        <f t="shared" si="29"/>
        <v>22.82573228844246</v>
      </c>
      <c r="KS34" s="546">
        <f t="shared" si="29"/>
        <v>22.82573228844246</v>
      </c>
      <c r="KT34" s="546">
        <f t="shared" si="29"/>
        <v>22.82573228844246</v>
      </c>
      <c r="KU34" s="546">
        <f t="shared" si="29"/>
        <v>22.82573228844246</v>
      </c>
      <c r="KV34" s="546">
        <f t="shared" si="29"/>
        <v>22.82573228844246</v>
      </c>
      <c r="KW34" s="546">
        <f t="shared" si="29"/>
        <v>22.82573228844246</v>
      </c>
      <c r="KX34" s="546">
        <f t="shared" si="29"/>
        <v>22.82573228844246</v>
      </c>
      <c r="KY34" s="546">
        <f t="shared" si="29"/>
        <v>22.82573228844246</v>
      </c>
      <c r="KZ34" s="546">
        <f t="shared" si="29"/>
        <v>22.82573228844246</v>
      </c>
      <c r="LA34" s="546">
        <f t="shared" si="29"/>
        <v>22.82573228844246</v>
      </c>
      <c r="LB34" s="546">
        <f t="shared" si="29"/>
        <v>22.82573228844246</v>
      </c>
      <c r="LC34" s="546">
        <f t="shared" si="29"/>
        <v>22.82573228844246</v>
      </c>
      <c r="LD34" s="546">
        <f t="shared" si="29"/>
        <v>22.82573228844246</v>
      </c>
      <c r="LE34" s="546">
        <f t="shared" si="29"/>
        <v>22.82573228844246</v>
      </c>
      <c r="LF34" s="546">
        <f t="shared" si="29"/>
        <v>22.82573228844246</v>
      </c>
      <c r="LG34" s="546">
        <f t="shared" si="29"/>
        <v>22.82573228844246</v>
      </c>
      <c r="LH34" s="546">
        <f t="shared" si="29"/>
        <v>22.82573228844246</v>
      </c>
      <c r="LI34" s="546">
        <f t="shared" si="29"/>
        <v>22.82573228844246</v>
      </c>
      <c r="LJ34" s="546">
        <f t="shared" si="29"/>
        <v>22.82573228844246</v>
      </c>
      <c r="LK34" s="546">
        <f t="shared" si="29"/>
        <v>22.82573228844246</v>
      </c>
      <c r="LL34" s="546">
        <f t="shared" ref="LL34:MS34" si="30">LL32+LL33</f>
        <v>22.82573228844246</v>
      </c>
      <c r="LM34" s="546">
        <f t="shared" si="30"/>
        <v>22.82573228844246</v>
      </c>
      <c r="LN34" s="546">
        <f t="shared" si="30"/>
        <v>22.82573228844246</v>
      </c>
      <c r="LO34" s="546">
        <f t="shared" si="30"/>
        <v>22.82573228844246</v>
      </c>
      <c r="LP34" s="546">
        <f t="shared" si="30"/>
        <v>22.82573228844246</v>
      </c>
      <c r="LQ34" s="546">
        <f t="shared" si="30"/>
        <v>7.9571246470618835</v>
      </c>
      <c r="LR34" s="546">
        <f t="shared" si="30"/>
        <v>15.914249294123767</v>
      </c>
      <c r="LS34" s="546">
        <f t="shared" si="30"/>
        <v>15.914249294123767</v>
      </c>
      <c r="LT34" s="546">
        <f t="shared" si="30"/>
        <v>15.914249294123767</v>
      </c>
      <c r="LU34" s="546">
        <f t="shared" si="30"/>
        <v>15.914249294123767</v>
      </c>
      <c r="LV34" s="546">
        <f t="shared" si="30"/>
        <v>15.914249294123767</v>
      </c>
      <c r="LW34" s="546">
        <f t="shared" si="30"/>
        <v>7.9571246470618835</v>
      </c>
      <c r="LX34" s="546">
        <f t="shared" si="30"/>
        <v>7.9571246470618835</v>
      </c>
      <c r="LY34" s="546">
        <f t="shared" si="30"/>
        <v>7.9571246470618835</v>
      </c>
      <c r="LZ34" s="546">
        <f t="shared" si="30"/>
        <v>7.9571246470618835</v>
      </c>
      <c r="MA34" s="546">
        <f t="shared" si="30"/>
        <v>7.9571246470618835</v>
      </c>
      <c r="MB34" s="546">
        <f t="shared" si="30"/>
        <v>7.9571246470618835</v>
      </c>
      <c r="MC34" s="546">
        <f t="shared" si="30"/>
        <v>7.9571246470618835</v>
      </c>
      <c r="MD34" s="546">
        <f t="shared" si="30"/>
        <v>7.9571246470618835</v>
      </c>
      <c r="ME34" s="546">
        <f t="shared" si="30"/>
        <v>7.9571246470618835</v>
      </c>
      <c r="MF34" s="546">
        <f t="shared" si="30"/>
        <v>7.9571246470618835</v>
      </c>
      <c r="MG34" s="546">
        <f t="shared" si="30"/>
        <v>7.9571246470618835</v>
      </c>
      <c r="MH34" s="546">
        <f t="shared" si="30"/>
        <v>7.9571246470618835</v>
      </c>
      <c r="MI34" s="546">
        <f t="shared" si="30"/>
        <v>7.9571246470618835</v>
      </c>
      <c r="MJ34" s="546">
        <f t="shared" si="30"/>
        <v>7.9571246470618835</v>
      </c>
      <c r="MK34" s="699">
        <f t="shared" si="30"/>
        <v>15.914249294123767</v>
      </c>
      <c r="ML34" s="699">
        <f t="shared" si="30"/>
        <v>15.914249294123767</v>
      </c>
      <c r="MM34" s="699">
        <f t="shared" si="30"/>
        <v>15.914249294123767</v>
      </c>
      <c r="MN34" s="699">
        <f t="shared" si="30"/>
        <v>15.914249294123767</v>
      </c>
      <c r="MO34" s="699">
        <f t="shared" si="30"/>
        <v>15.914249294123767</v>
      </c>
      <c r="MP34" s="699">
        <f t="shared" si="30"/>
        <v>15.914249294123767</v>
      </c>
      <c r="MQ34" s="546">
        <f t="shared" si="30"/>
        <v>7.9571246470618835</v>
      </c>
      <c r="MR34" s="546">
        <f t="shared" si="30"/>
        <v>7.9571246470618835</v>
      </c>
      <c r="MS34" s="696">
        <f t="shared" si="30"/>
        <v>0</v>
      </c>
    </row>
    <row r="35" spans="2:357" s="525" customFormat="1"/>
    <row r="36" spans="2:357" s="525" customFormat="1">
      <c r="B36" s="697" t="s">
        <v>966</v>
      </c>
      <c r="D36" s="698"/>
      <c r="E36" s="698"/>
      <c r="F36" s="698"/>
      <c r="G36" s="698"/>
      <c r="H36" s="698"/>
      <c r="I36" s="698"/>
      <c r="J36" s="698"/>
      <c r="K36" s="698"/>
      <c r="L36" s="698"/>
      <c r="M36" s="698"/>
      <c r="N36" s="698"/>
      <c r="O36" s="698"/>
      <c r="P36" s="698"/>
      <c r="Q36" s="698"/>
      <c r="R36" s="698"/>
      <c r="S36" s="698"/>
      <c r="T36" s="698"/>
      <c r="U36" s="698"/>
      <c r="V36" s="698"/>
      <c r="W36" s="698"/>
      <c r="X36" s="698"/>
      <c r="Y36" s="698"/>
      <c r="Z36" s="698"/>
      <c r="AA36" s="698"/>
      <c r="AB36" s="698"/>
      <c r="AC36" s="698"/>
      <c r="AD36" s="698"/>
      <c r="AE36" s="698"/>
      <c r="AF36" s="698"/>
      <c r="AG36" s="698"/>
      <c r="AH36" s="698"/>
      <c r="AI36" s="698"/>
      <c r="AJ36" s="698"/>
      <c r="AK36" s="698"/>
      <c r="AL36" s="698"/>
      <c r="AM36" s="698"/>
      <c r="AN36" s="698"/>
      <c r="AO36" s="698"/>
      <c r="AP36" s="698"/>
      <c r="AQ36" s="698"/>
      <c r="AR36" s="698"/>
      <c r="AS36" s="698"/>
      <c r="AT36" s="698"/>
      <c r="AU36" s="698"/>
      <c r="AV36" s="698"/>
      <c r="AW36" s="698"/>
      <c r="AX36" s="698"/>
      <c r="AY36" s="698"/>
      <c r="AZ36" s="698"/>
      <c r="BA36" s="698"/>
      <c r="BB36" s="698"/>
      <c r="BC36" s="698"/>
      <c r="BD36" s="698"/>
      <c r="BE36" s="698"/>
      <c r="BF36" s="698"/>
      <c r="BG36" s="698"/>
      <c r="BH36" s="698"/>
      <c r="BI36" s="698"/>
      <c r="BJ36" s="698"/>
      <c r="BK36" s="698"/>
      <c r="BL36" s="698"/>
      <c r="BM36" s="698"/>
      <c r="BN36" s="698"/>
      <c r="BO36" s="698"/>
      <c r="BP36" s="698"/>
      <c r="BQ36" s="698"/>
      <c r="BR36" s="698"/>
      <c r="BS36" s="698"/>
      <c r="BT36" s="698"/>
      <c r="BU36" s="698"/>
      <c r="BV36" s="698"/>
      <c r="BW36" s="698"/>
      <c r="BX36" s="698"/>
      <c r="BY36" s="698"/>
      <c r="BZ36" s="698"/>
      <c r="CA36" s="698"/>
      <c r="CB36" s="698"/>
      <c r="CC36" s="698"/>
      <c r="CD36" s="698"/>
      <c r="CE36" s="698"/>
      <c r="CF36" s="698"/>
      <c r="CG36" s="698"/>
      <c r="CH36" s="698"/>
      <c r="CI36" s="698"/>
      <c r="CJ36" s="698"/>
      <c r="CK36" s="698"/>
      <c r="CL36" s="698"/>
      <c r="CM36" s="698"/>
      <c r="CN36" s="698"/>
      <c r="CO36" s="698"/>
      <c r="CP36" s="698"/>
      <c r="CQ36" s="698"/>
      <c r="CR36" s="698"/>
      <c r="CS36" s="698"/>
      <c r="CT36" s="698"/>
      <c r="CU36" s="698"/>
      <c r="CV36" s="698"/>
      <c r="CW36" s="698"/>
      <c r="CX36" s="698"/>
      <c r="CY36" s="698"/>
      <c r="CZ36" s="698"/>
      <c r="DA36" s="698"/>
      <c r="DB36" s="698"/>
      <c r="DC36" s="698"/>
      <c r="DD36" s="698"/>
      <c r="DE36" s="698"/>
      <c r="DF36" s="698"/>
      <c r="DG36" s="698"/>
      <c r="DH36" s="698"/>
      <c r="DI36" s="698"/>
      <c r="DJ36" s="698"/>
      <c r="DK36" s="698"/>
      <c r="DL36" s="698"/>
      <c r="DM36" s="698"/>
      <c r="DN36" s="698"/>
      <c r="DO36" s="698"/>
      <c r="DP36" s="698"/>
      <c r="DQ36" s="698"/>
      <c r="DR36" s="698"/>
      <c r="DS36" s="698"/>
      <c r="DT36" s="698"/>
      <c r="DU36" s="698"/>
      <c r="DV36" s="698"/>
      <c r="DW36" s="698"/>
      <c r="DX36" s="698"/>
      <c r="DY36" s="698"/>
      <c r="DZ36" s="698"/>
      <c r="EA36" s="698"/>
      <c r="EB36" s="698"/>
      <c r="EC36" s="698"/>
      <c r="ED36" s="698"/>
      <c r="EE36" s="698"/>
      <c r="EF36" s="698"/>
      <c r="EG36" s="698"/>
      <c r="EH36" s="698"/>
      <c r="EI36" s="698"/>
      <c r="EJ36" s="698"/>
      <c r="EK36" s="698"/>
      <c r="EL36" s="698"/>
      <c r="EM36" s="698"/>
      <c r="EN36" s="698"/>
      <c r="EO36" s="698"/>
      <c r="EP36" s="698"/>
      <c r="EQ36" s="698"/>
      <c r="ER36" s="698"/>
      <c r="ES36" s="698"/>
      <c r="ET36" s="698"/>
      <c r="EU36" s="698"/>
      <c r="EV36" s="698"/>
      <c r="EW36" s="698"/>
      <c r="EX36" s="698"/>
      <c r="EY36" s="698"/>
      <c r="EZ36" s="698"/>
      <c r="FA36" s="698"/>
      <c r="FB36" s="698"/>
      <c r="FC36" s="698"/>
      <c r="FD36" s="698"/>
      <c r="FE36" s="698"/>
      <c r="FF36" s="698"/>
      <c r="FG36" s="698"/>
      <c r="FH36" s="698"/>
      <c r="FI36" s="698"/>
      <c r="FJ36" s="698"/>
      <c r="FK36" s="698"/>
      <c r="FL36" s="698"/>
      <c r="FM36" s="698"/>
      <c r="FN36" s="698"/>
      <c r="FO36" s="698"/>
      <c r="FP36" s="698"/>
      <c r="FQ36" s="698"/>
      <c r="FR36" s="698"/>
      <c r="FS36" s="698"/>
      <c r="FT36" s="698"/>
      <c r="FU36" s="698"/>
      <c r="FV36" s="698"/>
      <c r="FW36" s="698"/>
      <c r="FX36" s="698"/>
      <c r="FY36" s="698"/>
      <c r="FZ36" s="698"/>
      <c r="GA36" s="698"/>
      <c r="GB36" s="698"/>
      <c r="GC36" s="698"/>
      <c r="GD36" s="698"/>
      <c r="GE36" s="698"/>
      <c r="GF36" s="698"/>
      <c r="GG36" s="698"/>
      <c r="GH36" s="698"/>
      <c r="GI36" s="698"/>
      <c r="GJ36" s="698"/>
      <c r="GK36" s="698"/>
      <c r="GL36" s="698"/>
      <c r="GM36" s="698"/>
      <c r="GN36" s="698"/>
      <c r="GO36" s="698"/>
      <c r="GP36" s="698"/>
      <c r="GQ36" s="698"/>
      <c r="GR36" s="698"/>
      <c r="GS36" s="698"/>
      <c r="GT36" s="698"/>
      <c r="GU36" s="698"/>
      <c r="GV36" s="698"/>
      <c r="GW36" s="698"/>
      <c r="GX36" s="698"/>
      <c r="GY36" s="698"/>
      <c r="GZ36" s="698"/>
      <c r="HA36" s="698"/>
      <c r="HB36" s="698"/>
      <c r="HC36" s="698"/>
      <c r="HD36" s="698"/>
      <c r="HE36" s="698"/>
      <c r="HF36" s="698"/>
      <c r="HG36" s="698"/>
      <c r="HH36" s="698"/>
      <c r="HI36" s="698"/>
      <c r="HJ36" s="698"/>
      <c r="HK36" s="698"/>
      <c r="HL36" s="698"/>
      <c r="HM36" s="698"/>
      <c r="HN36" s="698"/>
      <c r="HO36" s="698"/>
      <c r="HP36" s="698"/>
      <c r="HQ36" s="698"/>
      <c r="HR36" s="698"/>
      <c r="HS36" s="698"/>
      <c r="HT36" s="698"/>
      <c r="HU36" s="698"/>
      <c r="HV36" s="698"/>
      <c r="HW36" s="698"/>
      <c r="HX36" s="698"/>
      <c r="HY36" s="698"/>
      <c r="HZ36" s="698"/>
      <c r="IA36" s="698"/>
      <c r="IB36" s="698"/>
      <c r="IC36" s="698"/>
      <c r="ID36" s="698"/>
      <c r="IE36" s="698"/>
      <c r="IF36" s="698"/>
      <c r="IG36" s="698"/>
      <c r="IH36" s="698"/>
      <c r="II36" s="698"/>
      <c r="IJ36" s="698"/>
      <c r="IK36" s="698"/>
      <c r="IL36" s="698"/>
      <c r="IM36" s="698"/>
      <c r="IN36" s="698"/>
      <c r="IO36" s="698"/>
      <c r="IP36" s="698"/>
      <c r="IQ36" s="698"/>
      <c r="IR36" s="698"/>
      <c r="IS36" s="698"/>
      <c r="IT36" s="698"/>
      <c r="IU36" s="698"/>
      <c r="IV36" s="698"/>
      <c r="IW36" s="698"/>
      <c r="IX36" s="698"/>
      <c r="IY36" s="698"/>
      <c r="IZ36" s="698"/>
      <c r="JA36" s="698"/>
      <c r="JB36" s="698"/>
      <c r="JC36" s="698"/>
      <c r="JD36" s="698"/>
      <c r="JE36" s="698"/>
      <c r="JF36" s="698"/>
      <c r="JG36" s="698"/>
      <c r="JH36" s="698"/>
      <c r="JI36" s="698"/>
      <c r="JJ36" s="698"/>
      <c r="JK36" s="698"/>
      <c r="JL36" s="698"/>
      <c r="JM36" s="698"/>
      <c r="JN36" s="698"/>
      <c r="JO36" s="698"/>
      <c r="JP36" s="698"/>
      <c r="JQ36" s="698"/>
      <c r="JR36" s="698"/>
      <c r="JS36" s="698"/>
      <c r="JT36" s="698"/>
      <c r="JU36" s="698"/>
      <c r="JV36" s="698"/>
      <c r="JW36" s="698"/>
      <c r="JX36" s="698"/>
      <c r="JY36" s="698"/>
      <c r="JZ36" s="698"/>
      <c r="KA36" s="698"/>
      <c r="KB36" s="698"/>
      <c r="KC36" s="698"/>
      <c r="KD36" s="698"/>
      <c r="KE36" s="698"/>
      <c r="KF36" s="698"/>
      <c r="KG36" s="698"/>
      <c r="KH36" s="698"/>
      <c r="KI36" s="698"/>
      <c r="KJ36" s="698"/>
      <c r="KK36" s="698"/>
      <c r="KL36" s="698"/>
      <c r="KM36" s="698"/>
      <c r="KN36" s="698"/>
      <c r="KO36" s="698"/>
      <c r="KP36" s="698"/>
      <c r="KQ36" s="698"/>
      <c r="KR36" s="698"/>
      <c r="KS36" s="698"/>
      <c r="KT36" s="698"/>
      <c r="KU36" s="698"/>
      <c r="KV36" s="698"/>
      <c r="KW36" s="698"/>
      <c r="KX36" s="698"/>
      <c r="KY36" s="698"/>
      <c r="KZ36" s="698"/>
      <c r="LA36" s="698"/>
      <c r="LB36" s="698"/>
      <c r="LC36" s="698"/>
      <c r="LD36" s="698"/>
      <c r="LE36" s="698"/>
      <c r="LF36" s="698"/>
      <c r="LG36" s="698"/>
      <c r="LH36" s="698"/>
      <c r="LI36" s="698"/>
      <c r="LJ36" s="698"/>
      <c r="LK36" s="698"/>
      <c r="LL36" s="698"/>
      <c r="LM36" s="698"/>
      <c r="LN36" s="698"/>
      <c r="LO36" s="698"/>
      <c r="LP36" s="698"/>
      <c r="LQ36" s="698"/>
      <c r="LR36" s="698"/>
      <c r="LS36" s="698"/>
      <c r="LT36" s="698"/>
      <c r="LU36" s="698"/>
      <c r="LV36" s="698"/>
      <c r="LW36" s="698"/>
      <c r="LX36" s="698"/>
      <c r="LY36" s="698"/>
      <c r="LZ36" s="698"/>
      <c r="MA36" s="698"/>
      <c r="MB36" s="698"/>
      <c r="MC36" s="698"/>
      <c r="MD36" s="698"/>
      <c r="ME36" s="698"/>
      <c r="MF36" s="698"/>
      <c r="MG36" s="698"/>
      <c r="MH36" s="698"/>
      <c r="MI36" s="698"/>
      <c r="MJ36" s="698"/>
      <c r="MK36" s="698"/>
      <c r="ML36" s="698"/>
      <c r="MM36" s="698"/>
      <c r="MN36" s="698"/>
      <c r="MO36" s="698"/>
      <c r="MP36" s="698"/>
      <c r="MQ36" s="698"/>
      <c r="MR36" s="698"/>
    </row>
    <row r="37" spans="2:357" s="152" customFormat="1">
      <c r="C37" s="340" t="s">
        <v>927</v>
      </c>
      <c r="D37" s="341">
        <f>IF(D26&gt;0,CPSA!E28/5,0)</f>
        <v>4.7599999999999996E-2</v>
      </c>
      <c r="E37" s="341">
        <f>IF(E26&gt;0,CPSA!G28/5,0)</f>
        <v>4.7599999999999996E-2</v>
      </c>
      <c r="F37" s="341">
        <f>IF(F26&gt;0,CPSA!I28/5,0)</f>
        <v>4.7599999999999996E-2</v>
      </c>
      <c r="G37" s="341">
        <f>IF(G26&gt;0,CPSA!J28/5,0)</f>
        <v>4.7599999999999996E-2</v>
      </c>
      <c r="H37" s="341">
        <f>IF(H26&gt;0,CPSA!K28/5,0)</f>
        <v>4.7599999999999996E-2</v>
      </c>
      <c r="I37" s="341">
        <f>IF(I26&gt;0,CPSA!L28/5,0)</f>
        <v>4.7599999999999996E-2</v>
      </c>
      <c r="J37" s="341">
        <f>IF(J26&gt;0,CPSA!M28/5,0)</f>
        <v>4.7599999999999996E-2</v>
      </c>
      <c r="K37" s="341">
        <f>IF(K26&gt;0,CPSA!N28/5,0)</f>
        <v>4.7599999999999996E-2</v>
      </c>
      <c r="L37" s="341">
        <f>IF(L26&gt;0,CPSA!O28/5,0)</f>
        <v>4.7599999999999996E-2</v>
      </c>
      <c r="M37" s="341">
        <f>IF(M26&gt;0,CPSA!P28/5,0)</f>
        <v>4.7599999999999996E-2</v>
      </c>
      <c r="N37" s="341">
        <f>IF(N26&gt;0,CPSA!Q28/5,0)</f>
        <v>4.7599999999999996E-2</v>
      </c>
      <c r="O37" s="341">
        <f>IF(O26&gt;0,CPSA!R28/5,0)</f>
        <v>4.7599999999999996E-2</v>
      </c>
      <c r="P37" s="341">
        <f>IF(P26&gt;0,CPSA!S28/5,0)</f>
        <v>4.7599999999999996E-2</v>
      </c>
      <c r="Q37" s="341">
        <f>IF(Q26&gt;0,CPSA!T28/5,0)</f>
        <v>4.7599999999999996E-2</v>
      </c>
      <c r="R37" s="341">
        <f>IF(R26&gt;0,CPSA!U28/5,0)</f>
        <v>4.7599999999999996E-2</v>
      </c>
      <c r="S37" s="341">
        <f>IF(S26&gt;0,CPSA!W28/5,0)</f>
        <v>4.7599999999999996E-2</v>
      </c>
      <c r="T37" s="341">
        <f>IF(T26&gt;0,CPSA!Y28/5,0)</f>
        <v>4.7599999999999996E-2</v>
      </c>
      <c r="U37" s="341">
        <f>IF(U26&gt;0,CPSA!AA28/5,0)</f>
        <v>4.7599999999999996E-2</v>
      </c>
      <c r="V37" s="341">
        <f>IF(V26&gt;0,CPSA!AC28/5,0)</f>
        <v>4.7599999999999996E-2</v>
      </c>
      <c r="W37" s="341">
        <f>IF(W26&gt;0,CPSA!AE28/5,0)</f>
        <v>4.7599999999999996E-2</v>
      </c>
      <c r="X37" s="341">
        <f>IF(X26&gt;0,CPSA!AG28/5,0)</f>
        <v>4.7599999999999996E-2</v>
      </c>
      <c r="Y37" s="341">
        <f>IF(Y26&gt;0,CPSA!AI28/5,0)</f>
        <v>4.7599999999999996E-2</v>
      </c>
      <c r="Z37" s="341">
        <f>IF(Z26&gt;0,CPSA!AK28/5,0)</f>
        <v>4.7599999999999996E-2</v>
      </c>
      <c r="AA37" s="341">
        <f>IF(AA26&gt;0,CPSA!AM28/5,0)</f>
        <v>4.7599999999999996E-2</v>
      </c>
      <c r="AB37" s="341">
        <f>IF(AB26&gt;0,CPSA!AO28/5,0)</f>
        <v>4.7599999999999996E-2</v>
      </c>
      <c r="AC37" s="341">
        <f>IF(AC26&gt;0,CPSA!AQ28/5,0)</f>
        <v>4.7599999999999996E-2</v>
      </c>
      <c r="AD37" s="341">
        <f>IF(AD26&gt;0,CPSA!AS28/5,0)</f>
        <v>4.7599999999999996E-2</v>
      </c>
      <c r="AE37" s="341">
        <f>IF(AE26&gt;0,CPSA!AU28/5,0)</f>
        <v>4.7599999999999996E-2</v>
      </c>
      <c r="AF37" s="341">
        <f>IF(AF26&gt;0,CPSA!AW28/5,0)</f>
        <v>4.7599999999999996E-2</v>
      </c>
      <c r="AG37" s="341">
        <f>IF(AG26&gt;0,CPSA!AY28/5,0)</f>
        <v>4.7599999999999996E-2</v>
      </c>
      <c r="AH37" s="341">
        <f>IF(AH26&gt;0,CPSA!BA28/5,0)</f>
        <v>4.7599999999999996E-2</v>
      </c>
      <c r="AI37" s="701">
        <f>IF(AI26&gt;0,CPSA!BB28/5,0)</f>
        <v>4.7599999999999996E-2</v>
      </c>
      <c r="AJ37" s="341">
        <f>IF(AJ26&gt;0,CPSA!BD28/5,0)</f>
        <v>4.7599999999999996E-2</v>
      </c>
      <c r="AK37" s="341">
        <f>IF(AK26&gt;0,CPSA!BF28/5,0)</f>
        <v>4.7599999999999996E-2</v>
      </c>
      <c r="AL37" s="341">
        <f>IF(AL26&gt;0,CPSA!BH28/5,0)</f>
        <v>4.7599999999999996E-2</v>
      </c>
      <c r="AM37" s="341">
        <f>IF(AM26&gt;0,CPSA!BJ28/5,0)</f>
        <v>4.7599999999999996E-2</v>
      </c>
      <c r="AN37" s="341">
        <f>IF(AN26&gt;0,CPSA!BL28/5,0)</f>
        <v>4.7599999999999996E-2</v>
      </c>
      <c r="AO37" s="341">
        <f>IF(AO26&gt;0,CPSA!BN28/5,0)</f>
        <v>4.7599999999999996E-2</v>
      </c>
      <c r="AP37" s="341">
        <f>IF(AP26&gt;0,CPSA!BP28/5,0)</f>
        <v>4.7599999999999996E-2</v>
      </c>
      <c r="AQ37" s="341">
        <f>IF(AQ26&gt;0,CPSA!BR28/5,0)</f>
        <v>4.7599999999999996E-2</v>
      </c>
      <c r="AR37" s="341">
        <f>IF(AR26&gt;0,CPSA!BT28/5,0)</f>
        <v>4.7599999999999996E-2</v>
      </c>
      <c r="AS37" s="341">
        <f>IF(AS26&gt;0,CPSA!BV28/5,0)</f>
        <v>4.7599999999999996E-2</v>
      </c>
      <c r="AT37" s="341">
        <f>IF(AT26&gt;0,CPSA!BX28/5,0)</f>
        <v>4.7599999999999996E-2</v>
      </c>
      <c r="AU37" s="341">
        <f>IF(AU26&gt;0,CPSA!BZ28/5,0)</f>
        <v>4.7599999999999996E-2</v>
      </c>
      <c r="AV37" s="341">
        <f>IF(AV26&gt;0,CPSA!CB28/5,0)</f>
        <v>4.7599999999999996E-2</v>
      </c>
      <c r="AW37" s="341">
        <f>IF(AW26&gt;0,CPSA!CD28/5,0)</f>
        <v>4.7599999999999996E-2</v>
      </c>
      <c r="AX37" s="341">
        <f>IF(AX26&gt;0,CPSA!CF28/5,0)</f>
        <v>4.7599999999999996E-2</v>
      </c>
      <c r="AY37" s="341">
        <f>IF(AY26&gt;0,CPSA!CH28/5,0)</f>
        <v>4.7599999999999996E-2</v>
      </c>
      <c r="AZ37" s="341">
        <f>IF(AZ26&gt;0,CPSA!CJ28/5,0)</f>
        <v>4.7599999999999996E-2</v>
      </c>
      <c r="BA37" s="341">
        <f>IF(BA26&gt;0,CPSA!CK28/5,0)</f>
        <v>4.7599999999999996E-2</v>
      </c>
      <c r="BB37" s="341">
        <f>IF(BB26&gt;0,CPSA!CL28/5,0)</f>
        <v>4.7599999999999996E-2</v>
      </c>
      <c r="BC37" s="341">
        <f>IF(BC26&gt;0,CPSA!CM28/5,0)</f>
        <v>4.7599999999999996E-2</v>
      </c>
      <c r="BD37" s="341">
        <f>IF(BD26&gt;0,CPSA!CN28/5,0)</f>
        <v>4.7599999999999996E-2</v>
      </c>
      <c r="BE37" s="341">
        <f>IF(BE26&gt;0,CPSA!CO28/5,0)</f>
        <v>4.7599999999999996E-2</v>
      </c>
      <c r="BF37" s="341">
        <f>IF(BF26&gt;0,CPSA!CP28/5,0)</f>
        <v>4.7599999999999996E-2</v>
      </c>
      <c r="BG37" s="341">
        <f>IF(BG26&gt;0,CPSA!CQ28/5,0)</f>
        <v>4.7599999999999996E-2</v>
      </c>
      <c r="BH37" s="341">
        <f>IF(BH26&gt;0,CPSA!CR28/5,0)</f>
        <v>4.7599999999999996E-2</v>
      </c>
      <c r="BI37" s="341">
        <f>IF(BI26&gt;0,CPSA!CS28/5,0)</f>
        <v>4.7599999999999996E-2</v>
      </c>
      <c r="BJ37" s="341">
        <f>IF(BJ26&gt;0,CPSA!CT28/5,0)</f>
        <v>4.7599999999999996E-2</v>
      </c>
      <c r="BK37" s="341">
        <f>IF(BK26&gt;0,CPSA!CU28/5,0)</f>
        <v>4.7599999999999996E-2</v>
      </c>
      <c r="BL37" s="341">
        <f>IF(BL26&gt;0,CPSA!CV28/5,0)</f>
        <v>4.7599999999999996E-2</v>
      </c>
      <c r="BM37" s="341">
        <f>IF(BM26&gt;0,CPSA!CW28/5,0)</f>
        <v>4.7599999999999996E-2</v>
      </c>
      <c r="BN37" s="341">
        <f>IF(BN26&gt;0,CPSA!CX28/5,0)</f>
        <v>4.7599999999999996E-2</v>
      </c>
      <c r="BO37" s="341">
        <f>IF(BO26&gt;0,CPSA!CY28/5,0)</f>
        <v>4.7599999999999996E-2</v>
      </c>
      <c r="BP37" s="341">
        <f>IF(BP26&gt;0,CPSA!CZ28/5,0)</f>
        <v>4.7599999999999996E-2</v>
      </c>
      <c r="BQ37" s="341">
        <f>IF(BQ26&gt;0,CPSA!DA28/5,0)</f>
        <v>4.7599999999999996E-2</v>
      </c>
      <c r="BR37" s="341">
        <f>IF(BR26&gt;0,CPSA!DB28/5,0)</f>
        <v>4.7599999999999996E-2</v>
      </c>
      <c r="BS37" s="341">
        <f>IF(BS26&gt;0,CPSA!DC28/5,0)</f>
        <v>4.7599999999999996E-2</v>
      </c>
      <c r="BT37" s="341">
        <f>IF(BT26&gt;0,CPSA!DD28/5,0)</f>
        <v>4.7599999999999996E-2</v>
      </c>
      <c r="BU37" s="341">
        <f>IF(BU26&gt;0,CPSA!DE28/5,0)</f>
        <v>4.7599999999999996E-2</v>
      </c>
      <c r="BV37" s="341">
        <f>IF(BV26&gt;0,CPSA!DF28/5,0)</f>
        <v>4.7599999999999996E-2</v>
      </c>
      <c r="BW37" s="341">
        <f>IF(BW26&gt;0,CPSA!DG28/5,0)</f>
        <v>4.7599999999999996E-2</v>
      </c>
      <c r="BX37" s="341">
        <f>IF(BX26&gt;0,CPSA!DH28/5,0)</f>
        <v>4.7599999999999996E-2</v>
      </c>
      <c r="BY37" s="341">
        <f>IF(BY26&gt;0,CPSA!DI28/5,0)</f>
        <v>4.7599999999999996E-2</v>
      </c>
      <c r="BZ37" s="341">
        <f>IF(BZ26&gt;0,CPSA!DJ28/5,0)</f>
        <v>4.7599999999999996E-2</v>
      </c>
      <c r="CA37" s="341">
        <f>IF(CA26&gt;0,CPSA!DK28/5,0)</f>
        <v>4.7599999999999996E-2</v>
      </c>
      <c r="CB37" s="341">
        <f>IF(CB26&gt;0,CPSA!DL28/5,0)</f>
        <v>4.7599999999999996E-2</v>
      </c>
      <c r="CC37" s="341">
        <f>IF(CC26&gt;0,CPSA!DM28/5,0)</f>
        <v>4.7599999999999996E-2</v>
      </c>
      <c r="CD37" s="341">
        <f>IF(CD26&gt;0,CPSA!DN28/5,0)</f>
        <v>4.7599999999999996E-2</v>
      </c>
      <c r="CE37" s="341">
        <f>IF(CE26&gt;0,CPSA!DO28/5,0)</f>
        <v>4.7599999999999996E-2</v>
      </c>
      <c r="CF37" s="341">
        <f>IF(CF26&gt;0,CPSA!DP28/5,0)</f>
        <v>4.7599999999999996E-2</v>
      </c>
      <c r="CG37" s="341">
        <f>IF(CG26&gt;0,CPSA!DQ28/5,0)</f>
        <v>4.7599999999999996E-2</v>
      </c>
      <c r="CH37" s="341">
        <f>IF(CH26&gt;0,CPSA!DR28/5,0)</f>
        <v>4.7599999999999996E-2</v>
      </c>
      <c r="CI37" s="341">
        <f>IF(CI26&gt;0,CPSA!DS28/5,0)</f>
        <v>4.7599999999999996E-2</v>
      </c>
      <c r="CJ37" s="341">
        <f>IF(CJ26&gt;0,CPSA!DT28/5,0)</f>
        <v>4.7599999999999996E-2</v>
      </c>
      <c r="CK37" s="341">
        <f>IF(CK26&gt;0,CPSA!DU28/5,0)</f>
        <v>4.7599999999999996E-2</v>
      </c>
      <c r="CL37" s="341">
        <f>IF(CL26&gt;0,CPSA!DV28/5,0)</f>
        <v>4.7599999999999996E-2</v>
      </c>
      <c r="CM37" s="341">
        <f>IF(CM26&gt;0,CPSA!DW28/5,0)</f>
        <v>4.7599999999999996E-2</v>
      </c>
      <c r="CN37" s="341">
        <f>IF(CN26&gt;0,CPSA!DX28/5,0)</f>
        <v>4.7599999999999996E-2</v>
      </c>
      <c r="CO37" s="341">
        <f>IF(CO26&gt;0,CPSA!DY28/5,0)</f>
        <v>4.7599999999999996E-2</v>
      </c>
      <c r="CP37" s="341">
        <f>IF(CP26&gt;0,CPSA!DZ28/5,0)</f>
        <v>4.7599999999999996E-2</v>
      </c>
      <c r="CQ37" s="341">
        <f>IF(CQ26&gt;0,CPSA!EA28/5,0)</f>
        <v>4.7599999999999996E-2</v>
      </c>
      <c r="CR37" s="341">
        <f>IF(CR26&gt;0,CPSA!EB28/5,0)</f>
        <v>4.7599999999999996E-2</v>
      </c>
      <c r="CS37" s="341">
        <f>IF(CS26&gt;0,CPSA!EC28/5,0)</f>
        <v>4.7599999999999996E-2</v>
      </c>
      <c r="CT37" s="341">
        <f>IF(CT26&gt;0,CPSA!ED28/5,0)</f>
        <v>4.7599999999999996E-2</v>
      </c>
      <c r="CU37" s="341">
        <f>IF(CU26&gt;0,CPSA!EE28/5,0)</f>
        <v>4.7599999999999996E-2</v>
      </c>
      <c r="CV37" s="341">
        <f>IF(CV26&gt;0,CPSA!EF28/5,0)</f>
        <v>4.7599999999999996E-2</v>
      </c>
      <c r="CW37" s="341">
        <f>IF(CW26&gt;0,CPSA!EG28/5,0)</f>
        <v>4.7599999999999996E-2</v>
      </c>
      <c r="CX37" s="341">
        <f>IF(CX26&gt;0,CPSA!EH28/5,0)</f>
        <v>4.7599999999999996E-2</v>
      </c>
      <c r="CY37" s="341">
        <f>IF(CY26&gt;0,CPSA!EI28/5,0)</f>
        <v>4.7599999999999996E-2</v>
      </c>
      <c r="CZ37" s="341">
        <f>IF(CZ26&gt;0,CPSA!EJ28/5,0)</f>
        <v>4.7599999999999996E-2</v>
      </c>
      <c r="DA37" s="341">
        <f>IF(DA26&gt;0,CPSA!EK28/5,0)</f>
        <v>4.7599999999999996E-2</v>
      </c>
      <c r="DB37" s="341">
        <f>IF(DB26&gt;0,CPSA!EL28/5,0)</f>
        <v>4.7599999999999996E-2</v>
      </c>
      <c r="DC37" s="341">
        <f>IF(DC26&gt;0,CPSA!EM28/5,0)</f>
        <v>4.7599999999999996E-2</v>
      </c>
      <c r="DD37" s="341">
        <f>IF(DD26&gt;0,CPSA!EN28/5,0)</f>
        <v>4.7599999999999996E-2</v>
      </c>
      <c r="DE37" s="341">
        <f>IF(DE26&gt;0,CPSA!EO28/5,0)</f>
        <v>4.7599999999999996E-2</v>
      </c>
      <c r="DF37" s="341">
        <f>IF(DF26&gt;0,CPSA!EP28/5,0)</f>
        <v>4.7599999999999996E-2</v>
      </c>
      <c r="DG37" s="341">
        <f>IF(DG26&gt;0,CPSA!EQ28/5,0)</f>
        <v>4.7599999999999996E-2</v>
      </c>
      <c r="DH37" s="341">
        <f>IF(DH26&gt;0,CPSA!ER28/5,0)</f>
        <v>4.7599999999999996E-2</v>
      </c>
      <c r="DI37" s="341">
        <f>IF(DI26&gt;0,CPSA!ES28/5,0)</f>
        <v>4.7599999999999996E-2</v>
      </c>
      <c r="DJ37" s="341">
        <f>IF(DJ26&gt;0,CPSA!ET28/5,0)</f>
        <v>4.7599999999999996E-2</v>
      </c>
      <c r="DK37" s="341">
        <f>IF(DK26&gt;0,CPSA!EU28/5,0)</f>
        <v>4.7599999999999996E-2</v>
      </c>
      <c r="DL37" s="341">
        <f>IF(DL26&gt;0,CPSA!EV28/5,0)</f>
        <v>4.7599999999999996E-2</v>
      </c>
      <c r="DM37" s="341">
        <f>IF(DM26&gt;0,CPSA!EW28/5,0)</f>
        <v>4.7599999999999996E-2</v>
      </c>
      <c r="DN37" s="341">
        <f>IF(DN26&gt;0,CPSA!EX28/5,0)</f>
        <v>4.7599999999999996E-2</v>
      </c>
      <c r="DO37" s="341">
        <f>IF(DO26&gt;0,CPSA!EY28/5,0)</f>
        <v>4.7599999999999996E-2</v>
      </c>
      <c r="DP37" s="341">
        <f>IF(DP26&gt;0,CPSA!EZ28/5,0)</f>
        <v>4.7599999999999996E-2</v>
      </c>
      <c r="DQ37" s="341">
        <f>IF(DQ26&gt;0,CPSA!FA28/5,0)</f>
        <v>4.7599999999999996E-2</v>
      </c>
      <c r="DR37" s="341">
        <f>IF(DR26&gt;0,CPSA!FB28/5,0)</f>
        <v>4.7599999999999996E-2</v>
      </c>
      <c r="DS37" s="341">
        <f>IF(DS26&gt;0,CPSA!FC28/5,0)</f>
        <v>4.7599999999999996E-2</v>
      </c>
      <c r="DT37" s="341">
        <f>IF(DT26&gt;0,CPSA!FD28/5,0)</f>
        <v>4.7599999999999996E-2</v>
      </c>
      <c r="DU37" s="341">
        <f>IF(DU26&gt;0,CPSA!FE28/5,0)</f>
        <v>4.7599999999999996E-2</v>
      </c>
      <c r="DV37" s="341">
        <f>IF(DV26&gt;0,CPSA!FF28/5,0)</f>
        <v>4.7599999999999996E-2</v>
      </c>
      <c r="DW37" s="341">
        <f>IF(DW26&gt;0,CPSA!FG28/5,0)</f>
        <v>4.7599999999999996E-2</v>
      </c>
      <c r="DX37" s="341">
        <f>IF(DX26&gt;0,CPSA!FH28/5,0)</f>
        <v>4.7599999999999996E-2</v>
      </c>
      <c r="DY37" s="341">
        <f>IF(DY26&gt;0,CPSA!FI28/5,0)</f>
        <v>4.7599999999999996E-2</v>
      </c>
      <c r="DZ37" s="341">
        <f>IF(DZ26&gt;0,CPSA!FJ28/5,0)</f>
        <v>4.7599999999999996E-2</v>
      </c>
      <c r="EA37" s="341">
        <f>IF(EA26&gt;0,CPSA!FK28/5,0)</f>
        <v>4.7599999999999996E-2</v>
      </c>
      <c r="EB37" s="341">
        <f>IF(EB26&gt;0,CPSA!FL28/5,0)</f>
        <v>4.7599999999999996E-2</v>
      </c>
      <c r="EC37" s="341">
        <f>IF(EC26&gt;0,CPSA!FM28/5,0)</f>
        <v>4.7599999999999996E-2</v>
      </c>
      <c r="ED37" s="341">
        <f>IF(ED26&gt;0,CPSA!FN28/5,0)</f>
        <v>4.7599999999999996E-2</v>
      </c>
      <c r="EE37" s="341">
        <f>IF(EE26&gt;0,CPSA!FO28/5,0)</f>
        <v>4.7599999999999996E-2</v>
      </c>
      <c r="EF37" s="341">
        <f>IF(EF26&gt;0,CPSA!FP28/5,0)</f>
        <v>4.7599999999999996E-2</v>
      </c>
      <c r="EG37" s="341">
        <f>IF(EG26&gt;0,CPSA!FQ28/5,0)</f>
        <v>4.7599999999999996E-2</v>
      </c>
      <c r="EH37" s="341">
        <f>IF(EH26&gt;0,CPSA!FR28/5,0)</f>
        <v>4.7599999999999996E-2</v>
      </c>
      <c r="EI37" s="341">
        <f>IF(EI26&gt;0,CPSA!FS28/5,0)</f>
        <v>4.7599999999999996E-2</v>
      </c>
      <c r="EJ37" s="341">
        <f>IF(EJ26&gt;0,CPSA!FT28/5,0)</f>
        <v>4.7599999999999996E-2</v>
      </c>
      <c r="EK37" s="341">
        <f>IF(EK26&gt;0,CPSA!FU28/5,0)</f>
        <v>4.7599999999999996E-2</v>
      </c>
      <c r="EL37" s="341">
        <f>IF(EL26&gt;0,CPSA!FV28/5,0)</f>
        <v>4.7599999999999996E-2</v>
      </c>
      <c r="EM37" s="341">
        <f>IF(EM26&gt;0,CPSA!FW28/5,0)</f>
        <v>4.7599999999999996E-2</v>
      </c>
      <c r="EN37" s="341">
        <f>IF(EN26&gt;0,CPSA!FX28/5,0)</f>
        <v>4.7599999999999996E-2</v>
      </c>
      <c r="EO37" s="341">
        <f>IF(EO26&gt;0,CPSA!FY28/5,0)</f>
        <v>4.7599999999999996E-2</v>
      </c>
      <c r="EP37" s="341">
        <f>IF(EP26&gt;0,CPSA!FZ28/5,0)</f>
        <v>4.7599999999999996E-2</v>
      </c>
      <c r="EQ37" s="341">
        <f>IF(EQ26&gt;0,CPSA!GA28/5,0)</f>
        <v>4.7599999999999996E-2</v>
      </c>
      <c r="ER37" s="341">
        <f>IF(ER26&gt;0,CPSA!GB28/5,0)</f>
        <v>4.7599999999999996E-2</v>
      </c>
      <c r="ES37" s="341">
        <f>IF(ES26&gt;0,CPSA!GC28/5,0)</f>
        <v>4.7599999999999996E-2</v>
      </c>
      <c r="ET37" s="341">
        <f>IF(ET26&gt;0,CPSA!GD28/5,0)</f>
        <v>4.7599999999999996E-2</v>
      </c>
      <c r="EU37" s="341">
        <f>IF(EU26&gt;0,CPSA!GE28/5,0)</f>
        <v>4.7599999999999996E-2</v>
      </c>
      <c r="EV37" s="341">
        <f>IF(EV26&gt;0,CPSA!GF28/5,0)</f>
        <v>4.7599999999999996E-2</v>
      </c>
      <c r="EW37" s="341">
        <f>IF(EW26&gt;0,CPSA!GG28/5,0)</f>
        <v>4.7599999999999996E-2</v>
      </c>
      <c r="EX37" s="341">
        <f>IF(EX26&gt;0,CPSA!GH28/5,0)</f>
        <v>4.7599999999999996E-2</v>
      </c>
      <c r="EY37" s="341">
        <f>IF(EY26&gt;0,CPSA!GI28/5,0)</f>
        <v>4.7599999999999996E-2</v>
      </c>
      <c r="EZ37" s="341">
        <f>IF(EZ26&gt;0,CPSA!GJ28/5,0)</f>
        <v>4.7599999999999996E-2</v>
      </c>
      <c r="FA37" s="341">
        <f>IF(FA26&gt;0,CPSA!GK28/5,0)</f>
        <v>4.7599999999999996E-2</v>
      </c>
      <c r="FB37" s="341">
        <f>IF(FB26&gt;0,CPSA!GL28/5,0)</f>
        <v>4.7599999999999996E-2</v>
      </c>
      <c r="FC37" s="341">
        <f>IF(FC26&gt;0,CPSA!GM28/5,0)</f>
        <v>4.7599999999999996E-2</v>
      </c>
      <c r="FD37" s="341">
        <f>IF(FD26&gt;0,CPSA!GN28/5,0)</f>
        <v>4.7599999999999996E-2</v>
      </c>
      <c r="FE37" s="341">
        <f>IF(FE26&gt;0,CPSA!GO28/5,0)</f>
        <v>4.7599999999999996E-2</v>
      </c>
      <c r="FF37" s="341">
        <f>IF(FF26&gt;0,CPSA!GP28/5,0)</f>
        <v>4.7599999999999996E-2</v>
      </c>
      <c r="FG37" s="341">
        <f>IF(FG26&gt;0,CPSA!GQ28/5,0)</f>
        <v>4.7599999999999996E-2</v>
      </c>
      <c r="FH37" s="341">
        <f>IF(FH26&gt;0,CPSA!GR28/5,0)</f>
        <v>4.7599999999999996E-2</v>
      </c>
      <c r="FI37" s="341">
        <f>IF(FI26&gt;0,CPSA!GS28/5,0)</f>
        <v>4.7599999999999996E-2</v>
      </c>
      <c r="FJ37" s="341">
        <f>IF(FJ26&gt;0,CPSA!GT28/5,0)</f>
        <v>9.5199999999999993E-2</v>
      </c>
      <c r="FK37" s="341">
        <f>IF(FK26&gt;0,CPSA!GU28/5,0)</f>
        <v>0</v>
      </c>
      <c r="FL37" s="341">
        <f>IF(FL26&gt;0,CPSA!GW28/5,0)</f>
        <v>0</v>
      </c>
      <c r="FM37" s="341">
        <f>IF(FM26&gt;0,CPSA!GY28/5,0)</f>
        <v>0</v>
      </c>
      <c r="FN37" s="341">
        <f>IF(FN26&gt;0,CPSA!GZ28/5,0)</f>
        <v>0</v>
      </c>
      <c r="FO37" s="341">
        <f>IF(FO26&gt;0,CPSA!HA28/5,0)</f>
        <v>0</v>
      </c>
      <c r="FP37" s="341">
        <f>IF(FP26&gt;0,CPSA!HB28/5,0)</f>
        <v>0</v>
      </c>
      <c r="FQ37" s="341">
        <f>IF(FQ26&gt;0,CPSA!HC28/5,0)</f>
        <v>0</v>
      </c>
      <c r="FR37" s="341">
        <f>IF(FR26&gt;0,CPSA!HD28/5,0)</f>
        <v>0</v>
      </c>
      <c r="FS37" s="341">
        <f>IF(FS26&gt;0,CPSA!HE28/5,0)</f>
        <v>0</v>
      </c>
      <c r="FT37" s="341">
        <f>IF(FT26&gt;0,CPSA!HF28/5,0)</f>
        <v>0</v>
      </c>
      <c r="FU37" s="341">
        <f>IF(FU26&gt;0,CPSA!HG28/5,0)</f>
        <v>0</v>
      </c>
      <c r="FV37" s="341">
        <f>IF(FV26&gt;0,CPSA!HH28/5,0)</f>
        <v>0</v>
      </c>
      <c r="FW37" s="341">
        <f>IF(FW26&gt;0,CPSA!HI28/5,0)</f>
        <v>0</v>
      </c>
      <c r="FX37" s="341">
        <f>IF(FX26&gt;0,CPSA!HJ28/5,0)</f>
        <v>0</v>
      </c>
      <c r="FY37" s="341">
        <f>IF(FY26&gt;0,CPSA!HK28/5,0)</f>
        <v>0</v>
      </c>
      <c r="FZ37" s="341">
        <f>IF(FZ26&gt;0,CPSA!HM28/5,0)</f>
        <v>0</v>
      </c>
      <c r="GA37" s="341">
        <f>IF(GA26&gt;0,CPSA!HO28/5,0)</f>
        <v>0</v>
      </c>
      <c r="GB37" s="341">
        <f>IF(GB26&gt;0,CPSA!HQ28/5,0)</f>
        <v>0</v>
      </c>
      <c r="GC37" s="341">
        <f>IF(GC26&gt;0,CPSA!HS28/5,0)</f>
        <v>0</v>
      </c>
      <c r="GD37" s="341">
        <f>IF(GD26&gt;0,CPSA!HU28/5,0)</f>
        <v>0</v>
      </c>
      <c r="GE37" s="341">
        <f>IF(GE26&gt;0,CPSA!HW28/5,0)</f>
        <v>0</v>
      </c>
      <c r="GF37" s="341">
        <f>IF(GF26&gt;0,CPSA!HY28/5,0)</f>
        <v>0</v>
      </c>
      <c r="GG37" s="341">
        <f>IF(GG26&gt;0,CPSA!IA28/5,0)</f>
        <v>0</v>
      </c>
      <c r="GH37" s="341">
        <f>IF(GH26&gt;0,CPSA!IC28/5,0)</f>
        <v>0</v>
      </c>
      <c r="GI37" s="341">
        <f>IF(GI26&gt;0,CPSA!IE28/5,0)</f>
        <v>0</v>
      </c>
      <c r="GJ37" s="341">
        <f>IF(GJ26&gt;0,CPSA!IG28/5,0)</f>
        <v>0</v>
      </c>
      <c r="GK37" s="341">
        <f>IF(GK26&gt;0,CPSA!II28/5,0)</f>
        <v>0</v>
      </c>
      <c r="GL37" s="341">
        <f>IF(GL26&gt;0,CPSA!IK28/5,0)</f>
        <v>0</v>
      </c>
      <c r="GM37" s="341">
        <f>IF(GM26&gt;0,CPSA!IM28/5,0)</f>
        <v>0</v>
      </c>
      <c r="GN37" s="341">
        <f>IF(GN26&gt;0,CPSA!IO28/5,0)</f>
        <v>0</v>
      </c>
      <c r="GO37" s="341">
        <f>IF(GO26&gt;0,CPSA!IQ28/5,0)</f>
        <v>0</v>
      </c>
      <c r="GP37" s="341">
        <f>IF(GP26&gt;0,CPSA!IR28/5,0)</f>
        <v>0</v>
      </c>
      <c r="GQ37" s="341">
        <f>IF(GQ26&gt;0,CPSA!IS28/5,0)</f>
        <v>0</v>
      </c>
      <c r="GR37" s="341">
        <f>IF(GR26&gt;0,CPSA!IU28/5,0)</f>
        <v>0</v>
      </c>
      <c r="GS37" s="341">
        <f>IF(GS26&gt;0,CPSA!IX28/5,0)</f>
        <v>0</v>
      </c>
      <c r="GT37" s="341">
        <f>IF(GT26&gt;0,CPSA!IZ28/5,0)</f>
        <v>0</v>
      </c>
      <c r="GU37" s="341">
        <f>IF(GU26&gt;0,CPSA!JB28/5,0)</f>
        <v>0</v>
      </c>
      <c r="GV37" s="341">
        <f>IF(GV26&gt;0,CPSA!JD28/5,0)</f>
        <v>0</v>
      </c>
      <c r="GW37" s="341">
        <f>IF(GW26&gt;0,CPSA!JF28/5,0)</f>
        <v>0</v>
      </c>
      <c r="GX37" s="341">
        <f>IF(GX26&gt;0,CPSA!JH28/5,0)</f>
        <v>0</v>
      </c>
      <c r="GY37" s="341">
        <f>IF(GY26&gt;0,CPSA!JJ28/5,0)</f>
        <v>0</v>
      </c>
      <c r="GZ37" s="341">
        <f>IF(GZ26&gt;0,CPSA!JL28/5,0)</f>
        <v>0</v>
      </c>
      <c r="HA37" s="341">
        <f>IF(HA26&gt;0,CPSA!JN28/5,0)</f>
        <v>0</v>
      </c>
      <c r="HB37" s="341">
        <f>IF(HB26&gt;0,CPSA!JP28/5,0)</f>
        <v>0</v>
      </c>
      <c r="HC37" s="341">
        <f>IF(HC26&gt;0,CPSA!JR28/5,0)</f>
        <v>0</v>
      </c>
      <c r="HD37" s="341">
        <f>IF(HD26&gt;0,CPSA!JT28/5,0)</f>
        <v>0</v>
      </c>
      <c r="HE37" s="341">
        <f>IF(HE26&gt;0,CPSA!JV28/5,0)</f>
        <v>0</v>
      </c>
      <c r="HF37" s="341">
        <f>IF(HF26&gt;0,CPSA!JX28/5,0)</f>
        <v>0</v>
      </c>
      <c r="HG37" s="341">
        <f>IF(HG26&gt;0,CPSA!JZ28/5,0)</f>
        <v>0</v>
      </c>
      <c r="HH37" s="341">
        <f>IF(HH26&gt;0,CPSA!KA28/5,0)</f>
        <v>0</v>
      </c>
      <c r="HI37" s="341">
        <f>IF(HI26&gt;0,CPSA!KB28/5,0)</f>
        <v>0</v>
      </c>
      <c r="HJ37" s="341">
        <f>IF(HJ26&gt;0,CPSA!KC28/5,0)</f>
        <v>0</v>
      </c>
      <c r="HK37" s="341">
        <f>IF(HK26&gt;0,CPSA!KD28/5,0)</f>
        <v>0</v>
      </c>
      <c r="HL37" s="341">
        <f>IF(HL26&gt;0,CPSA!KE28/5,0)</f>
        <v>0</v>
      </c>
      <c r="HM37" s="341">
        <f>IF(HM26&gt;0,CPSA!KF28/5,0)</f>
        <v>0</v>
      </c>
      <c r="HN37" s="341">
        <f>IF(HN26&gt;0,CPSA!KG28/5,0)</f>
        <v>0</v>
      </c>
      <c r="HO37" s="341">
        <f>IF(HO26&gt;0,CPSA!KH28/5,0)</f>
        <v>0</v>
      </c>
      <c r="HP37" s="341">
        <f>IF(HP26&gt;0,CPSA!KI28/5,0)</f>
        <v>0</v>
      </c>
      <c r="HQ37" s="341">
        <f>IF(HQ26&gt;0,CPSA!KJ28/5,0)</f>
        <v>0</v>
      </c>
      <c r="HR37" s="341">
        <f>IF(HR26&gt;0,CPSA!KK28/5,0)</f>
        <v>0</v>
      </c>
      <c r="HS37" s="341">
        <f>IF(HS26&gt;0,CPSA!KL28/5,0)</f>
        <v>0</v>
      </c>
      <c r="HT37" s="341">
        <f>IF(HT26&gt;0,CPSA!KM28/5,0)</f>
        <v>0</v>
      </c>
      <c r="HU37" s="341">
        <f>IF(HU26&gt;0,CPSA!KN28/5,0)</f>
        <v>0</v>
      </c>
      <c r="HV37" s="341">
        <f>IF(HV26&gt;0,CPSA!KO28/5,0)</f>
        <v>0</v>
      </c>
      <c r="HW37" s="341">
        <f>IF(HW26&gt;0,CPSA!KP28/5,0)</f>
        <v>0</v>
      </c>
      <c r="HX37" s="341">
        <f>IF(HX26&gt;0,CPSA!KQ28/5,0)</f>
        <v>0</v>
      </c>
      <c r="HY37" s="341">
        <f>IF(HY26&gt;0,CPSA!KR28/5,0)</f>
        <v>0</v>
      </c>
      <c r="HZ37" s="341">
        <f>IF(HZ26&gt;0,CPSA!KS28/5,0)</f>
        <v>0</v>
      </c>
      <c r="IA37" s="341">
        <f>IF(IA26&gt;0,CPSA!KT28/5,0)</f>
        <v>0</v>
      </c>
      <c r="IB37" s="341"/>
      <c r="IC37" s="341"/>
      <c r="ID37" s="341"/>
      <c r="IE37" s="341"/>
      <c r="IF37" s="341"/>
      <c r="IG37" s="341"/>
      <c r="IH37" s="341"/>
      <c r="II37" s="341"/>
      <c r="IJ37" s="341"/>
      <c r="IK37" s="341"/>
      <c r="IL37" s="341"/>
      <c r="IM37" s="341"/>
      <c r="IN37" s="341"/>
      <c r="IO37" s="341"/>
      <c r="IP37" s="341"/>
      <c r="IQ37" s="341"/>
      <c r="IR37" s="341"/>
      <c r="IS37" s="341"/>
      <c r="IT37" s="341"/>
      <c r="IU37" s="341"/>
      <c r="IV37" s="341"/>
      <c r="IW37" s="341"/>
      <c r="IX37" s="341"/>
      <c r="IY37" s="341"/>
      <c r="IZ37" s="341"/>
      <c r="JA37" s="341"/>
      <c r="JB37" s="341"/>
      <c r="JC37" s="341"/>
      <c r="JD37" s="341"/>
      <c r="JE37" s="341"/>
      <c r="JF37" s="341"/>
      <c r="JG37" s="341"/>
      <c r="JH37" s="341"/>
      <c r="JI37" s="341"/>
      <c r="JJ37" s="341"/>
      <c r="JK37" s="341"/>
      <c r="JL37" s="341"/>
      <c r="JM37" s="341"/>
      <c r="JN37" s="341"/>
      <c r="JO37" s="341"/>
      <c r="JP37" s="341"/>
      <c r="JQ37" s="341"/>
      <c r="JR37" s="341"/>
      <c r="JS37" s="341"/>
      <c r="JT37" s="341"/>
      <c r="JU37" s="341"/>
      <c r="JV37" s="341"/>
      <c r="JW37" s="341"/>
      <c r="JX37" s="341"/>
      <c r="JY37" s="341"/>
      <c r="JZ37" s="341"/>
      <c r="KA37" s="341"/>
      <c r="KB37" s="341"/>
      <c r="KC37" s="341"/>
      <c r="KD37" s="341"/>
      <c r="KE37" s="341"/>
      <c r="KF37" s="341"/>
      <c r="KG37" s="341"/>
      <c r="KH37" s="341"/>
      <c r="KI37" s="341"/>
      <c r="KJ37" s="341"/>
      <c r="KK37" s="341"/>
      <c r="KL37" s="341"/>
      <c r="KM37" s="341"/>
      <c r="KN37" s="341"/>
      <c r="KO37" s="341"/>
      <c r="KP37" s="341"/>
      <c r="KQ37" s="341"/>
      <c r="KR37" s="341"/>
      <c r="KS37" s="341"/>
      <c r="KT37" s="341"/>
      <c r="KU37" s="341"/>
      <c r="KV37" s="341"/>
      <c r="KW37" s="341"/>
      <c r="KX37" s="341"/>
      <c r="KY37" s="341"/>
      <c r="KZ37" s="341"/>
      <c r="LA37" s="341"/>
      <c r="LB37" s="341"/>
      <c r="LC37" s="341"/>
      <c r="LD37" s="341"/>
      <c r="LE37" s="341"/>
      <c r="LF37" s="341"/>
      <c r="LG37" s="341"/>
      <c r="LH37" s="341"/>
      <c r="LI37" s="341"/>
      <c r="LJ37" s="341"/>
      <c r="LK37" s="341"/>
      <c r="LL37" s="341"/>
      <c r="LM37" s="341"/>
      <c r="LN37" s="341"/>
      <c r="LO37" s="341"/>
      <c r="LP37" s="341"/>
      <c r="LQ37" s="341">
        <f>IF(LQ26&gt;0,CPSA!KU28/5,0)</f>
        <v>0</v>
      </c>
      <c r="LR37" s="341">
        <f>IF(LR26&gt;0,CPSA!KV28/5,0)</f>
        <v>0</v>
      </c>
      <c r="LS37" s="341">
        <f>IF(LS26&gt;0,CPSA!KW28/5,0)</f>
        <v>0</v>
      </c>
      <c r="LT37" s="341">
        <f>IF(LT26&gt;0,CPSA!KX28/5,0)</f>
        <v>0</v>
      </c>
      <c r="LU37" s="341">
        <f>IF(LU26&gt;0,CPSA!ON28/5,0)</f>
        <v>0</v>
      </c>
      <c r="LV37" s="341">
        <f>IF(LV26&gt;0,CPSA!OO28/5,0)</f>
        <v>0</v>
      </c>
      <c r="LW37" s="341">
        <f>IF(LW26&gt;0,CPSA!OP28/5,0)</f>
        <v>0</v>
      </c>
      <c r="LX37" s="341">
        <f>IF(LX26&gt;0,CPSA!OQ28/5,0)</f>
        <v>0</v>
      </c>
      <c r="LY37" s="341">
        <f>IF(LY26&gt;0,CPSA!OR28/5,0)</f>
        <v>0</v>
      </c>
      <c r="LZ37" s="341">
        <f>IF(LZ26&gt;0,CPSA!OS28/5,0)</f>
        <v>0</v>
      </c>
      <c r="MA37" s="341">
        <f>IF(MA26&gt;0,CPSA!OT28/5,0)</f>
        <v>0</v>
      </c>
      <c r="MB37" s="341">
        <f>IF(MB26&gt;0,CPSA!OU28/5,0)</f>
        <v>0</v>
      </c>
      <c r="MC37" s="341">
        <f>IF(MC26&gt;0,CPSA!OV28/5,0)</f>
        <v>0</v>
      </c>
      <c r="MD37" s="341">
        <f>IF(MD26&gt;0,CPSA!OW28/5,0)</f>
        <v>0</v>
      </c>
      <c r="ME37" s="341">
        <f>IF(ME26&gt;0,CPSA!#REF!/5,0)</f>
        <v>0</v>
      </c>
      <c r="MF37" s="341">
        <f>IF(MF26&gt;0,CPSA!#REF!/5,0)</f>
        <v>0</v>
      </c>
      <c r="MG37" s="341">
        <f>IF(MG26&gt;0,CPSA!#REF!/5,0)</f>
        <v>0</v>
      </c>
      <c r="MH37" s="341">
        <f>IF(MH26&gt;0,CPSA!#REF!/5,0)</f>
        <v>0</v>
      </c>
      <c r="MI37" s="341">
        <f>IF(MI26&gt;0,CPSA!OX28/5,0)</f>
        <v>0</v>
      </c>
      <c r="MJ37" s="341">
        <f>IF(MJ26&gt;0,CPSA!OY28/5,0)</f>
        <v>0</v>
      </c>
      <c r="MK37" s="341">
        <f>IF(MK26&gt;0,CPSA!OZ28/5,0)</f>
        <v>0</v>
      </c>
      <c r="ML37" s="341">
        <f>IF(ML26&gt;0,CPSA!PA28/5,0)</f>
        <v>0</v>
      </c>
      <c r="MM37" s="341">
        <f>IF(MM26&gt;0,CPSA!PB28/5,0)</f>
        <v>0</v>
      </c>
      <c r="MN37" s="341">
        <f>IF(MN26&gt;0,CPSA!#REF!/5,0)</f>
        <v>0</v>
      </c>
      <c r="MO37" s="341">
        <f>IF(MO26&gt;0,CPSA!#REF!/5,0)</f>
        <v>0</v>
      </c>
      <c r="MP37" s="341">
        <f>IF(MP26&gt;0,CPSA!#REF!/5,0)</f>
        <v>0</v>
      </c>
      <c r="MQ37" s="341">
        <f>IF(MQ26&gt;0,CPSA!PQ28/5,0)</f>
        <v>0</v>
      </c>
      <c r="MR37" s="341">
        <f>IF(MR26&gt;0,CPSA!PR28/5,0)</f>
        <v>0</v>
      </c>
    </row>
    <row r="38" spans="2:357">
      <c r="C38" s="342" t="s">
        <v>1016</v>
      </c>
      <c r="D38" s="339">
        <f>IF(D37&gt;0,D37*$R$16,0)</f>
        <v>11.397448694923373</v>
      </c>
      <c r="E38" s="339">
        <f>IF(E37&gt;0,E37*$R$16,0)</f>
        <v>11.397448694923373</v>
      </c>
      <c r="F38" s="339">
        <f t="shared" ref="F38:BO38" si="31">IF(F37&gt;0,F37*$R$16,0)</f>
        <v>11.397448694923373</v>
      </c>
      <c r="G38" s="339">
        <f t="shared" si="31"/>
        <v>11.397448694923373</v>
      </c>
      <c r="H38" s="339">
        <f t="shared" si="31"/>
        <v>11.397448694923373</v>
      </c>
      <c r="I38" s="339">
        <f t="shared" si="31"/>
        <v>11.397448694923373</v>
      </c>
      <c r="J38" s="339">
        <f t="shared" si="31"/>
        <v>11.397448694923373</v>
      </c>
      <c r="K38" s="339">
        <f t="shared" si="31"/>
        <v>11.397448694923373</v>
      </c>
      <c r="L38" s="339">
        <f t="shared" si="31"/>
        <v>11.397448694923373</v>
      </c>
      <c r="M38" s="339">
        <f t="shared" si="31"/>
        <v>11.397448694923373</v>
      </c>
      <c r="N38" s="339">
        <f t="shared" si="31"/>
        <v>11.397448694923373</v>
      </c>
      <c r="O38" s="339">
        <f>IF(O37&gt;0,O37*$R$16,0)</f>
        <v>11.397448694923373</v>
      </c>
      <c r="P38" s="339">
        <f t="shared" si="31"/>
        <v>11.397448694923373</v>
      </c>
      <c r="Q38" s="339">
        <f t="shared" si="31"/>
        <v>11.397448694923373</v>
      </c>
      <c r="R38" s="339">
        <f t="shared" si="31"/>
        <v>11.397448694923373</v>
      </c>
      <c r="S38" s="339">
        <f t="shared" si="31"/>
        <v>11.397448694923373</v>
      </c>
      <c r="T38" s="339">
        <f t="shared" si="31"/>
        <v>11.397448694923373</v>
      </c>
      <c r="U38" s="339">
        <f t="shared" si="31"/>
        <v>11.397448694923373</v>
      </c>
      <c r="V38" s="339">
        <f t="shared" si="31"/>
        <v>11.397448694923373</v>
      </c>
      <c r="W38" s="339">
        <f t="shared" si="31"/>
        <v>11.397448694923373</v>
      </c>
      <c r="X38" s="339">
        <f t="shared" si="31"/>
        <v>11.397448694923373</v>
      </c>
      <c r="Y38" s="339">
        <f t="shared" si="31"/>
        <v>11.397448694923373</v>
      </c>
      <c r="Z38" s="339">
        <f t="shared" si="31"/>
        <v>11.397448694923373</v>
      </c>
      <c r="AA38" s="339">
        <f t="shared" si="31"/>
        <v>11.397448694923373</v>
      </c>
      <c r="AB38" s="339">
        <f t="shared" si="31"/>
        <v>11.397448694923373</v>
      </c>
      <c r="AC38" s="339">
        <f t="shared" si="31"/>
        <v>11.397448694923373</v>
      </c>
      <c r="AD38" s="339">
        <f t="shared" si="31"/>
        <v>11.397448694923373</v>
      </c>
      <c r="AE38" s="339">
        <f t="shared" si="31"/>
        <v>11.397448694923373</v>
      </c>
      <c r="AF38" s="339">
        <f t="shared" si="31"/>
        <v>11.397448694923373</v>
      </c>
      <c r="AG38" s="339">
        <f t="shared" si="31"/>
        <v>11.397448694923373</v>
      </c>
      <c r="AH38" s="339">
        <f t="shared" si="31"/>
        <v>11.397448694923373</v>
      </c>
      <c r="AI38" s="544">
        <f t="shared" si="31"/>
        <v>11.397448694923373</v>
      </c>
      <c r="AJ38" s="339">
        <f t="shared" si="31"/>
        <v>11.397448694923373</v>
      </c>
      <c r="AK38" s="339">
        <f t="shared" si="31"/>
        <v>11.397448694923373</v>
      </c>
      <c r="AL38" s="339">
        <f t="shared" si="31"/>
        <v>11.397448694923373</v>
      </c>
      <c r="AM38" s="339">
        <f t="shared" si="31"/>
        <v>11.397448694923373</v>
      </c>
      <c r="AN38" s="339">
        <f t="shared" si="31"/>
        <v>11.397448694923373</v>
      </c>
      <c r="AO38" s="339">
        <f t="shared" si="31"/>
        <v>11.397448694923373</v>
      </c>
      <c r="AP38" s="339">
        <f t="shared" si="31"/>
        <v>11.397448694923373</v>
      </c>
      <c r="AQ38" s="339">
        <f t="shared" si="31"/>
        <v>11.397448694923373</v>
      </c>
      <c r="AR38" s="339">
        <f t="shared" si="31"/>
        <v>11.397448694923373</v>
      </c>
      <c r="AS38" s="339">
        <f t="shared" si="31"/>
        <v>11.397448694923373</v>
      </c>
      <c r="AT38" s="339">
        <f t="shared" si="31"/>
        <v>11.397448694923373</v>
      </c>
      <c r="AU38" s="339">
        <f t="shared" si="31"/>
        <v>11.397448694923373</v>
      </c>
      <c r="AV38" s="339">
        <f t="shared" si="31"/>
        <v>11.397448694923373</v>
      </c>
      <c r="AW38" s="339">
        <f t="shared" si="31"/>
        <v>11.397448694923373</v>
      </c>
      <c r="AX38" s="339">
        <f t="shared" si="31"/>
        <v>11.397448694923373</v>
      </c>
      <c r="AY38" s="339">
        <f t="shared" si="31"/>
        <v>11.397448694923373</v>
      </c>
      <c r="AZ38" s="339">
        <f t="shared" si="31"/>
        <v>11.397448694923373</v>
      </c>
      <c r="BA38" s="339">
        <f t="shared" si="31"/>
        <v>11.397448694923373</v>
      </c>
      <c r="BB38" s="339">
        <f t="shared" si="31"/>
        <v>11.397448694923373</v>
      </c>
      <c r="BC38" s="339">
        <f t="shared" si="31"/>
        <v>11.397448694923373</v>
      </c>
      <c r="BD38" s="339">
        <f t="shared" si="31"/>
        <v>11.397448694923373</v>
      </c>
      <c r="BE38" s="339">
        <f t="shared" si="31"/>
        <v>11.397448694923373</v>
      </c>
      <c r="BF38" s="339">
        <f t="shared" si="31"/>
        <v>11.397448694923373</v>
      </c>
      <c r="BG38" s="339">
        <f t="shared" si="31"/>
        <v>11.397448694923373</v>
      </c>
      <c r="BH38" s="339">
        <f t="shared" si="31"/>
        <v>11.397448694923373</v>
      </c>
      <c r="BI38" s="339">
        <f t="shared" si="31"/>
        <v>11.397448694923373</v>
      </c>
      <c r="BJ38" s="339">
        <f t="shared" si="31"/>
        <v>11.397448694923373</v>
      </c>
      <c r="BK38" s="339">
        <f t="shared" si="31"/>
        <v>11.397448694923373</v>
      </c>
      <c r="BL38" s="339">
        <f t="shared" si="31"/>
        <v>11.397448694923373</v>
      </c>
      <c r="BM38" s="339">
        <f t="shared" si="31"/>
        <v>11.397448694923373</v>
      </c>
      <c r="BN38" s="339">
        <f t="shared" si="31"/>
        <v>11.397448694923373</v>
      </c>
      <c r="BO38" s="339">
        <f t="shared" si="31"/>
        <v>11.397448694923373</v>
      </c>
      <c r="BP38" s="339">
        <f t="shared" ref="BP38:EA38" si="32">IF(BP37&gt;0,BP37*$R$16,0)</f>
        <v>11.397448694923373</v>
      </c>
      <c r="BQ38" s="339">
        <f t="shared" si="32"/>
        <v>11.397448694923373</v>
      </c>
      <c r="BR38" s="339">
        <f t="shared" si="32"/>
        <v>11.397448694923373</v>
      </c>
      <c r="BS38" s="339">
        <f t="shared" si="32"/>
        <v>11.397448694923373</v>
      </c>
      <c r="BT38" s="339">
        <f t="shared" si="32"/>
        <v>11.397448694923373</v>
      </c>
      <c r="BU38" s="339">
        <f t="shared" si="32"/>
        <v>11.397448694923373</v>
      </c>
      <c r="BV38" s="339">
        <f t="shared" si="32"/>
        <v>11.397448694923373</v>
      </c>
      <c r="BW38" s="339">
        <f t="shared" si="32"/>
        <v>11.397448694923373</v>
      </c>
      <c r="BX38" s="339">
        <f t="shared" si="32"/>
        <v>11.397448694923373</v>
      </c>
      <c r="BY38" s="339">
        <f t="shared" si="32"/>
        <v>11.397448694923373</v>
      </c>
      <c r="BZ38" s="339">
        <f t="shared" si="32"/>
        <v>11.397448694923373</v>
      </c>
      <c r="CA38" s="339">
        <f t="shared" si="32"/>
        <v>11.397448694923373</v>
      </c>
      <c r="CB38" s="339">
        <f t="shared" si="32"/>
        <v>11.397448694923373</v>
      </c>
      <c r="CC38" s="339">
        <f t="shared" si="32"/>
        <v>11.397448694923373</v>
      </c>
      <c r="CD38" s="339">
        <f t="shared" si="32"/>
        <v>11.397448694923373</v>
      </c>
      <c r="CE38" s="339">
        <f t="shared" si="32"/>
        <v>11.397448694923373</v>
      </c>
      <c r="CF38" s="339">
        <f t="shared" si="32"/>
        <v>11.397448694923373</v>
      </c>
      <c r="CG38" s="339">
        <f t="shared" si="32"/>
        <v>11.397448694923373</v>
      </c>
      <c r="CH38" s="339">
        <f t="shared" si="32"/>
        <v>11.397448694923373</v>
      </c>
      <c r="CI38" s="339">
        <f t="shared" si="32"/>
        <v>11.397448694923373</v>
      </c>
      <c r="CJ38" s="339">
        <f t="shared" si="32"/>
        <v>11.397448694923373</v>
      </c>
      <c r="CK38" s="339">
        <f t="shared" si="32"/>
        <v>11.397448694923373</v>
      </c>
      <c r="CL38" s="339">
        <f t="shared" si="32"/>
        <v>11.397448694923373</v>
      </c>
      <c r="CM38" s="339">
        <f t="shared" si="32"/>
        <v>11.397448694923373</v>
      </c>
      <c r="CN38" s="339">
        <f t="shared" si="32"/>
        <v>11.397448694923373</v>
      </c>
      <c r="CO38" s="339">
        <f t="shared" si="32"/>
        <v>11.397448694923373</v>
      </c>
      <c r="CP38" s="339">
        <f t="shared" si="32"/>
        <v>11.397448694923373</v>
      </c>
      <c r="CQ38" s="339">
        <f t="shared" si="32"/>
        <v>11.397448694923373</v>
      </c>
      <c r="CR38" s="339">
        <f t="shared" si="32"/>
        <v>11.397448694923373</v>
      </c>
      <c r="CS38" s="339">
        <f t="shared" si="32"/>
        <v>11.397448694923373</v>
      </c>
      <c r="CT38" s="339">
        <f t="shared" si="32"/>
        <v>11.397448694923373</v>
      </c>
      <c r="CU38" s="339">
        <f t="shared" si="32"/>
        <v>11.397448694923373</v>
      </c>
      <c r="CV38" s="339">
        <f t="shared" si="32"/>
        <v>11.397448694923373</v>
      </c>
      <c r="CW38" s="339">
        <f t="shared" si="32"/>
        <v>11.397448694923373</v>
      </c>
      <c r="CX38" s="339">
        <f t="shared" si="32"/>
        <v>11.397448694923373</v>
      </c>
      <c r="CY38" s="339">
        <f t="shared" si="32"/>
        <v>11.397448694923373</v>
      </c>
      <c r="CZ38" s="339">
        <f t="shared" si="32"/>
        <v>11.397448694923373</v>
      </c>
      <c r="DA38" s="339">
        <f t="shared" si="32"/>
        <v>11.397448694923373</v>
      </c>
      <c r="DB38" s="339">
        <f t="shared" si="32"/>
        <v>11.397448694923373</v>
      </c>
      <c r="DC38" s="339">
        <f t="shared" si="32"/>
        <v>11.397448694923373</v>
      </c>
      <c r="DD38" s="339">
        <f t="shared" si="32"/>
        <v>11.397448694923373</v>
      </c>
      <c r="DE38" s="339">
        <f t="shared" si="32"/>
        <v>11.397448694923373</v>
      </c>
      <c r="DF38" s="339">
        <f t="shared" si="32"/>
        <v>11.397448694923373</v>
      </c>
      <c r="DG38" s="339">
        <f t="shared" si="32"/>
        <v>11.397448694923373</v>
      </c>
      <c r="DH38" s="339">
        <f t="shared" si="32"/>
        <v>11.397448694923373</v>
      </c>
      <c r="DI38" s="339">
        <f t="shared" si="32"/>
        <v>11.397448694923373</v>
      </c>
      <c r="DJ38" s="339">
        <f t="shared" si="32"/>
        <v>11.397448694923373</v>
      </c>
      <c r="DK38" s="339">
        <f t="shared" si="32"/>
        <v>11.397448694923373</v>
      </c>
      <c r="DL38" s="339">
        <f t="shared" si="32"/>
        <v>11.397448694923373</v>
      </c>
      <c r="DM38" s="339">
        <f t="shared" si="32"/>
        <v>11.397448694923373</v>
      </c>
      <c r="DN38" s="339">
        <f t="shared" si="32"/>
        <v>11.397448694923373</v>
      </c>
      <c r="DO38" s="339">
        <f t="shared" si="32"/>
        <v>11.397448694923373</v>
      </c>
      <c r="DP38" s="339">
        <f t="shared" si="32"/>
        <v>11.397448694923373</v>
      </c>
      <c r="DQ38" s="339">
        <f t="shared" si="32"/>
        <v>11.397448694923373</v>
      </c>
      <c r="DR38" s="339">
        <f t="shared" si="32"/>
        <v>11.397448694923373</v>
      </c>
      <c r="DS38" s="339">
        <f t="shared" si="32"/>
        <v>11.397448694923373</v>
      </c>
      <c r="DT38" s="339">
        <f t="shared" si="32"/>
        <v>11.397448694923373</v>
      </c>
      <c r="DU38" s="339">
        <f t="shared" si="32"/>
        <v>11.397448694923373</v>
      </c>
      <c r="DV38" s="339">
        <f t="shared" si="32"/>
        <v>11.397448694923373</v>
      </c>
      <c r="DW38" s="339">
        <f t="shared" si="32"/>
        <v>11.397448694923373</v>
      </c>
      <c r="DX38" s="339">
        <f t="shared" si="32"/>
        <v>11.397448694923373</v>
      </c>
      <c r="DY38" s="339">
        <f t="shared" si="32"/>
        <v>11.397448694923373</v>
      </c>
      <c r="DZ38" s="339">
        <f t="shared" si="32"/>
        <v>11.397448694923373</v>
      </c>
      <c r="EA38" s="339">
        <f t="shared" si="32"/>
        <v>11.397448694923373</v>
      </c>
      <c r="EB38" s="339">
        <f t="shared" ref="EB38:GM38" si="33">IF(EB37&gt;0,EB37*$R$16,0)</f>
        <v>11.397448694923373</v>
      </c>
      <c r="EC38" s="339">
        <f t="shared" si="33"/>
        <v>11.397448694923373</v>
      </c>
      <c r="ED38" s="339">
        <f t="shared" si="33"/>
        <v>11.397448694923373</v>
      </c>
      <c r="EE38" s="339">
        <f t="shared" si="33"/>
        <v>11.397448694923373</v>
      </c>
      <c r="EF38" s="339">
        <f t="shared" si="33"/>
        <v>11.397448694923373</v>
      </c>
      <c r="EG38" s="339">
        <f t="shared" si="33"/>
        <v>11.397448694923373</v>
      </c>
      <c r="EH38" s="339">
        <f t="shared" si="33"/>
        <v>11.397448694923373</v>
      </c>
      <c r="EI38" s="339">
        <f t="shared" si="33"/>
        <v>11.397448694923373</v>
      </c>
      <c r="EJ38" s="339">
        <f t="shared" si="33"/>
        <v>11.397448694923373</v>
      </c>
      <c r="EK38" s="339">
        <f t="shared" si="33"/>
        <v>11.397448694923373</v>
      </c>
      <c r="EL38" s="339">
        <f t="shared" si="33"/>
        <v>11.397448694923373</v>
      </c>
      <c r="EM38" s="339">
        <f t="shared" si="33"/>
        <v>11.397448694923373</v>
      </c>
      <c r="EN38" s="339">
        <f t="shared" si="33"/>
        <v>11.397448694923373</v>
      </c>
      <c r="EO38" s="339">
        <f t="shared" si="33"/>
        <v>11.397448694923373</v>
      </c>
      <c r="EP38" s="339">
        <f t="shared" si="33"/>
        <v>11.397448694923373</v>
      </c>
      <c r="EQ38" s="339">
        <f t="shared" si="33"/>
        <v>11.397448694923373</v>
      </c>
      <c r="ER38" s="339">
        <f t="shared" si="33"/>
        <v>11.397448694923373</v>
      </c>
      <c r="ES38" s="339">
        <f t="shared" si="33"/>
        <v>11.397448694923373</v>
      </c>
      <c r="ET38" s="339">
        <f t="shared" si="33"/>
        <v>11.397448694923373</v>
      </c>
      <c r="EU38" s="339">
        <f t="shared" si="33"/>
        <v>11.397448694923373</v>
      </c>
      <c r="EV38" s="339">
        <f t="shared" si="33"/>
        <v>11.397448694923373</v>
      </c>
      <c r="EW38" s="339">
        <f t="shared" si="33"/>
        <v>11.397448694923373</v>
      </c>
      <c r="EX38" s="339">
        <f t="shared" si="33"/>
        <v>11.397448694923373</v>
      </c>
      <c r="EY38" s="339">
        <f t="shared" si="33"/>
        <v>11.397448694923373</v>
      </c>
      <c r="EZ38" s="339">
        <f t="shared" si="33"/>
        <v>11.397448694923373</v>
      </c>
      <c r="FA38" s="339">
        <f t="shared" si="33"/>
        <v>11.397448694923373</v>
      </c>
      <c r="FB38" s="339">
        <f t="shared" si="33"/>
        <v>11.397448694923373</v>
      </c>
      <c r="FC38" s="339">
        <f t="shared" si="33"/>
        <v>11.397448694923373</v>
      </c>
      <c r="FD38" s="339">
        <f t="shared" si="33"/>
        <v>11.397448694923373</v>
      </c>
      <c r="FE38" s="339">
        <f t="shared" si="33"/>
        <v>11.397448694923373</v>
      </c>
      <c r="FF38" s="339">
        <f t="shared" si="33"/>
        <v>11.397448694923373</v>
      </c>
      <c r="FG38" s="339">
        <f t="shared" si="33"/>
        <v>11.397448694923373</v>
      </c>
      <c r="FH38" s="339">
        <f t="shared" si="33"/>
        <v>11.397448694923373</v>
      </c>
      <c r="FI38" s="339">
        <f t="shared" si="33"/>
        <v>11.397448694923373</v>
      </c>
      <c r="FJ38" s="339">
        <f t="shared" si="33"/>
        <v>22.794897389846746</v>
      </c>
      <c r="FK38" s="339">
        <f t="shared" si="33"/>
        <v>0</v>
      </c>
      <c r="FL38" s="339">
        <f t="shared" si="33"/>
        <v>0</v>
      </c>
      <c r="FM38" s="339">
        <f t="shared" si="33"/>
        <v>0</v>
      </c>
      <c r="FN38" s="339">
        <f t="shared" si="33"/>
        <v>0</v>
      </c>
      <c r="FO38" s="339">
        <f t="shared" si="33"/>
        <v>0</v>
      </c>
      <c r="FP38" s="339">
        <f t="shared" si="33"/>
        <v>0</v>
      </c>
      <c r="FQ38" s="339">
        <f t="shared" si="33"/>
        <v>0</v>
      </c>
      <c r="FR38" s="339">
        <f t="shared" si="33"/>
        <v>0</v>
      </c>
      <c r="FS38" s="339">
        <f t="shared" si="33"/>
        <v>0</v>
      </c>
      <c r="FT38" s="339">
        <f t="shared" si="33"/>
        <v>0</v>
      </c>
      <c r="FU38" s="339">
        <f t="shared" si="33"/>
        <v>0</v>
      </c>
      <c r="FV38" s="339">
        <f t="shared" si="33"/>
        <v>0</v>
      </c>
      <c r="FW38" s="339">
        <f t="shared" si="33"/>
        <v>0</v>
      </c>
      <c r="FX38" s="339">
        <f t="shared" si="33"/>
        <v>0</v>
      </c>
      <c r="FY38" s="339">
        <f t="shared" si="33"/>
        <v>0</v>
      </c>
      <c r="FZ38" s="339">
        <f t="shared" si="33"/>
        <v>0</v>
      </c>
      <c r="GA38" s="339">
        <f t="shared" si="33"/>
        <v>0</v>
      </c>
      <c r="GB38" s="339">
        <f t="shared" si="33"/>
        <v>0</v>
      </c>
      <c r="GC38" s="339">
        <f t="shared" si="33"/>
        <v>0</v>
      </c>
      <c r="GD38" s="339">
        <f t="shared" si="33"/>
        <v>0</v>
      </c>
      <c r="GE38" s="339">
        <f t="shared" si="33"/>
        <v>0</v>
      </c>
      <c r="GF38" s="339">
        <f t="shared" si="33"/>
        <v>0</v>
      </c>
      <c r="GG38" s="339">
        <f t="shared" si="33"/>
        <v>0</v>
      </c>
      <c r="GH38" s="339">
        <f t="shared" si="33"/>
        <v>0</v>
      </c>
      <c r="GI38" s="339">
        <f t="shared" si="33"/>
        <v>0</v>
      </c>
      <c r="GJ38" s="339">
        <f t="shared" si="33"/>
        <v>0</v>
      </c>
      <c r="GK38" s="339">
        <f t="shared" si="33"/>
        <v>0</v>
      </c>
      <c r="GL38" s="339">
        <f t="shared" si="33"/>
        <v>0</v>
      </c>
      <c r="GM38" s="339">
        <f t="shared" si="33"/>
        <v>0</v>
      </c>
      <c r="GN38" s="339">
        <f t="shared" ref="GN38:IA38" si="34">IF(GN37&gt;0,GN37*$R$16,0)</f>
        <v>0</v>
      </c>
      <c r="GO38" s="339">
        <f t="shared" si="34"/>
        <v>0</v>
      </c>
      <c r="GP38" s="339">
        <f t="shared" si="34"/>
        <v>0</v>
      </c>
      <c r="GQ38" s="339">
        <f t="shared" si="34"/>
        <v>0</v>
      </c>
      <c r="GR38" s="339">
        <f t="shared" si="34"/>
        <v>0</v>
      </c>
      <c r="GS38" s="339">
        <f t="shared" si="34"/>
        <v>0</v>
      </c>
      <c r="GT38" s="339">
        <f t="shared" si="34"/>
        <v>0</v>
      </c>
      <c r="GU38" s="339">
        <f t="shared" si="34"/>
        <v>0</v>
      </c>
      <c r="GV38" s="339">
        <f t="shared" si="34"/>
        <v>0</v>
      </c>
      <c r="GW38" s="339">
        <f t="shared" si="34"/>
        <v>0</v>
      </c>
      <c r="GX38" s="339">
        <f t="shared" si="34"/>
        <v>0</v>
      </c>
      <c r="GY38" s="339">
        <f t="shared" si="34"/>
        <v>0</v>
      </c>
      <c r="GZ38" s="339">
        <f t="shared" si="34"/>
        <v>0</v>
      </c>
      <c r="HA38" s="339">
        <f t="shared" si="34"/>
        <v>0</v>
      </c>
      <c r="HB38" s="339">
        <f t="shared" si="34"/>
        <v>0</v>
      </c>
      <c r="HC38" s="339">
        <f t="shared" si="34"/>
        <v>0</v>
      </c>
      <c r="HD38" s="339">
        <f t="shared" si="34"/>
        <v>0</v>
      </c>
      <c r="HE38" s="339">
        <f t="shared" si="34"/>
        <v>0</v>
      </c>
      <c r="HF38" s="339">
        <f t="shared" si="34"/>
        <v>0</v>
      </c>
      <c r="HG38" s="339">
        <f t="shared" si="34"/>
        <v>0</v>
      </c>
      <c r="HH38" s="339">
        <f t="shared" si="34"/>
        <v>0</v>
      </c>
      <c r="HI38" s="339">
        <f t="shared" si="34"/>
        <v>0</v>
      </c>
      <c r="HJ38" s="339">
        <f t="shared" si="34"/>
        <v>0</v>
      </c>
      <c r="HK38" s="339">
        <f t="shared" si="34"/>
        <v>0</v>
      </c>
      <c r="HL38" s="339">
        <f t="shared" si="34"/>
        <v>0</v>
      </c>
      <c r="HM38" s="339">
        <f t="shared" si="34"/>
        <v>0</v>
      </c>
      <c r="HN38" s="339">
        <f t="shared" si="34"/>
        <v>0</v>
      </c>
      <c r="HO38" s="339">
        <f t="shared" si="34"/>
        <v>0</v>
      </c>
      <c r="HP38" s="339">
        <f t="shared" si="34"/>
        <v>0</v>
      </c>
      <c r="HQ38" s="339">
        <f t="shared" si="34"/>
        <v>0</v>
      </c>
      <c r="HR38" s="339">
        <f t="shared" si="34"/>
        <v>0</v>
      </c>
      <c r="HS38" s="339">
        <f t="shared" si="34"/>
        <v>0</v>
      </c>
      <c r="HT38" s="339">
        <f t="shared" si="34"/>
        <v>0</v>
      </c>
      <c r="HU38" s="339">
        <f t="shared" si="34"/>
        <v>0</v>
      </c>
      <c r="HV38" s="339">
        <f t="shared" si="34"/>
        <v>0</v>
      </c>
      <c r="HW38" s="339">
        <f t="shared" si="34"/>
        <v>0</v>
      </c>
      <c r="HX38" s="339">
        <f t="shared" si="34"/>
        <v>0</v>
      </c>
      <c r="HY38" s="339">
        <f t="shared" si="34"/>
        <v>0</v>
      </c>
      <c r="HZ38" s="339">
        <f t="shared" si="34"/>
        <v>0</v>
      </c>
      <c r="IA38" s="339">
        <f t="shared" si="34"/>
        <v>0</v>
      </c>
      <c r="IB38" s="339"/>
      <c r="IC38" s="339"/>
      <c r="ID38" s="339"/>
      <c r="IE38" s="339"/>
      <c r="IF38" s="339"/>
      <c r="IG38" s="339"/>
      <c r="IH38" s="339"/>
      <c r="II38" s="339"/>
      <c r="IJ38" s="339"/>
      <c r="IK38" s="339"/>
      <c r="IL38" s="339"/>
      <c r="IM38" s="339"/>
      <c r="IN38" s="339"/>
      <c r="IO38" s="339"/>
      <c r="IP38" s="339"/>
      <c r="IQ38" s="339"/>
      <c r="IR38" s="339"/>
      <c r="IS38" s="339"/>
      <c r="IT38" s="339"/>
      <c r="IU38" s="339"/>
      <c r="IV38" s="339"/>
      <c r="IW38" s="339"/>
      <c r="IX38" s="339"/>
      <c r="IY38" s="339"/>
      <c r="IZ38" s="339"/>
      <c r="JA38" s="339"/>
      <c r="JB38" s="339"/>
      <c r="JC38" s="339"/>
      <c r="JD38" s="339"/>
      <c r="JE38" s="339"/>
      <c r="JF38" s="339"/>
      <c r="JG38" s="339"/>
      <c r="JH38" s="339"/>
      <c r="JI38" s="339"/>
      <c r="JJ38" s="339"/>
      <c r="JK38" s="339"/>
      <c r="JL38" s="339"/>
      <c r="JM38" s="339"/>
      <c r="JN38" s="339"/>
      <c r="JO38" s="339"/>
      <c r="JP38" s="339"/>
      <c r="JQ38" s="339"/>
      <c r="JR38" s="339"/>
      <c r="JS38" s="339"/>
      <c r="JT38" s="339"/>
      <c r="JU38" s="339"/>
      <c r="JV38" s="339"/>
      <c r="JW38" s="339"/>
      <c r="JX38" s="339"/>
      <c r="JY38" s="339"/>
      <c r="JZ38" s="339"/>
      <c r="KA38" s="339"/>
      <c r="KB38" s="339"/>
      <c r="KC38" s="339"/>
      <c r="KD38" s="339"/>
      <c r="KE38" s="339"/>
      <c r="KF38" s="339"/>
      <c r="KG38" s="339"/>
      <c r="KH38" s="339"/>
      <c r="KI38" s="339"/>
      <c r="KJ38" s="339"/>
      <c r="KK38" s="339"/>
      <c r="KL38" s="339"/>
      <c r="KM38" s="339"/>
      <c r="KN38" s="339"/>
      <c r="KO38" s="339"/>
      <c r="KP38" s="339"/>
      <c r="KQ38" s="339"/>
      <c r="KR38" s="339"/>
      <c r="KS38" s="339"/>
      <c r="KT38" s="339"/>
      <c r="KU38" s="339"/>
      <c r="KV38" s="339"/>
      <c r="KW38" s="339"/>
      <c r="KX38" s="339"/>
      <c r="KY38" s="339"/>
      <c r="KZ38" s="339"/>
      <c r="LA38" s="339"/>
      <c r="LB38" s="339"/>
      <c r="LC38" s="339"/>
      <c r="LD38" s="339"/>
      <c r="LE38" s="339"/>
      <c r="LF38" s="339"/>
      <c r="LG38" s="339"/>
      <c r="LH38" s="339"/>
      <c r="LI38" s="339"/>
      <c r="LJ38" s="339"/>
      <c r="LK38" s="339"/>
      <c r="LL38" s="339"/>
      <c r="LM38" s="339"/>
      <c r="LN38" s="339"/>
      <c r="LO38" s="339"/>
      <c r="LP38" s="339"/>
      <c r="LQ38" s="339">
        <f>IF(LQ37&gt;0,LQ37*#REF!,0)</f>
        <v>0</v>
      </c>
      <c r="LR38" s="339">
        <f>IF(LR37&gt;0,LR37*#REF!,0)</f>
        <v>0</v>
      </c>
      <c r="LS38" s="339">
        <f>IF(LS37&gt;0,LS37*#REF!,0)</f>
        <v>0</v>
      </c>
      <c r="LT38" s="339">
        <f>IF(LT37&gt;0,LT37*#REF!,0)</f>
        <v>0</v>
      </c>
      <c r="LU38" s="339">
        <f>IF(LU37&gt;0,LU37*#REF!,0)</f>
        <v>0</v>
      </c>
      <c r="LV38" s="339">
        <f>IF(LV37&gt;0,LV37*#REF!,0)</f>
        <v>0</v>
      </c>
      <c r="LW38" s="339">
        <f>IF(LW37&gt;0,LW37*#REF!,0)</f>
        <v>0</v>
      </c>
      <c r="LX38" s="339">
        <f>IF(LX37&gt;0,LX37*#REF!,0)</f>
        <v>0</v>
      </c>
      <c r="LY38" s="339">
        <f>IF(LY37&gt;0,LY37*#REF!,0)</f>
        <v>0</v>
      </c>
      <c r="LZ38" s="339">
        <f>IF(LZ37&gt;0,LZ37*#REF!,0)</f>
        <v>0</v>
      </c>
      <c r="MA38" s="339">
        <f>IF(MA37&gt;0,MA37*#REF!,0)</f>
        <v>0</v>
      </c>
      <c r="MB38" s="339">
        <f>IF(MB37&gt;0,MB37*#REF!,0)</f>
        <v>0</v>
      </c>
      <c r="MC38" s="339">
        <f>IF(MC37&gt;0,MC37*#REF!,0)</f>
        <v>0</v>
      </c>
      <c r="MD38" s="339">
        <f>IF(MD37&gt;0,MD37*#REF!,0)</f>
        <v>0</v>
      </c>
      <c r="ME38" s="339">
        <f>IF(ME37&gt;0,ME37*#REF!,0)</f>
        <v>0</v>
      </c>
      <c r="MF38" s="339">
        <f>IF(MF37&gt;0,MF37*#REF!,0)</f>
        <v>0</v>
      </c>
      <c r="MG38" s="339">
        <f>IF(MG37&gt;0,MG37*#REF!,0)</f>
        <v>0</v>
      </c>
      <c r="MH38" s="339">
        <f>IF(MH37&gt;0,MH37*#REF!,0)</f>
        <v>0</v>
      </c>
      <c r="MI38" s="339">
        <f>IF(MI37&gt;0,MI37*#REF!,0)</f>
        <v>0</v>
      </c>
      <c r="MJ38" s="339">
        <f>IF(MJ37&gt;0,MJ37*#REF!,0)</f>
        <v>0</v>
      </c>
      <c r="MK38" s="339">
        <f>IF(MK37&gt;0,MK37*#REF!,0)</f>
        <v>0</v>
      </c>
      <c r="ML38" s="339">
        <f>IF(ML37&gt;0,ML37*#REF!,0)</f>
        <v>0</v>
      </c>
      <c r="MM38" s="339">
        <f>IF(MM37&gt;0,MM37*#REF!,0)</f>
        <v>0</v>
      </c>
      <c r="MN38" s="339">
        <f>IF(MN37&gt;0,MN37*#REF!,0)</f>
        <v>0</v>
      </c>
      <c r="MO38" s="339">
        <f>IF(MO37&gt;0,MO37*#REF!,0)</f>
        <v>0</v>
      </c>
      <c r="MP38" s="339">
        <f>IF(MP37&gt;0,MP37*#REF!,0)</f>
        <v>0</v>
      </c>
      <c r="MQ38" s="339">
        <f>IF(MQ37&gt;0,MQ37*#REF!,0)</f>
        <v>0</v>
      </c>
      <c r="MR38" s="339">
        <f>IF(MR37&gt;0,MR37*#REF!,0)</f>
        <v>0</v>
      </c>
    </row>
    <row r="39" spans="2:357">
      <c r="C39" s="338" t="s">
        <v>1017</v>
      </c>
      <c r="D39" s="339">
        <f t="shared" ref="D39:BO39" si="35">IF(D37&gt;0,D37*$Y$16,0)</f>
        <v>0</v>
      </c>
      <c r="E39" s="339">
        <f t="shared" si="35"/>
        <v>0</v>
      </c>
      <c r="F39" s="339">
        <f t="shared" si="35"/>
        <v>0</v>
      </c>
      <c r="G39" s="339">
        <f t="shared" si="35"/>
        <v>0</v>
      </c>
      <c r="H39" s="339">
        <f t="shared" si="35"/>
        <v>0</v>
      </c>
      <c r="I39" s="339">
        <f t="shared" si="35"/>
        <v>0</v>
      </c>
      <c r="J39" s="339">
        <f t="shared" si="35"/>
        <v>0</v>
      </c>
      <c r="K39" s="339">
        <f t="shared" si="35"/>
        <v>0</v>
      </c>
      <c r="L39" s="339">
        <f t="shared" si="35"/>
        <v>0</v>
      </c>
      <c r="M39" s="339">
        <f t="shared" si="35"/>
        <v>0</v>
      </c>
      <c r="N39" s="339">
        <f t="shared" si="35"/>
        <v>0</v>
      </c>
      <c r="O39" s="339">
        <f t="shared" si="35"/>
        <v>0</v>
      </c>
      <c r="P39" s="339">
        <f t="shared" si="35"/>
        <v>0</v>
      </c>
      <c r="Q39" s="339">
        <f t="shared" si="35"/>
        <v>0</v>
      </c>
      <c r="R39" s="339">
        <f t="shared" si="35"/>
        <v>0</v>
      </c>
      <c r="S39" s="339">
        <f t="shared" si="35"/>
        <v>0</v>
      </c>
      <c r="T39" s="339">
        <f t="shared" si="35"/>
        <v>0</v>
      </c>
      <c r="U39" s="339">
        <f t="shared" si="35"/>
        <v>0</v>
      </c>
      <c r="V39" s="339">
        <f t="shared" si="35"/>
        <v>0</v>
      </c>
      <c r="W39" s="339">
        <f t="shared" si="35"/>
        <v>0</v>
      </c>
      <c r="X39" s="339">
        <f t="shared" si="35"/>
        <v>0</v>
      </c>
      <c r="Y39" s="339">
        <f t="shared" si="35"/>
        <v>0</v>
      </c>
      <c r="Z39" s="339">
        <f t="shared" si="35"/>
        <v>0</v>
      </c>
      <c r="AA39" s="339">
        <f t="shared" si="35"/>
        <v>0</v>
      </c>
      <c r="AB39" s="339">
        <f t="shared" si="35"/>
        <v>0</v>
      </c>
      <c r="AC39" s="339">
        <f t="shared" si="35"/>
        <v>0</v>
      </c>
      <c r="AD39" s="339">
        <f t="shared" si="35"/>
        <v>0</v>
      </c>
      <c r="AE39" s="339">
        <f t="shared" si="35"/>
        <v>0</v>
      </c>
      <c r="AF39" s="339">
        <f t="shared" si="35"/>
        <v>0</v>
      </c>
      <c r="AG39" s="339">
        <f t="shared" si="35"/>
        <v>0</v>
      </c>
      <c r="AH39" s="339">
        <f t="shared" si="35"/>
        <v>0</v>
      </c>
      <c r="AI39" s="544">
        <f t="shared" si="35"/>
        <v>0</v>
      </c>
      <c r="AJ39" s="339">
        <f t="shared" si="35"/>
        <v>0</v>
      </c>
      <c r="AK39" s="339">
        <f t="shared" si="35"/>
        <v>0</v>
      </c>
      <c r="AL39" s="339">
        <f t="shared" si="35"/>
        <v>0</v>
      </c>
      <c r="AM39" s="339">
        <f t="shared" si="35"/>
        <v>0</v>
      </c>
      <c r="AN39" s="339">
        <f t="shared" si="35"/>
        <v>0</v>
      </c>
      <c r="AO39" s="339">
        <f t="shared" si="35"/>
        <v>0</v>
      </c>
      <c r="AP39" s="339">
        <f t="shared" si="35"/>
        <v>0</v>
      </c>
      <c r="AQ39" s="339">
        <f t="shared" si="35"/>
        <v>0</v>
      </c>
      <c r="AR39" s="339">
        <f t="shared" si="35"/>
        <v>0</v>
      </c>
      <c r="AS39" s="339">
        <f t="shared" si="35"/>
        <v>0</v>
      </c>
      <c r="AT39" s="339">
        <f t="shared" si="35"/>
        <v>0</v>
      </c>
      <c r="AU39" s="339">
        <f t="shared" si="35"/>
        <v>0</v>
      </c>
      <c r="AV39" s="339">
        <f t="shared" si="35"/>
        <v>0</v>
      </c>
      <c r="AW39" s="339">
        <f t="shared" si="35"/>
        <v>0</v>
      </c>
      <c r="AX39" s="339">
        <f t="shared" si="35"/>
        <v>0</v>
      </c>
      <c r="AY39" s="339">
        <f t="shared" si="35"/>
        <v>0</v>
      </c>
      <c r="AZ39" s="339">
        <f t="shared" si="35"/>
        <v>0</v>
      </c>
      <c r="BA39" s="339">
        <f t="shared" si="35"/>
        <v>0</v>
      </c>
      <c r="BB39" s="339">
        <f t="shared" si="35"/>
        <v>0</v>
      </c>
      <c r="BC39" s="339">
        <f t="shared" si="35"/>
        <v>0</v>
      </c>
      <c r="BD39" s="339">
        <f t="shared" si="35"/>
        <v>0</v>
      </c>
      <c r="BE39" s="339">
        <f t="shared" si="35"/>
        <v>0</v>
      </c>
      <c r="BF39" s="339">
        <f t="shared" si="35"/>
        <v>0</v>
      </c>
      <c r="BG39" s="339">
        <f t="shared" si="35"/>
        <v>0</v>
      </c>
      <c r="BH39" s="339">
        <f t="shared" si="35"/>
        <v>0</v>
      </c>
      <c r="BI39" s="339">
        <f t="shared" si="35"/>
        <v>0</v>
      </c>
      <c r="BJ39" s="339">
        <f t="shared" si="35"/>
        <v>0</v>
      </c>
      <c r="BK39" s="339">
        <f t="shared" si="35"/>
        <v>0</v>
      </c>
      <c r="BL39" s="339">
        <f t="shared" si="35"/>
        <v>0</v>
      </c>
      <c r="BM39" s="339">
        <f t="shared" si="35"/>
        <v>0</v>
      </c>
      <c r="BN39" s="339">
        <f t="shared" si="35"/>
        <v>0</v>
      </c>
      <c r="BO39" s="339">
        <f t="shared" si="35"/>
        <v>0</v>
      </c>
      <c r="BP39" s="339">
        <f t="shared" ref="BP39:EA39" si="36">IF(BP37&gt;0,BP37*$Y$16,0)</f>
        <v>0</v>
      </c>
      <c r="BQ39" s="339">
        <f t="shared" si="36"/>
        <v>0</v>
      </c>
      <c r="BR39" s="339">
        <f t="shared" si="36"/>
        <v>0</v>
      </c>
      <c r="BS39" s="339">
        <f t="shared" si="36"/>
        <v>0</v>
      </c>
      <c r="BT39" s="339">
        <f t="shared" si="36"/>
        <v>0</v>
      </c>
      <c r="BU39" s="339">
        <f t="shared" si="36"/>
        <v>0</v>
      </c>
      <c r="BV39" s="339">
        <f t="shared" si="36"/>
        <v>0</v>
      </c>
      <c r="BW39" s="339">
        <f t="shared" si="36"/>
        <v>0</v>
      </c>
      <c r="BX39" s="339">
        <f t="shared" si="36"/>
        <v>0</v>
      </c>
      <c r="BY39" s="339">
        <f t="shared" si="36"/>
        <v>0</v>
      </c>
      <c r="BZ39" s="339">
        <f t="shared" si="36"/>
        <v>0</v>
      </c>
      <c r="CA39" s="339">
        <f t="shared" si="36"/>
        <v>0</v>
      </c>
      <c r="CB39" s="339">
        <f t="shared" si="36"/>
        <v>0</v>
      </c>
      <c r="CC39" s="339">
        <f t="shared" si="36"/>
        <v>0</v>
      </c>
      <c r="CD39" s="339">
        <f t="shared" si="36"/>
        <v>0</v>
      </c>
      <c r="CE39" s="339">
        <f t="shared" si="36"/>
        <v>0</v>
      </c>
      <c r="CF39" s="339">
        <f t="shared" si="36"/>
        <v>0</v>
      </c>
      <c r="CG39" s="339">
        <f t="shared" si="36"/>
        <v>0</v>
      </c>
      <c r="CH39" s="339">
        <f t="shared" si="36"/>
        <v>0</v>
      </c>
      <c r="CI39" s="339">
        <f t="shared" si="36"/>
        <v>0</v>
      </c>
      <c r="CJ39" s="339">
        <f t="shared" si="36"/>
        <v>0</v>
      </c>
      <c r="CK39" s="339">
        <f t="shared" si="36"/>
        <v>0</v>
      </c>
      <c r="CL39" s="339">
        <f t="shared" si="36"/>
        <v>0</v>
      </c>
      <c r="CM39" s="339">
        <f t="shared" si="36"/>
        <v>0</v>
      </c>
      <c r="CN39" s="339">
        <f t="shared" si="36"/>
        <v>0</v>
      </c>
      <c r="CO39" s="339">
        <f t="shared" si="36"/>
        <v>0</v>
      </c>
      <c r="CP39" s="339">
        <f t="shared" si="36"/>
        <v>0</v>
      </c>
      <c r="CQ39" s="339">
        <f t="shared" si="36"/>
        <v>0</v>
      </c>
      <c r="CR39" s="339">
        <f t="shared" si="36"/>
        <v>0</v>
      </c>
      <c r="CS39" s="339">
        <f t="shared" si="36"/>
        <v>0</v>
      </c>
      <c r="CT39" s="339">
        <f t="shared" si="36"/>
        <v>0</v>
      </c>
      <c r="CU39" s="339">
        <f t="shared" si="36"/>
        <v>0</v>
      </c>
      <c r="CV39" s="339">
        <f t="shared" si="36"/>
        <v>0</v>
      </c>
      <c r="CW39" s="339">
        <f t="shared" si="36"/>
        <v>0</v>
      </c>
      <c r="CX39" s="339">
        <f t="shared" si="36"/>
        <v>0</v>
      </c>
      <c r="CY39" s="339">
        <f t="shared" si="36"/>
        <v>0</v>
      </c>
      <c r="CZ39" s="339">
        <f t="shared" si="36"/>
        <v>0</v>
      </c>
      <c r="DA39" s="339">
        <f t="shared" si="36"/>
        <v>0</v>
      </c>
      <c r="DB39" s="339">
        <f t="shared" si="36"/>
        <v>0</v>
      </c>
      <c r="DC39" s="339">
        <f t="shared" si="36"/>
        <v>0</v>
      </c>
      <c r="DD39" s="339">
        <f t="shared" si="36"/>
        <v>0</v>
      </c>
      <c r="DE39" s="339">
        <f t="shared" si="36"/>
        <v>0</v>
      </c>
      <c r="DF39" s="339">
        <f t="shared" si="36"/>
        <v>0</v>
      </c>
      <c r="DG39" s="339">
        <f t="shared" si="36"/>
        <v>0</v>
      </c>
      <c r="DH39" s="339">
        <f t="shared" si="36"/>
        <v>0</v>
      </c>
      <c r="DI39" s="339">
        <f t="shared" si="36"/>
        <v>0</v>
      </c>
      <c r="DJ39" s="339">
        <f t="shared" si="36"/>
        <v>0</v>
      </c>
      <c r="DK39" s="339">
        <f t="shared" si="36"/>
        <v>0</v>
      </c>
      <c r="DL39" s="339">
        <f t="shared" si="36"/>
        <v>0</v>
      </c>
      <c r="DM39" s="339">
        <f t="shared" si="36"/>
        <v>0</v>
      </c>
      <c r="DN39" s="339">
        <f t="shared" si="36"/>
        <v>0</v>
      </c>
      <c r="DO39" s="339">
        <f t="shared" si="36"/>
        <v>0</v>
      </c>
      <c r="DP39" s="339">
        <f t="shared" si="36"/>
        <v>0</v>
      </c>
      <c r="DQ39" s="339">
        <f t="shared" si="36"/>
        <v>0</v>
      </c>
      <c r="DR39" s="339">
        <f t="shared" si="36"/>
        <v>0</v>
      </c>
      <c r="DS39" s="339">
        <f t="shared" si="36"/>
        <v>0</v>
      </c>
      <c r="DT39" s="339">
        <f t="shared" si="36"/>
        <v>0</v>
      </c>
      <c r="DU39" s="339">
        <f t="shared" si="36"/>
        <v>0</v>
      </c>
      <c r="DV39" s="339">
        <f t="shared" si="36"/>
        <v>0</v>
      </c>
      <c r="DW39" s="339">
        <f t="shared" si="36"/>
        <v>0</v>
      </c>
      <c r="DX39" s="339">
        <f t="shared" si="36"/>
        <v>0</v>
      </c>
      <c r="DY39" s="339">
        <f t="shared" si="36"/>
        <v>0</v>
      </c>
      <c r="DZ39" s="339">
        <f t="shared" si="36"/>
        <v>0</v>
      </c>
      <c r="EA39" s="339">
        <f t="shared" si="36"/>
        <v>0</v>
      </c>
      <c r="EB39" s="339">
        <f t="shared" ref="EB39:GM39" si="37">IF(EB37&gt;0,EB37*$Y$16,0)</f>
        <v>0</v>
      </c>
      <c r="EC39" s="339">
        <f t="shared" si="37"/>
        <v>0</v>
      </c>
      <c r="ED39" s="339">
        <f t="shared" si="37"/>
        <v>0</v>
      </c>
      <c r="EE39" s="339">
        <f t="shared" si="37"/>
        <v>0</v>
      </c>
      <c r="EF39" s="339">
        <f t="shared" si="37"/>
        <v>0</v>
      </c>
      <c r="EG39" s="339">
        <f t="shared" si="37"/>
        <v>0</v>
      </c>
      <c r="EH39" s="339">
        <f t="shared" si="37"/>
        <v>0</v>
      </c>
      <c r="EI39" s="339">
        <f t="shared" si="37"/>
        <v>0</v>
      </c>
      <c r="EJ39" s="339">
        <f t="shared" si="37"/>
        <v>0</v>
      </c>
      <c r="EK39" s="339">
        <f t="shared" si="37"/>
        <v>0</v>
      </c>
      <c r="EL39" s="339">
        <f t="shared" si="37"/>
        <v>0</v>
      </c>
      <c r="EM39" s="339">
        <f t="shared" si="37"/>
        <v>0</v>
      </c>
      <c r="EN39" s="339">
        <f t="shared" si="37"/>
        <v>0</v>
      </c>
      <c r="EO39" s="339">
        <f t="shared" si="37"/>
        <v>0</v>
      </c>
      <c r="EP39" s="339">
        <f t="shared" si="37"/>
        <v>0</v>
      </c>
      <c r="EQ39" s="339">
        <f t="shared" si="37"/>
        <v>0</v>
      </c>
      <c r="ER39" s="339">
        <f t="shared" si="37"/>
        <v>0</v>
      </c>
      <c r="ES39" s="339">
        <f t="shared" si="37"/>
        <v>0</v>
      </c>
      <c r="ET39" s="339">
        <f t="shared" si="37"/>
        <v>0</v>
      </c>
      <c r="EU39" s="339">
        <f t="shared" si="37"/>
        <v>0</v>
      </c>
      <c r="EV39" s="339">
        <f t="shared" si="37"/>
        <v>0</v>
      </c>
      <c r="EW39" s="339">
        <f t="shared" si="37"/>
        <v>0</v>
      </c>
      <c r="EX39" s="339">
        <f t="shared" si="37"/>
        <v>0</v>
      </c>
      <c r="EY39" s="339">
        <f t="shared" si="37"/>
        <v>0</v>
      </c>
      <c r="EZ39" s="339">
        <f t="shared" si="37"/>
        <v>0</v>
      </c>
      <c r="FA39" s="339">
        <f t="shared" si="37"/>
        <v>0</v>
      </c>
      <c r="FB39" s="339">
        <f t="shared" si="37"/>
        <v>0</v>
      </c>
      <c r="FC39" s="339">
        <f t="shared" si="37"/>
        <v>0</v>
      </c>
      <c r="FD39" s="339">
        <f t="shared" si="37"/>
        <v>0</v>
      </c>
      <c r="FE39" s="339">
        <f t="shared" si="37"/>
        <v>0</v>
      </c>
      <c r="FF39" s="339">
        <f t="shared" si="37"/>
        <v>0</v>
      </c>
      <c r="FG39" s="339">
        <f t="shared" si="37"/>
        <v>0</v>
      </c>
      <c r="FH39" s="339">
        <f t="shared" si="37"/>
        <v>0</v>
      </c>
      <c r="FI39" s="339">
        <f t="shared" si="37"/>
        <v>0</v>
      </c>
      <c r="FJ39" s="339">
        <f t="shared" si="37"/>
        <v>0</v>
      </c>
      <c r="FK39" s="339">
        <f t="shared" si="37"/>
        <v>0</v>
      </c>
      <c r="FL39" s="339">
        <f t="shared" si="37"/>
        <v>0</v>
      </c>
      <c r="FM39" s="339">
        <f t="shared" si="37"/>
        <v>0</v>
      </c>
      <c r="FN39" s="339">
        <f t="shared" si="37"/>
        <v>0</v>
      </c>
      <c r="FO39" s="339">
        <f t="shared" si="37"/>
        <v>0</v>
      </c>
      <c r="FP39" s="339">
        <f t="shared" si="37"/>
        <v>0</v>
      </c>
      <c r="FQ39" s="339">
        <f t="shared" si="37"/>
        <v>0</v>
      </c>
      <c r="FR39" s="339">
        <f t="shared" si="37"/>
        <v>0</v>
      </c>
      <c r="FS39" s="339">
        <f t="shared" si="37"/>
        <v>0</v>
      </c>
      <c r="FT39" s="339">
        <f t="shared" si="37"/>
        <v>0</v>
      </c>
      <c r="FU39" s="339">
        <f t="shared" si="37"/>
        <v>0</v>
      </c>
      <c r="FV39" s="339">
        <f t="shared" si="37"/>
        <v>0</v>
      </c>
      <c r="FW39" s="339">
        <f t="shared" si="37"/>
        <v>0</v>
      </c>
      <c r="FX39" s="339">
        <f t="shared" si="37"/>
        <v>0</v>
      </c>
      <c r="FY39" s="339">
        <f t="shared" si="37"/>
        <v>0</v>
      </c>
      <c r="FZ39" s="339">
        <f t="shared" si="37"/>
        <v>0</v>
      </c>
      <c r="GA39" s="339">
        <f t="shared" si="37"/>
        <v>0</v>
      </c>
      <c r="GB39" s="339">
        <f t="shared" si="37"/>
        <v>0</v>
      </c>
      <c r="GC39" s="339">
        <f t="shared" si="37"/>
        <v>0</v>
      </c>
      <c r="GD39" s="339">
        <f t="shared" si="37"/>
        <v>0</v>
      </c>
      <c r="GE39" s="339">
        <f t="shared" si="37"/>
        <v>0</v>
      </c>
      <c r="GF39" s="339">
        <f t="shared" si="37"/>
        <v>0</v>
      </c>
      <c r="GG39" s="339">
        <f t="shared" si="37"/>
        <v>0</v>
      </c>
      <c r="GH39" s="339">
        <f t="shared" si="37"/>
        <v>0</v>
      </c>
      <c r="GI39" s="339">
        <f t="shared" si="37"/>
        <v>0</v>
      </c>
      <c r="GJ39" s="339">
        <f t="shared" si="37"/>
        <v>0</v>
      </c>
      <c r="GK39" s="339">
        <f t="shared" si="37"/>
        <v>0</v>
      </c>
      <c r="GL39" s="339">
        <f t="shared" si="37"/>
        <v>0</v>
      </c>
      <c r="GM39" s="339">
        <f t="shared" si="37"/>
        <v>0</v>
      </c>
      <c r="GN39" s="339">
        <f t="shared" ref="GN39:IA39" si="38">IF(GN37&gt;0,GN37*$Y$16,0)</f>
        <v>0</v>
      </c>
      <c r="GO39" s="339">
        <f t="shared" si="38"/>
        <v>0</v>
      </c>
      <c r="GP39" s="339">
        <f t="shared" si="38"/>
        <v>0</v>
      </c>
      <c r="GQ39" s="339">
        <f t="shared" si="38"/>
        <v>0</v>
      </c>
      <c r="GR39" s="339">
        <f t="shared" si="38"/>
        <v>0</v>
      </c>
      <c r="GS39" s="339">
        <f t="shared" si="38"/>
        <v>0</v>
      </c>
      <c r="GT39" s="339">
        <f t="shared" si="38"/>
        <v>0</v>
      </c>
      <c r="GU39" s="339">
        <f t="shared" si="38"/>
        <v>0</v>
      </c>
      <c r="GV39" s="339">
        <f t="shared" si="38"/>
        <v>0</v>
      </c>
      <c r="GW39" s="339">
        <f t="shared" si="38"/>
        <v>0</v>
      </c>
      <c r="GX39" s="339">
        <f t="shared" si="38"/>
        <v>0</v>
      </c>
      <c r="GY39" s="339">
        <f t="shared" si="38"/>
        <v>0</v>
      </c>
      <c r="GZ39" s="339">
        <f t="shared" si="38"/>
        <v>0</v>
      </c>
      <c r="HA39" s="339">
        <f t="shared" si="38"/>
        <v>0</v>
      </c>
      <c r="HB39" s="339">
        <f t="shared" si="38"/>
        <v>0</v>
      </c>
      <c r="HC39" s="339">
        <f t="shared" si="38"/>
        <v>0</v>
      </c>
      <c r="HD39" s="339">
        <f t="shared" si="38"/>
        <v>0</v>
      </c>
      <c r="HE39" s="339">
        <f t="shared" si="38"/>
        <v>0</v>
      </c>
      <c r="HF39" s="339">
        <f t="shared" si="38"/>
        <v>0</v>
      </c>
      <c r="HG39" s="339">
        <f t="shared" si="38"/>
        <v>0</v>
      </c>
      <c r="HH39" s="339">
        <f t="shared" si="38"/>
        <v>0</v>
      </c>
      <c r="HI39" s="339">
        <f t="shared" si="38"/>
        <v>0</v>
      </c>
      <c r="HJ39" s="339">
        <f t="shared" si="38"/>
        <v>0</v>
      </c>
      <c r="HK39" s="339">
        <f t="shared" si="38"/>
        <v>0</v>
      </c>
      <c r="HL39" s="339">
        <f t="shared" si="38"/>
        <v>0</v>
      </c>
      <c r="HM39" s="339">
        <f t="shared" si="38"/>
        <v>0</v>
      </c>
      <c r="HN39" s="339">
        <f t="shared" si="38"/>
        <v>0</v>
      </c>
      <c r="HO39" s="339">
        <f t="shared" si="38"/>
        <v>0</v>
      </c>
      <c r="HP39" s="339">
        <f t="shared" si="38"/>
        <v>0</v>
      </c>
      <c r="HQ39" s="339">
        <f t="shared" si="38"/>
        <v>0</v>
      </c>
      <c r="HR39" s="339">
        <f t="shared" si="38"/>
        <v>0</v>
      </c>
      <c r="HS39" s="339">
        <f t="shared" si="38"/>
        <v>0</v>
      </c>
      <c r="HT39" s="339">
        <f t="shared" si="38"/>
        <v>0</v>
      </c>
      <c r="HU39" s="339">
        <f t="shared" si="38"/>
        <v>0</v>
      </c>
      <c r="HV39" s="339">
        <f t="shared" si="38"/>
        <v>0</v>
      </c>
      <c r="HW39" s="339">
        <f t="shared" si="38"/>
        <v>0</v>
      </c>
      <c r="HX39" s="339">
        <f t="shared" si="38"/>
        <v>0</v>
      </c>
      <c r="HY39" s="339">
        <f t="shared" si="38"/>
        <v>0</v>
      </c>
      <c r="HZ39" s="339">
        <f t="shared" si="38"/>
        <v>0</v>
      </c>
      <c r="IA39" s="339">
        <f t="shared" si="38"/>
        <v>0</v>
      </c>
      <c r="IB39" s="339"/>
      <c r="IC39" s="339"/>
      <c r="ID39" s="339"/>
      <c r="IE39" s="339"/>
      <c r="IF39" s="339"/>
      <c r="IG39" s="339"/>
      <c r="IH39" s="339"/>
      <c r="II39" s="339"/>
      <c r="IJ39" s="339"/>
      <c r="IK39" s="339"/>
      <c r="IL39" s="339"/>
      <c r="IM39" s="339"/>
      <c r="IN39" s="339"/>
      <c r="IO39" s="339"/>
      <c r="IP39" s="339"/>
      <c r="IQ39" s="339"/>
      <c r="IR39" s="339"/>
      <c r="IS39" s="339"/>
      <c r="IT39" s="339"/>
      <c r="IU39" s="339"/>
      <c r="IV39" s="339"/>
      <c r="IW39" s="339"/>
      <c r="IX39" s="339"/>
      <c r="IY39" s="339"/>
      <c r="IZ39" s="339"/>
      <c r="JA39" s="339"/>
      <c r="JB39" s="339"/>
      <c r="JC39" s="339"/>
      <c r="JD39" s="339"/>
      <c r="JE39" s="339"/>
      <c r="JF39" s="339"/>
      <c r="JG39" s="339"/>
      <c r="JH39" s="339"/>
      <c r="JI39" s="339"/>
      <c r="JJ39" s="339"/>
      <c r="JK39" s="339"/>
      <c r="JL39" s="339"/>
      <c r="JM39" s="339"/>
      <c r="JN39" s="339"/>
      <c r="JO39" s="339"/>
      <c r="JP39" s="339"/>
      <c r="JQ39" s="339"/>
      <c r="JR39" s="339"/>
      <c r="JS39" s="339"/>
      <c r="JT39" s="339"/>
      <c r="JU39" s="339"/>
      <c r="JV39" s="339"/>
      <c r="JW39" s="339"/>
      <c r="JX39" s="339"/>
      <c r="JY39" s="339"/>
      <c r="JZ39" s="339"/>
      <c r="KA39" s="339"/>
      <c r="KB39" s="339"/>
      <c r="KC39" s="339"/>
      <c r="KD39" s="339"/>
      <c r="KE39" s="339"/>
      <c r="KF39" s="339"/>
      <c r="KG39" s="339"/>
      <c r="KH39" s="339"/>
      <c r="KI39" s="339"/>
      <c r="KJ39" s="339"/>
      <c r="KK39" s="339"/>
      <c r="KL39" s="339"/>
      <c r="KM39" s="339"/>
      <c r="KN39" s="339"/>
      <c r="KO39" s="339"/>
      <c r="KP39" s="339"/>
      <c r="KQ39" s="339"/>
      <c r="KR39" s="339"/>
      <c r="KS39" s="339"/>
      <c r="KT39" s="339"/>
      <c r="KU39" s="339"/>
      <c r="KV39" s="339"/>
      <c r="KW39" s="339"/>
      <c r="KX39" s="339"/>
      <c r="KY39" s="339"/>
      <c r="KZ39" s="339"/>
      <c r="LA39" s="339"/>
      <c r="LB39" s="339"/>
      <c r="LC39" s="339"/>
      <c r="LD39" s="339"/>
      <c r="LE39" s="339"/>
      <c r="LF39" s="339"/>
      <c r="LG39" s="339"/>
      <c r="LH39" s="339"/>
      <c r="LI39" s="339"/>
      <c r="LJ39" s="339"/>
      <c r="LK39" s="339"/>
      <c r="LL39" s="339"/>
      <c r="LM39" s="339"/>
      <c r="LN39" s="339"/>
      <c r="LO39" s="339"/>
      <c r="LP39" s="339"/>
      <c r="LQ39" s="339">
        <f>IF(LQ37&gt;0,LQ37*#REF!,0)</f>
        <v>0</v>
      </c>
      <c r="LR39" s="339">
        <f>IF(LR37&gt;0,LR37*#REF!,0)</f>
        <v>0</v>
      </c>
      <c r="LS39" s="339">
        <f>IF(LS37&gt;0,LS37*#REF!,0)</f>
        <v>0</v>
      </c>
      <c r="LT39" s="339">
        <f>IF(LT37&gt;0,LT37*#REF!,0)</f>
        <v>0</v>
      </c>
      <c r="LU39" s="339">
        <f>IF(LU37&gt;0,LU37*#REF!,0)</f>
        <v>0</v>
      </c>
      <c r="LV39" s="339">
        <f>IF(LV37&gt;0,LV37*#REF!,0)</f>
        <v>0</v>
      </c>
      <c r="LW39" s="339">
        <f>IF(LW37&gt;0,LW37*#REF!,0)</f>
        <v>0</v>
      </c>
      <c r="LX39" s="339">
        <f>IF(LX37&gt;0,LX37*#REF!,0)</f>
        <v>0</v>
      </c>
      <c r="LY39" s="339">
        <f>IF(LY37&gt;0,LY37*#REF!,0)</f>
        <v>0</v>
      </c>
      <c r="LZ39" s="339">
        <f>IF(LZ37&gt;0,LZ37*#REF!,0)</f>
        <v>0</v>
      </c>
      <c r="MA39" s="339">
        <f>IF(MA37&gt;0,MA37*#REF!,0)</f>
        <v>0</v>
      </c>
      <c r="MB39" s="339">
        <f>IF(MB37&gt;0,MB37*#REF!,0)</f>
        <v>0</v>
      </c>
      <c r="MC39" s="339">
        <f>IF(MC37&gt;0,MC37*#REF!,0)</f>
        <v>0</v>
      </c>
      <c r="MD39" s="339">
        <f>IF(MD37&gt;0,MD37*#REF!,0)</f>
        <v>0</v>
      </c>
      <c r="ME39" s="339">
        <f>IF(ME37&gt;0,ME37*#REF!,0)</f>
        <v>0</v>
      </c>
      <c r="MF39" s="339">
        <f>IF(MF37&gt;0,MF37*#REF!,0)</f>
        <v>0</v>
      </c>
      <c r="MG39" s="339">
        <f>IF(MG37&gt;0,MG37*#REF!,0)</f>
        <v>0</v>
      </c>
      <c r="MH39" s="339">
        <f>IF(MH37&gt;0,MH37*#REF!,0)</f>
        <v>0</v>
      </c>
      <c r="MI39" s="339">
        <f>IF(MI37&gt;0,MI37*#REF!,0)</f>
        <v>0</v>
      </c>
      <c r="MJ39" s="339">
        <f>IF(MJ37&gt;0,MJ37*#REF!,0)</f>
        <v>0</v>
      </c>
      <c r="MK39" s="339">
        <f>IF(MK37&gt;0,MK37*#REF!,0)</f>
        <v>0</v>
      </c>
      <c r="ML39" s="339">
        <f>IF(ML37&gt;0,ML37*#REF!,0)</f>
        <v>0</v>
      </c>
      <c r="MM39" s="339">
        <f>IF(MM37&gt;0,MM37*#REF!,0)</f>
        <v>0</v>
      </c>
      <c r="MN39" s="339">
        <f>IF(MN37&gt;0,MN37*#REF!,0)</f>
        <v>0</v>
      </c>
      <c r="MO39" s="339">
        <f>IF(MO37&gt;0,MO37*#REF!,0)</f>
        <v>0</v>
      </c>
      <c r="MP39" s="339">
        <f>IF(MP37&gt;0,MP37*#REF!,0)</f>
        <v>0</v>
      </c>
      <c r="MQ39" s="339">
        <f>IF(MQ37&gt;0,MQ37*#REF!,0)</f>
        <v>0</v>
      </c>
      <c r="MR39" s="339">
        <f>IF(MR37&gt;0,MR37*#REF!,0)</f>
        <v>0</v>
      </c>
    </row>
    <row r="40" spans="2:357">
      <c r="B40" s="343"/>
      <c r="C40" s="344" t="s">
        <v>1019</v>
      </c>
      <c r="D40" s="339">
        <f t="shared" ref="D40:BO40" si="39">SUM(D38:D39)</f>
        <v>11.397448694923373</v>
      </c>
      <c r="E40" s="339">
        <f t="shared" si="39"/>
        <v>11.397448694923373</v>
      </c>
      <c r="F40" s="339">
        <f t="shared" si="39"/>
        <v>11.397448694923373</v>
      </c>
      <c r="G40" s="339">
        <f t="shared" si="39"/>
        <v>11.397448694923373</v>
      </c>
      <c r="H40" s="339">
        <f t="shared" si="39"/>
        <v>11.397448694923373</v>
      </c>
      <c r="I40" s="339">
        <f t="shared" si="39"/>
        <v>11.397448694923373</v>
      </c>
      <c r="J40" s="339">
        <f t="shared" si="39"/>
        <v>11.397448694923373</v>
      </c>
      <c r="K40" s="339">
        <f t="shared" si="39"/>
        <v>11.397448694923373</v>
      </c>
      <c r="L40" s="339">
        <f t="shared" si="39"/>
        <v>11.397448694923373</v>
      </c>
      <c r="M40" s="339">
        <f t="shared" si="39"/>
        <v>11.397448694923373</v>
      </c>
      <c r="N40" s="339">
        <f t="shared" si="39"/>
        <v>11.397448694923373</v>
      </c>
      <c r="O40" s="339">
        <f t="shared" si="39"/>
        <v>11.397448694923373</v>
      </c>
      <c r="P40" s="339">
        <f t="shared" si="39"/>
        <v>11.397448694923373</v>
      </c>
      <c r="Q40" s="339">
        <f t="shared" si="39"/>
        <v>11.397448694923373</v>
      </c>
      <c r="R40" s="339">
        <f t="shared" si="39"/>
        <v>11.397448694923373</v>
      </c>
      <c r="S40" s="339">
        <f t="shared" si="39"/>
        <v>11.397448694923373</v>
      </c>
      <c r="T40" s="339">
        <f t="shared" si="39"/>
        <v>11.397448694923373</v>
      </c>
      <c r="U40" s="339">
        <f t="shared" si="39"/>
        <v>11.397448694923373</v>
      </c>
      <c r="V40" s="339">
        <f t="shared" si="39"/>
        <v>11.397448694923373</v>
      </c>
      <c r="W40" s="339">
        <f t="shared" si="39"/>
        <v>11.397448694923373</v>
      </c>
      <c r="X40" s="339">
        <f t="shared" si="39"/>
        <v>11.397448694923373</v>
      </c>
      <c r="Y40" s="339">
        <f t="shared" si="39"/>
        <v>11.397448694923373</v>
      </c>
      <c r="Z40" s="339">
        <f t="shared" si="39"/>
        <v>11.397448694923373</v>
      </c>
      <c r="AA40" s="339">
        <f t="shared" si="39"/>
        <v>11.397448694923373</v>
      </c>
      <c r="AB40" s="339">
        <f t="shared" si="39"/>
        <v>11.397448694923373</v>
      </c>
      <c r="AC40" s="339">
        <f t="shared" si="39"/>
        <v>11.397448694923373</v>
      </c>
      <c r="AD40" s="339">
        <f t="shared" si="39"/>
        <v>11.397448694923373</v>
      </c>
      <c r="AE40" s="339">
        <f t="shared" si="39"/>
        <v>11.397448694923373</v>
      </c>
      <c r="AF40" s="339">
        <f t="shared" si="39"/>
        <v>11.397448694923373</v>
      </c>
      <c r="AG40" s="339">
        <f t="shared" si="39"/>
        <v>11.397448694923373</v>
      </c>
      <c r="AH40" s="339">
        <f t="shared" si="39"/>
        <v>11.397448694923373</v>
      </c>
      <c r="AI40" s="339">
        <f t="shared" si="39"/>
        <v>11.397448694923373</v>
      </c>
      <c r="AJ40" s="339">
        <f t="shared" si="39"/>
        <v>11.397448694923373</v>
      </c>
      <c r="AK40" s="339">
        <f t="shared" si="39"/>
        <v>11.397448694923373</v>
      </c>
      <c r="AL40" s="339">
        <f t="shared" si="39"/>
        <v>11.397448694923373</v>
      </c>
      <c r="AM40" s="339">
        <f t="shared" si="39"/>
        <v>11.397448694923373</v>
      </c>
      <c r="AN40" s="339">
        <f t="shared" si="39"/>
        <v>11.397448694923373</v>
      </c>
      <c r="AO40" s="339">
        <f t="shared" si="39"/>
        <v>11.397448694923373</v>
      </c>
      <c r="AP40" s="339">
        <f t="shared" si="39"/>
        <v>11.397448694923373</v>
      </c>
      <c r="AQ40" s="339">
        <f t="shared" si="39"/>
        <v>11.397448694923373</v>
      </c>
      <c r="AR40" s="339">
        <f t="shared" si="39"/>
        <v>11.397448694923373</v>
      </c>
      <c r="AS40" s="339">
        <f t="shared" si="39"/>
        <v>11.397448694923373</v>
      </c>
      <c r="AT40" s="339">
        <f t="shared" si="39"/>
        <v>11.397448694923373</v>
      </c>
      <c r="AU40" s="339">
        <f t="shared" si="39"/>
        <v>11.397448694923373</v>
      </c>
      <c r="AV40" s="339">
        <f t="shared" si="39"/>
        <v>11.397448694923373</v>
      </c>
      <c r="AW40" s="339">
        <f t="shared" si="39"/>
        <v>11.397448694923373</v>
      </c>
      <c r="AX40" s="339">
        <f t="shared" si="39"/>
        <v>11.397448694923373</v>
      </c>
      <c r="AY40" s="339">
        <f t="shared" si="39"/>
        <v>11.397448694923373</v>
      </c>
      <c r="AZ40" s="339">
        <f t="shared" si="39"/>
        <v>11.397448694923373</v>
      </c>
      <c r="BA40" s="339">
        <f t="shared" si="39"/>
        <v>11.397448694923373</v>
      </c>
      <c r="BB40" s="339">
        <f t="shared" si="39"/>
        <v>11.397448694923373</v>
      </c>
      <c r="BC40" s="339">
        <f t="shared" si="39"/>
        <v>11.397448694923373</v>
      </c>
      <c r="BD40" s="339">
        <f t="shared" si="39"/>
        <v>11.397448694923373</v>
      </c>
      <c r="BE40" s="339">
        <f t="shared" si="39"/>
        <v>11.397448694923373</v>
      </c>
      <c r="BF40" s="339">
        <f t="shared" si="39"/>
        <v>11.397448694923373</v>
      </c>
      <c r="BG40" s="339">
        <f t="shared" si="39"/>
        <v>11.397448694923373</v>
      </c>
      <c r="BH40" s="339">
        <f t="shared" si="39"/>
        <v>11.397448694923373</v>
      </c>
      <c r="BI40" s="339">
        <f t="shared" si="39"/>
        <v>11.397448694923373</v>
      </c>
      <c r="BJ40" s="339">
        <f t="shared" si="39"/>
        <v>11.397448694923373</v>
      </c>
      <c r="BK40" s="339">
        <f t="shared" si="39"/>
        <v>11.397448694923373</v>
      </c>
      <c r="BL40" s="339">
        <f t="shared" si="39"/>
        <v>11.397448694923373</v>
      </c>
      <c r="BM40" s="339">
        <f t="shared" si="39"/>
        <v>11.397448694923373</v>
      </c>
      <c r="BN40" s="339">
        <f t="shared" si="39"/>
        <v>11.397448694923373</v>
      </c>
      <c r="BO40" s="339">
        <f t="shared" si="39"/>
        <v>11.397448694923373</v>
      </c>
      <c r="BP40" s="339">
        <f t="shared" ref="BP40:EA40" si="40">SUM(BP38:BP39)</f>
        <v>11.397448694923373</v>
      </c>
      <c r="BQ40" s="339">
        <f t="shared" si="40"/>
        <v>11.397448694923373</v>
      </c>
      <c r="BR40" s="339">
        <f t="shared" si="40"/>
        <v>11.397448694923373</v>
      </c>
      <c r="BS40" s="339">
        <f t="shared" si="40"/>
        <v>11.397448694923373</v>
      </c>
      <c r="BT40" s="339">
        <f t="shared" si="40"/>
        <v>11.397448694923373</v>
      </c>
      <c r="BU40" s="339">
        <f t="shared" si="40"/>
        <v>11.397448694923373</v>
      </c>
      <c r="BV40" s="339">
        <f t="shared" si="40"/>
        <v>11.397448694923373</v>
      </c>
      <c r="BW40" s="339">
        <f t="shared" si="40"/>
        <v>11.397448694923373</v>
      </c>
      <c r="BX40" s="339">
        <f t="shared" si="40"/>
        <v>11.397448694923373</v>
      </c>
      <c r="BY40" s="339">
        <f t="shared" si="40"/>
        <v>11.397448694923373</v>
      </c>
      <c r="BZ40" s="339">
        <f t="shared" si="40"/>
        <v>11.397448694923373</v>
      </c>
      <c r="CA40" s="339">
        <f t="shared" si="40"/>
        <v>11.397448694923373</v>
      </c>
      <c r="CB40" s="339">
        <f t="shared" si="40"/>
        <v>11.397448694923373</v>
      </c>
      <c r="CC40" s="339">
        <f t="shared" si="40"/>
        <v>11.397448694923373</v>
      </c>
      <c r="CD40" s="339">
        <f t="shared" si="40"/>
        <v>11.397448694923373</v>
      </c>
      <c r="CE40" s="339">
        <f t="shared" si="40"/>
        <v>11.397448694923373</v>
      </c>
      <c r="CF40" s="339">
        <f t="shared" si="40"/>
        <v>11.397448694923373</v>
      </c>
      <c r="CG40" s="339">
        <f t="shared" si="40"/>
        <v>11.397448694923373</v>
      </c>
      <c r="CH40" s="339">
        <f t="shared" si="40"/>
        <v>11.397448694923373</v>
      </c>
      <c r="CI40" s="339">
        <f t="shared" si="40"/>
        <v>11.397448694923373</v>
      </c>
      <c r="CJ40" s="339">
        <f t="shared" si="40"/>
        <v>11.397448694923373</v>
      </c>
      <c r="CK40" s="339">
        <f t="shared" si="40"/>
        <v>11.397448694923373</v>
      </c>
      <c r="CL40" s="339">
        <f t="shared" si="40"/>
        <v>11.397448694923373</v>
      </c>
      <c r="CM40" s="339">
        <f t="shared" si="40"/>
        <v>11.397448694923373</v>
      </c>
      <c r="CN40" s="339">
        <f t="shared" si="40"/>
        <v>11.397448694923373</v>
      </c>
      <c r="CO40" s="339">
        <f t="shared" si="40"/>
        <v>11.397448694923373</v>
      </c>
      <c r="CP40" s="339">
        <f t="shared" si="40"/>
        <v>11.397448694923373</v>
      </c>
      <c r="CQ40" s="339">
        <f t="shared" si="40"/>
        <v>11.397448694923373</v>
      </c>
      <c r="CR40" s="339">
        <f t="shared" si="40"/>
        <v>11.397448694923373</v>
      </c>
      <c r="CS40" s="339">
        <f t="shared" si="40"/>
        <v>11.397448694923373</v>
      </c>
      <c r="CT40" s="339">
        <f t="shared" si="40"/>
        <v>11.397448694923373</v>
      </c>
      <c r="CU40" s="339">
        <f t="shared" si="40"/>
        <v>11.397448694923373</v>
      </c>
      <c r="CV40" s="339">
        <f t="shared" si="40"/>
        <v>11.397448694923373</v>
      </c>
      <c r="CW40" s="339">
        <f t="shared" si="40"/>
        <v>11.397448694923373</v>
      </c>
      <c r="CX40" s="339">
        <f t="shared" si="40"/>
        <v>11.397448694923373</v>
      </c>
      <c r="CY40" s="339">
        <f t="shared" si="40"/>
        <v>11.397448694923373</v>
      </c>
      <c r="CZ40" s="339">
        <f t="shared" si="40"/>
        <v>11.397448694923373</v>
      </c>
      <c r="DA40" s="339">
        <f t="shared" si="40"/>
        <v>11.397448694923373</v>
      </c>
      <c r="DB40" s="339">
        <f t="shared" si="40"/>
        <v>11.397448694923373</v>
      </c>
      <c r="DC40" s="339">
        <f t="shared" si="40"/>
        <v>11.397448694923373</v>
      </c>
      <c r="DD40" s="339">
        <f t="shared" si="40"/>
        <v>11.397448694923373</v>
      </c>
      <c r="DE40" s="339">
        <f t="shared" si="40"/>
        <v>11.397448694923373</v>
      </c>
      <c r="DF40" s="339">
        <f t="shared" si="40"/>
        <v>11.397448694923373</v>
      </c>
      <c r="DG40" s="339">
        <f t="shared" si="40"/>
        <v>11.397448694923373</v>
      </c>
      <c r="DH40" s="339">
        <f t="shared" si="40"/>
        <v>11.397448694923373</v>
      </c>
      <c r="DI40" s="339">
        <f t="shared" si="40"/>
        <v>11.397448694923373</v>
      </c>
      <c r="DJ40" s="339">
        <f t="shared" si="40"/>
        <v>11.397448694923373</v>
      </c>
      <c r="DK40" s="339">
        <f t="shared" si="40"/>
        <v>11.397448694923373</v>
      </c>
      <c r="DL40" s="339">
        <f t="shared" si="40"/>
        <v>11.397448694923373</v>
      </c>
      <c r="DM40" s="339">
        <f t="shared" si="40"/>
        <v>11.397448694923373</v>
      </c>
      <c r="DN40" s="339">
        <f t="shared" si="40"/>
        <v>11.397448694923373</v>
      </c>
      <c r="DO40" s="339">
        <f t="shared" si="40"/>
        <v>11.397448694923373</v>
      </c>
      <c r="DP40" s="339">
        <f t="shared" si="40"/>
        <v>11.397448694923373</v>
      </c>
      <c r="DQ40" s="339">
        <f t="shared" si="40"/>
        <v>11.397448694923373</v>
      </c>
      <c r="DR40" s="339">
        <f t="shared" si="40"/>
        <v>11.397448694923373</v>
      </c>
      <c r="DS40" s="339">
        <f t="shared" si="40"/>
        <v>11.397448694923373</v>
      </c>
      <c r="DT40" s="339">
        <f t="shared" si="40"/>
        <v>11.397448694923373</v>
      </c>
      <c r="DU40" s="339">
        <f t="shared" si="40"/>
        <v>11.397448694923373</v>
      </c>
      <c r="DV40" s="339">
        <f t="shared" si="40"/>
        <v>11.397448694923373</v>
      </c>
      <c r="DW40" s="339">
        <f t="shared" si="40"/>
        <v>11.397448694923373</v>
      </c>
      <c r="DX40" s="339">
        <f t="shared" si="40"/>
        <v>11.397448694923373</v>
      </c>
      <c r="DY40" s="339">
        <f t="shared" si="40"/>
        <v>11.397448694923373</v>
      </c>
      <c r="DZ40" s="339">
        <f t="shared" si="40"/>
        <v>11.397448694923373</v>
      </c>
      <c r="EA40" s="339">
        <f t="shared" si="40"/>
        <v>11.397448694923373</v>
      </c>
      <c r="EB40" s="339">
        <f t="shared" ref="EB40:GM40" si="41">SUM(EB38:EB39)</f>
        <v>11.397448694923373</v>
      </c>
      <c r="EC40" s="339">
        <f t="shared" si="41"/>
        <v>11.397448694923373</v>
      </c>
      <c r="ED40" s="339">
        <f t="shared" si="41"/>
        <v>11.397448694923373</v>
      </c>
      <c r="EE40" s="339">
        <f t="shared" si="41"/>
        <v>11.397448694923373</v>
      </c>
      <c r="EF40" s="339">
        <f t="shared" si="41"/>
        <v>11.397448694923373</v>
      </c>
      <c r="EG40" s="339">
        <f t="shared" si="41"/>
        <v>11.397448694923373</v>
      </c>
      <c r="EH40" s="339">
        <f t="shared" si="41"/>
        <v>11.397448694923373</v>
      </c>
      <c r="EI40" s="339">
        <f t="shared" si="41"/>
        <v>11.397448694923373</v>
      </c>
      <c r="EJ40" s="339">
        <f t="shared" si="41"/>
        <v>11.397448694923373</v>
      </c>
      <c r="EK40" s="339">
        <f t="shared" si="41"/>
        <v>11.397448694923373</v>
      </c>
      <c r="EL40" s="339">
        <f t="shared" si="41"/>
        <v>11.397448694923373</v>
      </c>
      <c r="EM40" s="339">
        <f t="shared" si="41"/>
        <v>11.397448694923373</v>
      </c>
      <c r="EN40" s="339">
        <f t="shared" si="41"/>
        <v>11.397448694923373</v>
      </c>
      <c r="EO40" s="339">
        <f t="shared" si="41"/>
        <v>11.397448694923373</v>
      </c>
      <c r="EP40" s="339">
        <f t="shared" si="41"/>
        <v>11.397448694923373</v>
      </c>
      <c r="EQ40" s="339">
        <f t="shared" si="41"/>
        <v>11.397448694923373</v>
      </c>
      <c r="ER40" s="339">
        <f t="shared" si="41"/>
        <v>11.397448694923373</v>
      </c>
      <c r="ES40" s="339">
        <f t="shared" si="41"/>
        <v>11.397448694923373</v>
      </c>
      <c r="ET40" s="339">
        <f t="shared" si="41"/>
        <v>11.397448694923373</v>
      </c>
      <c r="EU40" s="339">
        <f t="shared" si="41"/>
        <v>11.397448694923373</v>
      </c>
      <c r="EV40" s="339">
        <f t="shared" si="41"/>
        <v>11.397448694923373</v>
      </c>
      <c r="EW40" s="339">
        <f t="shared" si="41"/>
        <v>11.397448694923373</v>
      </c>
      <c r="EX40" s="339">
        <f t="shared" si="41"/>
        <v>11.397448694923373</v>
      </c>
      <c r="EY40" s="339">
        <f t="shared" si="41"/>
        <v>11.397448694923373</v>
      </c>
      <c r="EZ40" s="339">
        <f t="shared" si="41"/>
        <v>11.397448694923373</v>
      </c>
      <c r="FA40" s="339">
        <f t="shared" si="41"/>
        <v>11.397448694923373</v>
      </c>
      <c r="FB40" s="339">
        <f t="shared" si="41"/>
        <v>11.397448694923373</v>
      </c>
      <c r="FC40" s="339">
        <f t="shared" si="41"/>
        <v>11.397448694923373</v>
      </c>
      <c r="FD40" s="339">
        <f t="shared" si="41"/>
        <v>11.397448694923373</v>
      </c>
      <c r="FE40" s="339">
        <f t="shared" si="41"/>
        <v>11.397448694923373</v>
      </c>
      <c r="FF40" s="339">
        <f t="shared" si="41"/>
        <v>11.397448694923373</v>
      </c>
      <c r="FG40" s="339">
        <f t="shared" si="41"/>
        <v>11.397448694923373</v>
      </c>
      <c r="FH40" s="339">
        <f t="shared" si="41"/>
        <v>11.397448694923373</v>
      </c>
      <c r="FI40" s="339">
        <f t="shared" si="41"/>
        <v>11.397448694923373</v>
      </c>
      <c r="FJ40" s="339">
        <f t="shared" si="41"/>
        <v>22.794897389846746</v>
      </c>
      <c r="FK40" s="339">
        <f t="shared" si="41"/>
        <v>0</v>
      </c>
      <c r="FL40" s="339">
        <f t="shared" si="41"/>
        <v>0</v>
      </c>
      <c r="FM40" s="339">
        <f t="shared" si="41"/>
        <v>0</v>
      </c>
      <c r="FN40" s="339">
        <f t="shared" si="41"/>
        <v>0</v>
      </c>
      <c r="FO40" s="339">
        <f t="shared" si="41"/>
        <v>0</v>
      </c>
      <c r="FP40" s="339">
        <f t="shared" si="41"/>
        <v>0</v>
      </c>
      <c r="FQ40" s="339">
        <f t="shared" si="41"/>
        <v>0</v>
      </c>
      <c r="FR40" s="339">
        <f t="shared" si="41"/>
        <v>0</v>
      </c>
      <c r="FS40" s="339">
        <f t="shared" si="41"/>
        <v>0</v>
      </c>
      <c r="FT40" s="339">
        <f t="shared" si="41"/>
        <v>0</v>
      </c>
      <c r="FU40" s="339">
        <f t="shared" si="41"/>
        <v>0</v>
      </c>
      <c r="FV40" s="339">
        <f t="shared" si="41"/>
        <v>0</v>
      </c>
      <c r="FW40" s="339">
        <f t="shared" si="41"/>
        <v>0</v>
      </c>
      <c r="FX40" s="339">
        <f t="shared" si="41"/>
        <v>0</v>
      </c>
      <c r="FY40" s="339">
        <f t="shared" si="41"/>
        <v>0</v>
      </c>
      <c r="FZ40" s="339">
        <f t="shared" si="41"/>
        <v>0</v>
      </c>
      <c r="GA40" s="339">
        <f t="shared" si="41"/>
        <v>0</v>
      </c>
      <c r="GB40" s="339">
        <f t="shared" si="41"/>
        <v>0</v>
      </c>
      <c r="GC40" s="339">
        <f t="shared" si="41"/>
        <v>0</v>
      </c>
      <c r="GD40" s="339">
        <f t="shared" si="41"/>
        <v>0</v>
      </c>
      <c r="GE40" s="339">
        <f t="shared" si="41"/>
        <v>0</v>
      </c>
      <c r="GF40" s="339">
        <f t="shared" si="41"/>
        <v>0</v>
      </c>
      <c r="GG40" s="339">
        <f t="shared" si="41"/>
        <v>0</v>
      </c>
      <c r="GH40" s="339">
        <f t="shared" si="41"/>
        <v>0</v>
      </c>
      <c r="GI40" s="339">
        <f t="shared" si="41"/>
        <v>0</v>
      </c>
      <c r="GJ40" s="339">
        <f t="shared" si="41"/>
        <v>0</v>
      </c>
      <c r="GK40" s="339">
        <f t="shared" si="41"/>
        <v>0</v>
      </c>
      <c r="GL40" s="339">
        <f t="shared" si="41"/>
        <v>0</v>
      </c>
      <c r="GM40" s="339">
        <f t="shared" si="41"/>
        <v>0</v>
      </c>
      <c r="GN40" s="339">
        <f t="shared" ref="GN40:IA40" si="42">SUM(GN38:GN39)</f>
        <v>0</v>
      </c>
      <c r="GO40" s="339">
        <f t="shared" si="42"/>
        <v>0</v>
      </c>
      <c r="GP40" s="339">
        <f t="shared" si="42"/>
        <v>0</v>
      </c>
      <c r="GQ40" s="339">
        <f t="shared" si="42"/>
        <v>0</v>
      </c>
      <c r="GR40" s="339">
        <f t="shared" si="42"/>
        <v>0</v>
      </c>
      <c r="GS40" s="339">
        <f t="shared" si="42"/>
        <v>0</v>
      </c>
      <c r="GT40" s="339">
        <f t="shared" si="42"/>
        <v>0</v>
      </c>
      <c r="GU40" s="339">
        <f t="shared" si="42"/>
        <v>0</v>
      </c>
      <c r="GV40" s="339">
        <f t="shared" si="42"/>
        <v>0</v>
      </c>
      <c r="GW40" s="339">
        <f t="shared" si="42"/>
        <v>0</v>
      </c>
      <c r="GX40" s="339">
        <f t="shared" si="42"/>
        <v>0</v>
      </c>
      <c r="GY40" s="339">
        <f t="shared" si="42"/>
        <v>0</v>
      </c>
      <c r="GZ40" s="339">
        <f t="shared" si="42"/>
        <v>0</v>
      </c>
      <c r="HA40" s="339">
        <f t="shared" si="42"/>
        <v>0</v>
      </c>
      <c r="HB40" s="339">
        <f t="shared" si="42"/>
        <v>0</v>
      </c>
      <c r="HC40" s="339">
        <f t="shared" si="42"/>
        <v>0</v>
      </c>
      <c r="HD40" s="339">
        <f t="shared" si="42"/>
        <v>0</v>
      </c>
      <c r="HE40" s="339">
        <f t="shared" si="42"/>
        <v>0</v>
      </c>
      <c r="HF40" s="339">
        <f t="shared" si="42"/>
        <v>0</v>
      </c>
      <c r="HG40" s="339">
        <f t="shared" si="42"/>
        <v>0</v>
      </c>
      <c r="HH40" s="339">
        <f t="shared" si="42"/>
        <v>0</v>
      </c>
      <c r="HI40" s="339">
        <f t="shared" si="42"/>
        <v>0</v>
      </c>
      <c r="HJ40" s="339">
        <f t="shared" si="42"/>
        <v>0</v>
      </c>
      <c r="HK40" s="339">
        <f t="shared" si="42"/>
        <v>0</v>
      </c>
      <c r="HL40" s="339">
        <f t="shared" si="42"/>
        <v>0</v>
      </c>
      <c r="HM40" s="339">
        <f t="shared" si="42"/>
        <v>0</v>
      </c>
      <c r="HN40" s="339">
        <f t="shared" si="42"/>
        <v>0</v>
      </c>
      <c r="HO40" s="339">
        <f t="shared" si="42"/>
        <v>0</v>
      </c>
      <c r="HP40" s="339">
        <f t="shared" si="42"/>
        <v>0</v>
      </c>
      <c r="HQ40" s="339">
        <f t="shared" si="42"/>
        <v>0</v>
      </c>
      <c r="HR40" s="339">
        <f t="shared" si="42"/>
        <v>0</v>
      </c>
      <c r="HS40" s="339">
        <f t="shared" si="42"/>
        <v>0</v>
      </c>
      <c r="HT40" s="339">
        <f t="shared" si="42"/>
        <v>0</v>
      </c>
      <c r="HU40" s="339">
        <f t="shared" si="42"/>
        <v>0</v>
      </c>
      <c r="HV40" s="339">
        <f t="shared" si="42"/>
        <v>0</v>
      </c>
      <c r="HW40" s="339">
        <f t="shared" si="42"/>
        <v>0</v>
      </c>
      <c r="HX40" s="339">
        <f t="shared" si="42"/>
        <v>0</v>
      </c>
      <c r="HY40" s="339">
        <f t="shared" si="42"/>
        <v>0</v>
      </c>
      <c r="HZ40" s="339">
        <f t="shared" si="42"/>
        <v>0</v>
      </c>
      <c r="IA40" s="339">
        <f t="shared" si="42"/>
        <v>0</v>
      </c>
      <c r="IB40" s="339"/>
      <c r="IC40" s="339"/>
      <c r="ID40" s="339"/>
      <c r="IE40" s="339"/>
      <c r="IF40" s="339"/>
      <c r="IG40" s="339"/>
      <c r="IH40" s="339"/>
      <c r="II40" s="339"/>
      <c r="IJ40" s="339"/>
      <c r="IK40" s="339"/>
      <c r="IL40" s="339"/>
      <c r="IM40" s="339"/>
      <c r="IN40" s="339"/>
      <c r="IO40" s="339"/>
      <c r="IP40" s="339"/>
      <c r="IQ40" s="339"/>
      <c r="IR40" s="339"/>
      <c r="IS40" s="339"/>
      <c r="IT40" s="339"/>
      <c r="IU40" s="339"/>
      <c r="IV40" s="339"/>
      <c r="IW40" s="339"/>
      <c r="IX40" s="339"/>
      <c r="IY40" s="339"/>
      <c r="IZ40" s="339"/>
      <c r="JA40" s="339"/>
      <c r="JB40" s="339"/>
      <c r="JC40" s="339"/>
      <c r="JD40" s="339"/>
      <c r="JE40" s="339"/>
      <c r="JF40" s="339"/>
      <c r="JG40" s="339"/>
      <c r="JH40" s="339"/>
      <c r="JI40" s="339"/>
      <c r="JJ40" s="339"/>
      <c r="JK40" s="339"/>
      <c r="JL40" s="339"/>
      <c r="JM40" s="339"/>
      <c r="JN40" s="339"/>
      <c r="JO40" s="339"/>
      <c r="JP40" s="339"/>
      <c r="JQ40" s="339"/>
      <c r="JR40" s="339"/>
      <c r="JS40" s="339"/>
      <c r="JT40" s="339"/>
      <c r="JU40" s="339"/>
      <c r="JV40" s="339"/>
      <c r="JW40" s="339"/>
      <c r="JX40" s="339"/>
      <c r="JY40" s="339"/>
      <c r="JZ40" s="339"/>
      <c r="KA40" s="339"/>
      <c r="KB40" s="339"/>
      <c r="KC40" s="339"/>
      <c r="KD40" s="339"/>
      <c r="KE40" s="339"/>
      <c r="KF40" s="339"/>
      <c r="KG40" s="339"/>
      <c r="KH40" s="339"/>
      <c r="KI40" s="339"/>
      <c r="KJ40" s="339"/>
      <c r="KK40" s="339"/>
      <c r="KL40" s="339"/>
      <c r="KM40" s="339"/>
      <c r="KN40" s="339"/>
      <c r="KO40" s="339"/>
      <c r="KP40" s="339"/>
      <c r="KQ40" s="339"/>
      <c r="KR40" s="339"/>
      <c r="KS40" s="339"/>
      <c r="KT40" s="339"/>
      <c r="KU40" s="339"/>
      <c r="KV40" s="339"/>
      <c r="KW40" s="339"/>
      <c r="KX40" s="339"/>
      <c r="KY40" s="339"/>
      <c r="KZ40" s="339"/>
      <c r="LA40" s="339"/>
      <c r="LB40" s="339"/>
      <c r="LC40" s="339"/>
      <c r="LD40" s="339"/>
      <c r="LE40" s="339"/>
      <c r="LF40" s="339"/>
      <c r="LG40" s="339"/>
      <c r="LH40" s="339"/>
      <c r="LI40" s="339"/>
      <c r="LJ40" s="339"/>
      <c r="LK40" s="339"/>
      <c r="LL40" s="339"/>
      <c r="LM40" s="339"/>
      <c r="LN40" s="339"/>
      <c r="LO40" s="339"/>
      <c r="LP40" s="339"/>
      <c r="LQ40" s="339">
        <f t="shared" ref="LQ40:MR40" si="43">SUM(LQ38:LQ39)</f>
        <v>0</v>
      </c>
      <c r="LR40" s="339">
        <f t="shared" si="43"/>
        <v>0</v>
      </c>
      <c r="LS40" s="339">
        <f t="shared" si="43"/>
        <v>0</v>
      </c>
      <c r="LT40" s="339">
        <f t="shared" si="43"/>
        <v>0</v>
      </c>
      <c r="LU40" s="339">
        <f t="shared" si="43"/>
        <v>0</v>
      </c>
      <c r="LV40" s="339">
        <f t="shared" si="43"/>
        <v>0</v>
      </c>
      <c r="LW40" s="339">
        <f t="shared" si="43"/>
        <v>0</v>
      </c>
      <c r="LX40" s="339">
        <f t="shared" si="43"/>
        <v>0</v>
      </c>
      <c r="LY40" s="339">
        <f t="shared" si="43"/>
        <v>0</v>
      </c>
      <c r="LZ40" s="339">
        <f t="shared" si="43"/>
        <v>0</v>
      </c>
      <c r="MA40" s="339">
        <f t="shared" si="43"/>
        <v>0</v>
      </c>
      <c r="MB40" s="339">
        <f t="shared" si="43"/>
        <v>0</v>
      </c>
      <c r="MC40" s="339">
        <f t="shared" si="43"/>
        <v>0</v>
      </c>
      <c r="MD40" s="339">
        <f t="shared" si="43"/>
        <v>0</v>
      </c>
      <c r="ME40" s="339">
        <f t="shared" si="43"/>
        <v>0</v>
      </c>
      <c r="MF40" s="339">
        <f t="shared" si="43"/>
        <v>0</v>
      </c>
      <c r="MG40" s="339">
        <f t="shared" si="43"/>
        <v>0</v>
      </c>
      <c r="MH40" s="339">
        <f t="shared" si="43"/>
        <v>0</v>
      </c>
      <c r="MI40" s="339">
        <f t="shared" si="43"/>
        <v>0</v>
      </c>
      <c r="MJ40" s="339">
        <f t="shared" si="43"/>
        <v>0</v>
      </c>
      <c r="MK40" s="339">
        <f t="shared" si="43"/>
        <v>0</v>
      </c>
      <c r="ML40" s="339">
        <f t="shared" si="43"/>
        <v>0</v>
      </c>
      <c r="MM40" s="339">
        <f t="shared" si="43"/>
        <v>0</v>
      </c>
      <c r="MN40" s="339">
        <f t="shared" si="43"/>
        <v>0</v>
      </c>
      <c r="MO40" s="339">
        <f t="shared" si="43"/>
        <v>0</v>
      </c>
      <c r="MP40" s="339">
        <f t="shared" si="43"/>
        <v>0</v>
      </c>
      <c r="MQ40" s="339">
        <f t="shared" si="43"/>
        <v>0</v>
      </c>
      <c r="MR40" s="339">
        <f t="shared" si="43"/>
        <v>0</v>
      </c>
    </row>
  </sheetData>
  <mergeCells count="27">
    <mergeCell ref="Z7:Z8"/>
    <mergeCell ref="B7:B8"/>
    <mergeCell ref="C7:C8"/>
    <mergeCell ref="D7:D8"/>
    <mergeCell ref="E7:F7"/>
    <mergeCell ref="G7:L7"/>
    <mergeCell ref="M7:O7"/>
    <mergeCell ref="P7:P8"/>
    <mergeCell ref="Q7:R7"/>
    <mergeCell ref="S7:S8"/>
    <mergeCell ref="T7:T8"/>
    <mergeCell ref="U7:U8"/>
    <mergeCell ref="V7:V8"/>
    <mergeCell ref="W7:W8"/>
    <mergeCell ref="X7:X8"/>
    <mergeCell ref="Y7:Y8"/>
    <mergeCell ref="B21:B23"/>
    <mergeCell ref="C21:C23"/>
    <mergeCell ref="D21:Q21"/>
    <mergeCell ref="R21:FI21"/>
    <mergeCell ref="FK21:FX21"/>
    <mergeCell ref="MK21:MN21"/>
    <mergeCell ref="FY21:IA21"/>
    <mergeCell ref="LR21:LU21"/>
    <mergeCell ref="LW21:LZ21"/>
    <mergeCell ref="MB21:ME21"/>
    <mergeCell ref="MG21:MJ21"/>
  </mergeCells>
  <pageMargins left="0.42986111111111103" right="0.27013888888888898" top="0.75" bottom="0.75" header="0.511811023622047" footer="0.511811023622047"/>
  <pageSetup paperSize="9" fitToHeight="0" orientation="landscape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58AD3-1415-4AA7-A473-1C8952DB57FA}">
  <dimension ref="A2:M33"/>
  <sheetViews>
    <sheetView workbookViewId="0">
      <selection activeCell="F5" sqref="F5"/>
    </sheetView>
  </sheetViews>
  <sheetFormatPr defaultRowHeight="15"/>
  <cols>
    <col min="1" max="1" width="4.5703125" style="850" customWidth="1"/>
    <col min="2" max="2" width="50.140625" style="850" customWidth="1"/>
    <col min="3" max="3" width="9.7109375" style="850" customWidth="1"/>
    <col min="4" max="4" width="9.28515625" style="850" customWidth="1"/>
    <col min="5" max="8" width="16.42578125" style="850" customWidth="1"/>
    <col min="9" max="9" width="9.140625" style="850"/>
    <col min="10" max="10" width="12.7109375" style="850" customWidth="1"/>
    <col min="11" max="11" width="9.140625" style="850"/>
    <col min="12" max="12" width="11.5703125" style="850" bestFit="1" customWidth="1"/>
    <col min="13" max="16384" width="9.140625" style="850"/>
  </cols>
  <sheetData>
    <row r="2" spans="1:13">
      <c r="B2" s="851" t="s">
        <v>2742</v>
      </c>
      <c r="C2" s="851"/>
      <c r="E2" s="906" t="s">
        <v>2743</v>
      </c>
      <c r="F2" s="853">
        <f>K24</f>
        <v>4.0811546575787077</v>
      </c>
    </row>
    <row r="3" spans="1:13" ht="15" customHeight="1">
      <c r="B3" s="850" t="s">
        <v>2744</v>
      </c>
      <c r="E3" s="187" t="s">
        <v>974</v>
      </c>
      <c r="F3" s="853">
        <f>L24</f>
        <v>0.13057696815608208</v>
      </c>
    </row>
    <row r="4" spans="1:13" ht="15" customHeight="1">
      <c r="E4" s="187" t="s">
        <v>972</v>
      </c>
      <c r="F4" s="925">
        <v>27.8</v>
      </c>
      <c r="G4" s="854"/>
    </row>
    <row r="5" spans="1:13">
      <c r="B5" s="850" t="s">
        <v>2745</v>
      </c>
      <c r="G5" s="854"/>
    </row>
    <row r="6" spans="1:13">
      <c r="A6" s="850" t="s">
        <v>2746</v>
      </c>
      <c r="B6" s="850" t="s">
        <v>2747</v>
      </c>
      <c r="G6" s="855"/>
    </row>
    <row r="7" spans="1:13" ht="15.75" thickBot="1">
      <c r="K7" s="850" t="s">
        <v>971</v>
      </c>
      <c r="M7" s="850" t="s">
        <v>973</v>
      </c>
    </row>
    <row r="8" spans="1:13" ht="58.5" customHeight="1" thickBot="1">
      <c r="B8" s="856" t="s">
        <v>2748</v>
      </c>
      <c r="C8" s="857" t="s">
        <v>2749</v>
      </c>
      <c r="D8" s="858" t="s">
        <v>2750</v>
      </c>
      <c r="E8" s="858" t="s">
        <v>2751</v>
      </c>
      <c r="F8" s="858" t="s">
        <v>2752</v>
      </c>
      <c r="G8" s="858" t="s">
        <v>2753</v>
      </c>
      <c r="H8" s="859" t="s">
        <v>2754</v>
      </c>
      <c r="I8" s="860" t="s">
        <v>2755</v>
      </c>
      <c r="J8" s="861" t="s">
        <v>2756</v>
      </c>
      <c r="K8" s="862" t="s">
        <v>2757</v>
      </c>
      <c r="L8" s="861" t="s">
        <v>2758</v>
      </c>
      <c r="M8" s="863" t="s">
        <v>972</v>
      </c>
    </row>
    <row r="9" spans="1:13">
      <c r="A9" s="850">
        <v>1</v>
      </c>
      <c r="B9" s="864" t="s">
        <v>2759</v>
      </c>
      <c r="C9" s="973">
        <v>7165</v>
      </c>
      <c r="D9" s="976"/>
      <c r="E9" s="865">
        <v>2.2000000000000002</v>
      </c>
      <c r="F9" s="866">
        <v>6</v>
      </c>
      <c r="G9" s="867">
        <f>1/60*F9</f>
        <v>0.1</v>
      </c>
      <c r="H9" s="868">
        <f>E9/G9</f>
        <v>22</v>
      </c>
      <c r="I9" s="979">
        <f>AVERAGE(E9:E17)</f>
        <v>2.7666666666666666</v>
      </c>
      <c r="J9" s="982">
        <f>C9/$C$24</f>
        <v>0.87207887049659205</v>
      </c>
      <c r="K9" s="982">
        <f>I9*J9</f>
        <v>2.4127515417072378</v>
      </c>
      <c r="L9" s="869"/>
      <c r="M9" s="970">
        <f>(AVERAGE(H9:H17))*J9</f>
        <v>22.970049889749259</v>
      </c>
    </row>
    <row r="10" spans="1:13">
      <c r="A10" s="850">
        <v>2</v>
      </c>
      <c r="B10" s="870" t="s">
        <v>2760</v>
      </c>
      <c r="C10" s="974"/>
      <c r="D10" s="977"/>
      <c r="E10" s="871">
        <v>2.7</v>
      </c>
      <c r="F10" s="872">
        <v>6</v>
      </c>
      <c r="G10" s="873">
        <f t="shared" ref="G10:G22" si="0">1/60*F10</f>
        <v>0.1</v>
      </c>
      <c r="H10" s="874">
        <f>E10/G10</f>
        <v>27</v>
      </c>
      <c r="I10" s="980"/>
      <c r="J10" s="983"/>
      <c r="K10" s="983"/>
      <c r="L10" s="875"/>
      <c r="M10" s="971"/>
    </row>
    <row r="11" spans="1:13">
      <c r="A11" s="850">
        <v>3</v>
      </c>
      <c r="B11" s="870" t="s">
        <v>2761</v>
      </c>
      <c r="C11" s="974"/>
      <c r="D11" s="977"/>
      <c r="E11" s="872">
        <v>2.5</v>
      </c>
      <c r="F11" s="871">
        <v>5</v>
      </c>
      <c r="G11" s="876">
        <f t="shared" si="0"/>
        <v>8.3333333333333329E-2</v>
      </c>
      <c r="H11" s="877">
        <f>E11/G11</f>
        <v>30</v>
      </c>
      <c r="I11" s="980"/>
      <c r="J11" s="983"/>
      <c r="K11" s="983"/>
      <c r="L11" s="875"/>
      <c r="M11" s="971"/>
    </row>
    <row r="12" spans="1:13">
      <c r="A12" s="850">
        <v>4</v>
      </c>
      <c r="B12" s="870" t="s">
        <v>2762</v>
      </c>
      <c r="C12" s="974"/>
      <c r="D12" s="977"/>
      <c r="E12" s="872">
        <v>2.2000000000000002</v>
      </c>
      <c r="F12" s="872">
        <v>5</v>
      </c>
      <c r="G12" s="873">
        <f t="shared" si="0"/>
        <v>8.3333333333333329E-2</v>
      </c>
      <c r="H12" s="874">
        <f t="shared" ref="H12:H19" si="1">E12/G12</f>
        <v>26.400000000000002</v>
      </c>
      <c r="I12" s="980"/>
      <c r="J12" s="983"/>
      <c r="K12" s="983"/>
      <c r="L12" s="875"/>
      <c r="M12" s="971"/>
    </row>
    <row r="13" spans="1:13">
      <c r="A13" s="850">
        <v>5</v>
      </c>
      <c r="B13" s="878" t="s">
        <v>2763</v>
      </c>
      <c r="C13" s="974"/>
      <c r="D13" s="977"/>
      <c r="E13" s="872">
        <v>2</v>
      </c>
      <c r="F13" s="872">
        <v>5</v>
      </c>
      <c r="G13" s="873">
        <f>1/60*F13</f>
        <v>8.3333333333333329E-2</v>
      </c>
      <c r="H13" s="874">
        <f t="shared" si="1"/>
        <v>24</v>
      </c>
      <c r="I13" s="980"/>
      <c r="J13" s="983"/>
      <c r="K13" s="983"/>
      <c r="L13" s="875">
        <f>(AVERAGE(G9:G17)*J9)</f>
        <v>9.0437808792239172E-2</v>
      </c>
      <c r="M13" s="971"/>
    </row>
    <row r="14" spans="1:13">
      <c r="A14" s="850">
        <v>6</v>
      </c>
      <c r="B14" s="878" t="s">
        <v>2764</v>
      </c>
      <c r="C14" s="974"/>
      <c r="D14" s="977"/>
      <c r="E14" s="872">
        <v>2</v>
      </c>
      <c r="F14" s="872">
        <v>5</v>
      </c>
      <c r="G14" s="873">
        <f t="shared" si="0"/>
        <v>8.3333333333333329E-2</v>
      </c>
      <c r="H14" s="874">
        <f t="shared" si="1"/>
        <v>24</v>
      </c>
      <c r="I14" s="980"/>
      <c r="J14" s="983"/>
      <c r="K14" s="983"/>
      <c r="L14" s="875"/>
      <c r="M14" s="971"/>
    </row>
    <row r="15" spans="1:13">
      <c r="A15" s="850">
        <v>7</v>
      </c>
      <c r="B15" s="878" t="s">
        <v>2765</v>
      </c>
      <c r="C15" s="974"/>
      <c r="D15" s="977"/>
      <c r="E15" s="872">
        <v>2.4</v>
      </c>
      <c r="F15" s="872">
        <v>7</v>
      </c>
      <c r="G15" s="873">
        <f t="shared" si="0"/>
        <v>0.11666666666666667</v>
      </c>
      <c r="H15" s="874">
        <f t="shared" si="1"/>
        <v>20.571428571428569</v>
      </c>
      <c r="I15" s="980"/>
      <c r="J15" s="983"/>
      <c r="K15" s="983"/>
      <c r="L15" s="875"/>
      <c r="M15" s="971"/>
    </row>
    <row r="16" spans="1:13">
      <c r="A16" s="850">
        <v>8</v>
      </c>
      <c r="B16" s="878" t="s">
        <v>2766</v>
      </c>
      <c r="C16" s="974"/>
      <c r="D16" s="977"/>
      <c r="E16" s="872">
        <v>4.4000000000000004</v>
      </c>
      <c r="F16" s="872">
        <v>9</v>
      </c>
      <c r="G16" s="873">
        <f t="shared" si="0"/>
        <v>0.15</v>
      </c>
      <c r="H16" s="874">
        <f t="shared" si="1"/>
        <v>29.333333333333336</v>
      </c>
      <c r="I16" s="980"/>
      <c r="J16" s="983"/>
      <c r="K16" s="983"/>
      <c r="L16" s="875"/>
      <c r="M16" s="971"/>
    </row>
    <row r="17" spans="1:13">
      <c r="A17" s="850">
        <v>9</v>
      </c>
      <c r="B17" s="878" t="s">
        <v>2767</v>
      </c>
      <c r="C17" s="975"/>
      <c r="D17" s="978"/>
      <c r="E17" s="872">
        <v>4.5</v>
      </c>
      <c r="F17" s="872">
        <v>8</v>
      </c>
      <c r="G17" s="873">
        <f t="shared" si="0"/>
        <v>0.13333333333333333</v>
      </c>
      <c r="H17" s="874">
        <f t="shared" si="1"/>
        <v>33.75</v>
      </c>
      <c r="I17" s="981"/>
      <c r="J17" s="984"/>
      <c r="K17" s="984"/>
      <c r="L17" s="879"/>
      <c r="M17" s="972"/>
    </row>
    <row r="18" spans="1:13">
      <c r="A18" s="850">
        <v>10</v>
      </c>
      <c r="B18" s="878" t="s">
        <v>2768</v>
      </c>
      <c r="C18" s="880">
        <v>243</v>
      </c>
      <c r="D18" s="880"/>
      <c r="E18" s="872">
        <v>5.5</v>
      </c>
      <c r="F18" s="872">
        <v>11</v>
      </c>
      <c r="G18" s="873">
        <f t="shared" si="0"/>
        <v>0.18333333333333332</v>
      </c>
      <c r="H18" s="874">
        <f t="shared" si="1"/>
        <v>30.000000000000004</v>
      </c>
      <c r="I18" s="881">
        <f>E18</f>
        <v>5.5</v>
      </c>
      <c r="J18" s="882">
        <f>C18/$C$24</f>
        <v>2.9576436222005842E-2</v>
      </c>
      <c r="K18" s="882">
        <f>I18*J18</f>
        <v>0.16267039922103213</v>
      </c>
      <c r="L18" s="883">
        <f>K18/M18*J18</f>
        <v>5.422346640701071E-3</v>
      </c>
      <c r="M18" s="884">
        <f>H18*J18</f>
        <v>0.88729308666017537</v>
      </c>
    </row>
    <row r="19" spans="1:13">
      <c r="A19" s="850">
        <v>11</v>
      </c>
      <c r="B19" s="878" t="s">
        <v>2769</v>
      </c>
      <c r="C19" s="880">
        <v>261</v>
      </c>
      <c r="D19" s="880"/>
      <c r="E19" s="872">
        <v>30.5</v>
      </c>
      <c r="F19" s="872">
        <v>37</v>
      </c>
      <c r="G19" s="873">
        <f t="shared" si="0"/>
        <v>0.6166666666666667</v>
      </c>
      <c r="H19" s="874">
        <f t="shared" si="1"/>
        <v>49.45945945945946</v>
      </c>
      <c r="I19" s="881">
        <f t="shared" ref="I19:I22" si="2">E19</f>
        <v>30.5</v>
      </c>
      <c r="J19" s="882">
        <f t="shared" ref="J19:J22" si="3">C19/$C$24</f>
        <v>3.1767283349561831E-2</v>
      </c>
      <c r="K19" s="882">
        <f>I19*J19</f>
        <v>0.96890214216163584</v>
      </c>
      <c r="L19" s="883">
        <f t="shared" ref="L19:L22" si="4">K19/M19*J19</f>
        <v>1.9589824732229793E-2</v>
      </c>
      <c r="M19" s="884">
        <f t="shared" ref="M19:M22" si="5">H19*J19</f>
        <v>1.571192662964815</v>
      </c>
    </row>
    <row r="20" spans="1:13">
      <c r="B20" s="878" t="s">
        <v>2770</v>
      </c>
      <c r="C20" s="885">
        <v>227</v>
      </c>
      <c r="D20" s="886"/>
      <c r="E20" s="887">
        <v>7.5</v>
      </c>
      <c r="F20" s="887">
        <v>14</v>
      </c>
      <c r="G20" s="888">
        <f t="shared" si="0"/>
        <v>0.23333333333333334</v>
      </c>
      <c r="H20" s="889">
        <f>E20/G20</f>
        <v>32.142857142857139</v>
      </c>
      <c r="I20" s="881">
        <f t="shared" si="2"/>
        <v>7.5</v>
      </c>
      <c r="J20" s="882">
        <f t="shared" si="3"/>
        <v>2.7629016553067185E-2</v>
      </c>
      <c r="K20" s="882">
        <f t="shared" ref="K20:K22" si="6">I20*J20</f>
        <v>0.20721762414800388</v>
      </c>
      <c r="L20" s="883">
        <f t="shared" si="4"/>
        <v>6.4467705290490096E-3</v>
      </c>
      <c r="M20" s="884">
        <f t="shared" si="5"/>
        <v>0.88807553206287371</v>
      </c>
    </row>
    <row r="21" spans="1:13">
      <c r="B21" s="878" t="s">
        <v>2771</v>
      </c>
      <c r="C21" s="885">
        <v>201</v>
      </c>
      <c r="D21" s="886"/>
      <c r="E21" s="887">
        <v>8.5</v>
      </c>
      <c r="F21" s="887">
        <v>13</v>
      </c>
      <c r="G21" s="888">
        <f t="shared" si="0"/>
        <v>0.21666666666666667</v>
      </c>
      <c r="H21" s="889">
        <f>E21/G21</f>
        <v>39.230769230769226</v>
      </c>
      <c r="I21" s="881">
        <f t="shared" si="2"/>
        <v>8.5</v>
      </c>
      <c r="J21" s="882">
        <f t="shared" si="3"/>
        <v>2.4464459591041869E-2</v>
      </c>
      <c r="K21" s="882">
        <f t="shared" si="6"/>
        <v>0.20794790652385589</v>
      </c>
      <c r="L21" s="883">
        <f t="shared" si="4"/>
        <v>5.3006329113924056E-3</v>
      </c>
      <c r="M21" s="884">
        <f t="shared" si="5"/>
        <v>0.95975956857164246</v>
      </c>
    </row>
    <row r="22" spans="1:13">
      <c r="B22" s="890" t="s">
        <v>2772</v>
      </c>
      <c r="C22" s="885">
        <v>119</v>
      </c>
      <c r="D22" s="886"/>
      <c r="E22" s="887">
        <v>8.4</v>
      </c>
      <c r="F22" s="887">
        <v>14</v>
      </c>
      <c r="G22" s="888">
        <f t="shared" si="0"/>
        <v>0.23333333333333334</v>
      </c>
      <c r="H22" s="889">
        <f>E22/G22</f>
        <v>36</v>
      </c>
      <c r="I22" s="881">
        <f t="shared" si="2"/>
        <v>8.4</v>
      </c>
      <c r="J22" s="882">
        <f t="shared" si="3"/>
        <v>1.4483933787731256E-2</v>
      </c>
      <c r="K22" s="882">
        <f t="shared" si="6"/>
        <v>0.12166504381694256</v>
      </c>
      <c r="L22" s="883">
        <f t="shared" si="4"/>
        <v>3.3795845504706267E-3</v>
      </c>
      <c r="M22" s="884">
        <f t="shared" si="5"/>
        <v>0.52142161635832518</v>
      </c>
    </row>
    <row r="23" spans="1:13" ht="15.75" thickBot="1">
      <c r="B23" s="890"/>
      <c r="C23" s="886"/>
      <c r="D23" s="886"/>
      <c r="E23" s="887"/>
      <c r="F23" s="887"/>
      <c r="G23" s="888"/>
      <c r="H23" s="889"/>
      <c r="I23" s="891"/>
      <c r="J23" s="892"/>
      <c r="K23" s="892"/>
      <c r="L23" s="892"/>
      <c r="M23" s="893"/>
    </row>
    <row r="24" spans="1:13" ht="17.25" customHeight="1" thickBot="1">
      <c r="B24" s="894" t="s">
        <v>2773</v>
      </c>
      <c r="C24" s="895">
        <f>SUM(C9:C22)</f>
        <v>8216</v>
      </c>
      <c r="D24" s="895">
        <f>SUM(D9:D19)</f>
        <v>0</v>
      </c>
      <c r="E24" s="896"/>
      <c r="F24" s="896"/>
      <c r="G24" s="897">
        <f>SUM(G9:G22)</f>
        <v>2.416666666666667</v>
      </c>
      <c r="H24" s="898"/>
      <c r="I24" s="899"/>
      <c r="J24" s="900">
        <f>SUM(J9:J22)</f>
        <v>1</v>
      </c>
      <c r="K24" s="900">
        <f>SUM(K9:K22)</f>
        <v>4.0811546575787077</v>
      </c>
      <c r="L24" s="901">
        <f>SUM(L9:L22)</f>
        <v>0.13057696815608208</v>
      </c>
      <c r="M24" s="924">
        <f ca="1">SUM(M9:M24)</f>
        <v>27.79779235636709</v>
      </c>
    </row>
    <row r="25" spans="1:13">
      <c r="B25" s="852"/>
      <c r="C25" s="852"/>
      <c r="D25" s="852"/>
      <c r="E25" s="852"/>
      <c r="F25" s="852"/>
      <c r="G25" s="902"/>
      <c r="H25" s="852"/>
    </row>
    <row r="26" spans="1:13">
      <c r="B26" s="852"/>
      <c r="C26" s="852" t="s">
        <v>2781</v>
      </c>
      <c r="D26" s="852"/>
      <c r="H26" s="852"/>
    </row>
    <row r="27" spans="1:13">
      <c r="B27" s="903"/>
      <c r="C27" s="904">
        <f>C9</f>
        <v>7165</v>
      </c>
      <c r="D27" s="904"/>
      <c r="E27" s="850">
        <f>AVERAGE(E9:E17)</f>
        <v>2.7666666666666666</v>
      </c>
      <c r="F27" s="850">
        <f>AVERAGE(F9:F17)</f>
        <v>6.2222222222222223</v>
      </c>
      <c r="G27" s="905">
        <f>AVERAGE(G9:G17)</f>
        <v>0.1037037037037037</v>
      </c>
      <c r="H27" s="850">
        <f t="shared" ref="H27" si="7">AVERAGE(H9:H17)</f>
        <v>26.339417989417992</v>
      </c>
      <c r="I27" s="923">
        <f>J9</f>
        <v>0.87207887049659205</v>
      </c>
      <c r="J27" s="850">
        <f>I27*G27</f>
        <v>9.0437808792239172E-2</v>
      </c>
    </row>
    <row r="28" spans="1:13">
      <c r="C28" s="850">
        <f>C18</f>
        <v>243</v>
      </c>
      <c r="D28" s="850">
        <f t="shared" ref="D28:H28" si="8">D18</f>
        <v>0</v>
      </c>
      <c r="E28" s="850">
        <f t="shared" si="8"/>
        <v>5.5</v>
      </c>
      <c r="F28" s="850">
        <f t="shared" si="8"/>
        <v>11</v>
      </c>
      <c r="G28" s="850">
        <f t="shared" si="8"/>
        <v>0.18333333333333332</v>
      </c>
      <c r="H28" s="850">
        <f t="shared" si="8"/>
        <v>30.000000000000004</v>
      </c>
      <c r="I28" s="923">
        <f>J18</f>
        <v>2.9576436222005842E-2</v>
      </c>
      <c r="J28" s="850">
        <f>I28*G28</f>
        <v>5.422346640701071E-3</v>
      </c>
      <c r="L28" s="905"/>
    </row>
    <row r="29" spans="1:13">
      <c r="C29" s="850">
        <f t="shared" ref="C29:H32" si="9">C19</f>
        <v>261</v>
      </c>
      <c r="D29" s="850">
        <f t="shared" si="9"/>
        <v>0</v>
      </c>
      <c r="E29" s="850">
        <f t="shared" si="9"/>
        <v>30.5</v>
      </c>
      <c r="F29" s="850">
        <f t="shared" si="9"/>
        <v>37</v>
      </c>
      <c r="G29" s="850">
        <f t="shared" si="9"/>
        <v>0.6166666666666667</v>
      </c>
      <c r="H29" s="850">
        <f t="shared" si="9"/>
        <v>49.45945945945946</v>
      </c>
      <c r="I29" s="923">
        <f t="shared" ref="I29:I32" si="10">J19</f>
        <v>3.1767283349561831E-2</v>
      </c>
      <c r="J29" s="850">
        <f t="shared" ref="J29:J32" si="11">I29*G29</f>
        <v>1.9589824732229796E-2</v>
      </c>
      <c r="L29" s="905"/>
    </row>
    <row r="30" spans="1:13">
      <c r="C30" s="850">
        <f t="shared" si="9"/>
        <v>227</v>
      </c>
      <c r="D30" s="850">
        <f t="shared" si="9"/>
        <v>0</v>
      </c>
      <c r="E30" s="850">
        <f t="shared" si="9"/>
        <v>7.5</v>
      </c>
      <c r="F30" s="850">
        <f t="shared" si="9"/>
        <v>14</v>
      </c>
      <c r="G30" s="850">
        <f t="shared" si="9"/>
        <v>0.23333333333333334</v>
      </c>
      <c r="H30" s="850">
        <f t="shared" si="9"/>
        <v>32.142857142857139</v>
      </c>
      <c r="I30" s="923">
        <f t="shared" si="10"/>
        <v>2.7629016553067185E-2</v>
      </c>
      <c r="J30" s="850">
        <f t="shared" si="11"/>
        <v>6.4467705290490096E-3</v>
      </c>
      <c r="L30" s="905"/>
    </row>
    <row r="31" spans="1:13">
      <c r="C31" s="850">
        <f t="shared" si="9"/>
        <v>201</v>
      </c>
      <c r="D31" s="850">
        <f t="shared" si="9"/>
        <v>0</v>
      </c>
      <c r="E31" s="850">
        <f t="shared" si="9"/>
        <v>8.5</v>
      </c>
      <c r="F31" s="850">
        <f t="shared" si="9"/>
        <v>13</v>
      </c>
      <c r="G31" s="850">
        <f t="shared" si="9"/>
        <v>0.21666666666666667</v>
      </c>
      <c r="H31" s="850">
        <f t="shared" si="9"/>
        <v>39.230769230769226</v>
      </c>
      <c r="I31" s="923">
        <f t="shared" si="10"/>
        <v>2.4464459591041869E-2</v>
      </c>
      <c r="J31" s="850">
        <f t="shared" si="11"/>
        <v>5.3006329113924056E-3</v>
      </c>
      <c r="L31" s="905"/>
    </row>
    <row r="32" spans="1:13">
      <c r="C32" s="850">
        <f t="shared" si="9"/>
        <v>119</v>
      </c>
      <c r="D32" s="850">
        <f t="shared" si="9"/>
        <v>0</v>
      </c>
      <c r="E32" s="850">
        <f t="shared" si="9"/>
        <v>8.4</v>
      </c>
      <c r="F32" s="850">
        <f t="shared" si="9"/>
        <v>14</v>
      </c>
      <c r="G32" s="850">
        <f t="shared" si="9"/>
        <v>0.23333333333333334</v>
      </c>
      <c r="H32" s="850">
        <f t="shared" si="9"/>
        <v>36</v>
      </c>
      <c r="I32" s="923">
        <f t="shared" si="10"/>
        <v>1.4483933787731256E-2</v>
      </c>
      <c r="J32" s="850">
        <f t="shared" si="11"/>
        <v>3.3795845504706267E-3</v>
      </c>
      <c r="L32" s="905"/>
    </row>
    <row r="33" spans="10:10">
      <c r="J33" s="850">
        <f>SUM(J27:J32)</f>
        <v>0.13057696815608208</v>
      </c>
    </row>
  </sheetData>
  <mergeCells count="6">
    <mergeCell ref="M9:M17"/>
    <mergeCell ref="C9:C17"/>
    <mergeCell ref="D9:D17"/>
    <mergeCell ref="I9:I17"/>
    <mergeCell ref="J9:J17"/>
    <mergeCell ref="K9:K17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  <pageSetUpPr fitToPage="1"/>
  </sheetPr>
  <dimension ref="A1:T400"/>
  <sheetViews>
    <sheetView topLeftCell="A7" workbookViewId="0">
      <selection activeCell="V4" sqref="V4"/>
    </sheetView>
  </sheetViews>
  <sheetFormatPr defaultColWidth="9.140625" defaultRowHeight="35.25" customHeight="1"/>
  <cols>
    <col min="1" max="1" width="9.140625" style="345"/>
    <col min="2" max="2" width="36.5703125" style="1" customWidth="1"/>
    <col min="3" max="3" width="7" style="9" bestFit="1" customWidth="1"/>
    <col min="4" max="4" width="10.140625" style="9" bestFit="1" customWidth="1"/>
    <col min="5" max="5" width="7.85546875" style="9" bestFit="1" customWidth="1"/>
    <col min="6" max="6" width="6.7109375" style="9" bestFit="1" customWidth="1"/>
    <col min="7" max="7" width="10.140625" style="9" bestFit="1" customWidth="1"/>
    <col min="8" max="8" width="6.7109375" style="9" bestFit="1" customWidth="1"/>
    <col min="9" max="9" width="10.140625" style="9" bestFit="1" customWidth="1"/>
    <col min="10" max="10" width="6.7109375" style="9" bestFit="1" customWidth="1"/>
    <col min="11" max="11" width="10.140625" style="9" bestFit="1" customWidth="1"/>
    <col min="12" max="12" width="9" style="9" bestFit="1" customWidth="1"/>
    <col min="13" max="13" width="11.5703125" style="9" customWidth="1"/>
    <col min="14" max="14" width="9" style="9" bestFit="1" customWidth="1"/>
    <col min="15" max="15" width="6.7109375" style="9" bestFit="1" customWidth="1"/>
    <col min="16" max="16" width="6.5703125" style="9" bestFit="1" customWidth="1"/>
    <col min="17" max="17" width="6.85546875" style="9" customWidth="1"/>
    <col min="18" max="18" width="7" style="9" customWidth="1"/>
    <col min="19" max="19" width="9" style="9" bestFit="1" customWidth="1"/>
    <col min="20" max="16384" width="9.140625" style="1"/>
  </cols>
  <sheetData>
    <row r="1" spans="1:20" ht="35.25" customHeight="1">
      <c r="F1" s="724"/>
      <c r="G1" s="724"/>
      <c r="H1" s="724"/>
      <c r="I1" s="724"/>
      <c r="J1" s="724"/>
      <c r="K1" s="724"/>
      <c r="L1" s="724"/>
      <c r="M1" s="724"/>
      <c r="Q1" s="724" t="s">
        <v>1020</v>
      </c>
      <c r="R1" s="724"/>
      <c r="S1" s="724">
        <v>2026</v>
      </c>
    </row>
    <row r="2" spans="1:20" ht="35.25" customHeight="1">
      <c r="A2" s="987" t="s">
        <v>2741</v>
      </c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987"/>
      <c r="P2" s="987"/>
      <c r="Q2" s="987"/>
      <c r="R2" s="987"/>
      <c r="S2" s="987"/>
    </row>
    <row r="3" spans="1:20" ht="35.25" customHeight="1" thickBot="1">
      <c r="B3" s="346"/>
      <c r="C3" s="725"/>
      <c r="D3" s="726"/>
      <c r="S3" s="9" t="s">
        <v>893</v>
      </c>
    </row>
    <row r="4" spans="1:20" ht="35.25" customHeight="1" thickBot="1">
      <c r="A4" s="988" t="s">
        <v>1021</v>
      </c>
      <c r="B4" s="988"/>
      <c r="C4" s="989" t="s">
        <v>1022</v>
      </c>
      <c r="D4" s="989"/>
      <c r="E4" s="989"/>
      <c r="F4" s="989"/>
      <c r="G4" s="989"/>
      <c r="H4" s="989"/>
      <c r="I4" s="989"/>
      <c r="J4" s="989"/>
      <c r="K4" s="989"/>
      <c r="L4" s="989"/>
      <c r="M4" s="989"/>
      <c r="N4" s="990" t="s">
        <v>1023</v>
      </c>
      <c r="O4" s="990"/>
      <c r="P4" s="990"/>
      <c r="Q4" s="990"/>
      <c r="R4" s="990"/>
      <c r="S4" s="990"/>
    </row>
    <row r="5" spans="1:20" ht="35.25" customHeight="1" thickBot="1">
      <c r="A5" s="988"/>
      <c r="B5" s="988"/>
      <c r="C5" s="991" t="s">
        <v>1024</v>
      </c>
      <c r="D5" s="991"/>
      <c r="E5" s="992" t="s">
        <v>1025</v>
      </c>
      <c r="F5" s="991" t="s">
        <v>1026</v>
      </c>
      <c r="G5" s="991"/>
      <c r="H5" s="991" t="s">
        <v>1027</v>
      </c>
      <c r="I5" s="991"/>
      <c r="J5" s="991" t="s">
        <v>1028</v>
      </c>
      <c r="K5" s="991"/>
      <c r="L5" s="993" t="s">
        <v>1029</v>
      </c>
      <c r="M5" s="993"/>
      <c r="N5" s="994" t="s">
        <v>1024</v>
      </c>
      <c r="O5" s="992" t="s">
        <v>1025</v>
      </c>
      <c r="P5" s="992" t="s">
        <v>1026</v>
      </c>
      <c r="Q5" s="992" t="s">
        <v>1027</v>
      </c>
      <c r="R5" s="992" t="s">
        <v>1028</v>
      </c>
      <c r="S5" s="995" t="s">
        <v>1030</v>
      </c>
    </row>
    <row r="6" spans="1:20" ht="35.25" customHeight="1" thickBot="1">
      <c r="A6" s="988"/>
      <c r="B6" s="988"/>
      <c r="C6" s="702" t="s">
        <v>917</v>
      </c>
      <c r="D6" s="702" t="s">
        <v>1031</v>
      </c>
      <c r="E6" s="992"/>
      <c r="F6" s="702" t="s">
        <v>917</v>
      </c>
      <c r="G6" s="702" t="s">
        <v>1031</v>
      </c>
      <c r="H6" s="702" t="s">
        <v>917</v>
      </c>
      <c r="I6" s="702" t="s">
        <v>1031</v>
      </c>
      <c r="J6" s="702" t="s">
        <v>917</v>
      </c>
      <c r="K6" s="702" t="s">
        <v>1031</v>
      </c>
      <c r="L6" s="702" t="s">
        <v>917</v>
      </c>
      <c r="M6" s="727" t="s">
        <v>1032</v>
      </c>
      <c r="N6" s="994"/>
      <c r="O6" s="992"/>
      <c r="P6" s="992"/>
      <c r="Q6" s="992"/>
      <c r="R6" s="992"/>
      <c r="S6" s="995"/>
    </row>
    <row r="7" spans="1:20" s="348" customFormat="1" ht="35.25" customHeight="1">
      <c r="A7" s="347" t="s">
        <v>1033</v>
      </c>
      <c r="B7" s="986" t="s">
        <v>1034</v>
      </c>
      <c r="C7" s="986"/>
      <c r="D7" s="986"/>
      <c r="E7" s="986"/>
      <c r="F7" s="986"/>
      <c r="G7" s="986"/>
      <c r="H7" s="986"/>
      <c r="I7" s="986"/>
      <c r="J7" s="986"/>
      <c r="K7" s="986"/>
      <c r="L7" s="986"/>
      <c r="M7" s="986"/>
      <c r="N7" s="986"/>
      <c r="O7" s="986"/>
      <c r="P7" s="986"/>
      <c r="Q7" s="986"/>
      <c r="R7" s="986"/>
      <c r="S7" s="986"/>
    </row>
    <row r="8" spans="1:20" s="353" customFormat="1" ht="35.25" customHeight="1">
      <c r="A8" s="349" t="s">
        <v>217</v>
      </c>
      <c r="B8" s="350" t="s">
        <v>1035</v>
      </c>
      <c r="C8" s="374">
        <f>'CMSA - ANRE'!J290</f>
        <v>623.75082499999996</v>
      </c>
      <c r="D8" s="375">
        <f>'CMSA - ANRE'!J290</f>
        <v>623.75082499999996</v>
      </c>
      <c r="E8" s="351">
        <f>CTSA!D34</f>
        <v>111.07861221889104</v>
      </c>
      <c r="F8" s="375">
        <f>CPSA!E75</f>
        <v>180.87827676828772</v>
      </c>
      <c r="G8" s="375">
        <f>CPSA!F75</f>
        <v>185.0731820937315</v>
      </c>
      <c r="H8" s="375">
        <f>IF(F8&gt;0,(C8+E8+F8)*14.5%," ")</f>
        <v>132.77761852814092</v>
      </c>
      <c r="I8" s="375">
        <f>IF(G8&gt;0,(D8+E8+G8)*14.5%," ")</f>
        <v>133.38587980033026</v>
      </c>
      <c r="J8" s="375">
        <f>IF(F8&gt;0,SUM(C8,E8,F8,H8)*5%," ")</f>
        <v>52.424266625765988</v>
      </c>
      <c r="K8" s="375">
        <f>IF(G8&gt;0,SUM(D8:E8,G8,I8)*5%," ")</f>
        <v>52.664424955647632</v>
      </c>
      <c r="L8" s="728">
        <f t="shared" ref="L8:L39" si="0">IFERROR(ROUND(IF(F8&gt;0,SUM(C8,E8,F8,H8,J8)," "),2)," ")</f>
        <v>1100.9100000000001</v>
      </c>
      <c r="M8" s="729">
        <f t="shared" ref="M8:M39" si="1">ROUND(IF(G8&gt;0,SUM(D8:E8,G8,I8,K8)," "),2)</f>
        <v>1105.95</v>
      </c>
      <c r="N8" s="730">
        <f>'CMSA - ANRE'!J296</f>
        <v>8.84</v>
      </c>
      <c r="O8" s="728">
        <f>CTSA!D40</f>
        <v>11.397448694923373</v>
      </c>
      <c r="P8" s="728">
        <f>CPSA!F84</f>
        <v>6.0910025325443788</v>
      </c>
      <c r="Q8" s="728">
        <f t="shared" ref="Q8:Q39" si="2">SUM(N8:P8)*14.5%</f>
        <v>3.8176254279828239</v>
      </c>
      <c r="R8" s="728">
        <f t="shared" ref="R8:R39" si="3">SUM(N8:Q8)*5%</f>
        <v>1.507303832772529</v>
      </c>
      <c r="S8" s="729">
        <f t="shared" ref="S8:S39" si="4">ROUND(SUM(N8:R8),2)</f>
        <v>31.65</v>
      </c>
      <c r="T8" s="352"/>
    </row>
    <row r="9" spans="1:20" s="353" customFormat="1" ht="35.25" customHeight="1">
      <c r="A9" s="349" t="s">
        <v>218</v>
      </c>
      <c r="B9" s="350" t="s">
        <v>1036</v>
      </c>
      <c r="C9" s="374">
        <f>'CMSA - ANRE'!K290</f>
        <v>887.03342662601631</v>
      </c>
      <c r="D9" s="375">
        <f>'CMSA - ANRE'!L290</f>
        <v>887.03342662601631</v>
      </c>
      <c r="E9" s="351">
        <f>CTSA!E34</f>
        <v>111.07861221889104</v>
      </c>
      <c r="F9" s="375">
        <f>CPSA!G75</f>
        <v>180.90312057071446</v>
      </c>
      <c r="G9" s="375">
        <f>CPSA!H75</f>
        <v>185.09802589615825</v>
      </c>
      <c r="H9" s="375">
        <f t="shared" ref="H9:H39" si="5">IF(F9&gt;0,(C9+E9+F9)*14.5%," ")</f>
        <v>170.95719811526516</v>
      </c>
      <c r="I9" s="375">
        <f>IF(G9&gt;0,(D9+E9+G9)*14.5%," ")</f>
        <v>171.56545938745452</v>
      </c>
      <c r="J9" s="375">
        <f t="shared" ref="J9:J39" si="6">IF(F9&gt;0,SUM(C9,E9,F9,H9)*5%," ")</f>
        <v>67.498617876544344</v>
      </c>
      <c r="K9" s="375">
        <f t="shared" ref="K9:K39" si="7">IF(G9&gt;0,SUM(D9:E9,G9,I9)*5%," ")</f>
        <v>67.73877620642601</v>
      </c>
      <c r="L9" s="728">
        <f t="shared" si="0"/>
        <v>1417.47</v>
      </c>
      <c r="M9" s="729">
        <f t="shared" si="1"/>
        <v>1422.51</v>
      </c>
      <c r="N9" s="730">
        <f>'CMSA - ANRE'!K296</f>
        <v>10.8</v>
      </c>
      <c r="O9" s="728">
        <f>CTSA!E40</f>
        <v>11.397448694923373</v>
      </c>
      <c r="P9" s="728">
        <f>CPSA!H84</f>
        <v>6.0910025325443788</v>
      </c>
      <c r="Q9" s="728">
        <f t="shared" si="2"/>
        <v>4.1018254279828241</v>
      </c>
      <c r="R9" s="728">
        <f t="shared" si="3"/>
        <v>1.6195138327725289</v>
      </c>
      <c r="S9" s="729">
        <f t="shared" si="4"/>
        <v>34.01</v>
      </c>
      <c r="T9" s="352"/>
    </row>
    <row r="10" spans="1:20" s="353" customFormat="1" ht="35.25" customHeight="1">
      <c r="A10" s="349" t="s">
        <v>219</v>
      </c>
      <c r="B10" s="350" t="s">
        <v>1037</v>
      </c>
      <c r="C10" s="374"/>
      <c r="D10" s="375">
        <f>'CMSA - ANRE'!M290</f>
        <v>1824.4334249999997</v>
      </c>
      <c r="E10" s="351">
        <f>CTSA!F34</f>
        <v>111.07861221889104</v>
      </c>
      <c r="F10" s="375"/>
      <c r="G10" s="375">
        <f>CPSA!I75</f>
        <v>185.13409513938876</v>
      </c>
      <c r="H10" s="375" t="str">
        <f t="shared" si="5"/>
        <v xml:space="preserve"> </v>
      </c>
      <c r="I10" s="375">
        <f>IF(G10&gt;0,(D10+E10+G10)*14.5%," ")</f>
        <v>307.49368919195047</v>
      </c>
      <c r="J10" s="375" t="str">
        <f t="shared" si="6"/>
        <v xml:space="preserve"> </v>
      </c>
      <c r="K10" s="375">
        <f t="shared" si="7"/>
        <v>121.40699107751151</v>
      </c>
      <c r="L10" s="728" t="str">
        <f t="shared" si="0"/>
        <v xml:space="preserve"> </v>
      </c>
      <c r="M10" s="729">
        <f t="shared" si="1"/>
        <v>2549.5500000000002</v>
      </c>
      <c r="N10" s="730">
        <f>'CMSA - ANRE'!M296</f>
        <v>15.029999999999998</v>
      </c>
      <c r="O10" s="728">
        <f>CTSA!F40</f>
        <v>11.397448694923373</v>
      </c>
      <c r="P10" s="728">
        <f>CPSA!I84</f>
        <v>6.0910025325443788</v>
      </c>
      <c r="Q10" s="728">
        <f t="shared" si="2"/>
        <v>4.7151754279828237</v>
      </c>
      <c r="R10" s="728">
        <f t="shared" si="3"/>
        <v>1.8616813327725286</v>
      </c>
      <c r="S10" s="729">
        <f t="shared" si="4"/>
        <v>39.1</v>
      </c>
      <c r="T10" s="352"/>
    </row>
    <row r="11" spans="1:20" s="353" customFormat="1" ht="35.25" customHeight="1">
      <c r="A11" s="349" t="s">
        <v>220</v>
      </c>
      <c r="B11" s="350" t="s">
        <v>1038</v>
      </c>
      <c r="C11" s="374"/>
      <c r="D11" s="375">
        <f>'CMSA - ANRE'!N290</f>
        <v>2350.7564090000001</v>
      </c>
      <c r="E11" s="351">
        <f>CTSA!G34</f>
        <v>111.07861221889104</v>
      </c>
      <c r="F11" s="375"/>
      <c r="G11" s="375">
        <f>CPSA!J75</f>
        <v>191.28493917097413</v>
      </c>
      <c r="H11" s="375" t="str">
        <f t="shared" si="5"/>
        <v xml:space="preserve"> </v>
      </c>
      <c r="I11" s="375">
        <f>CPSA!J75</f>
        <v>191.28493917097413</v>
      </c>
      <c r="J11" s="375" t="str">
        <f t="shared" si="6"/>
        <v xml:space="preserve"> </v>
      </c>
      <c r="K11" s="375">
        <f t="shared" si="7"/>
        <v>142.22024497804199</v>
      </c>
      <c r="L11" s="728" t="str">
        <f t="shared" si="0"/>
        <v xml:space="preserve"> </v>
      </c>
      <c r="M11" s="729">
        <f t="shared" si="1"/>
        <v>2986.63</v>
      </c>
      <c r="N11" s="730">
        <f>'CMSA - ANRE'!N296</f>
        <v>24.45</v>
      </c>
      <c r="O11" s="728">
        <f>CTSA!G40</f>
        <v>11.397448694923373</v>
      </c>
      <c r="P11" s="728">
        <f>CPSA!J84</f>
        <v>6.0910025325443788</v>
      </c>
      <c r="Q11" s="728">
        <f t="shared" si="2"/>
        <v>6.0810754279828236</v>
      </c>
      <c r="R11" s="728">
        <f t="shared" si="3"/>
        <v>2.4009763327725291</v>
      </c>
      <c r="S11" s="729">
        <f t="shared" si="4"/>
        <v>50.42</v>
      </c>
      <c r="T11" s="352"/>
    </row>
    <row r="12" spans="1:20" s="353" customFormat="1" ht="35.25" customHeight="1">
      <c r="A12" s="349" t="s">
        <v>221</v>
      </c>
      <c r="B12" s="350" t="s">
        <v>1039</v>
      </c>
      <c r="C12" s="374"/>
      <c r="D12" s="375">
        <f>'CMSA - ANRE'!O290</f>
        <v>3138.7097423333335</v>
      </c>
      <c r="E12" s="351">
        <f>CTSA!H34</f>
        <v>111.07861221889104</v>
      </c>
      <c r="F12" s="375"/>
      <c r="G12" s="375">
        <f>CPSA!K75</f>
        <v>191.34152634636166</v>
      </c>
      <c r="H12" s="375" t="str">
        <f t="shared" si="5"/>
        <v xml:space="preserve"> </v>
      </c>
      <c r="I12" s="375">
        <f t="shared" ref="I12:I43" si="8">IF(G12&gt;0,(D12+E12+G12)*14.5%," ")</f>
        <v>498.96383273029494</v>
      </c>
      <c r="J12" s="375" t="str">
        <f t="shared" si="6"/>
        <v xml:space="preserve"> </v>
      </c>
      <c r="K12" s="375">
        <f t="shared" si="7"/>
        <v>197.00468568144407</v>
      </c>
      <c r="L12" s="728" t="str">
        <f t="shared" si="0"/>
        <v xml:space="preserve"> </v>
      </c>
      <c r="M12" s="729">
        <f t="shared" si="1"/>
        <v>4137.1000000000004</v>
      </c>
      <c r="N12" s="730">
        <f>'CMSA - ANRE'!O296</f>
        <v>41.71</v>
      </c>
      <c r="O12" s="728">
        <f>CTSA!H40</f>
        <v>11.397448694923373</v>
      </c>
      <c r="P12" s="728">
        <f t="shared" ref="P12:P21" si="9">$P$11</f>
        <v>6.0910025325443788</v>
      </c>
      <c r="Q12" s="728">
        <f t="shared" si="2"/>
        <v>8.5837754279828236</v>
      </c>
      <c r="R12" s="728">
        <f t="shared" si="3"/>
        <v>3.3891113327725293</v>
      </c>
      <c r="S12" s="729">
        <f t="shared" si="4"/>
        <v>71.17</v>
      </c>
      <c r="T12" s="352"/>
    </row>
    <row r="13" spans="1:20" s="353" customFormat="1" ht="35.25" customHeight="1">
      <c r="A13" s="349" t="s">
        <v>222</v>
      </c>
      <c r="B13" s="350" t="s">
        <v>1040</v>
      </c>
      <c r="C13" s="374"/>
      <c r="D13" s="375">
        <f>'CMSA - ANRE'!P290</f>
        <v>6074.604075666668</v>
      </c>
      <c r="E13" s="351">
        <f>CTSA!I34</f>
        <v>111.07861221889104</v>
      </c>
      <c r="F13" s="375"/>
      <c r="G13" s="375">
        <f>CPSA!L75</f>
        <v>220.37070004149555</v>
      </c>
      <c r="H13" s="375" t="str">
        <f t="shared" si="5"/>
        <v xml:space="preserve"> </v>
      </c>
      <c r="I13" s="375">
        <f t="shared" si="8"/>
        <v>928.8777412494228</v>
      </c>
      <c r="J13" s="375" t="str">
        <f t="shared" si="6"/>
        <v xml:space="preserve"> </v>
      </c>
      <c r="K13" s="375">
        <f t="shared" si="7"/>
        <v>366.74655645882387</v>
      </c>
      <c r="L13" s="728" t="str">
        <f t="shared" si="0"/>
        <v xml:space="preserve"> </v>
      </c>
      <c r="M13" s="729">
        <f t="shared" si="1"/>
        <v>7701.68</v>
      </c>
      <c r="N13" s="730">
        <f>'CMSA - ANRE'!P296</f>
        <v>65.12</v>
      </c>
      <c r="O13" s="728">
        <f>CTSA!I40</f>
        <v>11.397448694923373</v>
      </c>
      <c r="P13" s="728">
        <f t="shared" si="9"/>
        <v>6.0910025325443788</v>
      </c>
      <c r="Q13" s="728">
        <f t="shared" si="2"/>
        <v>11.978225427982823</v>
      </c>
      <c r="R13" s="728">
        <f t="shared" si="3"/>
        <v>4.7293338327725287</v>
      </c>
      <c r="S13" s="729">
        <f t="shared" si="4"/>
        <v>99.32</v>
      </c>
      <c r="T13" s="352"/>
    </row>
    <row r="14" spans="1:20" s="353" customFormat="1" ht="35.25" customHeight="1">
      <c r="A14" s="349" t="s">
        <v>223</v>
      </c>
      <c r="B14" s="350" t="s">
        <v>1041</v>
      </c>
      <c r="C14" s="374"/>
      <c r="D14" s="375">
        <f>'CMSA - ANRE'!Q290</f>
        <v>10499.565409000001</v>
      </c>
      <c r="E14" s="351">
        <f>CTSA!J34</f>
        <v>111.07861221889104</v>
      </c>
      <c r="F14" s="375"/>
      <c r="G14" s="375">
        <f>CPSA!M75</f>
        <v>221.91156008092159</v>
      </c>
      <c r="H14" s="375" t="str">
        <f t="shared" si="5"/>
        <v xml:space="preserve"> </v>
      </c>
      <c r="I14" s="375">
        <f t="shared" si="8"/>
        <v>1570.7205592884729</v>
      </c>
      <c r="J14" s="375" t="str">
        <f t="shared" si="6"/>
        <v xml:space="preserve"> </v>
      </c>
      <c r="K14" s="375">
        <f t="shared" si="7"/>
        <v>620.16380702941433</v>
      </c>
      <c r="L14" s="728" t="str">
        <f t="shared" si="0"/>
        <v xml:space="preserve"> </v>
      </c>
      <c r="M14" s="729">
        <f t="shared" si="1"/>
        <v>13023.44</v>
      </c>
      <c r="N14" s="730">
        <f>'CMSA - ANRE'!Q296</f>
        <v>91.93</v>
      </c>
      <c r="O14" s="728">
        <f>CTSA!J40</f>
        <v>11.397448694923373</v>
      </c>
      <c r="P14" s="728">
        <f t="shared" si="9"/>
        <v>6.0910025325443788</v>
      </c>
      <c r="Q14" s="728">
        <f t="shared" si="2"/>
        <v>15.865675427982824</v>
      </c>
      <c r="R14" s="728">
        <f t="shared" si="3"/>
        <v>6.2642063327725293</v>
      </c>
      <c r="S14" s="729">
        <f t="shared" si="4"/>
        <v>131.55000000000001</v>
      </c>
      <c r="T14" s="352"/>
    </row>
    <row r="15" spans="1:20" s="353" customFormat="1" ht="35.25" customHeight="1">
      <c r="A15" s="349" t="s">
        <v>224</v>
      </c>
      <c r="B15" s="350" t="s">
        <v>1042</v>
      </c>
      <c r="C15" s="374"/>
      <c r="D15" s="375">
        <f>'CMSA - ANRE'!R290</f>
        <v>11043.235650000001</v>
      </c>
      <c r="E15" s="351">
        <f>CTSA!K34</f>
        <v>111.07861221889104</v>
      </c>
      <c r="F15" s="375"/>
      <c r="G15" s="375">
        <f>CPSA!N75</f>
        <v>235.0682351431191</v>
      </c>
      <c r="H15" s="375" t="str">
        <f t="shared" si="5"/>
        <v xml:space="preserve"> </v>
      </c>
      <c r="I15" s="375">
        <f t="shared" si="8"/>
        <v>1651.4604621174915</v>
      </c>
      <c r="J15" s="375" t="str">
        <f t="shared" si="6"/>
        <v xml:space="preserve"> </v>
      </c>
      <c r="K15" s="375">
        <f t="shared" si="7"/>
        <v>652.04214797397515</v>
      </c>
      <c r="L15" s="728" t="str">
        <f t="shared" si="0"/>
        <v xml:space="preserve"> </v>
      </c>
      <c r="M15" s="729">
        <f t="shared" si="1"/>
        <v>13692.89</v>
      </c>
      <c r="N15" s="730">
        <f>'CMSA - ANRE'!R296</f>
        <v>123.43000000000002</v>
      </c>
      <c r="O15" s="728">
        <f>CTSA!K40</f>
        <v>11.397448694923373</v>
      </c>
      <c r="P15" s="728">
        <f t="shared" si="9"/>
        <v>6.0910025325443788</v>
      </c>
      <c r="Q15" s="728">
        <f t="shared" si="2"/>
        <v>20.433175427982825</v>
      </c>
      <c r="R15" s="728">
        <f t="shared" si="3"/>
        <v>8.0675813327725301</v>
      </c>
      <c r="S15" s="729">
        <f t="shared" si="4"/>
        <v>169.42</v>
      </c>
      <c r="T15" s="352"/>
    </row>
    <row r="16" spans="1:20" s="353" customFormat="1" ht="35.25" customHeight="1">
      <c r="A16" s="349" t="s">
        <v>225</v>
      </c>
      <c r="B16" s="350" t="s">
        <v>1043</v>
      </c>
      <c r="C16" s="374"/>
      <c r="D16" s="375">
        <f>'CMSA - ANRE'!S290</f>
        <v>14989.527650000002</v>
      </c>
      <c r="E16" s="351">
        <f>CTSA!L34</f>
        <v>111.07861221889104</v>
      </c>
      <c r="F16" s="375"/>
      <c r="G16" s="375">
        <f>CPSA!O75</f>
        <v>299.12871826607767</v>
      </c>
      <c r="H16" s="375" t="str">
        <f t="shared" si="5"/>
        <v xml:space="preserve"> </v>
      </c>
      <c r="I16" s="375">
        <f t="shared" si="8"/>
        <v>2232.9615721703208</v>
      </c>
      <c r="J16" s="375" t="str">
        <f t="shared" si="6"/>
        <v xml:space="preserve"> </v>
      </c>
      <c r="K16" s="375">
        <f t="shared" si="7"/>
        <v>881.63482763276465</v>
      </c>
      <c r="L16" s="728" t="str">
        <f t="shared" si="0"/>
        <v xml:space="preserve"> </v>
      </c>
      <c r="M16" s="729">
        <f t="shared" si="1"/>
        <v>18514.330000000002</v>
      </c>
      <c r="N16" s="730">
        <f>'CMSA - ANRE'!S296</f>
        <v>235</v>
      </c>
      <c r="O16" s="728">
        <f>CTSA!L40</f>
        <v>11.397448694923373</v>
      </c>
      <c r="P16" s="728">
        <f t="shared" si="9"/>
        <v>6.0910025325443788</v>
      </c>
      <c r="Q16" s="728">
        <f t="shared" si="2"/>
        <v>36.610825427982824</v>
      </c>
      <c r="R16" s="728">
        <f t="shared" si="3"/>
        <v>14.454963832772529</v>
      </c>
      <c r="S16" s="729">
        <f t="shared" si="4"/>
        <v>303.55</v>
      </c>
      <c r="T16" s="352"/>
    </row>
    <row r="17" spans="1:20" s="353" customFormat="1" ht="35.25" customHeight="1">
      <c r="A17" s="349" t="s">
        <v>226</v>
      </c>
      <c r="B17" s="350" t="s">
        <v>1044</v>
      </c>
      <c r="C17" s="374"/>
      <c r="D17" s="375">
        <f>'CMSA - ANRE'!T290</f>
        <v>19512.021141666664</v>
      </c>
      <c r="E17" s="351">
        <f>CTSA!M34</f>
        <v>111.07861221889104</v>
      </c>
      <c r="F17" s="375"/>
      <c r="G17" s="375">
        <f>CPSA!P75</f>
        <v>331.65606659588536</v>
      </c>
      <c r="H17" s="375" t="str">
        <f t="shared" si="5"/>
        <v xml:space="preserve"> </v>
      </c>
      <c r="I17" s="375">
        <f t="shared" si="8"/>
        <v>2893.4395939698088</v>
      </c>
      <c r="J17" s="375" t="str">
        <f t="shared" si="6"/>
        <v xml:space="preserve"> </v>
      </c>
      <c r="K17" s="375">
        <f t="shared" si="7"/>
        <v>1142.4097707225626</v>
      </c>
      <c r="L17" s="728" t="str">
        <f t="shared" si="0"/>
        <v xml:space="preserve"> </v>
      </c>
      <c r="M17" s="729">
        <f t="shared" si="1"/>
        <v>23990.61</v>
      </c>
      <c r="N17" s="730">
        <f>'CMSA - ANRE'!T296</f>
        <v>254.36999999999998</v>
      </c>
      <c r="O17" s="728">
        <f>CTSA!M40</f>
        <v>11.397448694923373</v>
      </c>
      <c r="P17" s="728">
        <f t="shared" si="9"/>
        <v>6.0910025325443788</v>
      </c>
      <c r="Q17" s="728">
        <f t="shared" si="2"/>
        <v>39.419475427982825</v>
      </c>
      <c r="R17" s="728">
        <f t="shared" si="3"/>
        <v>15.563896332772529</v>
      </c>
      <c r="S17" s="729">
        <f t="shared" si="4"/>
        <v>326.83999999999997</v>
      </c>
      <c r="T17" s="352"/>
    </row>
    <row r="18" spans="1:20" s="353" customFormat="1" ht="35.25" customHeight="1">
      <c r="A18" s="349" t="s">
        <v>227</v>
      </c>
      <c r="B18" s="350" t="s">
        <v>1045</v>
      </c>
      <c r="C18" s="374"/>
      <c r="D18" s="375">
        <f>'CMSA - ANRE'!U290</f>
        <v>26232.382808333332</v>
      </c>
      <c r="E18" s="351">
        <f>CTSA!N34</f>
        <v>111.07861221889104</v>
      </c>
      <c r="F18" s="375"/>
      <c r="G18" s="375">
        <f>CPSA!Q75</f>
        <v>333.31024361286762</v>
      </c>
      <c r="H18" s="375" t="str">
        <f t="shared" si="5"/>
        <v xml:space="preserve"> </v>
      </c>
      <c r="I18" s="375">
        <f t="shared" si="8"/>
        <v>3868.1318913039381</v>
      </c>
      <c r="J18" s="375" t="str">
        <f t="shared" si="6"/>
        <v xml:space="preserve"> </v>
      </c>
      <c r="K18" s="375">
        <f t="shared" si="7"/>
        <v>1527.2451777734516</v>
      </c>
      <c r="L18" s="728" t="str">
        <f t="shared" si="0"/>
        <v xml:space="preserve"> </v>
      </c>
      <c r="M18" s="729">
        <f t="shared" si="1"/>
        <v>32072.15</v>
      </c>
      <c r="N18" s="730">
        <f>'CMSA - ANRE'!U296</f>
        <v>353.48</v>
      </c>
      <c r="O18" s="728">
        <f>CTSA!N40</f>
        <v>11.397448694923373</v>
      </c>
      <c r="P18" s="728">
        <f t="shared" si="9"/>
        <v>6.0910025325443788</v>
      </c>
      <c r="Q18" s="728">
        <f t="shared" si="2"/>
        <v>53.790425427982825</v>
      </c>
      <c r="R18" s="728">
        <f t="shared" si="3"/>
        <v>21.23794383277253</v>
      </c>
      <c r="S18" s="729">
        <f t="shared" si="4"/>
        <v>446</v>
      </c>
      <c r="T18" s="352"/>
    </row>
    <row r="19" spans="1:20" s="353" customFormat="1" ht="35.25" customHeight="1">
      <c r="A19" s="349" t="s">
        <v>228</v>
      </c>
      <c r="B19" s="350" t="s">
        <v>1046</v>
      </c>
      <c r="C19" s="374"/>
      <c r="D19" s="375">
        <f>'CMSA - ANRE'!V290</f>
        <v>39744.69946666668</v>
      </c>
      <c r="E19" s="351">
        <f>CTSA!O34</f>
        <v>111.07861221889104</v>
      </c>
      <c r="F19" s="375"/>
      <c r="G19" s="375">
        <f>CPSA!R75</f>
        <v>383.90680894214574</v>
      </c>
      <c r="H19" s="375" t="str">
        <f t="shared" si="5"/>
        <v xml:space="preserve"> </v>
      </c>
      <c r="I19" s="375">
        <f t="shared" si="8"/>
        <v>5834.7543087350186</v>
      </c>
      <c r="J19" s="375" t="str">
        <f t="shared" si="6"/>
        <v xml:space="preserve"> </v>
      </c>
      <c r="K19" s="375">
        <f t="shared" si="7"/>
        <v>2303.7219598281367</v>
      </c>
      <c r="L19" s="728" t="str">
        <f t="shared" si="0"/>
        <v xml:space="preserve"> </v>
      </c>
      <c r="M19" s="729">
        <f t="shared" si="1"/>
        <v>48378.16</v>
      </c>
      <c r="N19" s="730">
        <f>'CMSA - ANRE'!V296</f>
        <v>551.07000000000005</v>
      </c>
      <c r="O19" s="728">
        <f>CTSA!O40</f>
        <v>11.397448694923373</v>
      </c>
      <c r="P19" s="728">
        <f t="shared" si="9"/>
        <v>6.0910025325443788</v>
      </c>
      <c r="Q19" s="728">
        <f t="shared" si="2"/>
        <v>82.440975427982821</v>
      </c>
      <c r="R19" s="728">
        <f t="shared" si="3"/>
        <v>32.549971332772536</v>
      </c>
      <c r="S19" s="729">
        <f t="shared" si="4"/>
        <v>683.55</v>
      </c>
      <c r="T19" s="352"/>
    </row>
    <row r="20" spans="1:20" s="353" customFormat="1" ht="35.25" customHeight="1">
      <c r="A20" s="349" t="s">
        <v>229</v>
      </c>
      <c r="B20" s="350" t="s">
        <v>1047</v>
      </c>
      <c r="C20" s="374"/>
      <c r="D20" s="375">
        <f>'CMSA - ANRE'!W290</f>
        <v>70033.082466666659</v>
      </c>
      <c r="E20" s="351">
        <f>CTSA!P34</f>
        <v>111.07861221889104</v>
      </c>
      <c r="F20" s="375"/>
      <c r="G20" s="375">
        <f>CPSA!S75</f>
        <v>432.70713888304806</v>
      </c>
      <c r="H20" s="375" t="str">
        <f t="shared" si="5"/>
        <v xml:space="preserve"> </v>
      </c>
      <c r="I20" s="375">
        <f t="shared" si="8"/>
        <v>10233.645891576447</v>
      </c>
      <c r="J20" s="375" t="str">
        <f t="shared" si="6"/>
        <v xml:space="preserve"> </v>
      </c>
      <c r="K20" s="375">
        <f t="shared" si="7"/>
        <v>4040.5257054672529</v>
      </c>
      <c r="L20" s="728" t="str">
        <f t="shared" si="0"/>
        <v xml:space="preserve"> </v>
      </c>
      <c r="M20" s="729">
        <f t="shared" si="1"/>
        <v>84851.04</v>
      </c>
      <c r="N20" s="730">
        <f>'CMSA - ANRE'!W296</f>
        <v>856.2700000000001</v>
      </c>
      <c r="O20" s="728">
        <f>CTSA!P40</f>
        <v>11.397448694923373</v>
      </c>
      <c r="P20" s="728">
        <f t="shared" si="9"/>
        <v>6.0910025325443788</v>
      </c>
      <c r="Q20" s="728">
        <f t="shared" si="2"/>
        <v>126.69497542798283</v>
      </c>
      <c r="R20" s="728">
        <f t="shared" si="3"/>
        <v>50.022671332772539</v>
      </c>
      <c r="S20" s="729">
        <f t="shared" si="4"/>
        <v>1050.48</v>
      </c>
      <c r="T20" s="352"/>
    </row>
    <row r="21" spans="1:20" s="353" customFormat="1" ht="35.25" customHeight="1">
      <c r="A21" s="349" t="s">
        <v>230</v>
      </c>
      <c r="B21" s="350" t="s">
        <v>1048</v>
      </c>
      <c r="C21" s="374"/>
      <c r="D21" s="375">
        <f>'CMSA - ANRE'!X290</f>
        <v>79917.667799999996</v>
      </c>
      <c r="E21" s="351">
        <f>CTSA!Q34</f>
        <v>111.07861221889104</v>
      </c>
      <c r="F21" s="375"/>
      <c r="G21" s="375">
        <f>CPSA!T75</f>
        <v>451.80030290812203</v>
      </c>
      <c r="H21" s="375" t="str">
        <f t="shared" si="5"/>
        <v xml:space="preserve"> </v>
      </c>
      <c r="I21" s="375">
        <f t="shared" si="8"/>
        <v>11669.679273693415</v>
      </c>
      <c r="J21" s="375" t="str">
        <f t="shared" si="6"/>
        <v xml:space="preserve"> </v>
      </c>
      <c r="K21" s="375">
        <f t="shared" si="7"/>
        <v>4607.511299441021</v>
      </c>
      <c r="L21" s="728" t="str">
        <f t="shared" si="0"/>
        <v xml:space="preserve"> </v>
      </c>
      <c r="M21" s="729">
        <f t="shared" si="1"/>
        <v>96757.74</v>
      </c>
      <c r="N21" s="730">
        <f>'CMSA - ANRE'!X296</f>
        <v>1098</v>
      </c>
      <c r="O21" s="728">
        <f>CTSA!Q40</f>
        <v>11.397448694923373</v>
      </c>
      <c r="P21" s="728">
        <f t="shared" si="9"/>
        <v>6.0910025325443788</v>
      </c>
      <c r="Q21" s="728">
        <f t="shared" si="2"/>
        <v>161.74582542798282</v>
      </c>
      <c r="R21" s="728">
        <f t="shared" si="3"/>
        <v>63.861713832772537</v>
      </c>
      <c r="S21" s="729">
        <f t="shared" si="4"/>
        <v>1341.1</v>
      </c>
      <c r="T21" s="352"/>
    </row>
    <row r="22" spans="1:20" s="353" customFormat="1" ht="35.25" customHeight="1">
      <c r="A22" s="349" t="s">
        <v>231</v>
      </c>
      <c r="B22" s="350" t="s">
        <v>1049</v>
      </c>
      <c r="C22" s="374">
        <f>'CMSA - ANRE'!Y290</f>
        <v>593.68582500000002</v>
      </c>
      <c r="D22" s="731">
        <f>'CMSA - ANRE'!Y290</f>
        <v>593.68582500000002</v>
      </c>
      <c r="E22" s="375">
        <f>CTSA!R34</f>
        <v>111.07861221889104</v>
      </c>
      <c r="F22" s="375">
        <f>CPSA!U75</f>
        <v>202.91619576233597</v>
      </c>
      <c r="G22" s="375">
        <f>CPSA!V75</f>
        <v>207.11110108777982</v>
      </c>
      <c r="H22" s="375">
        <f t="shared" si="5"/>
        <v>131.61369178227793</v>
      </c>
      <c r="I22" s="375">
        <f t="shared" si="8"/>
        <v>132.22195305446726</v>
      </c>
      <c r="J22" s="375">
        <f t="shared" si="6"/>
        <v>51.964716238175257</v>
      </c>
      <c r="K22" s="375">
        <f t="shared" si="7"/>
        <v>52.204874568056916</v>
      </c>
      <c r="L22" s="375">
        <f t="shared" si="0"/>
        <v>1091.26</v>
      </c>
      <c r="M22" s="370">
        <f t="shared" si="1"/>
        <v>1096.3</v>
      </c>
      <c r="N22" s="374">
        <f>'CMSA - ANRE'!Y296</f>
        <v>8.84</v>
      </c>
      <c r="O22" s="375">
        <f>CTSA!R40</f>
        <v>11.397448694923373</v>
      </c>
      <c r="P22" s="375">
        <f>CPSA!V84</f>
        <v>6.0910025325443788</v>
      </c>
      <c r="Q22" s="375">
        <f t="shared" si="2"/>
        <v>3.8176254279828239</v>
      </c>
      <c r="R22" s="375">
        <f t="shared" si="3"/>
        <v>1.507303832772529</v>
      </c>
      <c r="S22" s="370">
        <f t="shared" si="4"/>
        <v>31.65</v>
      </c>
      <c r="T22" s="352"/>
    </row>
    <row r="23" spans="1:20" s="353" customFormat="1" ht="35.25" customHeight="1">
      <c r="A23" s="349" t="s">
        <v>232</v>
      </c>
      <c r="B23" s="350" t="s">
        <v>1050</v>
      </c>
      <c r="C23" s="374">
        <f>'CMSA - ANRE'!Z290</f>
        <v>611.36582500000009</v>
      </c>
      <c r="D23" s="731">
        <f>'CMSA - ANRE'!Z290</f>
        <v>611.36582500000009</v>
      </c>
      <c r="E23" s="375">
        <f>CTSA!S34</f>
        <v>111.07861221889104</v>
      </c>
      <c r="F23" s="375">
        <f>CPSA!W75</f>
        <v>202.91619576233597</v>
      </c>
      <c r="G23" s="375">
        <f>CPSA!X75</f>
        <v>207.11110108777982</v>
      </c>
      <c r="H23" s="375">
        <f t="shared" si="5"/>
        <v>134.17729178227793</v>
      </c>
      <c r="I23" s="375">
        <f t="shared" si="8"/>
        <v>134.78555305446727</v>
      </c>
      <c r="J23" s="375">
        <f t="shared" si="6"/>
        <v>52.976896238175257</v>
      </c>
      <c r="K23" s="375">
        <f t="shared" si="7"/>
        <v>53.217054568056916</v>
      </c>
      <c r="L23" s="375">
        <f t="shared" si="0"/>
        <v>1112.51</v>
      </c>
      <c r="M23" s="370">
        <f t="shared" si="1"/>
        <v>1117.56</v>
      </c>
      <c r="N23" s="374">
        <f>'CMSA - ANRE'!Z296</f>
        <v>8.84</v>
      </c>
      <c r="O23" s="375">
        <f>CTSA!S40</f>
        <v>11.397448694923373</v>
      </c>
      <c r="P23" s="375">
        <f>CPSA!X84</f>
        <v>6.0910025325443788</v>
      </c>
      <c r="Q23" s="375">
        <f t="shared" si="2"/>
        <v>3.8176254279828239</v>
      </c>
      <c r="R23" s="375">
        <f t="shared" si="3"/>
        <v>1.507303832772529</v>
      </c>
      <c r="S23" s="370">
        <f t="shared" si="4"/>
        <v>31.65</v>
      </c>
      <c r="T23" s="352"/>
    </row>
    <row r="24" spans="1:20" s="353" customFormat="1" ht="35.25" customHeight="1">
      <c r="A24" s="349" t="s">
        <v>233</v>
      </c>
      <c r="B24" s="350" t="s">
        <v>1051</v>
      </c>
      <c r="C24" s="374">
        <f>'CMSA - ANRE'!AA290</f>
        <v>613.56582500000002</v>
      </c>
      <c r="D24" s="731">
        <f>'CMSA - ANRE'!AA290</f>
        <v>613.56582500000002</v>
      </c>
      <c r="E24" s="375">
        <f>CTSA!T34</f>
        <v>111.07861221889104</v>
      </c>
      <c r="F24" s="375">
        <f>CPSA!Y75</f>
        <v>202.91619576233597</v>
      </c>
      <c r="G24" s="375">
        <f>CPSA!Z75</f>
        <v>207.11110108777982</v>
      </c>
      <c r="H24" s="375">
        <f t="shared" si="5"/>
        <v>134.49629178227792</v>
      </c>
      <c r="I24" s="375">
        <f t="shared" si="8"/>
        <v>135.10455305446729</v>
      </c>
      <c r="J24" s="375">
        <f t="shared" si="6"/>
        <v>53.102846238175246</v>
      </c>
      <c r="K24" s="375">
        <f t="shared" si="7"/>
        <v>53.343004568056919</v>
      </c>
      <c r="L24" s="375">
        <f t="shared" si="0"/>
        <v>1115.1600000000001</v>
      </c>
      <c r="M24" s="370">
        <f t="shared" si="1"/>
        <v>1120.2</v>
      </c>
      <c r="N24" s="374">
        <f>'CMSA - ANRE'!AA296</f>
        <v>8.84</v>
      </c>
      <c r="O24" s="375">
        <f>CTSA!T40</f>
        <v>11.397448694923373</v>
      </c>
      <c r="P24" s="375">
        <f>CPSA!Z84</f>
        <v>6.0910025325443788</v>
      </c>
      <c r="Q24" s="375">
        <f t="shared" si="2"/>
        <v>3.8176254279828239</v>
      </c>
      <c r="R24" s="375">
        <f t="shared" si="3"/>
        <v>1.507303832772529</v>
      </c>
      <c r="S24" s="370">
        <f t="shared" si="4"/>
        <v>31.65</v>
      </c>
      <c r="T24" s="352"/>
    </row>
    <row r="25" spans="1:20" s="353" customFormat="1" ht="35.25" customHeight="1">
      <c r="A25" s="349" t="s">
        <v>234</v>
      </c>
      <c r="B25" s="350" t="s">
        <v>1052</v>
      </c>
      <c r="C25" s="374">
        <f>'CMSA - ANRE'!AB290</f>
        <v>628.75582499999996</v>
      </c>
      <c r="D25" s="731">
        <f>'CMSA - ANRE'!AB290</f>
        <v>628.75582499999996</v>
      </c>
      <c r="E25" s="375">
        <f>CTSA!U34</f>
        <v>111.07861221889104</v>
      </c>
      <c r="F25" s="375">
        <f>CPSA!AA75</f>
        <v>202.91619576233597</v>
      </c>
      <c r="G25" s="375">
        <f>CPSA!AB75</f>
        <v>207.11110108777982</v>
      </c>
      <c r="H25" s="375">
        <f t="shared" si="5"/>
        <v>136.6988417822779</v>
      </c>
      <c r="I25" s="375">
        <f t="shared" si="8"/>
        <v>137.30710305446726</v>
      </c>
      <c r="J25" s="375">
        <f t="shared" si="6"/>
        <v>53.972473738175246</v>
      </c>
      <c r="K25" s="375">
        <f t="shared" si="7"/>
        <v>54.212632068056905</v>
      </c>
      <c r="L25" s="375">
        <f t="shared" si="0"/>
        <v>1133.42</v>
      </c>
      <c r="M25" s="370">
        <f t="shared" si="1"/>
        <v>1138.47</v>
      </c>
      <c r="N25" s="374">
        <f>'CMSA - ANRE'!AB296</f>
        <v>8.84</v>
      </c>
      <c r="O25" s="375">
        <f>CTSA!U40</f>
        <v>11.397448694923373</v>
      </c>
      <c r="P25" s="375">
        <f>CPSA!AA84</f>
        <v>6.0910025325443788</v>
      </c>
      <c r="Q25" s="375">
        <f t="shared" si="2"/>
        <v>3.8176254279828239</v>
      </c>
      <c r="R25" s="375">
        <f t="shared" si="3"/>
        <v>1.507303832772529</v>
      </c>
      <c r="S25" s="370">
        <f t="shared" si="4"/>
        <v>31.65</v>
      </c>
      <c r="T25" s="352"/>
    </row>
    <row r="26" spans="1:20" s="353" customFormat="1" ht="35.25" customHeight="1">
      <c r="A26" s="349" t="s">
        <v>235</v>
      </c>
      <c r="B26" s="350" t="s">
        <v>1053</v>
      </c>
      <c r="C26" s="374">
        <f>'CMSA - ANRE'!AC290</f>
        <v>608.01915833333328</v>
      </c>
      <c r="D26" s="731">
        <f>'CMSA - ANRE'!AC290</f>
        <v>608.01915833333328</v>
      </c>
      <c r="E26" s="375">
        <f>CTSA!V34</f>
        <v>111.07861221889104</v>
      </c>
      <c r="F26" s="375">
        <f>CPSA!AC75</f>
        <v>202.91619576233597</v>
      </c>
      <c r="G26" s="375">
        <f>CPSA!AD75</f>
        <v>207.11110108777982</v>
      </c>
      <c r="H26" s="375">
        <f t="shared" si="5"/>
        <v>133.69202511561124</v>
      </c>
      <c r="I26" s="375">
        <f t="shared" si="8"/>
        <v>134.30028638780061</v>
      </c>
      <c r="J26" s="375">
        <f t="shared" si="6"/>
        <v>52.785299571508574</v>
      </c>
      <c r="K26" s="375">
        <f t="shared" si="7"/>
        <v>53.025457901390247</v>
      </c>
      <c r="L26" s="375">
        <f t="shared" si="0"/>
        <v>1108.49</v>
      </c>
      <c r="M26" s="370">
        <f t="shared" si="1"/>
        <v>1113.53</v>
      </c>
      <c r="N26" s="374">
        <f>'CMSA - ANRE'!AC296</f>
        <v>8.84</v>
      </c>
      <c r="O26" s="375">
        <f>CTSA!V40</f>
        <v>11.397448694923373</v>
      </c>
      <c r="P26" s="375">
        <f>CPSA!AC84</f>
        <v>6.0910025325443788</v>
      </c>
      <c r="Q26" s="375">
        <f t="shared" si="2"/>
        <v>3.8176254279828239</v>
      </c>
      <c r="R26" s="375">
        <f t="shared" si="3"/>
        <v>1.507303832772529</v>
      </c>
      <c r="S26" s="370">
        <f t="shared" si="4"/>
        <v>31.65</v>
      </c>
      <c r="T26" s="352"/>
    </row>
    <row r="27" spans="1:20" s="353" customFormat="1" ht="35.25" customHeight="1">
      <c r="A27" s="349" t="s">
        <v>236</v>
      </c>
      <c r="B27" s="350" t="s">
        <v>1054</v>
      </c>
      <c r="C27" s="374">
        <f>'CMSA - ANRE'!AD290</f>
        <v>616.35249166666677</v>
      </c>
      <c r="D27" s="731">
        <f>'CMSA - ANRE'!AD290</f>
        <v>616.35249166666677</v>
      </c>
      <c r="E27" s="375">
        <f>CTSA!W34</f>
        <v>111.07861221889104</v>
      </c>
      <c r="F27" s="375">
        <f>CPSA!AE75</f>
        <v>202.91619576233597</v>
      </c>
      <c r="G27" s="375">
        <f>CPSA!AF75</f>
        <v>207.11110108777982</v>
      </c>
      <c r="H27" s="375">
        <f t="shared" si="5"/>
        <v>134.90035844894459</v>
      </c>
      <c r="I27" s="375">
        <f t="shared" si="8"/>
        <v>135.50861972113395</v>
      </c>
      <c r="J27" s="375">
        <f t="shared" si="6"/>
        <v>53.262382904841928</v>
      </c>
      <c r="K27" s="375">
        <f t="shared" si="7"/>
        <v>53.502541234723587</v>
      </c>
      <c r="L27" s="375">
        <f t="shared" si="0"/>
        <v>1118.51</v>
      </c>
      <c r="M27" s="370">
        <f t="shared" si="1"/>
        <v>1123.55</v>
      </c>
      <c r="N27" s="374">
        <f>'CMSA - ANRE'!AD296</f>
        <v>8.84</v>
      </c>
      <c r="O27" s="375">
        <f>CTSA!W40</f>
        <v>11.397448694923373</v>
      </c>
      <c r="P27" s="375">
        <f>CPSA!AF84</f>
        <v>6.0910025325443788</v>
      </c>
      <c r="Q27" s="375">
        <f t="shared" si="2"/>
        <v>3.8176254279828239</v>
      </c>
      <c r="R27" s="375">
        <f t="shared" si="3"/>
        <v>1.507303832772529</v>
      </c>
      <c r="S27" s="370">
        <f t="shared" si="4"/>
        <v>31.65</v>
      </c>
      <c r="T27" s="352"/>
    </row>
    <row r="28" spans="1:20" s="353" customFormat="1" ht="35.25" customHeight="1">
      <c r="A28" s="349" t="s">
        <v>237</v>
      </c>
      <c r="B28" s="350" t="s">
        <v>1055</v>
      </c>
      <c r="C28" s="374">
        <f>'CMSA - ANRE'!AE290</f>
        <v>654.06582500000002</v>
      </c>
      <c r="D28" s="731">
        <f>'CMSA - ANRE'!AE290</f>
        <v>654.06582500000002</v>
      </c>
      <c r="E28" s="375">
        <f>CTSA!X34</f>
        <v>111.07861221889104</v>
      </c>
      <c r="F28" s="375">
        <f>CPSA!AG75</f>
        <v>202.91619576233597</v>
      </c>
      <c r="G28" s="375">
        <f>CPSA!AH75</f>
        <v>207.11110108777982</v>
      </c>
      <c r="H28" s="375">
        <f t="shared" si="5"/>
        <v>140.36879178227792</v>
      </c>
      <c r="I28" s="375">
        <f t="shared" si="8"/>
        <v>140.97705305446726</v>
      </c>
      <c r="J28" s="375">
        <f t="shared" si="6"/>
        <v>55.421471238175258</v>
      </c>
      <c r="K28" s="375">
        <f t="shared" si="7"/>
        <v>55.661629568056917</v>
      </c>
      <c r="L28" s="375">
        <f t="shared" si="0"/>
        <v>1163.8499999999999</v>
      </c>
      <c r="M28" s="370">
        <f t="shared" si="1"/>
        <v>1168.8900000000001</v>
      </c>
      <c r="N28" s="374">
        <f>'CMSA - ANRE'!AE296</f>
        <v>8.84</v>
      </c>
      <c r="O28" s="375">
        <f>CTSA!X40</f>
        <v>11.397448694923373</v>
      </c>
      <c r="P28" s="375">
        <f>CPSA!AH84</f>
        <v>6.0910025325443788</v>
      </c>
      <c r="Q28" s="375">
        <f t="shared" si="2"/>
        <v>3.8176254279828239</v>
      </c>
      <c r="R28" s="375">
        <f t="shared" si="3"/>
        <v>1.507303832772529</v>
      </c>
      <c r="S28" s="370">
        <f t="shared" si="4"/>
        <v>31.65</v>
      </c>
      <c r="T28" s="352"/>
    </row>
    <row r="29" spans="1:20" s="353" customFormat="1" ht="35.25" customHeight="1">
      <c r="A29" s="349" t="s">
        <v>238</v>
      </c>
      <c r="B29" s="350" t="s">
        <v>1056</v>
      </c>
      <c r="C29" s="374">
        <f>'CMSA - ANRE'!AF290</f>
        <v>694.68582500000002</v>
      </c>
      <c r="D29" s="731">
        <f>'CMSA - ANRE'!AF290</f>
        <v>694.68582500000002</v>
      </c>
      <c r="E29" s="375">
        <f>CTSA!Y34</f>
        <v>111.07861221889104</v>
      </c>
      <c r="F29" s="375">
        <f>CPSA!AI75</f>
        <v>213.48735718245433</v>
      </c>
      <c r="G29" s="375">
        <f>CPSA!AJ75</f>
        <v>217.68226250789814</v>
      </c>
      <c r="H29" s="375">
        <f t="shared" si="5"/>
        <v>147.79151018819508</v>
      </c>
      <c r="I29" s="375">
        <f t="shared" si="8"/>
        <v>148.39977146038444</v>
      </c>
      <c r="J29" s="375">
        <f t="shared" si="6"/>
        <v>58.352165229477038</v>
      </c>
      <c r="K29" s="375">
        <f t="shared" si="7"/>
        <v>58.592323559358682</v>
      </c>
      <c r="L29" s="375">
        <f t="shared" si="0"/>
        <v>1225.4000000000001</v>
      </c>
      <c r="M29" s="370">
        <f t="shared" si="1"/>
        <v>1230.44</v>
      </c>
      <c r="N29" s="374">
        <f>'CMSA - ANRE'!AF296</f>
        <v>8.84</v>
      </c>
      <c r="O29" s="375">
        <f>CTSA!Y40</f>
        <v>11.397448694923373</v>
      </c>
      <c r="P29" s="375">
        <f>CPSA!AJ84</f>
        <v>6.0910025325443788</v>
      </c>
      <c r="Q29" s="375">
        <f t="shared" si="2"/>
        <v>3.8176254279828239</v>
      </c>
      <c r="R29" s="375">
        <f t="shared" si="3"/>
        <v>1.507303832772529</v>
      </c>
      <c r="S29" s="370">
        <f t="shared" si="4"/>
        <v>31.65</v>
      </c>
      <c r="T29" s="352"/>
    </row>
    <row r="30" spans="1:20" s="353" customFormat="1" ht="35.25" customHeight="1">
      <c r="A30" s="349" t="s">
        <v>239</v>
      </c>
      <c r="B30" s="350" t="s">
        <v>1057</v>
      </c>
      <c r="C30" s="374">
        <f>'CMSA - ANRE'!AG290</f>
        <v>763.68582500000002</v>
      </c>
      <c r="D30" s="731">
        <f>'CMSA - ANRE'!AG290</f>
        <v>763.68582500000002</v>
      </c>
      <c r="E30" s="375">
        <f>CTSA!Z34</f>
        <v>111.07861221889104</v>
      </c>
      <c r="F30" s="375">
        <f>CPSA!AK75</f>
        <v>225.82037883925906</v>
      </c>
      <c r="G30" s="375">
        <f>CPSA!AL75</f>
        <v>230.01528416470285</v>
      </c>
      <c r="H30" s="375">
        <f t="shared" si="5"/>
        <v>159.58479832843176</v>
      </c>
      <c r="I30" s="375">
        <f t="shared" si="8"/>
        <v>160.1930596006211</v>
      </c>
      <c r="J30" s="375">
        <f t="shared" si="6"/>
        <v>63.0084807193291</v>
      </c>
      <c r="K30" s="375">
        <f t="shared" si="7"/>
        <v>63.248639049210752</v>
      </c>
      <c r="L30" s="375">
        <f t="shared" si="0"/>
        <v>1323.18</v>
      </c>
      <c r="M30" s="370">
        <f t="shared" si="1"/>
        <v>1328.22</v>
      </c>
      <c r="N30" s="374">
        <f>'CMSA - ANRE'!AG296</f>
        <v>8.84</v>
      </c>
      <c r="O30" s="375">
        <f>CTSA!Z40</f>
        <v>11.397448694923373</v>
      </c>
      <c r="P30" s="375">
        <f>CPSA!AK84</f>
        <v>6.0910025325443788</v>
      </c>
      <c r="Q30" s="375">
        <f t="shared" si="2"/>
        <v>3.8176254279828239</v>
      </c>
      <c r="R30" s="375">
        <f t="shared" si="3"/>
        <v>1.507303832772529</v>
      </c>
      <c r="S30" s="370">
        <f t="shared" si="4"/>
        <v>31.65</v>
      </c>
      <c r="T30" s="352"/>
    </row>
    <row r="31" spans="1:20" s="353" customFormat="1" ht="35.25" customHeight="1">
      <c r="A31" s="349" t="s">
        <v>240</v>
      </c>
      <c r="B31" s="350" t="s">
        <v>1058</v>
      </c>
      <c r="C31" s="374">
        <f>'CMSA - ANRE'!AH290</f>
        <v>778.68582500000002</v>
      </c>
      <c r="D31" s="731">
        <f>'CMSA - ANRE'!AH290</f>
        <v>778.68582500000002</v>
      </c>
      <c r="E31" s="375">
        <f>CTSA!AA34</f>
        <v>111.07861221889104</v>
      </c>
      <c r="F31" s="375">
        <f>CPSA!AM75</f>
        <v>238.1534004960638</v>
      </c>
      <c r="G31" s="375">
        <f>CPSA!AN75</f>
        <v>242.34830582150761</v>
      </c>
      <c r="H31" s="375">
        <f t="shared" si="5"/>
        <v>163.54808646866846</v>
      </c>
      <c r="I31" s="375">
        <f t="shared" si="8"/>
        <v>164.1563477408578</v>
      </c>
      <c r="J31" s="375">
        <f t="shared" si="6"/>
        <v>64.57329620918118</v>
      </c>
      <c r="K31" s="375">
        <f t="shared" si="7"/>
        <v>64.813454539062832</v>
      </c>
      <c r="L31" s="375">
        <f t="shared" si="0"/>
        <v>1356.04</v>
      </c>
      <c r="M31" s="370">
        <f t="shared" si="1"/>
        <v>1361.08</v>
      </c>
      <c r="N31" s="374">
        <f>'CMSA - ANRE'!AH296</f>
        <v>8.84</v>
      </c>
      <c r="O31" s="375">
        <f>CTSA!AA40</f>
        <v>11.397448694923373</v>
      </c>
      <c r="P31" s="375">
        <f>CPSA!AM84</f>
        <v>6.0910025325443788</v>
      </c>
      <c r="Q31" s="375">
        <f t="shared" si="2"/>
        <v>3.8176254279828239</v>
      </c>
      <c r="R31" s="375">
        <f t="shared" si="3"/>
        <v>1.507303832772529</v>
      </c>
      <c r="S31" s="370">
        <f t="shared" si="4"/>
        <v>31.65</v>
      </c>
      <c r="T31" s="352"/>
    </row>
    <row r="32" spans="1:20" s="353" customFormat="1" ht="35.25" customHeight="1">
      <c r="A32" s="349" t="s">
        <v>241</v>
      </c>
      <c r="B32" s="350" t="s">
        <v>1059</v>
      </c>
      <c r="C32" s="374">
        <f>'CMSA - ANRE'!AI290</f>
        <v>856.56582500000002</v>
      </c>
      <c r="D32" s="731">
        <f>'CMSA - ANRE'!AI290</f>
        <v>856.56582500000002</v>
      </c>
      <c r="E32" s="375">
        <f>CTSA!AB34</f>
        <v>111.07861221889104</v>
      </c>
      <c r="F32" s="375">
        <f>CPSA!AO75</f>
        <v>238.1534004960638</v>
      </c>
      <c r="G32" s="375">
        <f>CPSA!AP75</f>
        <v>242.34830582150761</v>
      </c>
      <c r="H32" s="375">
        <f t="shared" si="5"/>
        <v>174.84068646866842</v>
      </c>
      <c r="I32" s="375">
        <f t="shared" si="8"/>
        <v>175.44894774085779</v>
      </c>
      <c r="J32" s="375">
        <f t="shared" si="6"/>
        <v>69.031926209181165</v>
      </c>
      <c r="K32" s="375">
        <f t="shared" si="7"/>
        <v>69.272084539062831</v>
      </c>
      <c r="L32" s="375">
        <f t="shared" si="0"/>
        <v>1449.67</v>
      </c>
      <c r="M32" s="370">
        <f t="shared" si="1"/>
        <v>1454.71</v>
      </c>
      <c r="N32" s="374">
        <f>'CMSA - ANRE'!AI296</f>
        <v>8.84</v>
      </c>
      <c r="O32" s="375">
        <f>CTSA!AB40</f>
        <v>11.397448694923373</v>
      </c>
      <c r="P32" s="375">
        <f>CPSA!AO84</f>
        <v>6.0910025325443788</v>
      </c>
      <c r="Q32" s="375">
        <f t="shared" si="2"/>
        <v>3.8176254279828239</v>
      </c>
      <c r="R32" s="375">
        <f t="shared" si="3"/>
        <v>1.507303832772529</v>
      </c>
      <c r="S32" s="370">
        <f t="shared" si="4"/>
        <v>31.65</v>
      </c>
      <c r="T32" s="352"/>
    </row>
    <row r="33" spans="1:20" s="353" customFormat="1" ht="35.25" customHeight="1">
      <c r="A33" s="349" t="s">
        <v>242</v>
      </c>
      <c r="B33" s="350" t="s">
        <v>1060</v>
      </c>
      <c r="C33" s="374">
        <f>'CMSA - ANRE'!AJ290</f>
        <v>974.18582500000014</v>
      </c>
      <c r="D33" s="731">
        <f>'CMSA - ANRE'!AJ290</f>
        <v>974.18582500000014</v>
      </c>
      <c r="E33" s="375">
        <f>CTSA!AC34</f>
        <v>111.07861221889104</v>
      </c>
      <c r="F33" s="375">
        <f>CPSA!AQ75</f>
        <v>238.1534004960638</v>
      </c>
      <c r="G33" s="375">
        <f>CPSA!AR75</f>
        <v>242.34830582150761</v>
      </c>
      <c r="H33" s="375">
        <f t="shared" si="5"/>
        <v>191.89558646866845</v>
      </c>
      <c r="I33" s="375">
        <f t="shared" si="8"/>
        <v>192.50384774085779</v>
      </c>
      <c r="J33" s="375">
        <f t="shared" si="6"/>
        <v>75.765671209181164</v>
      </c>
      <c r="K33" s="375">
        <f t="shared" si="7"/>
        <v>76.00582953906283</v>
      </c>
      <c r="L33" s="375">
        <f t="shared" si="0"/>
        <v>1591.08</v>
      </c>
      <c r="M33" s="370">
        <f t="shared" si="1"/>
        <v>1596.12</v>
      </c>
      <c r="N33" s="374">
        <f>'CMSA - ANRE'!AJ296</f>
        <v>8.84</v>
      </c>
      <c r="O33" s="375">
        <f>CTSA!AC40</f>
        <v>11.397448694923373</v>
      </c>
      <c r="P33" s="375">
        <f>CPSA!AR84</f>
        <v>6.0910025325443788</v>
      </c>
      <c r="Q33" s="375">
        <f t="shared" si="2"/>
        <v>3.8176254279828239</v>
      </c>
      <c r="R33" s="375">
        <f t="shared" si="3"/>
        <v>1.507303832772529</v>
      </c>
      <c r="S33" s="370">
        <f t="shared" si="4"/>
        <v>31.65</v>
      </c>
      <c r="T33" s="352"/>
    </row>
    <row r="34" spans="1:20" s="353" customFormat="1" ht="35.25" customHeight="1">
      <c r="A34" s="349" t="s">
        <v>243</v>
      </c>
      <c r="B34" s="350" t="s">
        <v>1061</v>
      </c>
      <c r="C34" s="374">
        <f>'CMSA - ANRE'!AK290</f>
        <v>1328.6858249999998</v>
      </c>
      <c r="D34" s="731">
        <f>'CMSA - ANRE'!AK290</f>
        <v>1328.6858249999998</v>
      </c>
      <c r="E34" s="375">
        <f>CTSA!AD34</f>
        <v>111.07861221889104</v>
      </c>
      <c r="F34" s="375">
        <f>CPSA!AS75</f>
        <v>238.1534004960638</v>
      </c>
      <c r="G34" s="375">
        <f>CPSA!AT75</f>
        <v>242.34830582150761</v>
      </c>
      <c r="H34" s="375">
        <f t="shared" si="5"/>
        <v>243.2980864686684</v>
      </c>
      <c r="I34" s="375">
        <f t="shared" si="8"/>
        <v>243.90634774085777</v>
      </c>
      <c r="J34" s="375">
        <f t="shared" si="6"/>
        <v>96.060796209181149</v>
      </c>
      <c r="K34" s="375">
        <f t="shared" si="7"/>
        <v>96.300954539062815</v>
      </c>
      <c r="L34" s="375">
        <f t="shared" si="0"/>
        <v>2017.28</v>
      </c>
      <c r="M34" s="370">
        <f t="shared" si="1"/>
        <v>2022.32</v>
      </c>
      <c r="N34" s="374">
        <f>'CMSA - ANRE'!AK296</f>
        <v>8.84</v>
      </c>
      <c r="O34" s="375">
        <f>CTSA!AD40</f>
        <v>11.397448694923373</v>
      </c>
      <c r="P34" s="375">
        <f>CPSA!AT84</f>
        <v>6.0910025325443788</v>
      </c>
      <c r="Q34" s="375">
        <f t="shared" si="2"/>
        <v>3.8176254279828239</v>
      </c>
      <c r="R34" s="375">
        <f t="shared" si="3"/>
        <v>1.507303832772529</v>
      </c>
      <c r="S34" s="370">
        <f t="shared" si="4"/>
        <v>31.65</v>
      </c>
      <c r="T34" s="352"/>
    </row>
    <row r="35" spans="1:20" s="353" customFormat="1" ht="35.25" customHeight="1">
      <c r="A35" s="349" t="s">
        <v>244</v>
      </c>
      <c r="B35" s="350" t="s">
        <v>1062</v>
      </c>
      <c r="C35" s="374">
        <f>'CMSA - ANRE'!AL290</f>
        <v>1319.6858249999998</v>
      </c>
      <c r="D35" s="731">
        <f>'CMSA - ANRE'!AL290</f>
        <v>1319.6858249999998</v>
      </c>
      <c r="E35" s="375">
        <f>CTSA!AE34</f>
        <v>111.07861221889104</v>
      </c>
      <c r="F35" s="375">
        <f>CPSA!AU75</f>
        <v>238.1534004960638</v>
      </c>
      <c r="G35" s="375">
        <f>CPSA!AV75</f>
        <v>242.34830582150761</v>
      </c>
      <c r="H35" s="375">
        <f t="shared" si="5"/>
        <v>241.99308646866839</v>
      </c>
      <c r="I35" s="375">
        <f t="shared" si="8"/>
        <v>242.60134774085776</v>
      </c>
      <c r="J35" s="375">
        <f t="shared" si="6"/>
        <v>95.545546209181168</v>
      </c>
      <c r="K35" s="375">
        <f t="shared" si="7"/>
        <v>95.78570453906282</v>
      </c>
      <c r="L35" s="375">
        <f t="shared" si="0"/>
        <v>2006.46</v>
      </c>
      <c r="M35" s="370">
        <f t="shared" si="1"/>
        <v>2011.5</v>
      </c>
      <c r="N35" s="374">
        <f>'CMSA - ANRE'!AL296</f>
        <v>8.84</v>
      </c>
      <c r="O35" s="375">
        <f>CTSA!AE40</f>
        <v>11.397448694923373</v>
      </c>
      <c r="P35" s="375">
        <f>CPSA!AV84</f>
        <v>6.0910025325443788</v>
      </c>
      <c r="Q35" s="375">
        <f t="shared" si="2"/>
        <v>3.8176254279828239</v>
      </c>
      <c r="R35" s="375">
        <f t="shared" si="3"/>
        <v>1.507303832772529</v>
      </c>
      <c r="S35" s="370">
        <f t="shared" si="4"/>
        <v>31.65</v>
      </c>
      <c r="T35" s="352"/>
    </row>
    <row r="36" spans="1:20" s="354" customFormat="1" ht="35.25" customHeight="1">
      <c r="A36" s="349" t="s">
        <v>245</v>
      </c>
      <c r="B36" s="350" t="s">
        <v>1063</v>
      </c>
      <c r="C36" s="374">
        <f>'CMSA - ANRE'!AM290</f>
        <v>1328.6858249999998</v>
      </c>
      <c r="D36" s="731">
        <f>'CMSA - ANRE'!AM290</f>
        <v>1328.6858249999998</v>
      </c>
      <c r="E36" s="375">
        <f>CTSA!AF34</f>
        <v>111.07861221889104</v>
      </c>
      <c r="F36" s="375">
        <f>CPSA!AW75</f>
        <v>238.1534004960638</v>
      </c>
      <c r="G36" s="375">
        <f>CPSA!AX75</f>
        <v>242.34830582150761</v>
      </c>
      <c r="H36" s="375">
        <f t="shared" si="5"/>
        <v>243.2980864686684</v>
      </c>
      <c r="I36" s="375">
        <f t="shared" si="8"/>
        <v>243.90634774085777</v>
      </c>
      <c r="J36" s="375">
        <f t="shared" si="6"/>
        <v>96.060796209181149</v>
      </c>
      <c r="K36" s="375">
        <f t="shared" si="7"/>
        <v>96.300954539062815</v>
      </c>
      <c r="L36" s="375">
        <f t="shared" si="0"/>
        <v>2017.28</v>
      </c>
      <c r="M36" s="370">
        <f t="shared" si="1"/>
        <v>2022.32</v>
      </c>
      <c r="N36" s="374">
        <f>'CMSA - ANRE'!AM296</f>
        <v>8.84</v>
      </c>
      <c r="O36" s="375">
        <f>CTSA!AF40</f>
        <v>11.397448694923373</v>
      </c>
      <c r="P36" s="375">
        <f>CPSA!AV84</f>
        <v>6.0910025325443788</v>
      </c>
      <c r="Q36" s="375">
        <f t="shared" si="2"/>
        <v>3.8176254279828239</v>
      </c>
      <c r="R36" s="375">
        <f t="shared" si="3"/>
        <v>1.507303832772529</v>
      </c>
      <c r="S36" s="370">
        <f t="shared" si="4"/>
        <v>31.65</v>
      </c>
      <c r="T36" s="352"/>
    </row>
    <row r="37" spans="1:20" s="354" customFormat="1" ht="35.25" customHeight="1">
      <c r="A37" s="349" t="s">
        <v>246</v>
      </c>
      <c r="B37" s="350" t="s">
        <v>1064</v>
      </c>
      <c r="C37" s="374">
        <f>'CMSA - ANRE'!AN290</f>
        <v>1599.6058249999999</v>
      </c>
      <c r="D37" s="731">
        <f>'CMSA - ANRE'!AN290</f>
        <v>1599.6058249999999</v>
      </c>
      <c r="E37" s="375">
        <f>CTSA!AG34</f>
        <v>111.07861221889104</v>
      </c>
      <c r="F37" s="375">
        <f>CPSA!AY75</f>
        <v>238.1534004960638</v>
      </c>
      <c r="G37" s="375">
        <f>CPSA!AZ75</f>
        <v>242.34830582150761</v>
      </c>
      <c r="H37" s="375">
        <f t="shared" si="5"/>
        <v>282.5814864686684</v>
      </c>
      <c r="I37" s="375">
        <f t="shared" si="8"/>
        <v>283.1897477408578</v>
      </c>
      <c r="J37" s="375">
        <f t="shared" si="6"/>
        <v>111.57096620918117</v>
      </c>
      <c r="K37" s="375">
        <f t="shared" si="7"/>
        <v>111.81112453906283</v>
      </c>
      <c r="L37" s="375">
        <f t="shared" si="0"/>
        <v>2342.9899999999998</v>
      </c>
      <c r="M37" s="370">
        <f t="shared" si="1"/>
        <v>2348.0300000000002</v>
      </c>
      <c r="N37" s="374">
        <f>'CMSA - ANRE'!AN296</f>
        <v>8.84</v>
      </c>
      <c r="O37" s="375">
        <f>CTSA!AG40</f>
        <v>11.397448694923373</v>
      </c>
      <c r="P37" s="375">
        <f>CPSA!AY84</f>
        <v>6.0910025325443788</v>
      </c>
      <c r="Q37" s="375">
        <f t="shared" si="2"/>
        <v>3.8176254279828239</v>
      </c>
      <c r="R37" s="375">
        <f t="shared" si="3"/>
        <v>1.507303832772529</v>
      </c>
      <c r="S37" s="370">
        <f t="shared" si="4"/>
        <v>31.65</v>
      </c>
      <c r="T37" s="352"/>
    </row>
    <row r="38" spans="1:20" s="354" customFormat="1" ht="35.25" customHeight="1">
      <c r="A38" s="349" t="s">
        <v>247</v>
      </c>
      <c r="B38" s="350" t="s">
        <v>1065</v>
      </c>
      <c r="C38" s="374">
        <f>'CMSA - ANRE'!AO290</f>
        <v>1639.2958249999997</v>
      </c>
      <c r="D38" s="731">
        <f>'CMSA - ANRE'!AO290</f>
        <v>1639.2958249999997</v>
      </c>
      <c r="E38" s="375">
        <f>CTSA!AH34</f>
        <v>111.07861221889104</v>
      </c>
      <c r="F38" s="375">
        <f>CPSA!BA75</f>
        <v>238.1534004960638</v>
      </c>
      <c r="G38" s="375">
        <f>CPSA!BB75</f>
        <v>242.34830582150761</v>
      </c>
      <c r="H38" s="375">
        <f t="shared" si="5"/>
        <v>288.33653646866838</v>
      </c>
      <c r="I38" s="375">
        <f t="shared" si="8"/>
        <v>288.94479774085778</v>
      </c>
      <c r="J38" s="375">
        <f t="shared" si="6"/>
        <v>113.84321870918116</v>
      </c>
      <c r="K38" s="375">
        <f t="shared" si="7"/>
        <v>114.08337703906282</v>
      </c>
      <c r="L38" s="375">
        <f t="shared" si="0"/>
        <v>2390.71</v>
      </c>
      <c r="M38" s="370">
        <f t="shared" si="1"/>
        <v>2395.75</v>
      </c>
      <c r="N38" s="374">
        <f>'CMSA - ANRE'!AO296</f>
        <v>8.84</v>
      </c>
      <c r="O38" s="375">
        <f>CTSA!AH40</f>
        <v>11.397448694923373</v>
      </c>
      <c r="P38" s="375">
        <f>CPSA!BB84</f>
        <v>6.0910025325443788</v>
      </c>
      <c r="Q38" s="375">
        <f t="shared" si="2"/>
        <v>3.8176254279828239</v>
      </c>
      <c r="R38" s="375">
        <f t="shared" si="3"/>
        <v>1.507303832772529</v>
      </c>
      <c r="S38" s="370">
        <f t="shared" si="4"/>
        <v>31.65</v>
      </c>
      <c r="T38" s="352"/>
    </row>
    <row r="39" spans="1:20" s="354" customFormat="1" ht="35.25" customHeight="1">
      <c r="A39" s="349" t="s">
        <v>248</v>
      </c>
      <c r="B39" s="350" t="s">
        <v>1066</v>
      </c>
      <c r="C39" s="374">
        <f>'CMSA - ANRE'!AP290</f>
        <v>1011.9781249593497</v>
      </c>
      <c r="D39" s="731">
        <f>'CMSA - ANRE'!AP290</f>
        <v>1011.9781249593497</v>
      </c>
      <c r="E39" s="732">
        <f>CTSA!AI34</f>
        <v>111.07861221889104</v>
      </c>
      <c r="F39" s="375">
        <f>CPSA!BC75</f>
        <v>202.94103956476278</v>
      </c>
      <c r="G39" s="375">
        <f>CPSA!BE75</f>
        <v>207.13594489020656</v>
      </c>
      <c r="H39" s="375">
        <f t="shared" si="5"/>
        <v>192.26967762773549</v>
      </c>
      <c r="I39" s="375">
        <f t="shared" si="8"/>
        <v>192.8779388999248</v>
      </c>
      <c r="J39" s="375">
        <f t="shared" si="6"/>
        <v>75.913372718536948</v>
      </c>
      <c r="K39" s="375">
        <f t="shared" si="7"/>
        <v>76.1535310484186</v>
      </c>
      <c r="L39" s="375">
        <f t="shared" si="0"/>
        <v>1594.18</v>
      </c>
      <c r="M39" s="370">
        <f t="shared" si="1"/>
        <v>1599.22</v>
      </c>
      <c r="N39" s="374">
        <f>'CMSA - ANRE'!AP296</f>
        <v>10.8</v>
      </c>
      <c r="O39" s="375">
        <f>CTSA!AI40</f>
        <v>11.397448694923373</v>
      </c>
      <c r="P39" s="375">
        <f>CPSA!BC84</f>
        <v>6.0910025325443788</v>
      </c>
      <c r="Q39" s="375">
        <f t="shared" si="2"/>
        <v>4.1018254279828241</v>
      </c>
      <c r="R39" s="375">
        <f t="shared" si="3"/>
        <v>1.6195138327725289</v>
      </c>
      <c r="S39" s="370">
        <f t="shared" si="4"/>
        <v>34.01</v>
      </c>
      <c r="T39" s="352"/>
    </row>
    <row r="40" spans="1:20" s="354" customFormat="1" ht="35.25" customHeight="1">
      <c r="A40" s="349" t="s">
        <v>249</v>
      </c>
      <c r="B40" s="350" t="s">
        <v>1067</v>
      </c>
      <c r="C40" s="374">
        <f>'CMSA - ANRE'!AQ290</f>
        <v>1028.6477599593495</v>
      </c>
      <c r="D40" s="731">
        <f>'CMSA - ANRE'!AR290</f>
        <v>1028.6477599593495</v>
      </c>
      <c r="E40" s="733">
        <f>CTSA!AJ34</f>
        <v>111.07861221889104</v>
      </c>
      <c r="F40" s="375">
        <f>CPSA!BD75</f>
        <v>202.94103956476278</v>
      </c>
      <c r="G40" s="375">
        <f>CPSA!BE75</f>
        <v>207.13594489020656</v>
      </c>
      <c r="H40" s="375">
        <f t="shared" ref="H40:H71" si="10">IF(F40&gt;0,(C40+E40+F40)*14.5%," ")</f>
        <v>194.68677470273548</v>
      </c>
      <c r="I40" s="375">
        <f t="shared" si="8"/>
        <v>195.29503597492482</v>
      </c>
      <c r="J40" s="375">
        <f t="shared" ref="J40:J71" si="11">IF(F40&gt;0,SUM(C40,E40,F40,H40)*5%," ")</f>
        <v>76.867709322286942</v>
      </c>
      <c r="K40" s="375">
        <f t="shared" ref="K40:K71" si="12">IF(G40&gt;0,SUM(D40:E40,G40,I40)*5%," ")</f>
        <v>77.107867652168594</v>
      </c>
      <c r="L40" s="375">
        <f t="shared" ref="L40:L71" si="13">IFERROR(ROUND(IF(F40&gt;0,SUM(C40,E40,F40,H40,J40)," "),2)," ")</f>
        <v>1614.22</v>
      </c>
      <c r="M40" s="370">
        <f t="shared" ref="M40:M71" si="14">ROUND(IF(G40&gt;0,SUM(D40:E40,G40,I40,K40)," "),2)</f>
        <v>1619.27</v>
      </c>
      <c r="N40" s="374">
        <f>'CMSA - ANRE'!AQ296</f>
        <v>10.8</v>
      </c>
      <c r="O40" s="375">
        <f>CTSA!AJ40</f>
        <v>11.397448694923373</v>
      </c>
      <c r="P40" s="375">
        <f>CPSA!BE84</f>
        <v>6.0910025325443788</v>
      </c>
      <c r="Q40" s="375">
        <f t="shared" ref="Q40:Q71" si="15">SUM(N40:P40)*14.5%</f>
        <v>4.1018254279828241</v>
      </c>
      <c r="R40" s="375">
        <f t="shared" ref="R40:R71" si="16">SUM(N40:Q40)*5%</f>
        <v>1.6195138327725289</v>
      </c>
      <c r="S40" s="370">
        <f t="shared" ref="S40:S71" si="17">ROUND(SUM(N40:R40),2)</f>
        <v>34.01</v>
      </c>
      <c r="T40" s="352"/>
    </row>
    <row r="41" spans="1:20" s="354" customFormat="1" ht="35.25" customHeight="1">
      <c r="A41" s="349" t="s">
        <v>250</v>
      </c>
      <c r="B41" s="350" t="s">
        <v>1068</v>
      </c>
      <c r="C41" s="374">
        <f>'CMSA - ANRE'!AS290</f>
        <v>1021.9677599593497</v>
      </c>
      <c r="D41" s="731">
        <f>'CMSA - ANRE'!AT290</f>
        <v>1021.9677599593497</v>
      </c>
      <c r="E41" s="733">
        <f>CTSA!AK34</f>
        <v>111.07861221889104</v>
      </c>
      <c r="F41" s="375">
        <f>CPSA!BF75</f>
        <v>202.94103956476278</v>
      </c>
      <c r="G41" s="375">
        <f>CPSA!BG75</f>
        <v>207.13594489020656</v>
      </c>
      <c r="H41" s="375">
        <f t="shared" si="10"/>
        <v>193.7181747027355</v>
      </c>
      <c r="I41" s="375">
        <f t="shared" si="8"/>
        <v>194.32643597492483</v>
      </c>
      <c r="J41" s="375">
        <f t="shared" si="11"/>
        <v>76.485279322286956</v>
      </c>
      <c r="K41" s="375">
        <f t="shared" si="12"/>
        <v>76.725437652168608</v>
      </c>
      <c r="L41" s="375">
        <f t="shared" si="13"/>
        <v>1606.19</v>
      </c>
      <c r="M41" s="370">
        <f t="shared" si="14"/>
        <v>1611.23</v>
      </c>
      <c r="N41" s="374">
        <f>'CMSA - ANRE'!AS296</f>
        <v>10.8</v>
      </c>
      <c r="O41" s="375">
        <f>CTSA!AK40</f>
        <v>11.397448694923373</v>
      </c>
      <c r="P41" s="375">
        <f>CPSA!BF84</f>
        <v>6.0910025325443788</v>
      </c>
      <c r="Q41" s="375">
        <f t="shared" si="15"/>
        <v>4.1018254279828241</v>
      </c>
      <c r="R41" s="375">
        <f t="shared" si="16"/>
        <v>1.6195138327725289</v>
      </c>
      <c r="S41" s="370">
        <f t="shared" si="17"/>
        <v>34.01</v>
      </c>
      <c r="T41" s="352"/>
    </row>
    <row r="42" spans="1:20" s="354" customFormat="1" ht="35.25" customHeight="1">
      <c r="A42" s="349" t="s">
        <v>251</v>
      </c>
      <c r="B42" s="350" t="s">
        <v>1069</v>
      </c>
      <c r="C42" s="374">
        <f>'CMSA - ANRE'!AU290</f>
        <v>1028.9677599593497</v>
      </c>
      <c r="D42" s="731">
        <f>'CMSA - ANRE'!AV290</f>
        <v>1028.9677599593497</v>
      </c>
      <c r="E42" s="733">
        <f>CTSA!AL34</f>
        <v>111.07861221889104</v>
      </c>
      <c r="F42" s="375">
        <f>CPSA!BH75</f>
        <v>202.94103956476278</v>
      </c>
      <c r="G42" s="375">
        <f>CPSA!BI75</f>
        <v>207.13594489020656</v>
      </c>
      <c r="H42" s="375">
        <f t="shared" si="10"/>
        <v>194.73317470273551</v>
      </c>
      <c r="I42" s="375">
        <f t="shared" si="8"/>
        <v>195.34143597492482</v>
      </c>
      <c r="J42" s="375">
        <f t="shared" si="11"/>
        <v>76.886029322286959</v>
      </c>
      <c r="K42" s="375">
        <f t="shared" si="12"/>
        <v>77.126187652168596</v>
      </c>
      <c r="L42" s="375">
        <f t="shared" si="13"/>
        <v>1614.61</v>
      </c>
      <c r="M42" s="370">
        <f t="shared" si="14"/>
        <v>1619.65</v>
      </c>
      <c r="N42" s="374">
        <f>'CMSA - ANRE'!AU296</f>
        <v>10.8</v>
      </c>
      <c r="O42" s="375">
        <f>CTSA!AL40</f>
        <v>11.397448694923373</v>
      </c>
      <c r="P42" s="375">
        <f>CPSA!BI84</f>
        <v>6.0910025325443788</v>
      </c>
      <c r="Q42" s="375">
        <f t="shared" si="15"/>
        <v>4.1018254279828241</v>
      </c>
      <c r="R42" s="375">
        <f t="shared" si="16"/>
        <v>1.6195138327725289</v>
      </c>
      <c r="S42" s="370">
        <f t="shared" si="17"/>
        <v>34.01</v>
      </c>
      <c r="T42" s="352"/>
    </row>
    <row r="43" spans="1:20" s="354" customFormat="1" ht="35.25" customHeight="1">
      <c r="A43" s="349" t="s">
        <v>252</v>
      </c>
      <c r="B43" s="350" t="s">
        <v>1070</v>
      </c>
      <c r="C43" s="374">
        <f>'CMSA - ANRE'!AW290</f>
        <v>1045.9677599593497</v>
      </c>
      <c r="D43" s="731">
        <f>'CMSA - ANRE'!AX290</f>
        <v>1045.9677599593497</v>
      </c>
      <c r="E43" s="733">
        <f>CTSA!AM34</f>
        <v>111.07861221889104</v>
      </c>
      <c r="F43" s="375">
        <f>CPSA!BJ75</f>
        <v>202.94103956476278</v>
      </c>
      <c r="G43" s="375">
        <f>CPSA!BK75</f>
        <v>207.13594489020656</v>
      </c>
      <c r="H43" s="375">
        <f t="shared" si="10"/>
        <v>197.19817470273551</v>
      </c>
      <c r="I43" s="375">
        <f t="shared" si="8"/>
        <v>197.80643597492482</v>
      </c>
      <c r="J43" s="375">
        <f t="shared" si="11"/>
        <v>77.859279322286966</v>
      </c>
      <c r="K43" s="375">
        <f t="shared" si="12"/>
        <v>78.099437652168604</v>
      </c>
      <c r="L43" s="375">
        <f t="shared" si="13"/>
        <v>1635.04</v>
      </c>
      <c r="M43" s="370">
        <f t="shared" si="14"/>
        <v>1640.09</v>
      </c>
      <c r="N43" s="374">
        <f>'CMSA - ANRE'!AW296</f>
        <v>10.8</v>
      </c>
      <c r="O43" s="375">
        <f>CTSA!AM40</f>
        <v>11.397448694923373</v>
      </c>
      <c r="P43" s="375">
        <f>CPSA!BK84</f>
        <v>6.0910025325443788</v>
      </c>
      <c r="Q43" s="375">
        <f t="shared" si="15"/>
        <v>4.1018254279828241</v>
      </c>
      <c r="R43" s="375">
        <f t="shared" si="16"/>
        <v>1.6195138327725289</v>
      </c>
      <c r="S43" s="370">
        <f t="shared" si="17"/>
        <v>34.01</v>
      </c>
      <c r="T43" s="352"/>
    </row>
    <row r="44" spans="1:20" s="354" customFormat="1" ht="35.25" customHeight="1">
      <c r="A44" s="349" t="s">
        <v>253</v>
      </c>
      <c r="B44" s="350" t="s">
        <v>1071</v>
      </c>
      <c r="C44" s="374">
        <f>'CMSA - ANRE'!AY290</f>
        <v>1061.9677599593497</v>
      </c>
      <c r="D44" s="731">
        <f>'CMSA - ANRE'!AZ290</f>
        <v>1061.9677599593497</v>
      </c>
      <c r="E44" s="733">
        <f>CTSA!AN34</f>
        <v>111.07861221889104</v>
      </c>
      <c r="F44" s="375">
        <f>CPSA!BL75</f>
        <v>202.94103956476278</v>
      </c>
      <c r="G44" s="375">
        <f>CPSA!BM75</f>
        <v>207.13594489020656</v>
      </c>
      <c r="H44" s="375">
        <f t="shared" si="10"/>
        <v>199.51817470273551</v>
      </c>
      <c r="I44" s="375">
        <f t="shared" ref="I44:I75" si="18">IF(G44&gt;0,(D44+E44+G44)*14.5%," ")</f>
        <v>200.12643597492485</v>
      </c>
      <c r="J44" s="375">
        <f t="shared" si="11"/>
        <v>78.775279322286963</v>
      </c>
      <c r="K44" s="375">
        <f t="shared" si="12"/>
        <v>79.0154376521686</v>
      </c>
      <c r="L44" s="375">
        <f t="shared" si="13"/>
        <v>1654.28</v>
      </c>
      <c r="M44" s="370">
        <f t="shared" si="14"/>
        <v>1659.32</v>
      </c>
      <c r="N44" s="374">
        <f>'CMSA - ANRE'!AY296</f>
        <v>10.8</v>
      </c>
      <c r="O44" s="375">
        <f>CTSA!AN40</f>
        <v>11.397448694923373</v>
      </c>
      <c r="P44" s="375">
        <f>CPSA!BM84</f>
        <v>6.0910025325443788</v>
      </c>
      <c r="Q44" s="375">
        <f t="shared" si="15"/>
        <v>4.1018254279828241</v>
      </c>
      <c r="R44" s="375">
        <f t="shared" si="16"/>
        <v>1.6195138327725289</v>
      </c>
      <c r="S44" s="370">
        <f t="shared" si="17"/>
        <v>34.01</v>
      </c>
      <c r="T44" s="352"/>
    </row>
    <row r="45" spans="1:20" s="354" customFormat="1" ht="35.25" customHeight="1">
      <c r="A45" s="349" t="s">
        <v>254</v>
      </c>
      <c r="B45" s="350" t="s">
        <v>1072</v>
      </c>
      <c r="C45" s="374">
        <f>'CMSA - ANRE'!BA290</f>
        <v>1085.4677599593497</v>
      </c>
      <c r="D45" s="731">
        <f>'CMSA - ANRE'!BB290</f>
        <v>1085.4677599593497</v>
      </c>
      <c r="E45" s="733">
        <f>CTSA!AO34</f>
        <v>111.07861221889104</v>
      </c>
      <c r="F45" s="375">
        <f>CPSA!BN75</f>
        <v>202.94103956476278</v>
      </c>
      <c r="G45" s="375">
        <f>CPSA!BO75</f>
        <v>207.13594489020656</v>
      </c>
      <c r="H45" s="375">
        <f t="shared" si="10"/>
        <v>202.92567470273551</v>
      </c>
      <c r="I45" s="375">
        <f t="shared" si="18"/>
        <v>203.53393597492484</v>
      </c>
      <c r="J45" s="375">
        <f t="shared" si="11"/>
        <v>80.120654322286953</v>
      </c>
      <c r="K45" s="375">
        <f t="shared" si="12"/>
        <v>80.360812652168605</v>
      </c>
      <c r="L45" s="375">
        <f t="shared" si="13"/>
        <v>1682.53</v>
      </c>
      <c r="M45" s="370">
        <f t="shared" si="14"/>
        <v>1687.58</v>
      </c>
      <c r="N45" s="374">
        <f>'CMSA - ANRE'!BB296</f>
        <v>10.8</v>
      </c>
      <c r="O45" s="375">
        <f>CTSA!AO40</f>
        <v>11.397448694923373</v>
      </c>
      <c r="P45" s="375">
        <f>CPSA!BO84</f>
        <v>6.0910025325443788</v>
      </c>
      <c r="Q45" s="375">
        <f t="shared" si="15"/>
        <v>4.1018254279828241</v>
      </c>
      <c r="R45" s="375">
        <f t="shared" si="16"/>
        <v>1.6195138327725289</v>
      </c>
      <c r="S45" s="370">
        <f t="shared" si="17"/>
        <v>34.01</v>
      </c>
      <c r="T45" s="352"/>
    </row>
    <row r="46" spans="1:20" s="354" customFormat="1" ht="35.25" customHeight="1">
      <c r="A46" s="349" t="s">
        <v>255</v>
      </c>
      <c r="B46" s="350" t="s">
        <v>1073</v>
      </c>
      <c r="C46" s="374">
        <f>'CMSA - ANRE'!BC290</f>
        <v>1096.6577599593497</v>
      </c>
      <c r="D46" s="731">
        <f>'CMSA - ANRE'!BD290</f>
        <v>1096.6577599593497</v>
      </c>
      <c r="E46" s="733">
        <f>CTSA!AP34</f>
        <v>111.07861221889104</v>
      </c>
      <c r="F46" s="375">
        <f>CPSA!BP75</f>
        <v>213.5122009848811</v>
      </c>
      <c r="G46" s="375">
        <f>CPSA!BQ75</f>
        <v>217.70710631032492</v>
      </c>
      <c r="H46" s="375">
        <f t="shared" si="10"/>
        <v>206.08104310865264</v>
      </c>
      <c r="I46" s="375">
        <f t="shared" si="18"/>
        <v>206.689304380842</v>
      </c>
      <c r="J46" s="375">
        <f t="shared" si="11"/>
        <v>81.366480813588737</v>
      </c>
      <c r="K46" s="375">
        <f t="shared" si="12"/>
        <v>81.606639143470389</v>
      </c>
      <c r="L46" s="375">
        <f t="shared" si="13"/>
        <v>1708.7</v>
      </c>
      <c r="M46" s="370">
        <f t="shared" si="14"/>
        <v>1713.74</v>
      </c>
      <c r="N46" s="374">
        <f>'CMSA - ANRE'!BD296</f>
        <v>10.8</v>
      </c>
      <c r="O46" s="375">
        <f>CTSA!AP40</f>
        <v>11.397448694923373</v>
      </c>
      <c r="P46" s="375">
        <f>CPSA!BQ84</f>
        <v>6.0910025325443788</v>
      </c>
      <c r="Q46" s="375">
        <f t="shared" si="15"/>
        <v>4.1018254279828241</v>
      </c>
      <c r="R46" s="375">
        <f t="shared" si="16"/>
        <v>1.6195138327725289</v>
      </c>
      <c r="S46" s="370">
        <f t="shared" si="17"/>
        <v>34.01</v>
      </c>
      <c r="T46" s="352"/>
    </row>
    <row r="47" spans="1:20" s="354" customFormat="1" ht="35.25" customHeight="1">
      <c r="A47" s="349" t="s">
        <v>256</v>
      </c>
      <c r="B47" s="350" t="s">
        <v>1074</v>
      </c>
      <c r="C47" s="374">
        <f>'CMSA - ANRE'!BE290</f>
        <v>1179.4677599593497</v>
      </c>
      <c r="D47" s="731">
        <f>'CMSA - ANRE'!BF290</f>
        <v>1179.4677599593497</v>
      </c>
      <c r="E47" s="733">
        <f>CTSA!AQ34</f>
        <v>111.07861221889104</v>
      </c>
      <c r="F47" s="375">
        <f>CPSA!BR75</f>
        <v>225.84522264168581</v>
      </c>
      <c r="G47" s="375">
        <f>CPSA!BS75</f>
        <v>230.04012796712965</v>
      </c>
      <c r="H47" s="375">
        <f t="shared" si="10"/>
        <v>219.87678124888933</v>
      </c>
      <c r="I47" s="375">
        <f t="shared" si="18"/>
        <v>220.4850425210787</v>
      </c>
      <c r="J47" s="375">
        <f t="shared" si="11"/>
        <v>86.813418803440797</v>
      </c>
      <c r="K47" s="375">
        <f t="shared" si="12"/>
        <v>87.053577133322449</v>
      </c>
      <c r="L47" s="375">
        <f t="shared" si="13"/>
        <v>1823.08</v>
      </c>
      <c r="M47" s="370">
        <f t="shared" si="14"/>
        <v>1828.13</v>
      </c>
      <c r="N47" s="374">
        <f>'CMSA - ANRE'!BF296</f>
        <v>10.8</v>
      </c>
      <c r="O47" s="375">
        <f>CTSA!AQ40</f>
        <v>11.397448694923373</v>
      </c>
      <c r="P47" s="375">
        <f>CPSA!BS84</f>
        <v>6.0910025325443788</v>
      </c>
      <c r="Q47" s="375">
        <f t="shared" si="15"/>
        <v>4.1018254279828241</v>
      </c>
      <c r="R47" s="375">
        <f t="shared" si="16"/>
        <v>1.6195138327725289</v>
      </c>
      <c r="S47" s="370">
        <f t="shared" si="17"/>
        <v>34.01</v>
      </c>
      <c r="T47" s="352"/>
    </row>
    <row r="48" spans="1:20" s="354" customFormat="1" ht="35.25" customHeight="1">
      <c r="A48" s="349" t="s">
        <v>257</v>
      </c>
      <c r="B48" s="350" t="s">
        <v>1075</v>
      </c>
      <c r="C48" s="374">
        <f>'CMSA - ANRE'!BG290</f>
        <v>1189.9677599593497</v>
      </c>
      <c r="D48" s="731">
        <f>'CMSA - ANRE'!BH290</f>
        <v>1189.9677599593497</v>
      </c>
      <c r="E48" s="733">
        <f>CTSA!AR34</f>
        <v>111.07861221889104</v>
      </c>
      <c r="F48" s="375">
        <f>CPSA!BT75</f>
        <v>238.1782442984906</v>
      </c>
      <c r="G48" s="375">
        <f>CPSA!BU75</f>
        <v>242.37314962393441</v>
      </c>
      <c r="H48" s="375">
        <f t="shared" si="10"/>
        <v>223.18756938912603</v>
      </c>
      <c r="I48" s="375">
        <f t="shared" si="18"/>
        <v>223.79583066131536</v>
      </c>
      <c r="J48" s="375">
        <f t="shared" si="11"/>
        <v>88.120609293292887</v>
      </c>
      <c r="K48" s="375">
        <f t="shared" si="12"/>
        <v>88.360767623174524</v>
      </c>
      <c r="L48" s="375">
        <f t="shared" si="13"/>
        <v>1850.53</v>
      </c>
      <c r="M48" s="370">
        <f t="shared" si="14"/>
        <v>1855.58</v>
      </c>
      <c r="N48" s="374">
        <f>'CMSA - ANRE'!BG296</f>
        <v>10.8</v>
      </c>
      <c r="O48" s="375">
        <f>CTSA!AR40</f>
        <v>11.397448694923373</v>
      </c>
      <c r="P48" s="375">
        <f>CPSA!BU84</f>
        <v>6.0910025325443788</v>
      </c>
      <c r="Q48" s="375">
        <f t="shared" si="15"/>
        <v>4.1018254279828241</v>
      </c>
      <c r="R48" s="375">
        <f t="shared" si="16"/>
        <v>1.6195138327725289</v>
      </c>
      <c r="S48" s="370">
        <f t="shared" si="17"/>
        <v>34.01</v>
      </c>
      <c r="T48" s="352"/>
    </row>
    <row r="49" spans="1:20" s="354" customFormat="1" ht="35.25" customHeight="1">
      <c r="A49" s="349" t="s">
        <v>258</v>
      </c>
      <c r="B49" s="350" t="s">
        <v>1076</v>
      </c>
      <c r="C49" s="374">
        <f>'CMSA - ANRE'!BI290</f>
        <v>1224.4677599593497</v>
      </c>
      <c r="D49" s="731">
        <f>'CMSA - ANRE'!BJ290</f>
        <v>1224.4677599593497</v>
      </c>
      <c r="E49" s="733">
        <f>CTSA!AS34</f>
        <v>111.07861221889104</v>
      </c>
      <c r="F49" s="375">
        <f>CPSA!BV75</f>
        <v>238.1782442984906</v>
      </c>
      <c r="G49" s="375">
        <f>CPSA!BW75</f>
        <v>242.37314962393441</v>
      </c>
      <c r="H49" s="375">
        <f t="shared" si="10"/>
        <v>228.19006938912602</v>
      </c>
      <c r="I49" s="375">
        <f t="shared" si="18"/>
        <v>228.79833066131536</v>
      </c>
      <c r="J49" s="375">
        <f t="shared" si="11"/>
        <v>90.095734293292878</v>
      </c>
      <c r="K49" s="375">
        <f t="shared" si="12"/>
        <v>90.335892623174516</v>
      </c>
      <c r="L49" s="375">
        <f t="shared" si="13"/>
        <v>1892.01</v>
      </c>
      <c r="M49" s="370">
        <f t="shared" si="14"/>
        <v>1897.05</v>
      </c>
      <c r="N49" s="374">
        <f>'CMSA - ANRE'!BJ296</f>
        <v>10.8</v>
      </c>
      <c r="O49" s="375">
        <f>CTSA!AS40</f>
        <v>11.397448694923373</v>
      </c>
      <c r="P49" s="375">
        <f>CPSA!BW84</f>
        <v>6.0910025325443788</v>
      </c>
      <c r="Q49" s="375">
        <f t="shared" si="15"/>
        <v>4.1018254279828241</v>
      </c>
      <c r="R49" s="375">
        <f t="shared" si="16"/>
        <v>1.6195138327725289</v>
      </c>
      <c r="S49" s="370">
        <f t="shared" si="17"/>
        <v>34.01</v>
      </c>
      <c r="T49" s="352"/>
    </row>
    <row r="50" spans="1:20" s="354" customFormat="1" ht="35.25" customHeight="1">
      <c r="A50" s="349" t="s">
        <v>259</v>
      </c>
      <c r="B50" s="350" t="s">
        <v>1077</v>
      </c>
      <c r="C50" s="374">
        <f>'CMSA - ANRE'!BK290</f>
        <v>1391.4677599593497</v>
      </c>
      <c r="D50" s="731">
        <f>'CMSA - ANRE'!BL290</f>
        <v>1391.4677599593497</v>
      </c>
      <c r="E50" s="733">
        <f>CTSA!AT34</f>
        <v>111.07861221889104</v>
      </c>
      <c r="F50" s="375">
        <f>CPSA!BX75</f>
        <v>238.1782442984906</v>
      </c>
      <c r="G50" s="375">
        <f>CPSA!BY75</f>
        <v>242.37314962393441</v>
      </c>
      <c r="H50" s="375">
        <f t="shared" si="10"/>
        <v>252.40506938912603</v>
      </c>
      <c r="I50" s="375">
        <f t="shared" si="18"/>
        <v>253.01333066131536</v>
      </c>
      <c r="J50" s="375">
        <f t="shared" si="11"/>
        <v>99.656484293292877</v>
      </c>
      <c r="K50" s="375">
        <f t="shared" si="12"/>
        <v>99.896642623174529</v>
      </c>
      <c r="L50" s="375">
        <f t="shared" si="13"/>
        <v>2092.79</v>
      </c>
      <c r="M50" s="370">
        <f t="shared" si="14"/>
        <v>2097.83</v>
      </c>
      <c r="N50" s="374">
        <f>'CMSA - ANRE'!BL296</f>
        <v>10.8</v>
      </c>
      <c r="O50" s="375">
        <f>CTSA!AT40</f>
        <v>11.397448694923373</v>
      </c>
      <c r="P50" s="375">
        <f>CPSA!BY84</f>
        <v>6.0910025325443788</v>
      </c>
      <c r="Q50" s="375">
        <f t="shared" si="15"/>
        <v>4.1018254279828241</v>
      </c>
      <c r="R50" s="375">
        <f t="shared" si="16"/>
        <v>1.6195138327725289</v>
      </c>
      <c r="S50" s="370">
        <f t="shared" si="17"/>
        <v>34.01</v>
      </c>
      <c r="T50" s="352"/>
    </row>
    <row r="51" spans="1:20" s="354" customFormat="1" ht="35.25" customHeight="1">
      <c r="A51" s="349" t="s">
        <v>260</v>
      </c>
      <c r="B51" s="350" t="s">
        <v>1078</v>
      </c>
      <c r="C51" s="374">
        <f>'CMSA - ANRE'!BM290</f>
        <v>1745.9677599593492</v>
      </c>
      <c r="D51" s="731">
        <f>'CMSA - ANRE'!BN290</f>
        <v>1745.9677599593492</v>
      </c>
      <c r="E51" s="733">
        <f>CTSA!AU34</f>
        <v>111.07861221889104</v>
      </c>
      <c r="F51" s="375">
        <f>CPSA!BZ75</f>
        <v>238.1782442984906</v>
      </c>
      <c r="G51" s="375">
        <f>CPSA!CA75</f>
        <v>242.37314962393441</v>
      </c>
      <c r="H51" s="375">
        <f t="shared" si="10"/>
        <v>303.80756938912594</v>
      </c>
      <c r="I51" s="375">
        <f t="shared" si="18"/>
        <v>304.41583066131528</v>
      </c>
      <c r="J51" s="375">
        <f t="shared" si="11"/>
        <v>119.95160929329285</v>
      </c>
      <c r="K51" s="375">
        <f t="shared" si="12"/>
        <v>120.1917676231745</v>
      </c>
      <c r="L51" s="375">
        <f t="shared" si="13"/>
        <v>2518.98</v>
      </c>
      <c r="M51" s="370">
        <f t="shared" si="14"/>
        <v>2524.0300000000002</v>
      </c>
      <c r="N51" s="374">
        <f>'CMSA - ANRE'!BN296</f>
        <v>10.8</v>
      </c>
      <c r="O51" s="375">
        <f>CTSA!AU40</f>
        <v>11.397448694923373</v>
      </c>
      <c r="P51" s="375">
        <f>CPSA!CA84</f>
        <v>6.0910025325443788</v>
      </c>
      <c r="Q51" s="375">
        <f t="shared" si="15"/>
        <v>4.1018254279828241</v>
      </c>
      <c r="R51" s="375">
        <f t="shared" si="16"/>
        <v>1.6195138327725289</v>
      </c>
      <c r="S51" s="370">
        <f t="shared" si="17"/>
        <v>34.01</v>
      </c>
      <c r="T51" s="352"/>
    </row>
    <row r="52" spans="1:20" s="354" customFormat="1" ht="35.25" customHeight="1">
      <c r="A52" s="349" t="s">
        <v>261</v>
      </c>
      <c r="B52" s="350" t="s">
        <v>1079</v>
      </c>
      <c r="C52" s="374">
        <f>'CMSA - ANRE'!BO290</f>
        <v>1684.9677599593492</v>
      </c>
      <c r="D52" s="731">
        <f>'CMSA - ANRE'!BP290</f>
        <v>1684.9677599593492</v>
      </c>
      <c r="E52" s="733">
        <f>CTSA!AV34</f>
        <v>111.07861221889104</v>
      </c>
      <c r="F52" s="375">
        <f>CPSA!CB75</f>
        <v>238.1782442984906</v>
      </c>
      <c r="G52" s="375">
        <f>CPSA!CC75</f>
        <v>242.37314962393441</v>
      </c>
      <c r="H52" s="375">
        <f t="shared" si="10"/>
        <v>294.96256938912597</v>
      </c>
      <c r="I52" s="375">
        <f t="shared" si="18"/>
        <v>295.57083066131531</v>
      </c>
      <c r="J52" s="375">
        <f t="shared" si="11"/>
        <v>116.45935929329285</v>
      </c>
      <c r="K52" s="375">
        <f t="shared" si="12"/>
        <v>116.69951762317451</v>
      </c>
      <c r="L52" s="375">
        <f t="shared" si="13"/>
        <v>2445.65</v>
      </c>
      <c r="M52" s="370">
        <f t="shared" si="14"/>
        <v>2450.69</v>
      </c>
      <c r="N52" s="374">
        <f>'CMSA - ANRE'!BP296</f>
        <v>10.8</v>
      </c>
      <c r="O52" s="375">
        <f>CTSA!AV40</f>
        <v>11.397448694923373</v>
      </c>
      <c r="P52" s="375">
        <f>CPSA!CC84</f>
        <v>6.0910025325443788</v>
      </c>
      <c r="Q52" s="375">
        <f t="shared" si="15"/>
        <v>4.1018254279828241</v>
      </c>
      <c r="R52" s="375">
        <f t="shared" si="16"/>
        <v>1.6195138327725289</v>
      </c>
      <c r="S52" s="370">
        <f t="shared" si="17"/>
        <v>34.01</v>
      </c>
      <c r="T52" s="352"/>
    </row>
    <row r="53" spans="1:20" s="354" customFormat="1" ht="35.25" customHeight="1">
      <c r="A53" s="349" t="s">
        <v>262</v>
      </c>
      <c r="B53" s="350" t="s">
        <v>1080</v>
      </c>
      <c r="C53" s="374">
        <f>'CMSA - ANRE'!BQ290</f>
        <v>2167.0777599593494</v>
      </c>
      <c r="D53" s="731">
        <f>'CMSA - ANRE'!BR290</f>
        <v>2167.0777599593494</v>
      </c>
      <c r="E53" s="733">
        <f>CTSA!AW34</f>
        <v>111.07861221889104</v>
      </c>
      <c r="F53" s="375">
        <f>CPSA!CD75</f>
        <v>238.1782442984906</v>
      </c>
      <c r="G53" s="375">
        <f>CPSA!CE75</f>
        <v>242.37314962393441</v>
      </c>
      <c r="H53" s="375">
        <f t="shared" si="10"/>
        <v>364.86851938912594</v>
      </c>
      <c r="I53" s="375">
        <f t="shared" si="18"/>
        <v>365.47678066131533</v>
      </c>
      <c r="J53" s="375">
        <f t="shared" si="11"/>
        <v>144.06015679329286</v>
      </c>
      <c r="K53" s="375">
        <f t="shared" si="12"/>
        <v>144.3003151231745</v>
      </c>
      <c r="L53" s="375">
        <f t="shared" si="13"/>
        <v>3025.26</v>
      </c>
      <c r="M53" s="370">
        <f t="shared" si="14"/>
        <v>3030.31</v>
      </c>
      <c r="N53" s="374">
        <f>'CMSA - ANRE'!BQ296</f>
        <v>10.8</v>
      </c>
      <c r="O53" s="375">
        <f>CTSA!AW40</f>
        <v>11.397448694923373</v>
      </c>
      <c r="P53" s="375">
        <f>CPSA!CD84</f>
        <v>6.0910025325443788</v>
      </c>
      <c r="Q53" s="375">
        <f t="shared" si="15"/>
        <v>4.1018254279828241</v>
      </c>
      <c r="R53" s="375">
        <f t="shared" si="16"/>
        <v>1.6195138327725289</v>
      </c>
      <c r="S53" s="370">
        <f t="shared" si="17"/>
        <v>34.01</v>
      </c>
      <c r="T53" s="352"/>
    </row>
    <row r="54" spans="1:20" s="354" customFormat="1" ht="35.25" customHeight="1">
      <c r="A54" s="349" t="s">
        <v>263</v>
      </c>
      <c r="B54" s="350" t="s">
        <v>1081</v>
      </c>
      <c r="C54" s="374">
        <f>'CMSA - ANRE'!BS290</f>
        <v>2274.3677599593493</v>
      </c>
      <c r="D54" s="731">
        <f>'CMSA - ANRE'!BT290</f>
        <v>2274.3677599593493</v>
      </c>
      <c r="E54" s="733">
        <f>CTSA!AX34</f>
        <v>111.07861221889104</v>
      </c>
      <c r="F54" s="375">
        <f>CPSA!CF75</f>
        <v>238.1782442984906</v>
      </c>
      <c r="G54" s="375">
        <f>CPSA!CG75</f>
        <v>242.37314962393441</v>
      </c>
      <c r="H54" s="375">
        <f t="shared" si="10"/>
        <v>380.42556938912594</v>
      </c>
      <c r="I54" s="375">
        <f t="shared" si="18"/>
        <v>381.03383066131528</v>
      </c>
      <c r="J54" s="375">
        <f t="shared" si="11"/>
        <v>150.20250929329285</v>
      </c>
      <c r="K54" s="375">
        <f t="shared" si="12"/>
        <v>150.44266762317451</v>
      </c>
      <c r="L54" s="375">
        <f t="shared" si="13"/>
        <v>3154.25</v>
      </c>
      <c r="M54" s="370">
        <f t="shared" si="14"/>
        <v>3159.3</v>
      </c>
      <c r="N54" s="374">
        <f>'CMSA - ANRE'!BS296</f>
        <v>10.8</v>
      </c>
      <c r="O54" s="375">
        <f>CTSA!AX40</f>
        <v>11.397448694923373</v>
      </c>
      <c r="P54" s="375">
        <f>CPSA!CG84</f>
        <v>6.0910025325443788</v>
      </c>
      <c r="Q54" s="375">
        <f t="shared" si="15"/>
        <v>4.1018254279828241</v>
      </c>
      <c r="R54" s="375">
        <f t="shared" si="16"/>
        <v>1.6195138327725289</v>
      </c>
      <c r="S54" s="370">
        <f t="shared" si="17"/>
        <v>34.01</v>
      </c>
      <c r="T54" s="352"/>
    </row>
    <row r="55" spans="1:20" s="354" customFormat="1" ht="35.25" customHeight="1">
      <c r="A55" s="349" t="s">
        <v>264</v>
      </c>
      <c r="B55" s="350" t="s">
        <v>1082</v>
      </c>
      <c r="C55" s="374">
        <f>'CMSA - ANRE'!BU290</f>
        <v>2739.3777599593495</v>
      </c>
      <c r="D55" s="731">
        <f>'CMSA - ANRE'!BV290</f>
        <v>2739.3777599593495</v>
      </c>
      <c r="E55" s="733">
        <f>CTSA!AY34</f>
        <v>111.07861221889104</v>
      </c>
      <c r="F55" s="375">
        <f>CPSA!CH75</f>
        <v>238.1782442984906</v>
      </c>
      <c r="G55" s="375">
        <f>CPSA!CI75</f>
        <v>242.37314962393441</v>
      </c>
      <c r="H55" s="375">
        <f t="shared" si="10"/>
        <v>447.85201938912599</v>
      </c>
      <c r="I55" s="375">
        <f t="shared" si="18"/>
        <v>448.46028066131532</v>
      </c>
      <c r="J55" s="375">
        <f t="shared" si="11"/>
        <v>176.82433179329286</v>
      </c>
      <c r="K55" s="375">
        <f t="shared" si="12"/>
        <v>177.06449012317452</v>
      </c>
      <c r="L55" s="375">
        <f t="shared" si="13"/>
        <v>3713.31</v>
      </c>
      <c r="M55" s="370">
        <f t="shared" si="14"/>
        <v>3718.35</v>
      </c>
      <c r="N55" s="374">
        <f>'CMSA - ANRE'!BV296</f>
        <v>10.8</v>
      </c>
      <c r="O55" s="375">
        <f>CTSA!AY40</f>
        <v>11.397448694923373</v>
      </c>
      <c r="P55" s="375">
        <f>CPSA!CI84</f>
        <v>6.0910025325443788</v>
      </c>
      <c r="Q55" s="375">
        <f t="shared" si="15"/>
        <v>4.1018254279828241</v>
      </c>
      <c r="R55" s="375">
        <f t="shared" si="16"/>
        <v>1.6195138327725289</v>
      </c>
      <c r="S55" s="370">
        <f t="shared" si="17"/>
        <v>34.01</v>
      </c>
      <c r="T55" s="352"/>
    </row>
    <row r="56" spans="1:20" s="354" customFormat="1" ht="35.25" customHeight="1">
      <c r="A56" s="349" t="s">
        <v>265</v>
      </c>
      <c r="B56" s="350" t="s">
        <v>1083</v>
      </c>
      <c r="C56" s="374"/>
      <c r="D56" s="731">
        <f>'CMSA - ANRE'!BW290</f>
        <v>1756.3984249999999</v>
      </c>
      <c r="E56" s="733">
        <f>CTSA!AZ34</f>
        <v>111.07861221889104</v>
      </c>
      <c r="F56" s="375"/>
      <c r="G56" s="375">
        <f>CPSA!CJ75</f>
        <v>207.17201413343705</v>
      </c>
      <c r="H56" s="375" t="str">
        <f t="shared" si="10"/>
        <v xml:space="preserve"> </v>
      </c>
      <c r="I56" s="375">
        <f t="shared" si="18"/>
        <v>300.82411244608755</v>
      </c>
      <c r="J56" s="375" t="str">
        <f t="shared" si="11"/>
        <v xml:space="preserve"> </v>
      </c>
      <c r="K56" s="375">
        <f t="shared" si="12"/>
        <v>118.77365818992078</v>
      </c>
      <c r="L56" s="375" t="str">
        <f t="shared" si="13"/>
        <v xml:space="preserve"> </v>
      </c>
      <c r="M56" s="370">
        <f t="shared" si="14"/>
        <v>2494.25</v>
      </c>
      <c r="N56" s="374">
        <f>'CMSA - ANRE'!BW296</f>
        <v>15.029999999999998</v>
      </c>
      <c r="O56" s="375">
        <f>CTSA!AZ40</f>
        <v>11.397448694923373</v>
      </c>
      <c r="P56" s="375">
        <f t="shared" ref="P56:P87" si="19">P55</f>
        <v>6.0910025325443788</v>
      </c>
      <c r="Q56" s="375">
        <f t="shared" si="15"/>
        <v>4.7151754279828237</v>
      </c>
      <c r="R56" s="375">
        <f t="shared" si="16"/>
        <v>1.8616813327725286</v>
      </c>
      <c r="S56" s="370">
        <f t="shared" si="17"/>
        <v>39.1</v>
      </c>
    </row>
    <row r="57" spans="1:20" s="354" customFormat="1" ht="35.25" customHeight="1">
      <c r="A57" s="349" t="s">
        <v>266</v>
      </c>
      <c r="B57" s="350" t="s">
        <v>1084</v>
      </c>
      <c r="C57" s="374"/>
      <c r="D57" s="731">
        <f>'CMSA - ANRE'!BX290</f>
        <v>1757.4884249999996</v>
      </c>
      <c r="E57" s="733">
        <f>CTSA!BA34</f>
        <v>111.07861221889104</v>
      </c>
      <c r="F57" s="375"/>
      <c r="G57" s="375">
        <f>CPSA!CK75</f>
        <v>207.17201413343705</v>
      </c>
      <c r="H57" s="375" t="str">
        <f t="shared" si="10"/>
        <v xml:space="preserve"> </v>
      </c>
      <c r="I57" s="375">
        <f t="shared" si="18"/>
        <v>300.9821624460875</v>
      </c>
      <c r="J57" s="375" t="str">
        <f t="shared" si="11"/>
        <v xml:space="preserve"> </v>
      </c>
      <c r="K57" s="375">
        <f t="shared" si="12"/>
        <v>118.83606068992077</v>
      </c>
      <c r="L57" s="375" t="str">
        <f t="shared" si="13"/>
        <v xml:space="preserve"> </v>
      </c>
      <c r="M57" s="370">
        <f t="shared" si="14"/>
        <v>2495.56</v>
      </c>
      <c r="N57" s="374">
        <f>'CMSA - ANRE'!BX296</f>
        <v>15.029999999999998</v>
      </c>
      <c r="O57" s="375">
        <f>CTSA!BA40</f>
        <v>11.397448694923373</v>
      </c>
      <c r="P57" s="375">
        <f t="shared" si="19"/>
        <v>6.0910025325443788</v>
      </c>
      <c r="Q57" s="375">
        <f t="shared" si="15"/>
        <v>4.7151754279828237</v>
      </c>
      <c r="R57" s="375">
        <f t="shared" si="16"/>
        <v>1.8616813327725286</v>
      </c>
      <c r="S57" s="370">
        <f t="shared" si="17"/>
        <v>39.1</v>
      </c>
    </row>
    <row r="58" spans="1:20" s="354" customFormat="1" ht="35.25" customHeight="1">
      <c r="A58" s="349" t="s">
        <v>267</v>
      </c>
      <c r="B58" s="350" t="s">
        <v>1085</v>
      </c>
      <c r="C58" s="374"/>
      <c r="D58" s="374">
        <f>'CMSA - ANRE'!BY290</f>
        <v>1773.528425</v>
      </c>
      <c r="E58" s="369">
        <f>CTSA!BB34</f>
        <v>111.07861221889104</v>
      </c>
      <c r="F58" s="375"/>
      <c r="G58" s="375">
        <f>CPSA!CL75</f>
        <v>207.17201413343705</v>
      </c>
      <c r="H58" s="375" t="str">
        <f t="shared" si="10"/>
        <v xml:space="preserve"> </v>
      </c>
      <c r="I58" s="375">
        <f t="shared" si="18"/>
        <v>303.30796244608757</v>
      </c>
      <c r="J58" s="375" t="str">
        <f t="shared" si="11"/>
        <v xml:space="preserve"> </v>
      </c>
      <c r="K58" s="375">
        <f t="shared" si="12"/>
        <v>119.75435068992078</v>
      </c>
      <c r="L58" s="375" t="str">
        <f t="shared" si="13"/>
        <v xml:space="preserve"> </v>
      </c>
      <c r="M58" s="370">
        <f t="shared" si="14"/>
        <v>2514.84</v>
      </c>
      <c r="N58" s="374">
        <f>'CMSA - ANRE'!BY296</f>
        <v>15.029999999999998</v>
      </c>
      <c r="O58" s="375">
        <f>CTSA!BB40</f>
        <v>11.397448694923373</v>
      </c>
      <c r="P58" s="375">
        <f t="shared" si="19"/>
        <v>6.0910025325443788</v>
      </c>
      <c r="Q58" s="375">
        <f t="shared" si="15"/>
        <v>4.7151754279828237</v>
      </c>
      <c r="R58" s="375">
        <f t="shared" si="16"/>
        <v>1.8616813327725286</v>
      </c>
      <c r="S58" s="370">
        <f t="shared" si="17"/>
        <v>39.1</v>
      </c>
    </row>
    <row r="59" spans="1:20" s="354" customFormat="1" ht="35.25" customHeight="1">
      <c r="A59" s="349" t="s">
        <v>268</v>
      </c>
      <c r="B59" s="350" t="s">
        <v>1086</v>
      </c>
      <c r="C59" s="374"/>
      <c r="D59" s="374">
        <f>'CMSA - ANRE'!BZ290</f>
        <v>1759.3650916666666</v>
      </c>
      <c r="E59" s="369">
        <f>CTSA!BC34</f>
        <v>111.07861221889104</v>
      </c>
      <c r="F59" s="375"/>
      <c r="G59" s="375">
        <f>CPSA!CM75</f>
        <v>207.17201413343705</v>
      </c>
      <c r="H59" s="375" t="str">
        <f t="shared" si="10"/>
        <v xml:space="preserve"> </v>
      </c>
      <c r="I59" s="375">
        <f t="shared" si="18"/>
        <v>301.2542791127542</v>
      </c>
      <c r="J59" s="375" t="str">
        <f t="shared" si="11"/>
        <v xml:space="preserve"> </v>
      </c>
      <c r="K59" s="375">
        <f t="shared" si="12"/>
        <v>118.94349985658747</v>
      </c>
      <c r="L59" s="375" t="str">
        <f t="shared" si="13"/>
        <v xml:space="preserve"> </v>
      </c>
      <c r="M59" s="370">
        <f t="shared" si="14"/>
        <v>2497.81</v>
      </c>
      <c r="N59" s="374">
        <f>'CMSA - ANRE'!BZ296</f>
        <v>15.029999999999998</v>
      </c>
      <c r="O59" s="375">
        <f>CTSA!BC40</f>
        <v>11.397448694923373</v>
      </c>
      <c r="P59" s="375">
        <f t="shared" si="19"/>
        <v>6.0910025325443788</v>
      </c>
      <c r="Q59" s="375">
        <f t="shared" si="15"/>
        <v>4.7151754279828237</v>
      </c>
      <c r="R59" s="375">
        <f t="shared" si="16"/>
        <v>1.8616813327725286</v>
      </c>
      <c r="S59" s="370">
        <f t="shared" si="17"/>
        <v>39.1</v>
      </c>
    </row>
    <row r="60" spans="1:20" s="354" customFormat="1" ht="35.25" customHeight="1">
      <c r="A60" s="349" t="s">
        <v>269</v>
      </c>
      <c r="B60" s="350" t="s">
        <v>1087</v>
      </c>
      <c r="C60" s="374"/>
      <c r="D60" s="374">
        <f>'CMSA - ANRE'!CA290</f>
        <v>1804.3650916666666</v>
      </c>
      <c r="E60" s="369">
        <f>CTSA!BD34</f>
        <v>111.07861221889104</v>
      </c>
      <c r="F60" s="375"/>
      <c r="G60" s="375">
        <f>CPSA!CN75</f>
        <v>207.17201413343705</v>
      </c>
      <c r="H60" s="375" t="str">
        <f t="shared" si="10"/>
        <v xml:space="preserve"> </v>
      </c>
      <c r="I60" s="375">
        <f t="shared" si="18"/>
        <v>307.77927911275424</v>
      </c>
      <c r="J60" s="375" t="str">
        <f t="shared" si="11"/>
        <v xml:space="preserve"> </v>
      </c>
      <c r="K60" s="375">
        <f t="shared" si="12"/>
        <v>121.51974985658745</v>
      </c>
      <c r="L60" s="375" t="str">
        <f t="shared" si="13"/>
        <v xml:space="preserve"> </v>
      </c>
      <c r="M60" s="370">
        <f t="shared" si="14"/>
        <v>2551.91</v>
      </c>
      <c r="N60" s="374">
        <f>'CMSA - ANRE'!CA296</f>
        <v>15.029999999999998</v>
      </c>
      <c r="O60" s="375">
        <f>CTSA!BD40</f>
        <v>11.397448694923373</v>
      </c>
      <c r="P60" s="375">
        <f t="shared" si="19"/>
        <v>6.0910025325443788</v>
      </c>
      <c r="Q60" s="375">
        <f t="shared" si="15"/>
        <v>4.7151754279828237</v>
      </c>
      <c r="R60" s="375">
        <f t="shared" si="16"/>
        <v>1.8616813327725286</v>
      </c>
      <c r="S60" s="370">
        <f t="shared" si="17"/>
        <v>39.1</v>
      </c>
    </row>
    <row r="61" spans="1:20" s="354" customFormat="1" ht="35.25" customHeight="1">
      <c r="A61" s="349" t="s">
        <v>270</v>
      </c>
      <c r="B61" s="350" t="s">
        <v>1088</v>
      </c>
      <c r="C61" s="374"/>
      <c r="D61" s="374">
        <f>'CMSA - ANRE'!CB290</f>
        <v>1862.698425</v>
      </c>
      <c r="E61" s="369">
        <f>CTSA!BE34</f>
        <v>111.07861221889104</v>
      </c>
      <c r="F61" s="375"/>
      <c r="G61" s="375">
        <f>CPSA!CO75</f>
        <v>217.7431755535554</v>
      </c>
      <c r="H61" s="375" t="str">
        <f t="shared" si="10"/>
        <v xml:space="preserve"> </v>
      </c>
      <c r="I61" s="375">
        <f t="shared" si="18"/>
        <v>317.77043085200472</v>
      </c>
      <c r="J61" s="375" t="str">
        <f t="shared" si="11"/>
        <v xml:space="preserve"> </v>
      </c>
      <c r="K61" s="375">
        <f t="shared" si="12"/>
        <v>125.46453218122257</v>
      </c>
      <c r="L61" s="375" t="str">
        <f t="shared" si="13"/>
        <v xml:space="preserve"> </v>
      </c>
      <c r="M61" s="370">
        <f t="shared" si="14"/>
        <v>2634.76</v>
      </c>
      <c r="N61" s="374">
        <f>'CMSA - ANRE'!CB296</f>
        <v>15.029999999999998</v>
      </c>
      <c r="O61" s="375">
        <f>CTSA!BE40</f>
        <v>11.397448694923373</v>
      </c>
      <c r="P61" s="375">
        <f t="shared" si="19"/>
        <v>6.0910025325443788</v>
      </c>
      <c r="Q61" s="375">
        <f t="shared" si="15"/>
        <v>4.7151754279828237</v>
      </c>
      <c r="R61" s="375">
        <f t="shared" si="16"/>
        <v>1.8616813327725286</v>
      </c>
      <c r="S61" s="370">
        <f t="shared" si="17"/>
        <v>39.1</v>
      </c>
    </row>
    <row r="62" spans="1:20" s="354" customFormat="1" ht="35.25" customHeight="1">
      <c r="A62" s="349" t="s">
        <v>271</v>
      </c>
      <c r="B62" s="350" t="s">
        <v>1089</v>
      </c>
      <c r="C62" s="374"/>
      <c r="D62" s="374">
        <f>'CMSA - ANRE'!CC290</f>
        <v>1873.1184249999997</v>
      </c>
      <c r="E62" s="369">
        <f>CTSA!BF34</f>
        <v>111.07861221889104</v>
      </c>
      <c r="F62" s="375"/>
      <c r="G62" s="375">
        <f>CPSA!CP75</f>
        <v>230.07619721036014</v>
      </c>
      <c r="H62" s="375" t="str">
        <f t="shared" si="10"/>
        <v xml:space="preserve"> </v>
      </c>
      <c r="I62" s="375">
        <f t="shared" si="18"/>
        <v>321.06961899224132</v>
      </c>
      <c r="J62" s="375" t="str">
        <f t="shared" si="11"/>
        <v xml:space="preserve"> </v>
      </c>
      <c r="K62" s="375">
        <f t="shared" si="12"/>
        <v>126.76714267107462</v>
      </c>
      <c r="L62" s="375" t="str">
        <f t="shared" si="13"/>
        <v xml:space="preserve"> </v>
      </c>
      <c r="M62" s="370">
        <f t="shared" si="14"/>
        <v>2662.11</v>
      </c>
      <c r="N62" s="374">
        <f>'CMSA - ANRE'!CC296</f>
        <v>15.029999999999998</v>
      </c>
      <c r="O62" s="375">
        <f>CTSA!BF40</f>
        <v>11.397448694923373</v>
      </c>
      <c r="P62" s="375">
        <f t="shared" si="19"/>
        <v>6.0910025325443788</v>
      </c>
      <c r="Q62" s="375">
        <f t="shared" si="15"/>
        <v>4.7151754279828237</v>
      </c>
      <c r="R62" s="375">
        <f t="shared" si="16"/>
        <v>1.8616813327725286</v>
      </c>
      <c r="S62" s="370">
        <f t="shared" si="17"/>
        <v>39.1</v>
      </c>
    </row>
    <row r="63" spans="1:20" s="354" customFormat="1" ht="35.25" customHeight="1">
      <c r="A63" s="349" t="s">
        <v>272</v>
      </c>
      <c r="B63" s="350" t="s">
        <v>1090</v>
      </c>
      <c r="C63" s="374"/>
      <c r="D63" s="374">
        <f>'CMSA - ANRE'!CD290</f>
        <v>1886.8684249999997</v>
      </c>
      <c r="E63" s="369">
        <f>CTSA!BG34</f>
        <v>111.07861221889104</v>
      </c>
      <c r="F63" s="375"/>
      <c r="G63" s="375">
        <f>CPSA!CQ75</f>
        <v>242.4092188671649</v>
      </c>
      <c r="H63" s="375" t="str">
        <f t="shared" si="10"/>
        <v xml:space="preserve"> </v>
      </c>
      <c r="I63" s="375">
        <f t="shared" si="18"/>
        <v>324.85165713247801</v>
      </c>
      <c r="J63" s="375" t="str">
        <f t="shared" si="11"/>
        <v xml:space="preserve"> </v>
      </c>
      <c r="K63" s="375">
        <f t="shared" si="12"/>
        <v>128.26039566092669</v>
      </c>
      <c r="L63" s="375" t="str">
        <f t="shared" si="13"/>
        <v xml:space="preserve"> </v>
      </c>
      <c r="M63" s="370">
        <f t="shared" si="14"/>
        <v>2693.47</v>
      </c>
      <c r="N63" s="374">
        <f>'CMSA - ANRE'!CD296</f>
        <v>15.029999999999998</v>
      </c>
      <c r="O63" s="375">
        <f>CTSA!BG40</f>
        <v>11.397448694923373</v>
      </c>
      <c r="P63" s="375">
        <f t="shared" si="19"/>
        <v>6.0910025325443788</v>
      </c>
      <c r="Q63" s="375">
        <f t="shared" si="15"/>
        <v>4.7151754279828237</v>
      </c>
      <c r="R63" s="375">
        <f t="shared" si="16"/>
        <v>1.8616813327725286</v>
      </c>
      <c r="S63" s="370">
        <f t="shared" si="17"/>
        <v>39.1</v>
      </c>
    </row>
    <row r="64" spans="1:20" s="354" customFormat="1" ht="35.25" customHeight="1">
      <c r="A64" s="349" t="s">
        <v>273</v>
      </c>
      <c r="B64" s="350" t="s">
        <v>1091</v>
      </c>
      <c r="C64" s="374"/>
      <c r="D64" s="374">
        <f>'CMSA - ANRE'!CE290</f>
        <v>1865.6184249999997</v>
      </c>
      <c r="E64" s="369">
        <f>CTSA!BH34</f>
        <v>111.07861221889104</v>
      </c>
      <c r="F64" s="375"/>
      <c r="G64" s="375">
        <f>CPSA!CR75</f>
        <v>242.4092188671649</v>
      </c>
      <c r="H64" s="375" t="str">
        <f t="shared" si="10"/>
        <v xml:space="preserve"> </v>
      </c>
      <c r="I64" s="375">
        <f t="shared" si="18"/>
        <v>321.770407132478</v>
      </c>
      <c r="J64" s="375" t="str">
        <f t="shared" si="11"/>
        <v xml:space="preserve"> </v>
      </c>
      <c r="K64" s="375">
        <f t="shared" si="12"/>
        <v>127.04383316092668</v>
      </c>
      <c r="L64" s="375" t="str">
        <f t="shared" si="13"/>
        <v xml:space="preserve"> </v>
      </c>
      <c r="M64" s="370">
        <f t="shared" si="14"/>
        <v>2667.92</v>
      </c>
      <c r="N64" s="374">
        <f>'CMSA - ANRE'!CE296</f>
        <v>15.029999999999998</v>
      </c>
      <c r="O64" s="375">
        <f>CTSA!BH40</f>
        <v>11.397448694923373</v>
      </c>
      <c r="P64" s="375">
        <f t="shared" si="19"/>
        <v>6.0910025325443788</v>
      </c>
      <c r="Q64" s="375">
        <f t="shared" si="15"/>
        <v>4.7151754279828237</v>
      </c>
      <c r="R64" s="375">
        <f t="shared" si="16"/>
        <v>1.8616813327725286</v>
      </c>
      <c r="S64" s="370">
        <f t="shared" si="17"/>
        <v>39.1</v>
      </c>
    </row>
    <row r="65" spans="1:19" s="354" customFormat="1" ht="35.25" customHeight="1">
      <c r="A65" s="349" t="s">
        <v>274</v>
      </c>
      <c r="B65" s="350" t="s">
        <v>1092</v>
      </c>
      <c r="C65" s="374"/>
      <c r="D65" s="374">
        <f>'CMSA - ANRE'!CF290</f>
        <v>2463.6784250000001</v>
      </c>
      <c r="E65" s="369">
        <f>CTSA!BI34</f>
        <v>111.07861221889104</v>
      </c>
      <c r="F65" s="375"/>
      <c r="G65" s="375">
        <f>CPSA!CS75</f>
        <v>242.4092188671649</v>
      </c>
      <c r="H65" s="375" t="str">
        <f t="shared" si="10"/>
        <v xml:space="preserve"> </v>
      </c>
      <c r="I65" s="375">
        <f t="shared" si="18"/>
        <v>408.48910713247807</v>
      </c>
      <c r="J65" s="375" t="str">
        <f t="shared" si="11"/>
        <v xml:space="preserve"> </v>
      </c>
      <c r="K65" s="375">
        <f t="shared" si="12"/>
        <v>161.28276816092671</v>
      </c>
      <c r="L65" s="375" t="str">
        <f t="shared" si="13"/>
        <v xml:space="preserve"> </v>
      </c>
      <c r="M65" s="370">
        <f t="shared" si="14"/>
        <v>3386.94</v>
      </c>
      <c r="N65" s="374">
        <f>'CMSA - ANRE'!CF296</f>
        <v>15.029999999999998</v>
      </c>
      <c r="O65" s="375">
        <f>CTSA!BI40</f>
        <v>11.397448694923373</v>
      </c>
      <c r="P65" s="375">
        <f t="shared" si="19"/>
        <v>6.0910025325443788</v>
      </c>
      <c r="Q65" s="375">
        <f t="shared" si="15"/>
        <v>4.7151754279828237</v>
      </c>
      <c r="R65" s="375">
        <f t="shared" si="16"/>
        <v>1.8616813327725286</v>
      </c>
      <c r="S65" s="370">
        <f t="shared" si="17"/>
        <v>39.1</v>
      </c>
    </row>
    <row r="66" spans="1:19" s="354" customFormat="1" ht="35.25" customHeight="1">
      <c r="A66" s="349" t="s">
        <v>275</v>
      </c>
      <c r="B66" s="350" t="s">
        <v>1093</v>
      </c>
      <c r="C66" s="374"/>
      <c r="D66" s="374">
        <f>'CMSA - ANRE'!CG290</f>
        <v>2474.4184249999998</v>
      </c>
      <c r="E66" s="369">
        <f>CTSA!BJ34</f>
        <v>111.07861221889104</v>
      </c>
      <c r="F66" s="375"/>
      <c r="G66" s="375">
        <f>CPSA!CT75</f>
        <v>242.4092188671649</v>
      </c>
      <c r="H66" s="375" t="str">
        <f t="shared" si="10"/>
        <v xml:space="preserve"> </v>
      </c>
      <c r="I66" s="375">
        <f t="shared" si="18"/>
        <v>410.04640713247807</v>
      </c>
      <c r="J66" s="375" t="str">
        <f t="shared" si="11"/>
        <v xml:space="preserve"> </v>
      </c>
      <c r="K66" s="375">
        <f t="shared" si="12"/>
        <v>161.89763316092672</v>
      </c>
      <c r="L66" s="375" t="str">
        <f t="shared" si="13"/>
        <v xml:space="preserve"> </v>
      </c>
      <c r="M66" s="370">
        <f t="shared" si="14"/>
        <v>3399.85</v>
      </c>
      <c r="N66" s="374">
        <f>'CMSA - ANRE'!CG296</f>
        <v>15.029999999999998</v>
      </c>
      <c r="O66" s="375">
        <f>CTSA!BJ40</f>
        <v>11.397448694923373</v>
      </c>
      <c r="P66" s="375">
        <f t="shared" si="19"/>
        <v>6.0910025325443788</v>
      </c>
      <c r="Q66" s="375">
        <f t="shared" si="15"/>
        <v>4.7151754279828237</v>
      </c>
      <c r="R66" s="375">
        <f t="shared" si="16"/>
        <v>1.8616813327725286</v>
      </c>
      <c r="S66" s="370">
        <f t="shared" si="17"/>
        <v>39.1</v>
      </c>
    </row>
    <row r="67" spans="1:19" s="354" customFormat="1" ht="35.25" customHeight="1">
      <c r="A67" s="349" t="s">
        <v>276</v>
      </c>
      <c r="B67" s="350" t="s">
        <v>1094</v>
      </c>
      <c r="C67" s="374"/>
      <c r="D67" s="374">
        <f>'CMSA - ANRE'!CH290</f>
        <v>2485.1384250000001</v>
      </c>
      <c r="E67" s="369">
        <f>CTSA!BK34</f>
        <v>111.07861221889104</v>
      </c>
      <c r="F67" s="375"/>
      <c r="G67" s="375">
        <f>CPSA!CU75</f>
        <v>242.4092188671649</v>
      </c>
      <c r="H67" s="375" t="str">
        <f t="shared" si="10"/>
        <v xml:space="preserve"> </v>
      </c>
      <c r="I67" s="375">
        <f t="shared" si="18"/>
        <v>411.60080713247811</v>
      </c>
      <c r="J67" s="375" t="str">
        <f t="shared" si="11"/>
        <v xml:space="preserve"> </v>
      </c>
      <c r="K67" s="375">
        <f t="shared" si="12"/>
        <v>162.51135316092672</v>
      </c>
      <c r="L67" s="375" t="str">
        <f t="shared" si="13"/>
        <v xml:space="preserve"> </v>
      </c>
      <c r="M67" s="370">
        <f t="shared" si="14"/>
        <v>3412.74</v>
      </c>
      <c r="N67" s="374">
        <f>'CMSA - ANRE'!CH296</f>
        <v>15.029999999999998</v>
      </c>
      <c r="O67" s="375">
        <f>CTSA!BK40</f>
        <v>11.397448694923373</v>
      </c>
      <c r="P67" s="375">
        <f t="shared" si="19"/>
        <v>6.0910025325443788</v>
      </c>
      <c r="Q67" s="375">
        <f t="shared" si="15"/>
        <v>4.7151754279828237</v>
      </c>
      <c r="R67" s="375">
        <f t="shared" si="16"/>
        <v>1.8616813327725286</v>
      </c>
      <c r="S67" s="370">
        <f t="shared" si="17"/>
        <v>39.1</v>
      </c>
    </row>
    <row r="68" spans="1:19" s="354" customFormat="1" ht="35.25" customHeight="1">
      <c r="A68" s="349" t="s">
        <v>277</v>
      </c>
      <c r="B68" s="350" t="s">
        <v>1095</v>
      </c>
      <c r="C68" s="374"/>
      <c r="D68" s="374">
        <f>'CMSA - ANRE'!CI290</f>
        <v>2892.8084249999997</v>
      </c>
      <c r="E68" s="369">
        <f>CTSA!BL34</f>
        <v>111.07861221889104</v>
      </c>
      <c r="F68" s="375"/>
      <c r="G68" s="375">
        <f>CPSA!CV75</f>
        <v>242.4092188671649</v>
      </c>
      <c r="H68" s="375" t="str">
        <f t="shared" si="10"/>
        <v xml:space="preserve"> </v>
      </c>
      <c r="I68" s="375">
        <f t="shared" si="18"/>
        <v>470.71295713247804</v>
      </c>
      <c r="J68" s="375" t="str">
        <f t="shared" si="11"/>
        <v xml:space="preserve"> </v>
      </c>
      <c r="K68" s="375">
        <f t="shared" si="12"/>
        <v>185.8504606609267</v>
      </c>
      <c r="L68" s="375" t="str">
        <f t="shared" si="13"/>
        <v xml:space="preserve"> </v>
      </c>
      <c r="M68" s="370">
        <f t="shared" si="14"/>
        <v>3902.86</v>
      </c>
      <c r="N68" s="374">
        <f>'CMSA - ANRE'!CI296</f>
        <v>15.029999999999998</v>
      </c>
      <c r="O68" s="375">
        <f>CTSA!BL40</f>
        <v>11.397448694923373</v>
      </c>
      <c r="P68" s="375">
        <f t="shared" si="19"/>
        <v>6.0910025325443788</v>
      </c>
      <c r="Q68" s="375">
        <f t="shared" si="15"/>
        <v>4.7151754279828237</v>
      </c>
      <c r="R68" s="375">
        <f t="shared" si="16"/>
        <v>1.8616813327725286</v>
      </c>
      <c r="S68" s="370">
        <f t="shared" si="17"/>
        <v>39.1</v>
      </c>
    </row>
    <row r="69" spans="1:19" s="354" customFormat="1" ht="35.25" customHeight="1">
      <c r="A69" s="349" t="s">
        <v>278</v>
      </c>
      <c r="B69" s="350" t="s">
        <v>1096</v>
      </c>
      <c r="C69" s="374"/>
      <c r="D69" s="374">
        <f>'CMSA - ANRE'!CJ290</f>
        <v>3000.0984250000001</v>
      </c>
      <c r="E69" s="369">
        <f>CTSA!BM34</f>
        <v>111.07861221889104</v>
      </c>
      <c r="F69" s="375"/>
      <c r="G69" s="375">
        <f>CPSA!CW75</f>
        <v>242.4092188671649</v>
      </c>
      <c r="H69" s="375" t="str">
        <f t="shared" si="10"/>
        <v xml:space="preserve"> </v>
      </c>
      <c r="I69" s="375">
        <f t="shared" si="18"/>
        <v>486.2700071324781</v>
      </c>
      <c r="J69" s="375" t="str">
        <f t="shared" si="11"/>
        <v xml:space="preserve"> </v>
      </c>
      <c r="K69" s="375">
        <f t="shared" si="12"/>
        <v>191.99281316092672</v>
      </c>
      <c r="L69" s="375" t="str">
        <f t="shared" si="13"/>
        <v xml:space="preserve"> </v>
      </c>
      <c r="M69" s="370">
        <f t="shared" si="14"/>
        <v>4031.85</v>
      </c>
      <c r="N69" s="374">
        <f>'CMSA - ANRE'!CJ296</f>
        <v>15.029999999999998</v>
      </c>
      <c r="O69" s="375">
        <f>CTSA!BM40</f>
        <v>11.397448694923373</v>
      </c>
      <c r="P69" s="375">
        <f t="shared" si="19"/>
        <v>6.0910025325443788</v>
      </c>
      <c r="Q69" s="375">
        <f t="shared" si="15"/>
        <v>4.7151754279828237</v>
      </c>
      <c r="R69" s="375">
        <f t="shared" si="16"/>
        <v>1.8616813327725286</v>
      </c>
      <c r="S69" s="370">
        <f t="shared" si="17"/>
        <v>39.1</v>
      </c>
    </row>
    <row r="70" spans="1:19" s="354" customFormat="1" ht="35.25" customHeight="1">
      <c r="A70" s="349" t="s">
        <v>279</v>
      </c>
      <c r="B70" s="350" t="s">
        <v>1097</v>
      </c>
      <c r="C70" s="374"/>
      <c r="D70" s="374">
        <f>'CMSA - ANRE'!CK290</f>
        <v>3465.1084249999999</v>
      </c>
      <c r="E70" s="369">
        <f>CTSA!BN34</f>
        <v>111.07861221889104</v>
      </c>
      <c r="F70" s="375"/>
      <c r="G70" s="375">
        <f>CPSA!CX75</f>
        <v>242.4092188671649</v>
      </c>
      <c r="H70" s="375" t="str">
        <f t="shared" si="10"/>
        <v xml:space="preserve"> </v>
      </c>
      <c r="I70" s="375">
        <f t="shared" si="18"/>
        <v>553.69645713247803</v>
      </c>
      <c r="J70" s="375" t="str">
        <f t="shared" si="11"/>
        <v xml:space="preserve"> </v>
      </c>
      <c r="K70" s="375">
        <f t="shared" si="12"/>
        <v>218.61463566092672</v>
      </c>
      <c r="L70" s="375" t="str">
        <f t="shared" si="13"/>
        <v xml:space="preserve"> </v>
      </c>
      <c r="M70" s="370">
        <f t="shared" si="14"/>
        <v>4590.91</v>
      </c>
      <c r="N70" s="374">
        <f>'CMSA - ANRE'!CK296</f>
        <v>15.029999999999998</v>
      </c>
      <c r="O70" s="375">
        <f>CTSA!BN40</f>
        <v>11.397448694923373</v>
      </c>
      <c r="P70" s="375">
        <f t="shared" si="19"/>
        <v>6.0910025325443788</v>
      </c>
      <c r="Q70" s="375">
        <f t="shared" si="15"/>
        <v>4.7151754279828237</v>
      </c>
      <c r="R70" s="375">
        <f t="shared" si="16"/>
        <v>1.8616813327725286</v>
      </c>
      <c r="S70" s="370">
        <f t="shared" si="17"/>
        <v>39.1</v>
      </c>
    </row>
    <row r="71" spans="1:19" s="354" customFormat="1" ht="35.25" customHeight="1">
      <c r="A71" s="349" t="s">
        <v>280</v>
      </c>
      <c r="B71" s="350" t="s">
        <v>1098</v>
      </c>
      <c r="C71" s="374"/>
      <c r="D71" s="374">
        <f>'CMSA - ANRE'!CL290</f>
        <v>2141.9666590000002</v>
      </c>
      <c r="E71" s="369">
        <f>CTSA!BO34</f>
        <v>111.07861221889104</v>
      </c>
      <c r="F71" s="375"/>
      <c r="G71" s="375">
        <f>CPSA!CY75</f>
        <v>208.89303814135374</v>
      </c>
      <c r="H71" s="375" t="str">
        <f t="shared" si="10"/>
        <v xml:space="preserve"> </v>
      </c>
      <c r="I71" s="375">
        <f t="shared" si="18"/>
        <v>356.98105485723551</v>
      </c>
      <c r="J71" s="375" t="str">
        <f t="shared" si="11"/>
        <v xml:space="preserve"> </v>
      </c>
      <c r="K71" s="375">
        <f t="shared" si="12"/>
        <v>140.94596821087404</v>
      </c>
      <c r="L71" s="375" t="str">
        <f t="shared" si="13"/>
        <v xml:space="preserve"> </v>
      </c>
      <c r="M71" s="370">
        <f t="shared" si="14"/>
        <v>2959.87</v>
      </c>
      <c r="N71" s="374">
        <f>'CMSA - ANRE'!CL296</f>
        <v>24.45</v>
      </c>
      <c r="O71" s="375">
        <f>CTSA!BO40</f>
        <v>11.397448694923373</v>
      </c>
      <c r="P71" s="375">
        <f t="shared" si="19"/>
        <v>6.0910025325443788</v>
      </c>
      <c r="Q71" s="375">
        <f t="shared" si="15"/>
        <v>6.0810754279828236</v>
      </c>
      <c r="R71" s="375">
        <f t="shared" si="16"/>
        <v>2.4009763327725291</v>
      </c>
      <c r="S71" s="370">
        <f t="shared" si="17"/>
        <v>50.42</v>
      </c>
    </row>
    <row r="72" spans="1:19" s="354" customFormat="1" ht="35.25" customHeight="1">
      <c r="A72" s="349" t="s">
        <v>281</v>
      </c>
      <c r="B72" s="350" t="s">
        <v>1099</v>
      </c>
      <c r="C72" s="374"/>
      <c r="D72" s="374">
        <f>'CMSA - ANRE'!CM290</f>
        <v>2141.9666590000002</v>
      </c>
      <c r="E72" s="369">
        <f>CTSA!BP34</f>
        <v>111.07861221889104</v>
      </c>
      <c r="F72" s="375"/>
      <c r="G72" s="375">
        <f>CPSA!CZ75</f>
        <v>208.89303814135374</v>
      </c>
      <c r="H72" s="375" t="str">
        <f t="shared" ref="H72:H103" si="20">IF(F72&gt;0,(C72+E72+F72)*14.5%," ")</f>
        <v xml:space="preserve"> </v>
      </c>
      <c r="I72" s="375">
        <f t="shared" si="18"/>
        <v>356.98105485723551</v>
      </c>
      <c r="J72" s="375" t="str">
        <f t="shared" ref="J72:J103" si="21">IF(F72&gt;0,SUM(C72,E72,F72,H72)*5%," ")</f>
        <v xml:space="preserve"> </v>
      </c>
      <c r="K72" s="375">
        <f t="shared" ref="K72:K103" si="22">IF(G72&gt;0,SUM(D72:E72,G72,I72)*5%," ")</f>
        <v>140.94596821087404</v>
      </c>
      <c r="L72" s="375" t="str">
        <f t="shared" ref="L72:L103" si="23">IFERROR(ROUND(IF(F72&gt;0,SUM(C72,E72,F72,H72,J72)," "),2)," ")</f>
        <v xml:space="preserve"> </v>
      </c>
      <c r="M72" s="370">
        <f t="shared" ref="M72:M103" si="24">ROUND(IF(G72&gt;0,SUM(D72:E72,G72,I72,K72)," "),2)</f>
        <v>2959.87</v>
      </c>
      <c r="N72" s="374">
        <f>'CMSA - ANRE'!CM296</f>
        <v>24.45</v>
      </c>
      <c r="O72" s="375">
        <f>CTSA!BP40</f>
        <v>11.397448694923373</v>
      </c>
      <c r="P72" s="375">
        <f t="shared" si="19"/>
        <v>6.0910025325443788</v>
      </c>
      <c r="Q72" s="375">
        <f t="shared" ref="Q72:Q103" si="25">SUM(N72:P72)*14.5%</f>
        <v>6.0810754279828236</v>
      </c>
      <c r="R72" s="375">
        <f t="shared" ref="R72:R103" si="26">SUM(N72:Q72)*5%</f>
        <v>2.4009763327725291</v>
      </c>
      <c r="S72" s="370">
        <f t="shared" ref="S72:S103" si="27">ROUND(SUM(N72:R72),2)</f>
        <v>50.42</v>
      </c>
    </row>
    <row r="73" spans="1:19" s="354" customFormat="1" ht="35.25" customHeight="1">
      <c r="A73" s="349" t="s">
        <v>282</v>
      </c>
      <c r="B73" s="350" t="s">
        <v>1100</v>
      </c>
      <c r="C73" s="374"/>
      <c r="D73" s="374">
        <f>'CMSA - ANRE'!CN290</f>
        <v>2158.8266589999998</v>
      </c>
      <c r="E73" s="369">
        <f>CTSA!BQ34</f>
        <v>111.07861221889104</v>
      </c>
      <c r="F73" s="375"/>
      <c r="G73" s="375">
        <f>CPSA!DA75</f>
        <v>208.89303814135374</v>
      </c>
      <c r="H73" s="375" t="str">
        <f t="shared" si="20"/>
        <v xml:space="preserve"> </v>
      </c>
      <c r="I73" s="375">
        <f t="shared" si="18"/>
        <v>359.42575485723546</v>
      </c>
      <c r="J73" s="375" t="str">
        <f t="shared" si="21"/>
        <v xml:space="preserve"> </v>
      </c>
      <c r="K73" s="375">
        <f t="shared" si="22"/>
        <v>141.91120321087402</v>
      </c>
      <c r="L73" s="375" t="str">
        <f t="shared" si="23"/>
        <v xml:space="preserve"> </v>
      </c>
      <c r="M73" s="370">
        <f t="shared" si="24"/>
        <v>2980.14</v>
      </c>
      <c r="N73" s="374">
        <f>'CMSA - ANRE'!CN296</f>
        <v>24.45</v>
      </c>
      <c r="O73" s="375">
        <f>CTSA!BQ40</f>
        <v>11.397448694923373</v>
      </c>
      <c r="P73" s="375">
        <f t="shared" si="19"/>
        <v>6.0910025325443788</v>
      </c>
      <c r="Q73" s="375">
        <f t="shared" si="25"/>
        <v>6.0810754279828236</v>
      </c>
      <c r="R73" s="375">
        <f t="shared" si="26"/>
        <v>2.4009763327725291</v>
      </c>
      <c r="S73" s="370">
        <f t="shared" si="27"/>
        <v>50.42</v>
      </c>
    </row>
    <row r="74" spans="1:19" s="354" customFormat="1" ht="35.25" customHeight="1">
      <c r="A74" s="349" t="s">
        <v>283</v>
      </c>
      <c r="B74" s="350" t="s">
        <v>1101</v>
      </c>
      <c r="C74" s="374"/>
      <c r="D74" s="374">
        <f>'CMSA - ANRE'!CO290</f>
        <v>2156.3266589999998</v>
      </c>
      <c r="E74" s="369">
        <f>CTSA!BR34</f>
        <v>111.07861221889104</v>
      </c>
      <c r="F74" s="375"/>
      <c r="G74" s="375">
        <f>CPSA!DB75</f>
        <v>208.89303814135374</v>
      </c>
      <c r="H74" s="375" t="str">
        <f t="shared" si="20"/>
        <v xml:space="preserve"> </v>
      </c>
      <c r="I74" s="375">
        <f t="shared" si="18"/>
        <v>359.06325485723545</v>
      </c>
      <c r="J74" s="375" t="str">
        <f t="shared" si="21"/>
        <v xml:space="preserve"> </v>
      </c>
      <c r="K74" s="375">
        <f t="shared" si="22"/>
        <v>141.76807821087399</v>
      </c>
      <c r="L74" s="375" t="str">
        <f t="shared" si="23"/>
        <v xml:space="preserve"> </v>
      </c>
      <c r="M74" s="370">
        <f t="shared" si="24"/>
        <v>2977.13</v>
      </c>
      <c r="N74" s="374">
        <f>'CMSA - ANRE'!CO296</f>
        <v>24.45</v>
      </c>
      <c r="O74" s="375">
        <f>CTSA!BR40</f>
        <v>11.397448694923373</v>
      </c>
      <c r="P74" s="375">
        <f t="shared" si="19"/>
        <v>6.0910025325443788</v>
      </c>
      <c r="Q74" s="375">
        <f t="shared" si="25"/>
        <v>6.0810754279828236</v>
      </c>
      <c r="R74" s="375">
        <f t="shared" si="26"/>
        <v>2.4009763327725291</v>
      </c>
      <c r="S74" s="370">
        <f t="shared" si="27"/>
        <v>50.42</v>
      </c>
    </row>
    <row r="75" spans="1:19" s="354" customFormat="1" ht="35.25" customHeight="1">
      <c r="A75" s="349" t="s">
        <v>284</v>
      </c>
      <c r="B75" s="350" t="s">
        <v>1102</v>
      </c>
      <c r="C75" s="374"/>
      <c r="D75" s="374">
        <f>'CMSA - ANRE'!CP290</f>
        <v>2235.4966589999999</v>
      </c>
      <c r="E75" s="369">
        <f>CTSA!BS34</f>
        <v>111.07861221889104</v>
      </c>
      <c r="F75" s="375"/>
      <c r="G75" s="375">
        <f>CPSA!DC75</f>
        <v>219.46419956147207</v>
      </c>
      <c r="H75" s="375" t="str">
        <f t="shared" si="20"/>
        <v xml:space="preserve"> </v>
      </c>
      <c r="I75" s="375">
        <f t="shared" si="18"/>
        <v>372.07572326315261</v>
      </c>
      <c r="J75" s="375" t="str">
        <f t="shared" si="21"/>
        <v xml:space="preserve"> </v>
      </c>
      <c r="K75" s="375">
        <f t="shared" si="22"/>
        <v>146.9057597021758</v>
      </c>
      <c r="L75" s="375" t="str">
        <f t="shared" si="23"/>
        <v xml:space="preserve"> </v>
      </c>
      <c r="M75" s="370">
        <f t="shared" si="24"/>
        <v>3085.02</v>
      </c>
      <c r="N75" s="374">
        <f>'CMSA - ANRE'!CP296</f>
        <v>24.45</v>
      </c>
      <c r="O75" s="375">
        <f>CTSA!BS40</f>
        <v>11.397448694923373</v>
      </c>
      <c r="P75" s="375">
        <f t="shared" si="19"/>
        <v>6.0910025325443788</v>
      </c>
      <c r="Q75" s="375">
        <f t="shared" si="25"/>
        <v>6.0810754279828236</v>
      </c>
      <c r="R75" s="375">
        <f t="shared" si="26"/>
        <v>2.4009763327725291</v>
      </c>
      <c r="S75" s="370">
        <f t="shared" si="27"/>
        <v>50.42</v>
      </c>
    </row>
    <row r="76" spans="1:19" s="354" customFormat="1" ht="35.25" customHeight="1">
      <c r="A76" s="349" t="s">
        <v>285</v>
      </c>
      <c r="B76" s="350" t="s">
        <v>1103</v>
      </c>
      <c r="C76" s="374"/>
      <c r="D76" s="374">
        <f>'CMSA - ANRE'!CQ290</f>
        <v>2901.3299923333334</v>
      </c>
      <c r="E76" s="369">
        <f>CTSA!BT34</f>
        <v>111.07861221889104</v>
      </c>
      <c r="F76" s="375"/>
      <c r="G76" s="375">
        <f>CPSA!DD75</f>
        <v>231.7972212182768</v>
      </c>
      <c r="H76" s="375" t="str">
        <f t="shared" si="20"/>
        <v xml:space="preserve"> </v>
      </c>
      <c r="I76" s="375">
        <f t="shared" ref="I76:I107" si="28">IF(G76&gt;0,(D76+E76+G76)*14.5%," ")</f>
        <v>470.40984473672262</v>
      </c>
      <c r="J76" s="375" t="str">
        <f t="shared" si="21"/>
        <v xml:space="preserve"> </v>
      </c>
      <c r="K76" s="375">
        <f t="shared" si="22"/>
        <v>185.7307835253612</v>
      </c>
      <c r="L76" s="375" t="str">
        <f t="shared" si="23"/>
        <v xml:space="preserve"> </v>
      </c>
      <c r="M76" s="370">
        <f t="shared" si="24"/>
        <v>3900.35</v>
      </c>
      <c r="N76" s="374">
        <f>'CMSA - ANRE'!CQ296</f>
        <v>24.45</v>
      </c>
      <c r="O76" s="375">
        <f>CTSA!BT40</f>
        <v>11.397448694923373</v>
      </c>
      <c r="P76" s="375">
        <f t="shared" si="19"/>
        <v>6.0910025325443788</v>
      </c>
      <c r="Q76" s="375">
        <f t="shared" si="25"/>
        <v>6.0810754279828236</v>
      </c>
      <c r="R76" s="375">
        <f t="shared" si="26"/>
        <v>2.4009763327725291</v>
      </c>
      <c r="S76" s="370">
        <f t="shared" si="27"/>
        <v>50.42</v>
      </c>
    </row>
    <row r="77" spans="1:19" s="354" customFormat="1" ht="35.25" customHeight="1">
      <c r="A77" s="349" t="s">
        <v>286</v>
      </c>
      <c r="B77" s="350" t="s">
        <v>1104</v>
      </c>
      <c r="C77" s="374"/>
      <c r="D77" s="374">
        <f>'CMSA - ANRE'!CR290</f>
        <v>3169.6633256666673</v>
      </c>
      <c r="E77" s="369">
        <f>CTSA!BU34</f>
        <v>111.07861221889104</v>
      </c>
      <c r="F77" s="375"/>
      <c r="G77" s="375">
        <f>CPSA!DE75</f>
        <v>244.13024287508154</v>
      </c>
      <c r="H77" s="375" t="str">
        <f t="shared" si="20"/>
        <v xml:space="preserve"> </v>
      </c>
      <c r="I77" s="375">
        <f t="shared" si="28"/>
        <v>511.10646621029275</v>
      </c>
      <c r="J77" s="375" t="str">
        <f t="shared" si="21"/>
        <v xml:space="preserve"> </v>
      </c>
      <c r="K77" s="375">
        <f t="shared" si="22"/>
        <v>201.79893234854663</v>
      </c>
      <c r="L77" s="375" t="str">
        <f t="shared" si="23"/>
        <v xml:space="preserve"> </v>
      </c>
      <c r="M77" s="370">
        <f t="shared" si="24"/>
        <v>4237.78</v>
      </c>
      <c r="N77" s="374">
        <f>'CMSA - ANRE'!CR296</f>
        <v>24.45</v>
      </c>
      <c r="O77" s="375">
        <f>CTSA!BU40</f>
        <v>11.397448694923373</v>
      </c>
      <c r="P77" s="375">
        <f t="shared" si="19"/>
        <v>6.0910025325443788</v>
      </c>
      <c r="Q77" s="375">
        <f t="shared" si="25"/>
        <v>6.0810754279828236</v>
      </c>
      <c r="R77" s="375">
        <f t="shared" si="26"/>
        <v>2.4009763327725291</v>
      </c>
      <c r="S77" s="370">
        <f t="shared" si="27"/>
        <v>50.42</v>
      </c>
    </row>
    <row r="78" spans="1:19" s="354" customFormat="1" ht="35.25" customHeight="1">
      <c r="A78" s="349" t="s">
        <v>287</v>
      </c>
      <c r="B78" s="350" t="s">
        <v>1105</v>
      </c>
      <c r="C78" s="374"/>
      <c r="D78" s="374">
        <f>'CMSA - ANRE'!CS290</f>
        <v>3258.4133256666673</v>
      </c>
      <c r="E78" s="369">
        <f>CTSA!BV34</f>
        <v>111.07861221889104</v>
      </c>
      <c r="F78" s="375"/>
      <c r="G78" s="375">
        <f>CPSA!DF75</f>
        <v>244.13024287508154</v>
      </c>
      <c r="H78" s="375" t="str">
        <f t="shared" si="20"/>
        <v xml:space="preserve"> </v>
      </c>
      <c r="I78" s="375">
        <f t="shared" si="28"/>
        <v>523.97521621029273</v>
      </c>
      <c r="J78" s="375" t="str">
        <f t="shared" si="21"/>
        <v xml:space="preserve"> </v>
      </c>
      <c r="K78" s="375">
        <f t="shared" si="22"/>
        <v>206.8798698485466</v>
      </c>
      <c r="L78" s="375" t="str">
        <f t="shared" si="23"/>
        <v xml:space="preserve"> </v>
      </c>
      <c r="M78" s="370">
        <f t="shared" si="24"/>
        <v>4344.4799999999996</v>
      </c>
      <c r="N78" s="374">
        <f>'CMSA - ANRE'!CS296</f>
        <v>24.45</v>
      </c>
      <c r="O78" s="375">
        <f>CTSA!BV40</f>
        <v>11.397448694923373</v>
      </c>
      <c r="P78" s="375">
        <f t="shared" si="19"/>
        <v>6.0910025325443788</v>
      </c>
      <c r="Q78" s="375">
        <f t="shared" si="25"/>
        <v>6.0810754279828236</v>
      </c>
      <c r="R78" s="375">
        <f t="shared" si="26"/>
        <v>2.4009763327725291</v>
      </c>
      <c r="S78" s="370">
        <f t="shared" si="27"/>
        <v>50.42</v>
      </c>
    </row>
    <row r="79" spans="1:19" s="354" customFormat="1" ht="35.25" customHeight="1">
      <c r="A79" s="349" t="s">
        <v>288</v>
      </c>
      <c r="B79" s="350" t="s">
        <v>1106</v>
      </c>
      <c r="C79" s="374"/>
      <c r="D79" s="374">
        <f>'CMSA - ANRE'!CT290</f>
        <v>3265.9133256666673</v>
      </c>
      <c r="E79" s="369">
        <f>CTSA!BW34</f>
        <v>111.07861221889104</v>
      </c>
      <c r="F79" s="375"/>
      <c r="G79" s="375">
        <f>CPSA!DG75</f>
        <v>244.13024287508154</v>
      </c>
      <c r="H79" s="375" t="str">
        <f t="shared" si="20"/>
        <v xml:space="preserve"> </v>
      </c>
      <c r="I79" s="375">
        <f t="shared" si="28"/>
        <v>525.06271621029271</v>
      </c>
      <c r="J79" s="375" t="str">
        <f t="shared" si="21"/>
        <v xml:space="preserve"> </v>
      </c>
      <c r="K79" s="375">
        <f t="shared" si="22"/>
        <v>207.30924484854665</v>
      </c>
      <c r="L79" s="375" t="str">
        <f t="shared" si="23"/>
        <v xml:space="preserve"> </v>
      </c>
      <c r="M79" s="370">
        <f t="shared" si="24"/>
        <v>4353.49</v>
      </c>
      <c r="N79" s="374">
        <f>'CMSA - ANRE'!CT296</f>
        <v>24.45</v>
      </c>
      <c r="O79" s="375">
        <f>CTSA!BW40</f>
        <v>11.397448694923373</v>
      </c>
      <c r="P79" s="375">
        <f t="shared" si="19"/>
        <v>6.0910025325443788</v>
      </c>
      <c r="Q79" s="375">
        <f t="shared" si="25"/>
        <v>6.0810754279828236</v>
      </c>
      <c r="R79" s="375">
        <f t="shared" si="26"/>
        <v>2.4009763327725291</v>
      </c>
      <c r="S79" s="370">
        <f t="shared" si="27"/>
        <v>50.42</v>
      </c>
    </row>
    <row r="80" spans="1:19" s="354" customFormat="1" ht="35.25" customHeight="1">
      <c r="A80" s="349" t="s">
        <v>289</v>
      </c>
      <c r="B80" s="350" t="s">
        <v>1107</v>
      </c>
      <c r="C80" s="374"/>
      <c r="D80" s="374">
        <f>'CMSA - ANRE'!CU290</f>
        <v>3398.4133256666673</v>
      </c>
      <c r="E80" s="369">
        <f>CTSA!BX34</f>
        <v>111.07861221889104</v>
      </c>
      <c r="F80" s="375"/>
      <c r="G80" s="375">
        <f>CPSA!DH75</f>
        <v>244.13024287508154</v>
      </c>
      <c r="H80" s="375" t="str">
        <f t="shared" si="20"/>
        <v xml:space="preserve"> </v>
      </c>
      <c r="I80" s="375">
        <f t="shared" si="28"/>
        <v>544.27521621029268</v>
      </c>
      <c r="J80" s="375" t="str">
        <f t="shared" si="21"/>
        <v xml:space="preserve"> </v>
      </c>
      <c r="K80" s="375">
        <f t="shared" si="22"/>
        <v>214.89486984854662</v>
      </c>
      <c r="L80" s="375" t="str">
        <f t="shared" si="23"/>
        <v xml:space="preserve"> </v>
      </c>
      <c r="M80" s="370">
        <f t="shared" si="24"/>
        <v>4512.79</v>
      </c>
      <c r="N80" s="374">
        <f>'CMSA - ANRE'!CU296</f>
        <v>24.45</v>
      </c>
      <c r="O80" s="375">
        <f>CTSA!BX40</f>
        <v>11.397448694923373</v>
      </c>
      <c r="P80" s="375">
        <f t="shared" si="19"/>
        <v>6.0910025325443788</v>
      </c>
      <c r="Q80" s="375">
        <f t="shared" si="25"/>
        <v>6.0810754279828236</v>
      </c>
      <c r="R80" s="375">
        <f t="shared" si="26"/>
        <v>2.4009763327725291</v>
      </c>
      <c r="S80" s="370">
        <f t="shared" si="27"/>
        <v>50.42</v>
      </c>
    </row>
    <row r="81" spans="1:19" s="354" customFormat="1" ht="35.25" customHeight="1">
      <c r="A81" s="349" t="s">
        <v>290</v>
      </c>
      <c r="B81" s="350" t="s">
        <v>1108</v>
      </c>
      <c r="C81" s="374"/>
      <c r="D81" s="374">
        <f>'CMSA - ANRE'!CV290</f>
        <v>3699.6633256666673</v>
      </c>
      <c r="E81" s="369">
        <f>CTSA!BY34</f>
        <v>111.07861221889104</v>
      </c>
      <c r="F81" s="375"/>
      <c r="G81" s="375">
        <f>CPSA!DI75</f>
        <v>244.13024287508154</v>
      </c>
      <c r="H81" s="375" t="str">
        <f t="shared" si="20"/>
        <v xml:space="preserve"> </v>
      </c>
      <c r="I81" s="375">
        <f t="shared" si="28"/>
        <v>587.95646621029277</v>
      </c>
      <c r="J81" s="375" t="str">
        <f t="shared" si="21"/>
        <v xml:space="preserve"> </v>
      </c>
      <c r="K81" s="375">
        <f t="shared" si="22"/>
        <v>232.14143234854666</v>
      </c>
      <c r="L81" s="375" t="str">
        <f t="shared" si="23"/>
        <v xml:space="preserve"> </v>
      </c>
      <c r="M81" s="370">
        <f t="shared" si="24"/>
        <v>4874.97</v>
      </c>
      <c r="N81" s="374">
        <f>'CMSA - ANRE'!CV296</f>
        <v>24.45</v>
      </c>
      <c r="O81" s="375">
        <f>CTSA!BY40</f>
        <v>11.397448694923373</v>
      </c>
      <c r="P81" s="375">
        <f t="shared" si="19"/>
        <v>6.0910025325443788</v>
      </c>
      <c r="Q81" s="375">
        <f t="shared" si="25"/>
        <v>6.0810754279828236</v>
      </c>
      <c r="R81" s="375">
        <f t="shared" si="26"/>
        <v>2.4009763327725291</v>
      </c>
      <c r="S81" s="370">
        <f t="shared" si="27"/>
        <v>50.42</v>
      </c>
    </row>
    <row r="82" spans="1:19" s="354" customFormat="1" ht="35.25" customHeight="1">
      <c r="A82" s="349" t="s">
        <v>291</v>
      </c>
      <c r="B82" s="350" t="s">
        <v>1109</v>
      </c>
      <c r="C82" s="374"/>
      <c r="D82" s="374">
        <f>'CMSA - ANRE'!CW290</f>
        <v>3483.8299923333343</v>
      </c>
      <c r="E82" s="369">
        <f>CTSA!BZ34</f>
        <v>111.07861221889104</v>
      </c>
      <c r="F82" s="375"/>
      <c r="G82" s="375">
        <f>CPSA!DJ75</f>
        <v>244.13024287508154</v>
      </c>
      <c r="H82" s="375" t="str">
        <f t="shared" si="20"/>
        <v xml:space="preserve"> </v>
      </c>
      <c r="I82" s="375">
        <f t="shared" si="28"/>
        <v>556.66063287695943</v>
      </c>
      <c r="J82" s="375" t="str">
        <f t="shared" si="21"/>
        <v xml:space="preserve"> </v>
      </c>
      <c r="K82" s="375">
        <f t="shared" si="22"/>
        <v>219.78497401521332</v>
      </c>
      <c r="L82" s="375" t="str">
        <f t="shared" si="23"/>
        <v xml:space="preserve"> </v>
      </c>
      <c r="M82" s="370">
        <f t="shared" si="24"/>
        <v>4615.4799999999996</v>
      </c>
      <c r="N82" s="374">
        <f>'CMSA - ANRE'!CW296</f>
        <v>24.45</v>
      </c>
      <c r="O82" s="375">
        <f>CTSA!BZ40</f>
        <v>11.397448694923373</v>
      </c>
      <c r="P82" s="375">
        <f t="shared" si="19"/>
        <v>6.0910025325443788</v>
      </c>
      <c r="Q82" s="375">
        <f t="shared" si="25"/>
        <v>6.0810754279828236</v>
      </c>
      <c r="R82" s="375">
        <f t="shared" si="26"/>
        <v>2.4009763327725291</v>
      </c>
      <c r="S82" s="370">
        <f t="shared" si="27"/>
        <v>50.42</v>
      </c>
    </row>
    <row r="83" spans="1:19" s="354" customFormat="1" ht="35.25" customHeight="1">
      <c r="A83" s="349" t="s">
        <v>292</v>
      </c>
      <c r="B83" s="350" t="s">
        <v>1110</v>
      </c>
      <c r="C83" s="374"/>
      <c r="D83" s="374">
        <f>'CMSA - ANRE'!CX290</f>
        <v>3377.8966590000009</v>
      </c>
      <c r="E83" s="369">
        <f>CTSA!CA34</f>
        <v>111.07861221889104</v>
      </c>
      <c r="F83" s="375"/>
      <c r="G83" s="375">
        <f>CPSA!DK75</f>
        <v>244.13024287508154</v>
      </c>
      <c r="H83" s="375" t="str">
        <f t="shared" si="20"/>
        <v xml:space="preserve"> </v>
      </c>
      <c r="I83" s="375">
        <f t="shared" si="28"/>
        <v>541.30029954362612</v>
      </c>
      <c r="J83" s="375" t="str">
        <f t="shared" si="21"/>
        <v xml:space="preserve"> </v>
      </c>
      <c r="K83" s="375">
        <f t="shared" si="22"/>
        <v>213.72029068187999</v>
      </c>
      <c r="L83" s="375" t="str">
        <f t="shared" si="23"/>
        <v xml:space="preserve"> </v>
      </c>
      <c r="M83" s="370">
        <f t="shared" si="24"/>
        <v>4488.13</v>
      </c>
      <c r="N83" s="374">
        <f>'CMSA - ANRE'!CX296</f>
        <v>24.45</v>
      </c>
      <c r="O83" s="375">
        <f>CTSA!CA40</f>
        <v>11.397448694923373</v>
      </c>
      <c r="P83" s="375">
        <f t="shared" si="19"/>
        <v>6.0910025325443788</v>
      </c>
      <c r="Q83" s="375">
        <f t="shared" si="25"/>
        <v>6.0810754279828236</v>
      </c>
      <c r="R83" s="375">
        <f t="shared" si="26"/>
        <v>2.4009763327725291</v>
      </c>
      <c r="S83" s="370">
        <f t="shared" si="27"/>
        <v>50.42</v>
      </c>
    </row>
    <row r="84" spans="1:19" s="354" customFormat="1" ht="35.25" customHeight="1">
      <c r="A84" s="349" t="s">
        <v>293</v>
      </c>
      <c r="B84" s="350" t="s">
        <v>1111</v>
      </c>
      <c r="C84" s="374"/>
      <c r="D84" s="374">
        <f>'CMSA - ANRE'!CY290</f>
        <v>3842.9066590000011</v>
      </c>
      <c r="E84" s="369">
        <f>CTSA!CB34</f>
        <v>111.07861221889104</v>
      </c>
      <c r="F84" s="375"/>
      <c r="G84" s="375">
        <f>CPSA!DL75</f>
        <v>244.13024287508154</v>
      </c>
      <c r="H84" s="375" t="str">
        <f t="shared" si="20"/>
        <v xml:space="preserve"> </v>
      </c>
      <c r="I84" s="375">
        <f t="shared" si="28"/>
        <v>608.72674954362617</v>
      </c>
      <c r="J84" s="375" t="str">
        <f t="shared" si="21"/>
        <v xml:space="preserve"> </v>
      </c>
      <c r="K84" s="375">
        <f t="shared" si="22"/>
        <v>240.34211318187999</v>
      </c>
      <c r="L84" s="375" t="str">
        <f t="shared" si="23"/>
        <v xml:space="preserve"> </v>
      </c>
      <c r="M84" s="370">
        <f t="shared" si="24"/>
        <v>5047.18</v>
      </c>
      <c r="N84" s="374">
        <f>'CMSA - ANRE'!CY296</f>
        <v>24.45</v>
      </c>
      <c r="O84" s="375">
        <f>CTSA!CB40</f>
        <v>11.397448694923373</v>
      </c>
      <c r="P84" s="375">
        <f t="shared" si="19"/>
        <v>6.0910025325443788</v>
      </c>
      <c r="Q84" s="375">
        <f t="shared" si="25"/>
        <v>6.0810754279828236</v>
      </c>
      <c r="R84" s="375">
        <f t="shared" si="26"/>
        <v>2.4009763327725291</v>
      </c>
      <c r="S84" s="370">
        <f t="shared" si="27"/>
        <v>50.42</v>
      </c>
    </row>
    <row r="85" spans="1:19" s="354" customFormat="1" ht="35.25" customHeight="1">
      <c r="A85" s="349" t="s">
        <v>294</v>
      </c>
      <c r="B85" s="350" t="s">
        <v>1112</v>
      </c>
      <c r="C85" s="374"/>
      <c r="D85" s="374">
        <f>'CMSA - ANRE'!CZ290</f>
        <v>3022.7617423333331</v>
      </c>
      <c r="E85" s="369">
        <f>CTSA!CC34</f>
        <v>111.07861221889104</v>
      </c>
      <c r="F85" s="375"/>
      <c r="G85" s="375">
        <f>CPSA!DM75</f>
        <v>208.9496253167413</v>
      </c>
      <c r="H85" s="375" t="str">
        <f t="shared" si="20"/>
        <v xml:space="preserve"> </v>
      </c>
      <c r="I85" s="375">
        <f t="shared" si="28"/>
        <v>484.70454708099999</v>
      </c>
      <c r="J85" s="375" t="str">
        <f t="shared" si="21"/>
        <v xml:space="preserve"> </v>
      </c>
      <c r="K85" s="375">
        <f t="shared" si="22"/>
        <v>191.37472634749827</v>
      </c>
      <c r="L85" s="375" t="str">
        <f t="shared" si="23"/>
        <v xml:space="preserve"> </v>
      </c>
      <c r="M85" s="370">
        <f t="shared" si="24"/>
        <v>4018.87</v>
      </c>
      <c r="N85" s="374">
        <f>'CMSA - ANRE'!CZ296</f>
        <v>41.71</v>
      </c>
      <c r="O85" s="375">
        <f>CTSA!CC40</f>
        <v>11.397448694923373</v>
      </c>
      <c r="P85" s="375">
        <f t="shared" si="19"/>
        <v>6.0910025325443788</v>
      </c>
      <c r="Q85" s="375">
        <f t="shared" si="25"/>
        <v>8.5837754279828236</v>
      </c>
      <c r="R85" s="375">
        <f t="shared" si="26"/>
        <v>3.3891113327725293</v>
      </c>
      <c r="S85" s="370">
        <f t="shared" si="27"/>
        <v>71.17</v>
      </c>
    </row>
    <row r="86" spans="1:19" s="354" customFormat="1" ht="35.25" customHeight="1">
      <c r="A86" s="349" t="s">
        <v>295</v>
      </c>
      <c r="B86" s="350" t="s">
        <v>1113</v>
      </c>
      <c r="C86" s="374"/>
      <c r="D86" s="374">
        <f>'CMSA - ANRE'!DA290</f>
        <v>3022.7617423333331</v>
      </c>
      <c r="E86" s="375">
        <f>CTSA!CD34</f>
        <v>111.07861221889104</v>
      </c>
      <c r="F86" s="375"/>
      <c r="G86" s="375">
        <f>CPSA!DN75</f>
        <v>208.9496253167413</v>
      </c>
      <c r="H86" s="375" t="str">
        <f t="shared" si="20"/>
        <v xml:space="preserve"> </v>
      </c>
      <c r="I86" s="375">
        <f t="shared" si="28"/>
        <v>484.70454708099999</v>
      </c>
      <c r="J86" s="375" t="str">
        <f t="shared" si="21"/>
        <v xml:space="preserve"> </v>
      </c>
      <c r="K86" s="375">
        <f t="shared" si="22"/>
        <v>191.37472634749827</v>
      </c>
      <c r="L86" s="375" t="str">
        <f t="shared" si="23"/>
        <v xml:space="preserve"> </v>
      </c>
      <c r="M86" s="370">
        <f t="shared" si="24"/>
        <v>4018.87</v>
      </c>
      <c r="N86" s="374">
        <f>'CMSA - ANRE'!DA296</f>
        <v>41.71</v>
      </c>
      <c r="O86" s="375">
        <f>CTSA!CD40</f>
        <v>11.397448694923373</v>
      </c>
      <c r="P86" s="375">
        <f t="shared" si="19"/>
        <v>6.0910025325443788</v>
      </c>
      <c r="Q86" s="375">
        <f t="shared" si="25"/>
        <v>8.5837754279828236</v>
      </c>
      <c r="R86" s="375">
        <f t="shared" si="26"/>
        <v>3.3891113327725293</v>
      </c>
      <c r="S86" s="370">
        <f t="shared" si="27"/>
        <v>71.17</v>
      </c>
    </row>
    <row r="87" spans="1:19" s="354" customFormat="1" ht="35.25" customHeight="1">
      <c r="A87" s="349" t="s">
        <v>296</v>
      </c>
      <c r="B87" s="350" t="s">
        <v>1114</v>
      </c>
      <c r="C87" s="374"/>
      <c r="D87" s="374">
        <f>'CMSA - ANRE'!DB290</f>
        <v>3032.7617423333331</v>
      </c>
      <c r="E87" s="375">
        <f>CTSA!CE34</f>
        <v>111.07861221889104</v>
      </c>
      <c r="F87" s="375"/>
      <c r="G87" s="375">
        <f>CPSA!DO75</f>
        <v>208.9496253167413</v>
      </c>
      <c r="H87" s="375" t="str">
        <f t="shared" si="20"/>
        <v xml:space="preserve"> </v>
      </c>
      <c r="I87" s="375">
        <f t="shared" si="28"/>
        <v>486.15454708099998</v>
      </c>
      <c r="J87" s="375" t="str">
        <f t="shared" si="21"/>
        <v xml:space="preserve"> </v>
      </c>
      <c r="K87" s="375">
        <f t="shared" si="22"/>
        <v>191.94722634749829</v>
      </c>
      <c r="L87" s="375" t="str">
        <f t="shared" si="23"/>
        <v xml:space="preserve"> </v>
      </c>
      <c r="M87" s="370">
        <f t="shared" si="24"/>
        <v>4030.89</v>
      </c>
      <c r="N87" s="374">
        <f>'CMSA - ANRE'!DB296</f>
        <v>41.71</v>
      </c>
      <c r="O87" s="375">
        <f>CTSA!CE40</f>
        <v>11.397448694923373</v>
      </c>
      <c r="P87" s="375">
        <f t="shared" si="19"/>
        <v>6.0910025325443788</v>
      </c>
      <c r="Q87" s="375">
        <f t="shared" si="25"/>
        <v>8.5837754279828236</v>
      </c>
      <c r="R87" s="375">
        <f t="shared" si="26"/>
        <v>3.3891113327725293</v>
      </c>
      <c r="S87" s="370">
        <f t="shared" si="27"/>
        <v>71.17</v>
      </c>
    </row>
    <row r="88" spans="1:19" s="354" customFormat="1" ht="35.25" customHeight="1">
      <c r="A88" s="349" t="s">
        <v>297</v>
      </c>
      <c r="B88" s="350" t="s">
        <v>1115</v>
      </c>
      <c r="C88" s="374"/>
      <c r="D88" s="374">
        <f>'CMSA - ANRE'!DC290</f>
        <v>3070.2617423333331</v>
      </c>
      <c r="E88" s="375">
        <f>CTSA!CF34</f>
        <v>111.07861221889104</v>
      </c>
      <c r="F88" s="375"/>
      <c r="G88" s="375">
        <f>CPSA!DP75</f>
        <v>219.52078673685966</v>
      </c>
      <c r="H88" s="375" t="str">
        <f t="shared" si="20"/>
        <v xml:space="preserve"> </v>
      </c>
      <c r="I88" s="375">
        <f t="shared" si="28"/>
        <v>493.12486548691709</v>
      </c>
      <c r="J88" s="375" t="str">
        <f t="shared" si="21"/>
        <v xml:space="preserve"> </v>
      </c>
      <c r="K88" s="375">
        <f t="shared" si="22"/>
        <v>194.69930033880007</v>
      </c>
      <c r="L88" s="375" t="str">
        <f t="shared" si="23"/>
        <v xml:space="preserve"> </v>
      </c>
      <c r="M88" s="370">
        <f t="shared" si="24"/>
        <v>4088.69</v>
      </c>
      <c r="N88" s="374">
        <f>'CMSA - ANRE'!DC296</f>
        <v>41.71</v>
      </c>
      <c r="O88" s="375">
        <f>CTSA!CF40</f>
        <v>11.397448694923373</v>
      </c>
      <c r="P88" s="375">
        <f t="shared" ref="P88:P119" si="29">P87</f>
        <v>6.0910025325443788</v>
      </c>
      <c r="Q88" s="375">
        <f t="shared" si="25"/>
        <v>8.5837754279828236</v>
      </c>
      <c r="R88" s="375">
        <f t="shared" si="26"/>
        <v>3.3891113327725293</v>
      </c>
      <c r="S88" s="370">
        <f t="shared" si="27"/>
        <v>71.17</v>
      </c>
    </row>
    <row r="89" spans="1:19" s="354" customFormat="1" ht="35.25" customHeight="1">
      <c r="A89" s="349" t="s">
        <v>298</v>
      </c>
      <c r="B89" s="350" t="s">
        <v>1116</v>
      </c>
      <c r="C89" s="374"/>
      <c r="D89" s="374">
        <f>'CMSA - ANRE'!DD290</f>
        <v>3093.5917423333331</v>
      </c>
      <c r="E89" s="375">
        <f>CTSA!CG34</f>
        <v>111.07861221889104</v>
      </c>
      <c r="F89" s="375"/>
      <c r="G89" s="375">
        <f>CPSA!DQ75</f>
        <v>231.85380839366439</v>
      </c>
      <c r="H89" s="375" t="str">
        <f t="shared" si="20"/>
        <v xml:space="preserve"> </v>
      </c>
      <c r="I89" s="375">
        <f t="shared" si="28"/>
        <v>498.29600362715382</v>
      </c>
      <c r="J89" s="375" t="str">
        <f t="shared" si="21"/>
        <v xml:space="preserve"> </v>
      </c>
      <c r="K89" s="375">
        <f t="shared" si="22"/>
        <v>196.74100832865213</v>
      </c>
      <c r="L89" s="375" t="str">
        <f t="shared" si="23"/>
        <v xml:space="preserve"> </v>
      </c>
      <c r="M89" s="370">
        <f t="shared" si="24"/>
        <v>4131.5600000000004</v>
      </c>
      <c r="N89" s="374">
        <f>'CMSA - ANRE'!DD296</f>
        <v>41.71</v>
      </c>
      <c r="O89" s="375">
        <f>CTSA!CG40</f>
        <v>11.397448694923373</v>
      </c>
      <c r="P89" s="375">
        <f t="shared" si="29"/>
        <v>6.0910025325443788</v>
      </c>
      <c r="Q89" s="375">
        <f t="shared" si="25"/>
        <v>8.5837754279828236</v>
      </c>
      <c r="R89" s="375">
        <f t="shared" si="26"/>
        <v>3.3891113327725293</v>
      </c>
      <c r="S89" s="370">
        <f t="shared" si="27"/>
        <v>71.17</v>
      </c>
    </row>
    <row r="90" spans="1:19" s="354" customFormat="1" ht="35.25" customHeight="1">
      <c r="A90" s="349" t="s">
        <v>299</v>
      </c>
      <c r="B90" s="350" t="s">
        <v>1117</v>
      </c>
      <c r="C90" s="374"/>
      <c r="D90" s="374">
        <f>'CMSA - ANRE'!DE290</f>
        <v>3139.421742333333</v>
      </c>
      <c r="E90" s="375">
        <f>CTSA!CH34</f>
        <v>111.07861221889104</v>
      </c>
      <c r="F90" s="375"/>
      <c r="G90" s="375">
        <f>CPSA!DR75</f>
        <v>244.1868300504691</v>
      </c>
      <c r="H90" s="375" t="str">
        <f t="shared" si="20"/>
        <v xml:space="preserve"> </v>
      </c>
      <c r="I90" s="375">
        <f t="shared" si="28"/>
        <v>506.72964176739049</v>
      </c>
      <c r="J90" s="375" t="str">
        <f t="shared" si="21"/>
        <v xml:space="preserve"> </v>
      </c>
      <c r="K90" s="375">
        <f t="shared" si="22"/>
        <v>200.07084131850422</v>
      </c>
      <c r="L90" s="375" t="str">
        <f t="shared" si="23"/>
        <v xml:space="preserve"> </v>
      </c>
      <c r="M90" s="370">
        <f t="shared" si="24"/>
        <v>4201.49</v>
      </c>
      <c r="N90" s="374">
        <f>'CMSA - ANRE'!DE296</f>
        <v>41.71</v>
      </c>
      <c r="O90" s="375">
        <f>CTSA!CH40</f>
        <v>11.397448694923373</v>
      </c>
      <c r="P90" s="375">
        <f t="shared" si="29"/>
        <v>6.0910025325443788</v>
      </c>
      <c r="Q90" s="375">
        <f t="shared" si="25"/>
        <v>8.5837754279828236</v>
      </c>
      <c r="R90" s="375">
        <f t="shared" si="26"/>
        <v>3.3891113327725293</v>
      </c>
      <c r="S90" s="370">
        <f t="shared" si="27"/>
        <v>71.17</v>
      </c>
    </row>
    <row r="91" spans="1:19" s="354" customFormat="1" ht="35.25" customHeight="1">
      <c r="A91" s="349" t="s">
        <v>300</v>
      </c>
      <c r="B91" s="350" t="s">
        <v>1118</v>
      </c>
      <c r="C91" s="374"/>
      <c r="D91" s="374">
        <f>'CMSA - ANRE'!DF290</f>
        <v>3181.9217423333339</v>
      </c>
      <c r="E91" s="375">
        <f>CTSA!CI34</f>
        <v>111.07861221889104</v>
      </c>
      <c r="F91" s="375"/>
      <c r="G91" s="375">
        <f>CPSA!DS75</f>
        <v>244.1868300504691</v>
      </c>
      <c r="H91" s="375" t="str">
        <f t="shared" si="20"/>
        <v xml:space="preserve"> </v>
      </c>
      <c r="I91" s="375">
        <f t="shared" si="28"/>
        <v>512.89214176739063</v>
      </c>
      <c r="J91" s="375" t="str">
        <f t="shared" si="21"/>
        <v xml:space="preserve"> </v>
      </c>
      <c r="K91" s="375">
        <f t="shared" si="22"/>
        <v>202.50396631850424</v>
      </c>
      <c r="L91" s="375" t="str">
        <f t="shared" si="23"/>
        <v xml:space="preserve"> </v>
      </c>
      <c r="M91" s="370">
        <f t="shared" si="24"/>
        <v>4252.58</v>
      </c>
      <c r="N91" s="374">
        <f>'CMSA - ANRE'!DF296</f>
        <v>41.71</v>
      </c>
      <c r="O91" s="375">
        <f>CTSA!CI40</f>
        <v>11.397448694923373</v>
      </c>
      <c r="P91" s="375">
        <f t="shared" si="29"/>
        <v>6.0910025325443788</v>
      </c>
      <c r="Q91" s="375">
        <f t="shared" si="25"/>
        <v>8.5837754279828236</v>
      </c>
      <c r="R91" s="375">
        <f t="shared" si="26"/>
        <v>3.3891113327725293</v>
      </c>
      <c r="S91" s="370">
        <f t="shared" si="27"/>
        <v>71.17</v>
      </c>
    </row>
    <row r="92" spans="1:19" s="354" customFormat="1" ht="35.25" customHeight="1">
      <c r="A92" s="349" t="s">
        <v>301</v>
      </c>
      <c r="B92" s="350" t="s">
        <v>1119</v>
      </c>
      <c r="C92" s="374"/>
      <c r="D92" s="374">
        <f>'CMSA - ANRE'!DG290</f>
        <v>3707.0717423333335</v>
      </c>
      <c r="E92" s="375">
        <f>CTSA!CJ34</f>
        <v>111.07861221889104</v>
      </c>
      <c r="F92" s="375"/>
      <c r="G92" s="375">
        <f>CPSA!DT75</f>
        <v>244.1868300504691</v>
      </c>
      <c r="H92" s="375" t="str">
        <f t="shared" si="20"/>
        <v xml:space="preserve"> </v>
      </c>
      <c r="I92" s="375">
        <f t="shared" si="28"/>
        <v>589.03889176739062</v>
      </c>
      <c r="J92" s="375" t="str">
        <f t="shared" si="21"/>
        <v xml:space="preserve"> </v>
      </c>
      <c r="K92" s="375">
        <f t="shared" si="22"/>
        <v>232.56880381850425</v>
      </c>
      <c r="L92" s="375" t="str">
        <f t="shared" si="23"/>
        <v xml:space="preserve"> </v>
      </c>
      <c r="M92" s="370">
        <f t="shared" si="24"/>
        <v>4883.9399999999996</v>
      </c>
      <c r="N92" s="374">
        <f>'CMSA - ANRE'!DG296</f>
        <v>41.71</v>
      </c>
      <c r="O92" s="375">
        <f>CTSA!CJ40</f>
        <v>11.397448694923373</v>
      </c>
      <c r="P92" s="375">
        <f t="shared" si="29"/>
        <v>6.0910025325443788</v>
      </c>
      <c r="Q92" s="375">
        <f t="shared" si="25"/>
        <v>8.5837754279828236</v>
      </c>
      <c r="R92" s="375">
        <f t="shared" si="26"/>
        <v>3.3891113327725293</v>
      </c>
      <c r="S92" s="370">
        <f t="shared" si="27"/>
        <v>71.17</v>
      </c>
    </row>
    <row r="93" spans="1:19" s="354" customFormat="1" ht="35.25" customHeight="1">
      <c r="A93" s="349" t="s">
        <v>302</v>
      </c>
      <c r="B93" s="350" t="s">
        <v>1120</v>
      </c>
      <c r="C93" s="374"/>
      <c r="D93" s="374">
        <f>'CMSA - ANRE'!DH290</f>
        <v>3937.761742333334</v>
      </c>
      <c r="E93" s="375">
        <f>CTSA!CK34</f>
        <v>111.07861221889104</v>
      </c>
      <c r="F93" s="375"/>
      <c r="G93" s="375">
        <f>CPSA!DU75</f>
        <v>244.1868300504691</v>
      </c>
      <c r="H93" s="375" t="str">
        <f t="shared" si="20"/>
        <v xml:space="preserve"> </v>
      </c>
      <c r="I93" s="375">
        <f t="shared" si="28"/>
        <v>622.48894176739066</v>
      </c>
      <c r="J93" s="375" t="str">
        <f t="shared" si="21"/>
        <v xml:space="preserve"> </v>
      </c>
      <c r="K93" s="375">
        <f t="shared" si="22"/>
        <v>245.77580631850424</v>
      </c>
      <c r="L93" s="375" t="str">
        <f t="shared" si="23"/>
        <v xml:space="preserve"> </v>
      </c>
      <c r="M93" s="370">
        <f t="shared" si="24"/>
        <v>5161.29</v>
      </c>
      <c r="N93" s="374">
        <f>'CMSA - ANRE'!DH296</f>
        <v>41.71</v>
      </c>
      <c r="O93" s="375">
        <f>CTSA!CK40</f>
        <v>11.397448694923373</v>
      </c>
      <c r="P93" s="375">
        <f t="shared" si="29"/>
        <v>6.0910025325443788</v>
      </c>
      <c r="Q93" s="375">
        <f t="shared" si="25"/>
        <v>8.5837754279828236</v>
      </c>
      <c r="R93" s="375">
        <f t="shared" si="26"/>
        <v>3.3891113327725293</v>
      </c>
      <c r="S93" s="370">
        <f t="shared" si="27"/>
        <v>71.17</v>
      </c>
    </row>
    <row r="94" spans="1:19" s="354" customFormat="1" ht="35.25" customHeight="1">
      <c r="A94" s="349" t="s">
        <v>303</v>
      </c>
      <c r="B94" s="350" t="s">
        <v>1121</v>
      </c>
      <c r="C94" s="374"/>
      <c r="D94" s="374">
        <f>'CMSA - ANRE'!DI290</f>
        <v>4096.091742333334</v>
      </c>
      <c r="E94" s="375">
        <f>CTSA!CL34</f>
        <v>111.07861221889104</v>
      </c>
      <c r="F94" s="375"/>
      <c r="G94" s="375">
        <f>CPSA!DV75</f>
        <v>244.1868300504691</v>
      </c>
      <c r="H94" s="375" t="str">
        <f t="shared" si="20"/>
        <v xml:space="preserve"> </v>
      </c>
      <c r="I94" s="375">
        <f t="shared" si="28"/>
        <v>645.44679176739066</v>
      </c>
      <c r="J94" s="375" t="str">
        <f t="shared" si="21"/>
        <v xml:space="preserve"> </v>
      </c>
      <c r="K94" s="375">
        <f t="shared" si="22"/>
        <v>254.84019881850429</v>
      </c>
      <c r="L94" s="375" t="str">
        <f t="shared" si="23"/>
        <v xml:space="preserve"> </v>
      </c>
      <c r="M94" s="370">
        <f t="shared" si="24"/>
        <v>5351.64</v>
      </c>
      <c r="N94" s="374">
        <f>'CMSA - ANRE'!DI296</f>
        <v>41.71</v>
      </c>
      <c r="O94" s="375">
        <f>CTSA!CL40</f>
        <v>11.397448694923373</v>
      </c>
      <c r="P94" s="375">
        <f t="shared" si="29"/>
        <v>6.0910025325443788</v>
      </c>
      <c r="Q94" s="375">
        <f t="shared" si="25"/>
        <v>8.5837754279828236</v>
      </c>
      <c r="R94" s="375">
        <f t="shared" si="26"/>
        <v>3.3891113327725293</v>
      </c>
      <c r="S94" s="370">
        <f t="shared" si="27"/>
        <v>71.17</v>
      </c>
    </row>
    <row r="95" spans="1:19" s="354" customFormat="1" ht="35.25" customHeight="1">
      <c r="A95" s="349" t="s">
        <v>304</v>
      </c>
      <c r="B95" s="350" t="s">
        <v>1122</v>
      </c>
      <c r="C95" s="374"/>
      <c r="D95" s="374">
        <f>'CMSA - ANRE'!DJ290</f>
        <v>4096.091742333334</v>
      </c>
      <c r="E95" s="375">
        <f>CTSA!CM34</f>
        <v>111.07861221889104</v>
      </c>
      <c r="F95" s="375"/>
      <c r="G95" s="375">
        <f>CPSA!DW75</f>
        <v>244.1868300504691</v>
      </c>
      <c r="H95" s="375" t="str">
        <f t="shared" si="20"/>
        <v xml:space="preserve"> </v>
      </c>
      <c r="I95" s="375">
        <f t="shared" si="28"/>
        <v>645.44679176739066</v>
      </c>
      <c r="J95" s="375" t="str">
        <f t="shared" si="21"/>
        <v xml:space="preserve"> </v>
      </c>
      <c r="K95" s="375">
        <f t="shared" si="22"/>
        <v>254.84019881850429</v>
      </c>
      <c r="L95" s="375" t="str">
        <f t="shared" si="23"/>
        <v xml:space="preserve"> </v>
      </c>
      <c r="M95" s="370">
        <f t="shared" si="24"/>
        <v>5351.64</v>
      </c>
      <c r="N95" s="374">
        <f>'CMSA - ANRE'!DJ296</f>
        <v>41.71</v>
      </c>
      <c r="O95" s="375">
        <f>CTSA!CM40</f>
        <v>11.397448694923373</v>
      </c>
      <c r="P95" s="375">
        <f t="shared" si="29"/>
        <v>6.0910025325443788</v>
      </c>
      <c r="Q95" s="375">
        <f t="shared" si="25"/>
        <v>8.5837754279828236</v>
      </c>
      <c r="R95" s="375">
        <f t="shared" si="26"/>
        <v>3.3891113327725293</v>
      </c>
      <c r="S95" s="370">
        <f t="shared" si="27"/>
        <v>71.17</v>
      </c>
    </row>
    <row r="96" spans="1:19" s="354" customFormat="1" ht="35.25" customHeight="1">
      <c r="A96" s="349" t="s">
        <v>305</v>
      </c>
      <c r="B96" s="350" t="s">
        <v>1123</v>
      </c>
      <c r="C96" s="374"/>
      <c r="D96" s="374">
        <f>'CMSA - ANRE'!DK290</f>
        <v>5039.425075666667</v>
      </c>
      <c r="E96" s="375">
        <f>CTSA!CN34</f>
        <v>111.07861221889104</v>
      </c>
      <c r="F96" s="375"/>
      <c r="G96" s="375">
        <f>CPSA!DX75</f>
        <v>244.1868300504691</v>
      </c>
      <c r="H96" s="375" t="str">
        <f t="shared" si="20"/>
        <v xml:space="preserve"> </v>
      </c>
      <c r="I96" s="375">
        <f t="shared" si="28"/>
        <v>782.23012510072397</v>
      </c>
      <c r="J96" s="375" t="str">
        <f t="shared" si="21"/>
        <v xml:space="preserve"> </v>
      </c>
      <c r="K96" s="375">
        <f t="shared" si="22"/>
        <v>308.84603215183756</v>
      </c>
      <c r="L96" s="375" t="str">
        <f t="shared" si="23"/>
        <v xml:space="preserve"> </v>
      </c>
      <c r="M96" s="370">
        <f t="shared" si="24"/>
        <v>6485.77</v>
      </c>
      <c r="N96" s="374">
        <f>'CMSA - ANRE'!DK296</f>
        <v>41.71</v>
      </c>
      <c r="O96" s="375">
        <f>CTSA!CN40</f>
        <v>11.397448694923373</v>
      </c>
      <c r="P96" s="375">
        <f t="shared" si="29"/>
        <v>6.0910025325443788</v>
      </c>
      <c r="Q96" s="375">
        <f t="shared" si="25"/>
        <v>8.5837754279828236</v>
      </c>
      <c r="R96" s="375">
        <f t="shared" si="26"/>
        <v>3.3891113327725293</v>
      </c>
      <c r="S96" s="370">
        <f t="shared" si="27"/>
        <v>71.17</v>
      </c>
    </row>
    <row r="97" spans="1:19" s="354" customFormat="1" ht="35.25" customHeight="1">
      <c r="A97" s="349" t="s">
        <v>306</v>
      </c>
      <c r="B97" s="350" t="s">
        <v>1124</v>
      </c>
      <c r="C97" s="374"/>
      <c r="D97" s="374">
        <f>'CMSA - ANRE'!DL290</f>
        <v>5172.2817423333336</v>
      </c>
      <c r="E97" s="375">
        <f>CTSA!CO34</f>
        <v>111.07861221889104</v>
      </c>
      <c r="F97" s="375"/>
      <c r="G97" s="375">
        <f>CPSA!DY75</f>
        <v>244.1868300504691</v>
      </c>
      <c r="H97" s="375" t="str">
        <f t="shared" si="20"/>
        <v xml:space="preserve"> </v>
      </c>
      <c r="I97" s="375">
        <f t="shared" si="28"/>
        <v>801.49434176739055</v>
      </c>
      <c r="J97" s="375" t="str">
        <f t="shared" si="21"/>
        <v xml:space="preserve"> </v>
      </c>
      <c r="K97" s="375">
        <f t="shared" si="22"/>
        <v>316.45207631850423</v>
      </c>
      <c r="L97" s="375" t="str">
        <f t="shared" si="23"/>
        <v xml:space="preserve"> </v>
      </c>
      <c r="M97" s="370">
        <f t="shared" si="24"/>
        <v>6645.49</v>
      </c>
      <c r="N97" s="374">
        <f>'CMSA - ANRE'!DL296</f>
        <v>41.71</v>
      </c>
      <c r="O97" s="375">
        <f>CTSA!CO40</f>
        <v>11.397448694923373</v>
      </c>
      <c r="P97" s="375">
        <f t="shared" si="29"/>
        <v>6.0910025325443788</v>
      </c>
      <c r="Q97" s="375">
        <f t="shared" si="25"/>
        <v>8.5837754279828236</v>
      </c>
      <c r="R97" s="375">
        <f t="shared" si="26"/>
        <v>3.3891113327725293</v>
      </c>
      <c r="S97" s="370">
        <f t="shared" si="27"/>
        <v>71.17</v>
      </c>
    </row>
    <row r="98" spans="1:19" s="354" customFormat="1" ht="35.25" customHeight="1">
      <c r="A98" s="349" t="s">
        <v>307</v>
      </c>
      <c r="B98" s="350" t="s">
        <v>1125</v>
      </c>
      <c r="C98" s="374"/>
      <c r="D98" s="374">
        <f>'CMSA - ANRE'!DM290</f>
        <v>8284.4694090000012</v>
      </c>
      <c r="E98" s="375">
        <f>CTSA!CP34</f>
        <v>111.07861221889104</v>
      </c>
      <c r="F98" s="375"/>
      <c r="G98" s="375">
        <f>CPSA!DZ75</f>
        <v>270.8773601598387</v>
      </c>
      <c r="H98" s="375" t="str">
        <f t="shared" si="20"/>
        <v xml:space="preserve"> </v>
      </c>
      <c r="I98" s="375">
        <f t="shared" si="28"/>
        <v>1256.6316802999158</v>
      </c>
      <c r="J98" s="375" t="str">
        <f t="shared" si="21"/>
        <v xml:space="preserve"> </v>
      </c>
      <c r="K98" s="375">
        <f t="shared" si="22"/>
        <v>496.15285308393231</v>
      </c>
      <c r="L98" s="375" t="str">
        <f t="shared" si="23"/>
        <v xml:space="preserve"> </v>
      </c>
      <c r="M98" s="370">
        <f t="shared" si="24"/>
        <v>10419.209999999999</v>
      </c>
      <c r="N98" s="374">
        <f>'CMSA - ANRE'!DM296</f>
        <v>65.12</v>
      </c>
      <c r="O98" s="375">
        <f>CTSA!CP40</f>
        <v>11.397448694923373</v>
      </c>
      <c r="P98" s="375">
        <f t="shared" si="29"/>
        <v>6.0910025325443788</v>
      </c>
      <c r="Q98" s="375">
        <f t="shared" si="25"/>
        <v>11.978225427982823</v>
      </c>
      <c r="R98" s="375">
        <f t="shared" si="26"/>
        <v>4.7293338327725287</v>
      </c>
      <c r="S98" s="370">
        <f t="shared" si="27"/>
        <v>99.32</v>
      </c>
    </row>
    <row r="99" spans="1:19" s="354" customFormat="1" ht="35.25" customHeight="1">
      <c r="A99" s="349" t="s">
        <v>308</v>
      </c>
      <c r="B99" s="350" t="s">
        <v>1126</v>
      </c>
      <c r="C99" s="374"/>
      <c r="D99" s="374">
        <f>'CMSA - ANRE'!DN290</f>
        <v>8285.7594090000021</v>
      </c>
      <c r="E99" s="375">
        <f>CTSA!CQ34</f>
        <v>111.07861221889104</v>
      </c>
      <c r="F99" s="375"/>
      <c r="G99" s="375">
        <f>CPSA!EA75</f>
        <v>270.8773601598387</v>
      </c>
      <c r="H99" s="375" t="str">
        <f t="shared" si="20"/>
        <v xml:space="preserve"> </v>
      </c>
      <c r="I99" s="375">
        <f t="shared" si="28"/>
        <v>1256.8187302999161</v>
      </c>
      <c r="J99" s="375" t="str">
        <f t="shared" si="21"/>
        <v xml:space="preserve"> </v>
      </c>
      <c r="K99" s="375">
        <f t="shared" si="22"/>
        <v>496.22670558393241</v>
      </c>
      <c r="L99" s="375" t="str">
        <f t="shared" si="23"/>
        <v xml:space="preserve"> </v>
      </c>
      <c r="M99" s="370">
        <f t="shared" si="24"/>
        <v>10420.76</v>
      </c>
      <c r="N99" s="374">
        <f>'CMSA - ANRE'!DN296</f>
        <v>65.12</v>
      </c>
      <c r="O99" s="375">
        <f>CTSA!CQ40</f>
        <v>11.397448694923373</v>
      </c>
      <c r="P99" s="375">
        <f t="shared" si="29"/>
        <v>6.0910025325443788</v>
      </c>
      <c r="Q99" s="375">
        <f t="shared" si="25"/>
        <v>11.978225427982823</v>
      </c>
      <c r="R99" s="375">
        <f t="shared" si="26"/>
        <v>4.7293338327725287</v>
      </c>
      <c r="S99" s="370">
        <f t="shared" si="27"/>
        <v>99.32</v>
      </c>
    </row>
    <row r="100" spans="1:19" s="354" customFormat="1" ht="35.25" customHeight="1">
      <c r="A100" s="349" t="s">
        <v>309</v>
      </c>
      <c r="B100" s="350" t="s">
        <v>1127</v>
      </c>
      <c r="C100" s="374"/>
      <c r="D100" s="374">
        <f>'CMSA - ANRE'!DO290</f>
        <v>8413.4194090000019</v>
      </c>
      <c r="E100" s="375">
        <f>CTSA!CR34</f>
        <v>111.07861221889104</v>
      </c>
      <c r="F100" s="375"/>
      <c r="G100" s="375">
        <f>CPSA!EB75</f>
        <v>281.44852157995712</v>
      </c>
      <c r="H100" s="375" t="str">
        <f t="shared" si="20"/>
        <v xml:space="preserve"> </v>
      </c>
      <c r="I100" s="375">
        <f t="shared" si="28"/>
        <v>1276.8622487058333</v>
      </c>
      <c r="J100" s="375" t="str">
        <f t="shared" si="21"/>
        <v xml:space="preserve"> </v>
      </c>
      <c r="K100" s="375">
        <f t="shared" si="22"/>
        <v>504.14043957523421</v>
      </c>
      <c r="L100" s="375" t="str">
        <f t="shared" si="23"/>
        <v xml:space="preserve"> </v>
      </c>
      <c r="M100" s="370">
        <f t="shared" si="24"/>
        <v>10586.95</v>
      </c>
      <c r="N100" s="374">
        <f>'CMSA - ANRE'!DO296</f>
        <v>65.12</v>
      </c>
      <c r="O100" s="375">
        <f>CTSA!CR40</f>
        <v>11.397448694923373</v>
      </c>
      <c r="P100" s="375">
        <f t="shared" si="29"/>
        <v>6.0910025325443788</v>
      </c>
      <c r="Q100" s="375">
        <f t="shared" si="25"/>
        <v>11.978225427982823</v>
      </c>
      <c r="R100" s="375">
        <f t="shared" si="26"/>
        <v>4.7293338327725287</v>
      </c>
      <c r="S100" s="370">
        <f t="shared" si="27"/>
        <v>99.32</v>
      </c>
    </row>
    <row r="101" spans="1:19" s="354" customFormat="1" ht="35.25" customHeight="1">
      <c r="A101" s="349" t="s">
        <v>310</v>
      </c>
      <c r="B101" s="350" t="s">
        <v>1128</v>
      </c>
      <c r="C101" s="374"/>
      <c r="D101" s="374">
        <f>'CMSA - ANRE'!DP290</f>
        <v>8476.5194090000023</v>
      </c>
      <c r="E101" s="375">
        <f>CTSA!CS34</f>
        <v>111.07861221889104</v>
      </c>
      <c r="F101" s="375"/>
      <c r="G101" s="375">
        <f>CPSA!EC75</f>
        <v>293.78154323676182</v>
      </c>
      <c r="H101" s="375" t="str">
        <f t="shared" si="20"/>
        <v xml:space="preserve"> </v>
      </c>
      <c r="I101" s="375">
        <f t="shared" si="28"/>
        <v>1287.80003684607</v>
      </c>
      <c r="J101" s="375" t="str">
        <f t="shared" si="21"/>
        <v xml:space="preserve"> </v>
      </c>
      <c r="K101" s="375">
        <f t="shared" si="22"/>
        <v>508.45898006508634</v>
      </c>
      <c r="L101" s="375" t="str">
        <f t="shared" si="23"/>
        <v xml:space="preserve"> </v>
      </c>
      <c r="M101" s="370">
        <f t="shared" si="24"/>
        <v>10677.64</v>
      </c>
      <c r="N101" s="374">
        <f>'CMSA - ANRE'!DP296</f>
        <v>65.12</v>
      </c>
      <c r="O101" s="375">
        <f>CTSA!CS40</f>
        <v>11.397448694923373</v>
      </c>
      <c r="P101" s="375">
        <f t="shared" si="29"/>
        <v>6.0910025325443788</v>
      </c>
      <c r="Q101" s="375">
        <f t="shared" si="25"/>
        <v>11.978225427982823</v>
      </c>
      <c r="R101" s="375">
        <f t="shared" si="26"/>
        <v>4.7293338327725287</v>
      </c>
      <c r="S101" s="370">
        <f t="shared" si="27"/>
        <v>99.32</v>
      </c>
    </row>
    <row r="102" spans="1:19" s="354" customFormat="1" ht="35.25" customHeight="1">
      <c r="A102" s="349" t="s">
        <v>311</v>
      </c>
      <c r="B102" s="350" t="s">
        <v>1129</v>
      </c>
      <c r="C102" s="374"/>
      <c r="D102" s="374">
        <f>'CMSA - ANRE'!DQ290</f>
        <v>8645.7594090000021</v>
      </c>
      <c r="E102" s="375">
        <f>CTSA!CT34</f>
        <v>111.07861221889104</v>
      </c>
      <c r="F102" s="375"/>
      <c r="G102" s="375">
        <f>CPSA!ED75</f>
        <v>306.11456489356652</v>
      </c>
      <c r="H102" s="375" t="str">
        <f t="shared" si="20"/>
        <v xml:space="preserve"> </v>
      </c>
      <c r="I102" s="375">
        <f t="shared" si="28"/>
        <v>1314.1281249863066</v>
      </c>
      <c r="J102" s="375" t="str">
        <f t="shared" si="21"/>
        <v xml:space="preserve"> </v>
      </c>
      <c r="K102" s="375">
        <f t="shared" si="22"/>
        <v>518.85403555493838</v>
      </c>
      <c r="L102" s="375" t="str">
        <f t="shared" si="23"/>
        <v xml:space="preserve"> </v>
      </c>
      <c r="M102" s="370">
        <f t="shared" si="24"/>
        <v>10895.93</v>
      </c>
      <c r="N102" s="374">
        <f>'CMSA - ANRE'!DQ296</f>
        <v>65.12</v>
      </c>
      <c r="O102" s="375">
        <f>CTSA!CT40</f>
        <v>11.397448694923373</v>
      </c>
      <c r="P102" s="375">
        <f t="shared" si="29"/>
        <v>6.0910025325443788</v>
      </c>
      <c r="Q102" s="375">
        <f t="shared" si="25"/>
        <v>11.978225427982823</v>
      </c>
      <c r="R102" s="375">
        <f t="shared" si="26"/>
        <v>4.7293338327725287</v>
      </c>
      <c r="S102" s="370">
        <f t="shared" si="27"/>
        <v>99.32</v>
      </c>
    </row>
    <row r="103" spans="1:19" s="354" customFormat="1" ht="35.25" customHeight="1">
      <c r="A103" s="349" t="s">
        <v>312</v>
      </c>
      <c r="B103" s="350" t="s">
        <v>1130</v>
      </c>
      <c r="C103" s="374"/>
      <c r="D103" s="374">
        <f>'CMSA - ANRE'!DR290</f>
        <v>8886.6094090000024</v>
      </c>
      <c r="E103" s="375">
        <f>CTSA!CU34</f>
        <v>111.07861221889104</v>
      </c>
      <c r="F103" s="375"/>
      <c r="G103" s="375">
        <f>CPSA!EE75</f>
        <v>306.11456489356652</v>
      </c>
      <c r="H103" s="375" t="str">
        <f t="shared" si="20"/>
        <v xml:space="preserve"> </v>
      </c>
      <c r="I103" s="375">
        <f t="shared" si="28"/>
        <v>1349.0513749863067</v>
      </c>
      <c r="J103" s="375" t="str">
        <f t="shared" si="21"/>
        <v xml:space="preserve"> </v>
      </c>
      <c r="K103" s="375">
        <f t="shared" si="22"/>
        <v>532.64269805493848</v>
      </c>
      <c r="L103" s="375" t="str">
        <f t="shared" si="23"/>
        <v xml:space="preserve"> </v>
      </c>
      <c r="M103" s="370">
        <f t="shared" si="24"/>
        <v>11185.5</v>
      </c>
      <c r="N103" s="374">
        <f>'CMSA - ANRE'!DR296</f>
        <v>65.12</v>
      </c>
      <c r="O103" s="375">
        <f>CTSA!CU40</f>
        <v>11.397448694923373</v>
      </c>
      <c r="P103" s="375">
        <f t="shared" si="29"/>
        <v>6.0910025325443788</v>
      </c>
      <c r="Q103" s="375">
        <f t="shared" si="25"/>
        <v>11.978225427982823</v>
      </c>
      <c r="R103" s="375">
        <f t="shared" si="26"/>
        <v>4.7293338327725287</v>
      </c>
      <c r="S103" s="370">
        <f t="shared" si="27"/>
        <v>99.32</v>
      </c>
    </row>
    <row r="104" spans="1:19" s="354" customFormat="1" ht="35.25" customHeight="1">
      <c r="A104" s="349" t="s">
        <v>313</v>
      </c>
      <c r="B104" s="350" t="s">
        <v>1131</v>
      </c>
      <c r="C104" s="374"/>
      <c r="D104" s="374">
        <f>'CMSA - ANRE'!DS290</f>
        <v>9107.3894090000013</v>
      </c>
      <c r="E104" s="375">
        <f>CTSA!CV34</f>
        <v>111.07861221889104</v>
      </c>
      <c r="F104" s="375"/>
      <c r="G104" s="375">
        <f>CPSA!EF75</f>
        <v>306.11456489356652</v>
      </c>
      <c r="H104" s="375" t="str">
        <f t="shared" ref="H104:H135" si="30">IF(F104&gt;0,(C104+E104+F104)*14.5%," ")</f>
        <v xml:space="preserve"> </v>
      </c>
      <c r="I104" s="375">
        <f t="shared" si="28"/>
        <v>1381.0644749863065</v>
      </c>
      <c r="J104" s="375" t="str">
        <f t="shared" ref="J104:J135" si="31">IF(F104&gt;0,SUM(C104,E104,F104,H104)*5%," ")</f>
        <v xml:space="preserve"> </v>
      </c>
      <c r="K104" s="375">
        <f t="shared" ref="K104:K135" si="32">IF(G104&gt;0,SUM(D104:E104,G104,I104)*5%," ")</f>
        <v>545.28235305493831</v>
      </c>
      <c r="L104" s="375" t="str">
        <f t="shared" ref="L104:L135" si="33">IFERROR(ROUND(IF(F104&gt;0,SUM(C104,E104,F104,H104,J104)," "),2)," ")</f>
        <v xml:space="preserve"> </v>
      </c>
      <c r="M104" s="370">
        <f t="shared" ref="M104:M135" si="34">ROUND(IF(G104&gt;0,SUM(D104:E104,G104,I104,K104)," "),2)</f>
        <v>11450.93</v>
      </c>
      <c r="N104" s="374">
        <f>'CMSA - ANRE'!DS296</f>
        <v>65.12</v>
      </c>
      <c r="O104" s="375">
        <f>CTSA!CV40</f>
        <v>11.397448694923373</v>
      </c>
      <c r="P104" s="375">
        <f t="shared" si="29"/>
        <v>6.0910025325443788</v>
      </c>
      <c r="Q104" s="375">
        <f t="shared" ref="Q104:Q135" si="35">SUM(N104:P104)*14.5%</f>
        <v>11.978225427982823</v>
      </c>
      <c r="R104" s="375">
        <f t="shared" ref="R104:R135" si="36">SUM(N104:Q104)*5%</f>
        <v>4.7293338327725287</v>
      </c>
      <c r="S104" s="370">
        <f t="shared" ref="S104:S135" si="37">ROUND(SUM(N104:R104),2)</f>
        <v>99.32</v>
      </c>
    </row>
    <row r="105" spans="1:19" s="354" customFormat="1" ht="35.25" customHeight="1">
      <c r="A105" s="349" t="s">
        <v>314</v>
      </c>
      <c r="B105" s="350" t="s">
        <v>1132</v>
      </c>
      <c r="C105" s="374"/>
      <c r="D105" s="374">
        <f>'CMSA - ANRE'!DT290</f>
        <v>9328.1794090000021</v>
      </c>
      <c r="E105" s="375">
        <f>CTSA!CW34</f>
        <v>111.07861221889104</v>
      </c>
      <c r="F105" s="375"/>
      <c r="G105" s="375">
        <f>CPSA!EG75</f>
        <v>306.11456489356652</v>
      </c>
      <c r="H105" s="375" t="str">
        <f t="shared" si="30"/>
        <v xml:space="preserve"> </v>
      </c>
      <c r="I105" s="375">
        <f t="shared" si="28"/>
        <v>1413.0790249863066</v>
      </c>
      <c r="J105" s="375" t="str">
        <f t="shared" si="31"/>
        <v xml:space="preserve"> </v>
      </c>
      <c r="K105" s="375">
        <f t="shared" si="32"/>
        <v>557.92258055493846</v>
      </c>
      <c r="L105" s="375" t="str">
        <f t="shared" si="33"/>
        <v xml:space="preserve"> </v>
      </c>
      <c r="M105" s="370">
        <f t="shared" si="34"/>
        <v>11716.37</v>
      </c>
      <c r="N105" s="374">
        <f>'CMSA - ANRE'!DT296</f>
        <v>65.12</v>
      </c>
      <c r="O105" s="375">
        <f>CTSA!CW40</f>
        <v>11.397448694923373</v>
      </c>
      <c r="P105" s="375">
        <f t="shared" si="29"/>
        <v>6.0910025325443788</v>
      </c>
      <c r="Q105" s="375">
        <f t="shared" si="35"/>
        <v>11.978225427982823</v>
      </c>
      <c r="R105" s="375">
        <f t="shared" si="36"/>
        <v>4.7293338327725287</v>
      </c>
      <c r="S105" s="370">
        <f t="shared" si="37"/>
        <v>99.32</v>
      </c>
    </row>
    <row r="106" spans="1:19" s="354" customFormat="1" ht="35.25" customHeight="1">
      <c r="A106" s="349" t="s">
        <v>315</v>
      </c>
      <c r="B106" s="350" t="s">
        <v>1133</v>
      </c>
      <c r="C106" s="374"/>
      <c r="D106" s="374">
        <f>'CMSA - ANRE'!DU290</f>
        <v>10412.029408999999</v>
      </c>
      <c r="E106" s="375">
        <f>CTSA!CX34</f>
        <v>111.07861221889104</v>
      </c>
      <c r="F106" s="375"/>
      <c r="G106" s="375">
        <f>CPSA!EH75</f>
        <v>306.11456489356652</v>
      </c>
      <c r="H106" s="375" t="str">
        <f t="shared" si="30"/>
        <v xml:space="preserve"> </v>
      </c>
      <c r="I106" s="375">
        <f t="shared" si="28"/>
        <v>1570.2372749863061</v>
      </c>
      <c r="J106" s="375" t="str">
        <f t="shared" si="31"/>
        <v xml:space="preserve"> </v>
      </c>
      <c r="K106" s="375">
        <f t="shared" si="32"/>
        <v>619.97299305493823</v>
      </c>
      <c r="L106" s="375" t="str">
        <f t="shared" si="33"/>
        <v xml:space="preserve"> </v>
      </c>
      <c r="M106" s="370">
        <f t="shared" si="34"/>
        <v>13019.43</v>
      </c>
      <c r="N106" s="374">
        <f>'CMSA - ANRE'!DU296</f>
        <v>65.12</v>
      </c>
      <c r="O106" s="375">
        <f>CTSA!CX40</f>
        <v>11.397448694923373</v>
      </c>
      <c r="P106" s="375">
        <f t="shared" si="29"/>
        <v>6.0910025325443788</v>
      </c>
      <c r="Q106" s="375">
        <f t="shared" si="35"/>
        <v>11.978225427982823</v>
      </c>
      <c r="R106" s="375">
        <f t="shared" si="36"/>
        <v>4.7293338327725287</v>
      </c>
      <c r="S106" s="370">
        <f t="shared" si="37"/>
        <v>99.32</v>
      </c>
    </row>
    <row r="107" spans="1:19" s="354" customFormat="1" ht="35.25" customHeight="1">
      <c r="A107" s="349" t="s">
        <v>316</v>
      </c>
      <c r="B107" s="350" t="s">
        <v>1134</v>
      </c>
      <c r="C107" s="374"/>
      <c r="D107" s="374">
        <f>'CMSA - ANRE'!DV290</f>
        <v>10412.029408999999</v>
      </c>
      <c r="E107" s="375">
        <f>CTSA!CY34</f>
        <v>111.07861221889104</v>
      </c>
      <c r="F107" s="375"/>
      <c r="G107" s="375">
        <f>CPSA!EI75</f>
        <v>306.11456489356652</v>
      </c>
      <c r="H107" s="375" t="str">
        <f t="shared" si="30"/>
        <v xml:space="preserve"> </v>
      </c>
      <c r="I107" s="375">
        <f t="shared" si="28"/>
        <v>1570.2372749863061</v>
      </c>
      <c r="J107" s="375" t="str">
        <f t="shared" si="31"/>
        <v xml:space="preserve"> </v>
      </c>
      <c r="K107" s="375">
        <f t="shared" si="32"/>
        <v>619.97299305493823</v>
      </c>
      <c r="L107" s="375" t="str">
        <f t="shared" si="33"/>
        <v xml:space="preserve"> </v>
      </c>
      <c r="M107" s="370">
        <f t="shared" si="34"/>
        <v>13019.43</v>
      </c>
      <c r="N107" s="374">
        <f>'CMSA - ANRE'!DV296</f>
        <v>65.12</v>
      </c>
      <c r="O107" s="375">
        <f>CTSA!CY40</f>
        <v>11.397448694923373</v>
      </c>
      <c r="P107" s="375">
        <f t="shared" si="29"/>
        <v>6.0910025325443788</v>
      </c>
      <c r="Q107" s="375">
        <f t="shared" si="35"/>
        <v>11.978225427982823</v>
      </c>
      <c r="R107" s="375">
        <f t="shared" si="36"/>
        <v>4.7293338327725287</v>
      </c>
      <c r="S107" s="370">
        <f t="shared" si="37"/>
        <v>99.32</v>
      </c>
    </row>
    <row r="108" spans="1:19" s="354" customFormat="1" ht="35.25" customHeight="1">
      <c r="A108" s="349" t="s">
        <v>317</v>
      </c>
      <c r="B108" s="350" t="s">
        <v>1135</v>
      </c>
      <c r="C108" s="374"/>
      <c r="D108" s="374">
        <f>'CMSA - ANRE'!DW290</f>
        <v>13824.139408999999</v>
      </c>
      <c r="E108" s="375">
        <f>CTSA!CZ34</f>
        <v>111.07861221889104</v>
      </c>
      <c r="F108" s="375"/>
      <c r="G108" s="375">
        <f>CPSA!EJ75</f>
        <v>306.11456489356652</v>
      </c>
      <c r="H108" s="375" t="str">
        <f t="shared" si="30"/>
        <v xml:space="preserve"> </v>
      </c>
      <c r="I108" s="375">
        <f t="shared" ref="I108:I139" si="38">IF(G108&gt;0,(D108+E108+G108)*14.5%," ")</f>
        <v>2064.9932249863064</v>
      </c>
      <c r="J108" s="375" t="str">
        <f t="shared" si="31"/>
        <v xml:space="preserve"> </v>
      </c>
      <c r="K108" s="375">
        <f t="shared" si="32"/>
        <v>815.31629055493829</v>
      </c>
      <c r="L108" s="375" t="str">
        <f t="shared" si="33"/>
        <v xml:space="preserve"> </v>
      </c>
      <c r="M108" s="370">
        <f t="shared" si="34"/>
        <v>17121.64</v>
      </c>
      <c r="N108" s="374">
        <f>'CMSA - ANRE'!DW296</f>
        <v>65.12</v>
      </c>
      <c r="O108" s="375">
        <f>CTSA!CZ40</f>
        <v>11.397448694923373</v>
      </c>
      <c r="P108" s="375">
        <f t="shared" si="29"/>
        <v>6.0910025325443788</v>
      </c>
      <c r="Q108" s="375">
        <f t="shared" si="35"/>
        <v>11.978225427982823</v>
      </c>
      <c r="R108" s="375">
        <f t="shared" si="36"/>
        <v>4.7293338327725287</v>
      </c>
      <c r="S108" s="370">
        <f t="shared" si="37"/>
        <v>99.32</v>
      </c>
    </row>
    <row r="109" spans="1:19" s="354" customFormat="1" ht="35.25" customHeight="1">
      <c r="A109" s="349" t="s">
        <v>318</v>
      </c>
      <c r="B109" s="350" t="s">
        <v>1136</v>
      </c>
      <c r="C109" s="374"/>
      <c r="D109" s="374">
        <f>'CMSA - ANRE'!DX290</f>
        <v>13824.139408999999</v>
      </c>
      <c r="E109" s="375">
        <f>CTSA!DA34</f>
        <v>111.07861221889104</v>
      </c>
      <c r="F109" s="375"/>
      <c r="G109" s="375">
        <f>CPSA!EK75</f>
        <v>306.11456489356652</v>
      </c>
      <c r="H109" s="375" t="str">
        <f t="shared" si="30"/>
        <v xml:space="preserve"> </v>
      </c>
      <c r="I109" s="375">
        <f t="shared" si="38"/>
        <v>2064.9932249863064</v>
      </c>
      <c r="J109" s="375" t="str">
        <f t="shared" si="31"/>
        <v xml:space="preserve"> </v>
      </c>
      <c r="K109" s="375">
        <f t="shared" si="32"/>
        <v>815.31629055493829</v>
      </c>
      <c r="L109" s="375" t="str">
        <f t="shared" si="33"/>
        <v xml:space="preserve"> </v>
      </c>
      <c r="M109" s="370">
        <f t="shared" si="34"/>
        <v>17121.64</v>
      </c>
      <c r="N109" s="374">
        <f>'CMSA - ANRE'!DX296</f>
        <v>65.12</v>
      </c>
      <c r="O109" s="375">
        <f>CTSA!DA40</f>
        <v>11.397448694923373</v>
      </c>
      <c r="P109" s="375">
        <f t="shared" si="29"/>
        <v>6.0910025325443788</v>
      </c>
      <c r="Q109" s="375">
        <f t="shared" si="35"/>
        <v>11.978225427982823</v>
      </c>
      <c r="R109" s="375">
        <f t="shared" si="36"/>
        <v>4.7293338327725287</v>
      </c>
      <c r="S109" s="370">
        <f t="shared" si="37"/>
        <v>99.32</v>
      </c>
    </row>
    <row r="110" spans="1:19" s="354" customFormat="1" ht="35.25" customHeight="1">
      <c r="A110" s="349" t="s">
        <v>319</v>
      </c>
      <c r="B110" s="350" t="s">
        <v>1137</v>
      </c>
      <c r="C110" s="374"/>
      <c r="D110" s="374">
        <f>'CMSA - ANRE'!DY290</f>
        <v>11408.90274233333</v>
      </c>
      <c r="E110" s="375">
        <f>CTSA!DB34</f>
        <v>111.07861221889104</v>
      </c>
      <c r="F110" s="375"/>
      <c r="G110" s="375">
        <f>CPSA!EL75</f>
        <v>287.18428694482691</v>
      </c>
      <c r="H110" s="375" t="str">
        <f t="shared" si="30"/>
        <v xml:space="preserve"> </v>
      </c>
      <c r="I110" s="375">
        <f t="shared" si="38"/>
        <v>1712.0390180170718</v>
      </c>
      <c r="J110" s="375" t="str">
        <f t="shared" si="31"/>
        <v xml:space="preserve"> </v>
      </c>
      <c r="K110" s="375">
        <f t="shared" si="32"/>
        <v>675.96023297570605</v>
      </c>
      <c r="L110" s="375" t="str">
        <f t="shared" si="33"/>
        <v xml:space="preserve"> </v>
      </c>
      <c r="M110" s="370">
        <f t="shared" si="34"/>
        <v>14195.16</v>
      </c>
      <c r="N110" s="374">
        <f>'CMSA - ANRE'!DY296</f>
        <v>91.93</v>
      </c>
      <c r="O110" s="375">
        <f>CTSA!DB40</f>
        <v>11.397448694923373</v>
      </c>
      <c r="P110" s="375">
        <f t="shared" si="29"/>
        <v>6.0910025325443788</v>
      </c>
      <c r="Q110" s="375">
        <f t="shared" si="35"/>
        <v>15.865675427982824</v>
      </c>
      <c r="R110" s="375">
        <f t="shared" si="36"/>
        <v>6.2642063327725293</v>
      </c>
      <c r="S110" s="370">
        <f t="shared" si="37"/>
        <v>131.55000000000001</v>
      </c>
    </row>
    <row r="111" spans="1:19" s="354" customFormat="1" ht="35.25" customHeight="1">
      <c r="A111" s="349" t="s">
        <v>320</v>
      </c>
      <c r="B111" s="350" t="s">
        <v>1138</v>
      </c>
      <c r="C111" s="374"/>
      <c r="D111" s="374">
        <f>'CMSA - ANRE'!DZ290</f>
        <v>11499.842742333331</v>
      </c>
      <c r="E111" s="375">
        <f>CTSA!DC34</f>
        <v>111.07861221889104</v>
      </c>
      <c r="F111" s="375"/>
      <c r="G111" s="375">
        <f>CPSA!EM75</f>
        <v>297.75544836494527</v>
      </c>
      <c r="H111" s="375" t="str">
        <f t="shared" si="30"/>
        <v xml:space="preserve"> </v>
      </c>
      <c r="I111" s="375">
        <f t="shared" si="38"/>
        <v>1726.7581364229891</v>
      </c>
      <c r="J111" s="375" t="str">
        <f t="shared" si="31"/>
        <v xml:space="preserve"> </v>
      </c>
      <c r="K111" s="375">
        <f t="shared" si="32"/>
        <v>681.77174696700786</v>
      </c>
      <c r="L111" s="375" t="str">
        <f t="shared" si="33"/>
        <v xml:space="preserve"> </v>
      </c>
      <c r="M111" s="370">
        <f t="shared" si="34"/>
        <v>14317.21</v>
      </c>
      <c r="N111" s="374">
        <f>'CMSA - ANRE'!DZ296</f>
        <v>91.93</v>
      </c>
      <c r="O111" s="375">
        <f>CTSA!DC40</f>
        <v>11.397448694923373</v>
      </c>
      <c r="P111" s="375">
        <f t="shared" si="29"/>
        <v>6.0910025325443788</v>
      </c>
      <c r="Q111" s="375">
        <f t="shared" si="35"/>
        <v>15.865675427982824</v>
      </c>
      <c r="R111" s="375">
        <f t="shared" si="36"/>
        <v>6.2642063327725293</v>
      </c>
      <c r="S111" s="370">
        <f t="shared" si="37"/>
        <v>131.55000000000001</v>
      </c>
    </row>
    <row r="112" spans="1:19" s="354" customFormat="1" ht="35.25" customHeight="1">
      <c r="A112" s="349" t="s">
        <v>321</v>
      </c>
      <c r="B112" s="350" t="s">
        <v>1139</v>
      </c>
      <c r="C112" s="374"/>
      <c r="D112" s="374">
        <f>'CMSA - ANRE'!EA290</f>
        <v>11561.592742333331</v>
      </c>
      <c r="E112" s="375">
        <f>CTSA!DD34</f>
        <v>111.07861221889104</v>
      </c>
      <c r="F112" s="375"/>
      <c r="G112" s="375">
        <f>CPSA!EN75</f>
        <v>310.08847002175003</v>
      </c>
      <c r="H112" s="375" t="str">
        <f t="shared" si="30"/>
        <v xml:space="preserve"> </v>
      </c>
      <c r="I112" s="375">
        <f t="shared" si="38"/>
        <v>1737.5001745632258</v>
      </c>
      <c r="J112" s="375" t="str">
        <f t="shared" si="31"/>
        <v xml:space="preserve"> </v>
      </c>
      <c r="K112" s="375">
        <f t="shared" si="32"/>
        <v>686.01299995685986</v>
      </c>
      <c r="L112" s="375" t="str">
        <f t="shared" si="33"/>
        <v xml:space="preserve"> </v>
      </c>
      <c r="M112" s="370">
        <f t="shared" si="34"/>
        <v>14406.27</v>
      </c>
      <c r="N112" s="374">
        <f>'CMSA - ANRE'!EA296</f>
        <v>91.93</v>
      </c>
      <c r="O112" s="375">
        <f>CTSA!DD40</f>
        <v>11.397448694923373</v>
      </c>
      <c r="P112" s="375">
        <f t="shared" si="29"/>
        <v>6.0910025325443788</v>
      </c>
      <c r="Q112" s="375">
        <f t="shared" si="35"/>
        <v>15.865675427982824</v>
      </c>
      <c r="R112" s="375">
        <f t="shared" si="36"/>
        <v>6.2642063327725293</v>
      </c>
      <c r="S112" s="370">
        <f t="shared" si="37"/>
        <v>131.55000000000001</v>
      </c>
    </row>
    <row r="113" spans="1:19" s="354" customFormat="1" ht="35.25" customHeight="1">
      <c r="A113" s="349" t="s">
        <v>322</v>
      </c>
      <c r="B113" s="350" t="s">
        <v>1140</v>
      </c>
      <c r="C113" s="374"/>
      <c r="D113" s="374">
        <f>'CMSA - ANRE'!EB290</f>
        <v>11891.40274233333</v>
      </c>
      <c r="E113" s="375">
        <f>CTSA!DE34</f>
        <v>111.07861221889104</v>
      </c>
      <c r="F113" s="375"/>
      <c r="G113" s="375">
        <f>CPSA!EO75</f>
        <v>322.42149167855467</v>
      </c>
      <c r="H113" s="375" t="str">
        <f t="shared" si="30"/>
        <v xml:space="preserve"> </v>
      </c>
      <c r="I113" s="375">
        <f t="shared" si="38"/>
        <v>1787.1109127034624</v>
      </c>
      <c r="J113" s="375" t="str">
        <f t="shared" si="31"/>
        <v xml:space="preserve"> </v>
      </c>
      <c r="K113" s="375">
        <f t="shared" si="32"/>
        <v>705.6006879467119</v>
      </c>
      <c r="L113" s="375" t="str">
        <f t="shared" si="33"/>
        <v xml:space="preserve"> </v>
      </c>
      <c r="M113" s="370">
        <f t="shared" si="34"/>
        <v>14817.61</v>
      </c>
      <c r="N113" s="374">
        <f>'CMSA - ANRE'!EB296</f>
        <v>91.93</v>
      </c>
      <c r="O113" s="375">
        <f>CTSA!DE40</f>
        <v>11.397448694923373</v>
      </c>
      <c r="P113" s="375">
        <f t="shared" si="29"/>
        <v>6.0910025325443788</v>
      </c>
      <c r="Q113" s="375">
        <f t="shared" si="35"/>
        <v>15.865675427982824</v>
      </c>
      <c r="R113" s="375">
        <f t="shared" si="36"/>
        <v>6.2642063327725293</v>
      </c>
      <c r="S113" s="370">
        <f t="shared" si="37"/>
        <v>131.55000000000001</v>
      </c>
    </row>
    <row r="114" spans="1:19" s="354" customFormat="1" ht="35.25" customHeight="1">
      <c r="A114" s="349" t="s">
        <v>323</v>
      </c>
      <c r="B114" s="350" t="s">
        <v>1141</v>
      </c>
      <c r="C114" s="374"/>
      <c r="D114" s="374">
        <f>'CMSA - ANRE'!EC290</f>
        <v>12252.682742333331</v>
      </c>
      <c r="E114" s="375">
        <f>CTSA!DF34</f>
        <v>111.07861221889104</v>
      </c>
      <c r="F114" s="375"/>
      <c r="G114" s="375">
        <f>CPSA!EP75</f>
        <v>322.42149167855467</v>
      </c>
      <c r="H114" s="375" t="str">
        <f t="shared" si="30"/>
        <v xml:space="preserve"> </v>
      </c>
      <c r="I114" s="375">
        <f t="shared" si="38"/>
        <v>1839.4965127034625</v>
      </c>
      <c r="J114" s="375" t="str">
        <f t="shared" si="31"/>
        <v xml:space="preserve"> </v>
      </c>
      <c r="K114" s="375">
        <f t="shared" si="32"/>
        <v>726.28396794671198</v>
      </c>
      <c r="L114" s="375" t="str">
        <f t="shared" si="33"/>
        <v xml:space="preserve"> </v>
      </c>
      <c r="M114" s="370">
        <f t="shared" si="34"/>
        <v>15251.96</v>
      </c>
      <c r="N114" s="374">
        <f>'CMSA - ANRE'!EC296</f>
        <v>91.93</v>
      </c>
      <c r="O114" s="375">
        <f>CTSA!DF40</f>
        <v>11.397448694923373</v>
      </c>
      <c r="P114" s="375">
        <f t="shared" si="29"/>
        <v>6.0910025325443788</v>
      </c>
      <c r="Q114" s="375">
        <f t="shared" si="35"/>
        <v>15.865675427982824</v>
      </c>
      <c r="R114" s="375">
        <f t="shared" si="36"/>
        <v>6.2642063327725293</v>
      </c>
      <c r="S114" s="370">
        <f t="shared" si="37"/>
        <v>131.55000000000001</v>
      </c>
    </row>
    <row r="115" spans="1:19" s="354" customFormat="1" ht="35.25" customHeight="1">
      <c r="A115" s="349" t="s">
        <v>324</v>
      </c>
      <c r="B115" s="350" t="s">
        <v>1142</v>
      </c>
      <c r="C115" s="374"/>
      <c r="D115" s="374">
        <f>'CMSA - ANRE'!ED290</f>
        <v>12393.182742333331</v>
      </c>
      <c r="E115" s="375">
        <f>CTSA!DG34</f>
        <v>111.07861221889104</v>
      </c>
      <c r="F115" s="375"/>
      <c r="G115" s="375">
        <f>CPSA!EQ75</f>
        <v>322.42149167855467</v>
      </c>
      <c r="H115" s="375" t="str">
        <f t="shared" si="30"/>
        <v xml:space="preserve"> </v>
      </c>
      <c r="I115" s="375">
        <f t="shared" si="38"/>
        <v>1859.8690127034624</v>
      </c>
      <c r="J115" s="375" t="str">
        <f t="shared" si="31"/>
        <v xml:space="preserve"> </v>
      </c>
      <c r="K115" s="375">
        <f t="shared" si="32"/>
        <v>734.327592946712</v>
      </c>
      <c r="L115" s="375" t="str">
        <f t="shared" si="33"/>
        <v xml:space="preserve"> </v>
      </c>
      <c r="M115" s="370">
        <f t="shared" si="34"/>
        <v>15420.88</v>
      </c>
      <c r="N115" s="374">
        <f>'CMSA - ANRE'!ED296</f>
        <v>91.93</v>
      </c>
      <c r="O115" s="375">
        <f>CTSA!DG40</f>
        <v>11.397448694923373</v>
      </c>
      <c r="P115" s="375">
        <f t="shared" si="29"/>
        <v>6.0910025325443788</v>
      </c>
      <c r="Q115" s="375">
        <f t="shared" si="35"/>
        <v>15.865675427982824</v>
      </c>
      <c r="R115" s="375">
        <f t="shared" si="36"/>
        <v>6.2642063327725293</v>
      </c>
      <c r="S115" s="370">
        <f t="shared" si="37"/>
        <v>131.55000000000001</v>
      </c>
    </row>
    <row r="116" spans="1:19" s="354" customFormat="1" ht="35.25" customHeight="1">
      <c r="A116" s="349" t="s">
        <v>325</v>
      </c>
      <c r="B116" s="350" t="s">
        <v>1143</v>
      </c>
      <c r="C116" s="374"/>
      <c r="D116" s="374">
        <f>'CMSA - ANRE'!EE290</f>
        <v>12533.682742333331</v>
      </c>
      <c r="E116" s="375">
        <f>CTSA!DH34</f>
        <v>111.07861221889104</v>
      </c>
      <c r="F116" s="375"/>
      <c r="G116" s="375">
        <f>CPSA!ER75</f>
        <v>322.42149167855467</v>
      </c>
      <c r="H116" s="375" t="str">
        <f t="shared" si="30"/>
        <v xml:space="preserve"> </v>
      </c>
      <c r="I116" s="375">
        <f t="shared" si="38"/>
        <v>1880.2415127034626</v>
      </c>
      <c r="J116" s="375" t="str">
        <f t="shared" si="31"/>
        <v xml:space="preserve"> </v>
      </c>
      <c r="K116" s="375">
        <f t="shared" si="32"/>
        <v>742.37121794671202</v>
      </c>
      <c r="L116" s="375" t="str">
        <f t="shared" si="33"/>
        <v xml:space="preserve"> </v>
      </c>
      <c r="M116" s="370">
        <f t="shared" si="34"/>
        <v>15589.8</v>
      </c>
      <c r="N116" s="374">
        <f>'CMSA - ANRE'!EE296</f>
        <v>91.93</v>
      </c>
      <c r="O116" s="375">
        <f>CTSA!DH40</f>
        <v>11.397448694923373</v>
      </c>
      <c r="P116" s="375">
        <f t="shared" si="29"/>
        <v>6.0910025325443788</v>
      </c>
      <c r="Q116" s="375">
        <f t="shared" si="35"/>
        <v>15.865675427982824</v>
      </c>
      <c r="R116" s="375">
        <f t="shared" si="36"/>
        <v>6.2642063327725293</v>
      </c>
      <c r="S116" s="370">
        <f t="shared" si="37"/>
        <v>131.55000000000001</v>
      </c>
    </row>
    <row r="117" spans="1:19" s="354" customFormat="1" ht="35.25" customHeight="1">
      <c r="A117" s="349" t="s">
        <v>326</v>
      </c>
      <c r="B117" s="350" t="s">
        <v>1144</v>
      </c>
      <c r="C117" s="374"/>
      <c r="D117" s="374">
        <f>'CMSA - ANRE'!EF290</f>
        <v>13577.382742333331</v>
      </c>
      <c r="E117" s="375">
        <f>CTSA!DI34</f>
        <v>111.07861221889104</v>
      </c>
      <c r="F117" s="375"/>
      <c r="G117" s="375">
        <f>CPSA!ES75</f>
        <v>322.42149167855467</v>
      </c>
      <c r="H117" s="375" t="str">
        <f t="shared" si="30"/>
        <v xml:space="preserve"> </v>
      </c>
      <c r="I117" s="375">
        <f t="shared" si="38"/>
        <v>2031.5780127034625</v>
      </c>
      <c r="J117" s="375" t="str">
        <f t="shared" si="31"/>
        <v xml:space="preserve"> </v>
      </c>
      <c r="K117" s="375">
        <f t="shared" si="32"/>
        <v>802.12304294671208</v>
      </c>
      <c r="L117" s="375" t="str">
        <f t="shared" si="33"/>
        <v xml:space="preserve"> </v>
      </c>
      <c r="M117" s="370">
        <f t="shared" si="34"/>
        <v>16844.580000000002</v>
      </c>
      <c r="N117" s="374">
        <f>'CMSA - ANRE'!EF296</f>
        <v>91.93</v>
      </c>
      <c r="O117" s="375">
        <f>CTSA!DI40</f>
        <v>11.397448694923373</v>
      </c>
      <c r="P117" s="375">
        <f t="shared" si="29"/>
        <v>6.0910025325443788</v>
      </c>
      <c r="Q117" s="375">
        <f t="shared" si="35"/>
        <v>15.865675427982824</v>
      </c>
      <c r="R117" s="375">
        <f t="shared" si="36"/>
        <v>6.2642063327725293</v>
      </c>
      <c r="S117" s="370">
        <f t="shared" si="37"/>
        <v>131.55000000000001</v>
      </c>
    </row>
    <row r="118" spans="1:19" s="354" customFormat="1" ht="35.25" customHeight="1">
      <c r="A118" s="349" t="s">
        <v>327</v>
      </c>
      <c r="B118" s="350" t="s">
        <v>1145</v>
      </c>
      <c r="C118" s="374"/>
      <c r="D118" s="374">
        <f>'CMSA - ANRE'!EG290</f>
        <v>16266.932742333331</v>
      </c>
      <c r="E118" s="375">
        <f>CTSA!DJ34</f>
        <v>111.07861221889104</v>
      </c>
      <c r="F118" s="375"/>
      <c r="G118" s="375">
        <f>CPSA!ET75</f>
        <v>322.42149167855467</v>
      </c>
      <c r="H118" s="375" t="str">
        <f t="shared" si="30"/>
        <v xml:space="preserve"> </v>
      </c>
      <c r="I118" s="375">
        <f t="shared" si="38"/>
        <v>2421.5627627034623</v>
      </c>
      <c r="J118" s="375" t="str">
        <f t="shared" si="31"/>
        <v xml:space="preserve"> </v>
      </c>
      <c r="K118" s="375">
        <f t="shared" si="32"/>
        <v>956.09978044671197</v>
      </c>
      <c r="L118" s="375" t="str">
        <f t="shared" si="33"/>
        <v xml:space="preserve"> </v>
      </c>
      <c r="M118" s="370">
        <f t="shared" si="34"/>
        <v>20078.099999999999</v>
      </c>
      <c r="N118" s="374">
        <f>'CMSA - ANRE'!EG296</f>
        <v>91.93</v>
      </c>
      <c r="O118" s="375">
        <f>CTSA!DJ40</f>
        <v>11.397448694923373</v>
      </c>
      <c r="P118" s="375">
        <f t="shared" si="29"/>
        <v>6.0910025325443788</v>
      </c>
      <c r="Q118" s="375">
        <f t="shared" si="35"/>
        <v>15.865675427982824</v>
      </c>
      <c r="R118" s="375">
        <f t="shared" si="36"/>
        <v>6.2642063327725293</v>
      </c>
      <c r="S118" s="370">
        <f t="shared" si="37"/>
        <v>131.55000000000001</v>
      </c>
    </row>
    <row r="119" spans="1:19" s="354" customFormat="1" ht="35.25" customHeight="1">
      <c r="A119" s="349" t="s">
        <v>328</v>
      </c>
      <c r="B119" s="350" t="s">
        <v>1146</v>
      </c>
      <c r="C119" s="374"/>
      <c r="D119" s="374">
        <f>'CMSA - ANRE'!EH290</f>
        <v>17310.642742333333</v>
      </c>
      <c r="E119" s="375">
        <f>CTSA!DK34</f>
        <v>111.07861221889104</v>
      </c>
      <c r="F119" s="375"/>
      <c r="G119" s="375">
        <f>CPSA!EU75</f>
        <v>322.42149167855467</v>
      </c>
      <c r="H119" s="375" t="str">
        <f t="shared" si="30"/>
        <v xml:space="preserve"> </v>
      </c>
      <c r="I119" s="375">
        <f t="shared" si="38"/>
        <v>2572.9007127034624</v>
      </c>
      <c r="J119" s="375" t="str">
        <f t="shared" si="31"/>
        <v xml:space="preserve"> </v>
      </c>
      <c r="K119" s="375">
        <f t="shared" si="32"/>
        <v>1015.8521779467121</v>
      </c>
      <c r="L119" s="375" t="str">
        <f t="shared" si="33"/>
        <v xml:space="preserve"> </v>
      </c>
      <c r="M119" s="370">
        <f t="shared" si="34"/>
        <v>21332.9</v>
      </c>
      <c r="N119" s="374">
        <f>'CMSA - ANRE'!EH296</f>
        <v>91.93</v>
      </c>
      <c r="O119" s="375">
        <f>CTSA!DK40</f>
        <v>11.397448694923373</v>
      </c>
      <c r="P119" s="375">
        <f t="shared" si="29"/>
        <v>6.0910025325443788</v>
      </c>
      <c r="Q119" s="375">
        <f t="shared" si="35"/>
        <v>15.865675427982824</v>
      </c>
      <c r="R119" s="375">
        <f t="shared" si="36"/>
        <v>6.2642063327725293</v>
      </c>
      <c r="S119" s="370">
        <f t="shared" si="37"/>
        <v>131.55000000000001</v>
      </c>
    </row>
    <row r="120" spans="1:19" s="354" customFormat="1" ht="35.25" customHeight="1">
      <c r="A120" s="349" t="s">
        <v>329</v>
      </c>
      <c r="B120" s="350" t="s">
        <v>1147</v>
      </c>
      <c r="C120" s="374"/>
      <c r="D120" s="374">
        <f>'CMSA - ANRE'!EI290</f>
        <v>17310.642742333333</v>
      </c>
      <c r="E120" s="375">
        <f>CTSA!DL34</f>
        <v>111.07861221889104</v>
      </c>
      <c r="F120" s="375"/>
      <c r="G120" s="375">
        <f>CPSA!EV75</f>
        <v>322.42149167855467</v>
      </c>
      <c r="H120" s="375" t="str">
        <f t="shared" si="30"/>
        <v xml:space="preserve"> </v>
      </c>
      <c r="I120" s="375">
        <f t="shared" si="38"/>
        <v>2572.9007127034624</v>
      </c>
      <c r="J120" s="375" t="str">
        <f t="shared" si="31"/>
        <v xml:space="preserve"> </v>
      </c>
      <c r="K120" s="375">
        <f t="shared" si="32"/>
        <v>1015.8521779467121</v>
      </c>
      <c r="L120" s="375" t="str">
        <f t="shared" si="33"/>
        <v xml:space="preserve"> </v>
      </c>
      <c r="M120" s="370">
        <f t="shared" si="34"/>
        <v>21332.9</v>
      </c>
      <c r="N120" s="374">
        <f>'CMSA - ANRE'!EI296</f>
        <v>91.93</v>
      </c>
      <c r="O120" s="375">
        <f>CTSA!DL40</f>
        <v>11.397448694923373</v>
      </c>
      <c r="P120" s="375">
        <f t="shared" ref="P120:P151" si="39">P119</f>
        <v>6.0910025325443788</v>
      </c>
      <c r="Q120" s="375">
        <f t="shared" si="35"/>
        <v>15.865675427982824</v>
      </c>
      <c r="R120" s="375">
        <f t="shared" si="36"/>
        <v>6.2642063327725293</v>
      </c>
      <c r="S120" s="370">
        <f t="shared" si="37"/>
        <v>131.55000000000001</v>
      </c>
    </row>
    <row r="121" spans="1:19" s="354" customFormat="1" ht="35.25" customHeight="1">
      <c r="A121" s="349" t="s">
        <v>330</v>
      </c>
      <c r="B121" s="350" t="s">
        <v>1148</v>
      </c>
      <c r="C121" s="374"/>
      <c r="D121" s="374">
        <f>'CMSA - ANRE'!EJ290</f>
        <v>14134.347983333333</v>
      </c>
      <c r="E121" s="375">
        <f>CTSA!DM34</f>
        <v>111.07861221889104</v>
      </c>
      <c r="F121" s="375"/>
      <c r="G121" s="375">
        <f>CPSA!EW75</f>
        <v>310.17382008986471</v>
      </c>
      <c r="H121" s="375" t="str">
        <f t="shared" si="30"/>
        <v xml:space="preserve"> </v>
      </c>
      <c r="I121" s="375">
        <f t="shared" si="38"/>
        <v>2110.5620602681029</v>
      </c>
      <c r="J121" s="375" t="str">
        <f t="shared" si="31"/>
        <v xml:space="preserve"> </v>
      </c>
      <c r="K121" s="375">
        <f t="shared" si="32"/>
        <v>833.30812379550957</v>
      </c>
      <c r="L121" s="375" t="str">
        <f t="shared" si="33"/>
        <v xml:space="preserve"> </v>
      </c>
      <c r="M121" s="370">
        <f t="shared" si="34"/>
        <v>17499.47</v>
      </c>
      <c r="N121" s="374">
        <f>'CMSA - ANRE'!EJ296</f>
        <v>123.43000000000002</v>
      </c>
      <c r="O121" s="375">
        <f>CTSA!DM40</f>
        <v>11.397448694923373</v>
      </c>
      <c r="P121" s="375">
        <f t="shared" si="39"/>
        <v>6.0910025325443788</v>
      </c>
      <c r="Q121" s="375">
        <f t="shared" si="35"/>
        <v>20.433175427982825</v>
      </c>
      <c r="R121" s="375">
        <f t="shared" si="36"/>
        <v>8.0675813327725301</v>
      </c>
      <c r="S121" s="370">
        <f t="shared" si="37"/>
        <v>169.42</v>
      </c>
    </row>
    <row r="122" spans="1:19" s="354" customFormat="1" ht="35.25" customHeight="1">
      <c r="A122" s="349" t="s">
        <v>331</v>
      </c>
      <c r="B122" s="350" t="s">
        <v>1149</v>
      </c>
      <c r="C122" s="374"/>
      <c r="D122" s="374">
        <f>'CMSA - ANRE'!EK290</f>
        <v>14196.097983333333</v>
      </c>
      <c r="E122" s="375">
        <f>CTSA!DN34</f>
        <v>111.07861221889104</v>
      </c>
      <c r="F122" s="375"/>
      <c r="G122" s="375">
        <f>CPSA!EX75</f>
        <v>322.50684174666935</v>
      </c>
      <c r="H122" s="375" t="str">
        <f t="shared" si="30"/>
        <v xml:space="preserve"> </v>
      </c>
      <c r="I122" s="375">
        <f t="shared" si="38"/>
        <v>2121.3040984083395</v>
      </c>
      <c r="J122" s="375" t="str">
        <f t="shared" si="31"/>
        <v xml:space="preserve"> </v>
      </c>
      <c r="K122" s="375">
        <f t="shared" si="32"/>
        <v>837.5493767853618</v>
      </c>
      <c r="L122" s="375" t="str">
        <f t="shared" si="33"/>
        <v xml:space="preserve"> </v>
      </c>
      <c r="M122" s="370">
        <f t="shared" si="34"/>
        <v>17588.54</v>
      </c>
      <c r="N122" s="374">
        <f>'CMSA - ANRE'!EK296</f>
        <v>123.43000000000002</v>
      </c>
      <c r="O122" s="375">
        <f>CTSA!DN40</f>
        <v>11.397448694923373</v>
      </c>
      <c r="P122" s="375">
        <f t="shared" si="39"/>
        <v>6.0910025325443788</v>
      </c>
      <c r="Q122" s="375">
        <f t="shared" si="35"/>
        <v>20.433175427982825</v>
      </c>
      <c r="R122" s="375">
        <f t="shared" si="36"/>
        <v>8.0675813327725301</v>
      </c>
      <c r="S122" s="370">
        <f t="shared" si="37"/>
        <v>169.42</v>
      </c>
    </row>
    <row r="123" spans="1:19" s="354" customFormat="1" ht="35.25" customHeight="1">
      <c r="A123" s="349" t="s">
        <v>332</v>
      </c>
      <c r="B123" s="350" t="s">
        <v>1150</v>
      </c>
      <c r="C123" s="374"/>
      <c r="D123" s="374">
        <f>'CMSA - ANRE'!EL290</f>
        <v>15853.027983333333</v>
      </c>
      <c r="E123" s="375">
        <f>CTSA!DO34</f>
        <v>111.07861221889104</v>
      </c>
      <c r="F123" s="375"/>
      <c r="G123" s="375">
        <f>CPSA!EY75</f>
        <v>334.83986340347417</v>
      </c>
      <c r="H123" s="375" t="str">
        <f t="shared" si="30"/>
        <v xml:space="preserve"> </v>
      </c>
      <c r="I123" s="375">
        <f t="shared" si="38"/>
        <v>2363.3472365485763</v>
      </c>
      <c r="J123" s="375" t="str">
        <f t="shared" si="31"/>
        <v xml:space="preserve"> </v>
      </c>
      <c r="K123" s="375">
        <f t="shared" si="32"/>
        <v>933.11468477521385</v>
      </c>
      <c r="L123" s="375" t="str">
        <f t="shared" si="33"/>
        <v xml:space="preserve"> </v>
      </c>
      <c r="M123" s="370">
        <f t="shared" si="34"/>
        <v>19595.41</v>
      </c>
      <c r="N123" s="374">
        <f>'CMSA - ANRE'!EL296</f>
        <v>123.43000000000002</v>
      </c>
      <c r="O123" s="375">
        <f>CTSA!DO40</f>
        <v>11.397448694923373</v>
      </c>
      <c r="P123" s="375">
        <f t="shared" si="39"/>
        <v>6.0910025325443788</v>
      </c>
      <c r="Q123" s="375">
        <f t="shared" si="35"/>
        <v>20.433175427982825</v>
      </c>
      <c r="R123" s="375">
        <f t="shared" si="36"/>
        <v>8.0675813327725301</v>
      </c>
      <c r="S123" s="370">
        <f t="shared" si="37"/>
        <v>169.42</v>
      </c>
    </row>
    <row r="124" spans="1:19" s="354" customFormat="1" ht="35.25" customHeight="1">
      <c r="A124" s="349" t="s">
        <v>333</v>
      </c>
      <c r="B124" s="350" t="s">
        <v>1151</v>
      </c>
      <c r="C124" s="374"/>
      <c r="D124" s="374">
        <f>'CMSA - ANRE'!EM290</f>
        <v>15853.027983333333</v>
      </c>
      <c r="E124" s="375">
        <f>CTSA!DP34</f>
        <v>111.07861221889104</v>
      </c>
      <c r="F124" s="375"/>
      <c r="G124" s="375">
        <f>CPSA!EZ75</f>
        <v>334.83986340347417</v>
      </c>
      <c r="H124" s="375" t="str">
        <f t="shared" si="30"/>
        <v xml:space="preserve"> </v>
      </c>
      <c r="I124" s="375">
        <f t="shared" si="38"/>
        <v>2363.3472365485763</v>
      </c>
      <c r="J124" s="375" t="str">
        <f t="shared" si="31"/>
        <v xml:space="preserve"> </v>
      </c>
      <c r="K124" s="375">
        <f t="shared" si="32"/>
        <v>933.11468477521385</v>
      </c>
      <c r="L124" s="375" t="str">
        <f t="shared" si="33"/>
        <v xml:space="preserve"> </v>
      </c>
      <c r="M124" s="370">
        <f t="shared" si="34"/>
        <v>19595.41</v>
      </c>
      <c r="N124" s="374">
        <f>'CMSA - ANRE'!EM296</f>
        <v>123.43000000000002</v>
      </c>
      <c r="O124" s="375">
        <f>CTSA!DP40</f>
        <v>11.397448694923373</v>
      </c>
      <c r="P124" s="375">
        <f t="shared" si="39"/>
        <v>6.0910025325443788</v>
      </c>
      <c r="Q124" s="375">
        <f t="shared" si="35"/>
        <v>20.433175427982825</v>
      </c>
      <c r="R124" s="375">
        <f t="shared" si="36"/>
        <v>8.0675813327725301</v>
      </c>
      <c r="S124" s="370">
        <f t="shared" si="37"/>
        <v>169.42</v>
      </c>
    </row>
    <row r="125" spans="1:19" s="354" customFormat="1" ht="35.25" customHeight="1">
      <c r="A125" s="349" t="s">
        <v>334</v>
      </c>
      <c r="B125" s="350" t="s">
        <v>1152</v>
      </c>
      <c r="C125" s="374"/>
      <c r="D125" s="374">
        <f>'CMSA - ANRE'!EN290</f>
        <v>15853.027983333333</v>
      </c>
      <c r="E125" s="375">
        <f>CTSA!DQ34</f>
        <v>111.07861221889104</v>
      </c>
      <c r="F125" s="375"/>
      <c r="G125" s="375">
        <f>CPSA!FA75</f>
        <v>334.83986340347417</v>
      </c>
      <c r="H125" s="375" t="str">
        <f t="shared" si="30"/>
        <v xml:space="preserve"> </v>
      </c>
      <c r="I125" s="375">
        <f t="shared" si="38"/>
        <v>2363.3472365485763</v>
      </c>
      <c r="J125" s="375" t="str">
        <f t="shared" si="31"/>
        <v xml:space="preserve"> </v>
      </c>
      <c r="K125" s="375">
        <f t="shared" si="32"/>
        <v>933.11468477521385</v>
      </c>
      <c r="L125" s="375" t="str">
        <f t="shared" si="33"/>
        <v xml:space="preserve"> </v>
      </c>
      <c r="M125" s="370">
        <f t="shared" si="34"/>
        <v>19595.41</v>
      </c>
      <c r="N125" s="374">
        <f>'CMSA - ANRE'!EN296</f>
        <v>123.43000000000002</v>
      </c>
      <c r="O125" s="375">
        <f>CTSA!DQ40</f>
        <v>11.397448694923373</v>
      </c>
      <c r="P125" s="375">
        <f t="shared" si="39"/>
        <v>6.0910025325443788</v>
      </c>
      <c r="Q125" s="375">
        <f t="shared" si="35"/>
        <v>20.433175427982825</v>
      </c>
      <c r="R125" s="375">
        <f t="shared" si="36"/>
        <v>8.0675813327725301</v>
      </c>
      <c r="S125" s="370">
        <f t="shared" si="37"/>
        <v>169.42</v>
      </c>
    </row>
    <row r="126" spans="1:19" s="354" customFormat="1" ht="35.25" customHeight="1">
      <c r="A126" s="349" t="s">
        <v>335</v>
      </c>
      <c r="B126" s="350" t="s">
        <v>1153</v>
      </c>
      <c r="C126" s="374"/>
      <c r="D126" s="374">
        <f>'CMSA - ANRE'!EO290</f>
        <v>16619.567983333334</v>
      </c>
      <c r="E126" s="375">
        <f>CTSA!DR34</f>
        <v>111.07861221889104</v>
      </c>
      <c r="F126" s="375"/>
      <c r="G126" s="375">
        <f>CPSA!FB75</f>
        <v>334.83986340347417</v>
      </c>
      <c r="H126" s="375" t="str">
        <f t="shared" si="30"/>
        <v xml:space="preserve"> </v>
      </c>
      <c r="I126" s="375">
        <f t="shared" si="38"/>
        <v>2474.4955365485762</v>
      </c>
      <c r="J126" s="375" t="str">
        <f t="shared" si="31"/>
        <v xml:space="preserve"> </v>
      </c>
      <c r="K126" s="375">
        <f t="shared" si="32"/>
        <v>976.99909977521384</v>
      </c>
      <c r="L126" s="375" t="str">
        <f t="shared" si="33"/>
        <v xml:space="preserve"> </v>
      </c>
      <c r="M126" s="370">
        <f t="shared" si="34"/>
        <v>20516.98</v>
      </c>
      <c r="N126" s="374">
        <f>'CMSA - ANRE'!EO296</f>
        <v>123.43000000000002</v>
      </c>
      <c r="O126" s="375">
        <f>CTSA!DR40</f>
        <v>11.397448694923373</v>
      </c>
      <c r="P126" s="375">
        <f t="shared" si="39"/>
        <v>6.0910025325443788</v>
      </c>
      <c r="Q126" s="375">
        <f t="shared" si="35"/>
        <v>20.433175427982825</v>
      </c>
      <c r="R126" s="375">
        <f t="shared" si="36"/>
        <v>8.0675813327725301</v>
      </c>
      <c r="S126" s="370">
        <f t="shared" si="37"/>
        <v>169.42</v>
      </c>
    </row>
    <row r="127" spans="1:19" s="354" customFormat="1" ht="35.25" customHeight="1">
      <c r="A127" s="349" t="s">
        <v>336</v>
      </c>
      <c r="B127" s="350" t="s">
        <v>1154</v>
      </c>
      <c r="C127" s="374"/>
      <c r="D127" s="374">
        <f>'CMSA - ANRE'!EP290</f>
        <v>16619.567983333334</v>
      </c>
      <c r="E127" s="375">
        <f>CTSA!DS34</f>
        <v>111.07861221889104</v>
      </c>
      <c r="F127" s="375"/>
      <c r="G127" s="375">
        <f>CPSA!FC75</f>
        <v>334.83986340347417</v>
      </c>
      <c r="H127" s="375" t="str">
        <f t="shared" si="30"/>
        <v xml:space="preserve"> </v>
      </c>
      <c r="I127" s="375">
        <f t="shared" si="38"/>
        <v>2474.4955365485762</v>
      </c>
      <c r="J127" s="375" t="str">
        <f t="shared" si="31"/>
        <v xml:space="preserve"> </v>
      </c>
      <c r="K127" s="375">
        <f t="shared" si="32"/>
        <v>976.99909977521384</v>
      </c>
      <c r="L127" s="375" t="str">
        <f t="shared" si="33"/>
        <v xml:space="preserve"> </v>
      </c>
      <c r="M127" s="370">
        <f t="shared" si="34"/>
        <v>20516.98</v>
      </c>
      <c r="N127" s="374">
        <f>'CMSA - ANRE'!EP296</f>
        <v>123.43000000000002</v>
      </c>
      <c r="O127" s="375">
        <f>CTSA!DS40</f>
        <v>11.397448694923373</v>
      </c>
      <c r="P127" s="375">
        <f t="shared" si="39"/>
        <v>6.0910025325443788</v>
      </c>
      <c r="Q127" s="375">
        <f t="shared" si="35"/>
        <v>20.433175427982825</v>
      </c>
      <c r="R127" s="375">
        <f t="shared" si="36"/>
        <v>8.0675813327725301</v>
      </c>
      <c r="S127" s="370">
        <f t="shared" si="37"/>
        <v>169.42</v>
      </c>
    </row>
    <row r="128" spans="1:19" s="354" customFormat="1" ht="35.25" customHeight="1">
      <c r="A128" s="349" t="s">
        <v>337</v>
      </c>
      <c r="B128" s="350" t="s">
        <v>1155</v>
      </c>
      <c r="C128" s="374"/>
      <c r="D128" s="374">
        <f>'CMSA - ANRE'!EQ290</f>
        <v>18901.437983333333</v>
      </c>
      <c r="E128" s="375">
        <f>CTSA!DT34</f>
        <v>111.07861221889104</v>
      </c>
      <c r="F128" s="375"/>
      <c r="G128" s="375">
        <f>CPSA!FD75</f>
        <v>334.83986340347417</v>
      </c>
      <c r="H128" s="375" t="str">
        <f t="shared" si="30"/>
        <v xml:space="preserve"> </v>
      </c>
      <c r="I128" s="375">
        <f t="shared" si="38"/>
        <v>2805.3666865485761</v>
      </c>
      <c r="J128" s="375" t="str">
        <f t="shared" si="31"/>
        <v xml:space="preserve"> </v>
      </c>
      <c r="K128" s="375">
        <f t="shared" si="32"/>
        <v>1107.6361572752137</v>
      </c>
      <c r="L128" s="375" t="str">
        <f t="shared" si="33"/>
        <v xml:space="preserve"> </v>
      </c>
      <c r="M128" s="370">
        <f t="shared" si="34"/>
        <v>23260.36</v>
      </c>
      <c r="N128" s="374">
        <f>'CMSA - ANRE'!EQ296</f>
        <v>123.43000000000002</v>
      </c>
      <c r="O128" s="375">
        <f>CTSA!DT40</f>
        <v>11.397448694923373</v>
      </c>
      <c r="P128" s="375">
        <f t="shared" si="39"/>
        <v>6.0910025325443788</v>
      </c>
      <c r="Q128" s="375">
        <f t="shared" si="35"/>
        <v>20.433175427982825</v>
      </c>
      <c r="R128" s="375">
        <f t="shared" si="36"/>
        <v>8.0675813327725301</v>
      </c>
      <c r="S128" s="370">
        <f t="shared" si="37"/>
        <v>169.42</v>
      </c>
    </row>
    <row r="129" spans="1:19" s="354" customFormat="1" ht="35.25" customHeight="1">
      <c r="A129" s="349" t="s">
        <v>338</v>
      </c>
      <c r="B129" s="350" t="s">
        <v>1156</v>
      </c>
      <c r="C129" s="374"/>
      <c r="D129" s="374">
        <f>'CMSA - ANRE'!ER290</f>
        <v>18901.437983333333</v>
      </c>
      <c r="E129" s="375">
        <f>CTSA!DU34</f>
        <v>111.07861221889104</v>
      </c>
      <c r="F129" s="375"/>
      <c r="G129" s="375">
        <f>CPSA!FE75</f>
        <v>334.83986340347417</v>
      </c>
      <c r="H129" s="375" t="str">
        <f t="shared" si="30"/>
        <v xml:space="preserve"> </v>
      </c>
      <c r="I129" s="375">
        <f t="shared" si="38"/>
        <v>2805.3666865485761</v>
      </c>
      <c r="J129" s="375" t="str">
        <f t="shared" si="31"/>
        <v xml:space="preserve"> </v>
      </c>
      <c r="K129" s="375">
        <f t="shared" si="32"/>
        <v>1107.6361572752137</v>
      </c>
      <c r="L129" s="375" t="str">
        <f t="shared" si="33"/>
        <v xml:space="preserve"> </v>
      </c>
      <c r="M129" s="370">
        <f t="shared" si="34"/>
        <v>23260.36</v>
      </c>
      <c r="N129" s="374">
        <f>'CMSA - ANRE'!ER296</f>
        <v>123.43000000000002</v>
      </c>
      <c r="O129" s="375">
        <f>CTSA!DU40</f>
        <v>11.397448694923373</v>
      </c>
      <c r="P129" s="375">
        <f t="shared" si="39"/>
        <v>6.0910025325443788</v>
      </c>
      <c r="Q129" s="375">
        <f t="shared" si="35"/>
        <v>20.433175427982825</v>
      </c>
      <c r="R129" s="375">
        <f t="shared" si="36"/>
        <v>8.0675813327725301</v>
      </c>
      <c r="S129" s="370">
        <f t="shared" si="37"/>
        <v>169.42</v>
      </c>
    </row>
    <row r="130" spans="1:19" s="354" customFormat="1" ht="35.25" customHeight="1">
      <c r="A130" s="349" t="s">
        <v>339</v>
      </c>
      <c r="B130" s="350" t="s">
        <v>1157</v>
      </c>
      <c r="C130" s="374"/>
      <c r="D130" s="374">
        <f>'CMSA - ANRE'!ES290</f>
        <v>19985.287983333335</v>
      </c>
      <c r="E130" s="375">
        <f>CTSA!DV34</f>
        <v>111.07861221889104</v>
      </c>
      <c r="F130" s="375"/>
      <c r="G130" s="375">
        <f>CPSA!FF75</f>
        <v>334.83986340347417</v>
      </c>
      <c r="H130" s="375" t="str">
        <f t="shared" si="30"/>
        <v xml:space="preserve"> </v>
      </c>
      <c r="I130" s="375">
        <f t="shared" si="38"/>
        <v>2962.5249365485765</v>
      </c>
      <c r="J130" s="375" t="str">
        <f t="shared" si="31"/>
        <v xml:space="preserve"> </v>
      </c>
      <c r="K130" s="375">
        <f t="shared" si="32"/>
        <v>1169.6865697752139</v>
      </c>
      <c r="L130" s="375" t="str">
        <f t="shared" si="33"/>
        <v xml:space="preserve"> </v>
      </c>
      <c r="M130" s="370">
        <f t="shared" si="34"/>
        <v>24563.42</v>
      </c>
      <c r="N130" s="374">
        <f>'CMSA - ANRE'!ES296</f>
        <v>123.43000000000002</v>
      </c>
      <c r="O130" s="375">
        <f>CTSA!DV40</f>
        <v>11.397448694923373</v>
      </c>
      <c r="P130" s="375">
        <f t="shared" si="39"/>
        <v>6.0910025325443788</v>
      </c>
      <c r="Q130" s="375">
        <f t="shared" si="35"/>
        <v>20.433175427982825</v>
      </c>
      <c r="R130" s="375">
        <f t="shared" si="36"/>
        <v>8.0675813327725301</v>
      </c>
      <c r="S130" s="370">
        <f t="shared" si="37"/>
        <v>169.42</v>
      </c>
    </row>
    <row r="131" spans="1:19" s="354" customFormat="1" ht="35.25" customHeight="1">
      <c r="A131" s="349" t="s">
        <v>340</v>
      </c>
      <c r="B131" s="350" t="s">
        <v>1158</v>
      </c>
      <c r="C131" s="374"/>
      <c r="D131" s="374">
        <f>'CMSA - ANRE'!ET290</f>
        <v>17022.557650000002</v>
      </c>
      <c r="E131" s="375">
        <f>CTSA!DW34</f>
        <v>111.07861221889104</v>
      </c>
      <c r="F131" s="375"/>
      <c r="G131" s="375">
        <f>CPSA!FG75</f>
        <v>390.99714489329659</v>
      </c>
      <c r="H131" s="375" t="str">
        <f t="shared" si="30"/>
        <v xml:space="preserve"> </v>
      </c>
      <c r="I131" s="375">
        <f t="shared" si="38"/>
        <v>2541.0718440312671</v>
      </c>
      <c r="J131" s="375" t="str">
        <f t="shared" si="31"/>
        <v xml:space="preserve"> </v>
      </c>
      <c r="K131" s="375">
        <f t="shared" si="32"/>
        <v>1003.2852625571728</v>
      </c>
      <c r="L131" s="375" t="str">
        <f t="shared" si="33"/>
        <v xml:space="preserve"> </v>
      </c>
      <c r="M131" s="370">
        <f t="shared" si="34"/>
        <v>21068.99</v>
      </c>
      <c r="N131" s="374">
        <f>'CMSA - ANRE'!ET296</f>
        <v>235</v>
      </c>
      <c r="O131" s="375">
        <f>CTSA!DW40</f>
        <v>11.397448694923373</v>
      </c>
      <c r="P131" s="375">
        <f t="shared" si="39"/>
        <v>6.0910025325443788</v>
      </c>
      <c r="Q131" s="375">
        <f t="shared" si="35"/>
        <v>36.610825427982824</v>
      </c>
      <c r="R131" s="375">
        <f t="shared" si="36"/>
        <v>14.454963832772529</v>
      </c>
      <c r="S131" s="370">
        <f t="shared" si="37"/>
        <v>303.55</v>
      </c>
    </row>
    <row r="132" spans="1:19" s="354" customFormat="1" ht="35.25" customHeight="1">
      <c r="A132" s="349" t="s">
        <v>341</v>
      </c>
      <c r="B132" s="350" t="s">
        <v>1159</v>
      </c>
      <c r="C132" s="374"/>
      <c r="D132" s="374">
        <f>'CMSA - ANRE'!EU290</f>
        <v>16439.224316666667</v>
      </c>
      <c r="E132" s="375">
        <f>CTSA!DX34</f>
        <v>111.07861221889104</v>
      </c>
      <c r="F132" s="375"/>
      <c r="G132" s="375">
        <f>CPSA!FH75</f>
        <v>403.33016655010141</v>
      </c>
      <c r="H132" s="375" t="str">
        <f t="shared" si="30"/>
        <v xml:space="preserve"> </v>
      </c>
      <c r="I132" s="375">
        <f t="shared" si="38"/>
        <v>2458.2767988381706</v>
      </c>
      <c r="J132" s="375" t="str">
        <f t="shared" si="31"/>
        <v xml:space="preserve"> </v>
      </c>
      <c r="K132" s="375">
        <f t="shared" si="32"/>
        <v>970.59549471369155</v>
      </c>
      <c r="L132" s="375" t="str">
        <f t="shared" si="33"/>
        <v xml:space="preserve"> </v>
      </c>
      <c r="M132" s="370">
        <f t="shared" si="34"/>
        <v>20382.509999999998</v>
      </c>
      <c r="N132" s="374">
        <f>'CMSA - ANRE'!EU296</f>
        <v>235</v>
      </c>
      <c r="O132" s="375">
        <f>CTSA!DX40</f>
        <v>11.397448694923373</v>
      </c>
      <c r="P132" s="375">
        <f t="shared" si="39"/>
        <v>6.0910025325443788</v>
      </c>
      <c r="Q132" s="375">
        <f t="shared" si="35"/>
        <v>36.610825427982824</v>
      </c>
      <c r="R132" s="375">
        <f t="shared" si="36"/>
        <v>14.454963832772529</v>
      </c>
      <c r="S132" s="370">
        <f t="shared" si="37"/>
        <v>303.55</v>
      </c>
    </row>
    <row r="133" spans="1:19" s="354" customFormat="1" ht="35.25" customHeight="1">
      <c r="A133" s="349" t="s">
        <v>342</v>
      </c>
      <c r="B133" s="350" t="s">
        <v>1160</v>
      </c>
      <c r="C133" s="374"/>
      <c r="D133" s="374">
        <f>'CMSA - ANRE'!EV290</f>
        <v>16439.224316666667</v>
      </c>
      <c r="E133" s="375">
        <f>CTSA!DY34</f>
        <v>111.07861221889104</v>
      </c>
      <c r="F133" s="375"/>
      <c r="G133" s="375">
        <f>CPSA!FI75</f>
        <v>403.33016655010141</v>
      </c>
      <c r="H133" s="375" t="str">
        <f t="shared" si="30"/>
        <v xml:space="preserve"> </v>
      </c>
      <c r="I133" s="375">
        <f t="shared" si="38"/>
        <v>2458.2767988381706</v>
      </c>
      <c r="J133" s="375" t="str">
        <f t="shared" si="31"/>
        <v xml:space="preserve"> </v>
      </c>
      <c r="K133" s="375">
        <f t="shared" si="32"/>
        <v>970.59549471369155</v>
      </c>
      <c r="L133" s="375" t="str">
        <f t="shared" si="33"/>
        <v xml:space="preserve"> </v>
      </c>
      <c r="M133" s="370">
        <f t="shared" si="34"/>
        <v>20382.509999999998</v>
      </c>
      <c r="N133" s="374">
        <f>'CMSA - ANRE'!EV296</f>
        <v>235</v>
      </c>
      <c r="O133" s="375">
        <f>CTSA!DY40</f>
        <v>11.397448694923373</v>
      </c>
      <c r="P133" s="375">
        <f t="shared" si="39"/>
        <v>6.0910025325443788</v>
      </c>
      <c r="Q133" s="375">
        <f t="shared" si="35"/>
        <v>36.610825427982824</v>
      </c>
      <c r="R133" s="375">
        <f t="shared" si="36"/>
        <v>14.454963832772529</v>
      </c>
      <c r="S133" s="370">
        <f t="shared" si="37"/>
        <v>303.55</v>
      </c>
    </row>
    <row r="134" spans="1:19" s="354" customFormat="1" ht="35.25" customHeight="1">
      <c r="A134" s="349" t="s">
        <v>343</v>
      </c>
      <c r="B134" s="350" t="s">
        <v>1161</v>
      </c>
      <c r="C134" s="374"/>
      <c r="D134" s="374">
        <f>'CMSA - ANRE'!EW290</f>
        <v>17513.390983333335</v>
      </c>
      <c r="E134" s="375">
        <f>CTSA!DZ34</f>
        <v>111.07861221889104</v>
      </c>
      <c r="F134" s="375"/>
      <c r="G134" s="375">
        <f>CPSA!FJ75</f>
        <v>403.33016655010141</v>
      </c>
      <c r="H134" s="375" t="str">
        <f t="shared" si="30"/>
        <v xml:space="preserve"> </v>
      </c>
      <c r="I134" s="375">
        <f t="shared" si="38"/>
        <v>2614.0309655048372</v>
      </c>
      <c r="J134" s="375" t="str">
        <f t="shared" si="31"/>
        <v xml:space="preserve"> </v>
      </c>
      <c r="K134" s="375">
        <f t="shared" si="32"/>
        <v>1032.0915363803583</v>
      </c>
      <c r="L134" s="375" t="str">
        <f t="shared" si="33"/>
        <v xml:space="preserve"> </v>
      </c>
      <c r="M134" s="370">
        <f t="shared" si="34"/>
        <v>21673.919999999998</v>
      </c>
      <c r="N134" s="374">
        <f>'CMSA - ANRE'!EW296</f>
        <v>235</v>
      </c>
      <c r="O134" s="375">
        <f>CTSA!DZ40</f>
        <v>11.397448694923373</v>
      </c>
      <c r="P134" s="375">
        <f t="shared" si="39"/>
        <v>6.0910025325443788</v>
      </c>
      <c r="Q134" s="375">
        <f t="shared" si="35"/>
        <v>36.610825427982824</v>
      </c>
      <c r="R134" s="375">
        <f t="shared" si="36"/>
        <v>14.454963832772529</v>
      </c>
      <c r="S134" s="370">
        <f t="shared" si="37"/>
        <v>303.55</v>
      </c>
    </row>
    <row r="135" spans="1:19" s="354" customFormat="1" ht="35.25" customHeight="1">
      <c r="A135" s="349" t="s">
        <v>344</v>
      </c>
      <c r="B135" s="350" t="s">
        <v>1162</v>
      </c>
      <c r="C135" s="374"/>
      <c r="D135" s="374">
        <f>'CMSA - ANRE'!EX290</f>
        <v>17513.390983333335</v>
      </c>
      <c r="E135" s="375">
        <f>CTSA!EA34</f>
        <v>111.07861221889104</v>
      </c>
      <c r="F135" s="375"/>
      <c r="G135" s="375">
        <f>CPSA!FK75</f>
        <v>403.33016655010141</v>
      </c>
      <c r="H135" s="375" t="str">
        <f t="shared" si="30"/>
        <v xml:space="preserve"> </v>
      </c>
      <c r="I135" s="375">
        <f t="shared" si="38"/>
        <v>2614.0309655048372</v>
      </c>
      <c r="J135" s="375" t="str">
        <f t="shared" si="31"/>
        <v xml:space="preserve"> </v>
      </c>
      <c r="K135" s="375">
        <f t="shared" si="32"/>
        <v>1032.0915363803583</v>
      </c>
      <c r="L135" s="375" t="str">
        <f t="shared" si="33"/>
        <v xml:space="preserve"> </v>
      </c>
      <c r="M135" s="370">
        <f t="shared" si="34"/>
        <v>21673.919999999998</v>
      </c>
      <c r="N135" s="374">
        <f>'CMSA - ANRE'!EX296</f>
        <v>235</v>
      </c>
      <c r="O135" s="375">
        <f>CTSA!EA40</f>
        <v>11.397448694923373</v>
      </c>
      <c r="P135" s="375">
        <f t="shared" si="39"/>
        <v>6.0910025325443788</v>
      </c>
      <c r="Q135" s="375">
        <f t="shared" si="35"/>
        <v>36.610825427982824</v>
      </c>
      <c r="R135" s="375">
        <f t="shared" si="36"/>
        <v>14.454963832772529</v>
      </c>
      <c r="S135" s="370">
        <f t="shared" si="37"/>
        <v>303.55</v>
      </c>
    </row>
    <row r="136" spans="1:19" s="354" customFormat="1" ht="35.25" customHeight="1">
      <c r="A136" s="349" t="s">
        <v>345</v>
      </c>
      <c r="B136" s="350" t="s">
        <v>1163</v>
      </c>
      <c r="C136" s="374"/>
      <c r="D136" s="374">
        <f>'CMSA - ANRE'!EY290</f>
        <v>18183.390983333335</v>
      </c>
      <c r="E136" s="375">
        <f>CTSA!EB34</f>
        <v>111.07861221889104</v>
      </c>
      <c r="F136" s="375"/>
      <c r="G136" s="375">
        <f>CPSA!FL75</f>
        <v>403.33016655010141</v>
      </c>
      <c r="H136" s="375" t="str">
        <f t="shared" ref="H136:H169" si="40">IF(F136&gt;0,(C136+E136+F136)*14.5%," ")</f>
        <v xml:space="preserve"> </v>
      </c>
      <c r="I136" s="375">
        <f t="shared" si="38"/>
        <v>2711.1809655048373</v>
      </c>
      <c r="J136" s="375" t="str">
        <f t="shared" ref="J136:J169" si="41">IF(F136&gt;0,SUM(C136,E136,F136,H136)*5%," ")</f>
        <v xml:space="preserve"> </v>
      </c>
      <c r="K136" s="375">
        <f t="shared" ref="K136:K169" si="42">IF(G136&gt;0,SUM(D136:E136,G136,I136)*5%," ")</f>
        <v>1070.4490363803584</v>
      </c>
      <c r="L136" s="375" t="str">
        <f t="shared" ref="L136:L169" si="43">IFERROR(ROUND(IF(F136&gt;0,SUM(C136,E136,F136,H136,J136)," "),2)," ")</f>
        <v xml:space="preserve"> </v>
      </c>
      <c r="M136" s="370">
        <f t="shared" ref="M136:M169" si="44">ROUND(IF(G136&gt;0,SUM(D136:E136,G136,I136,K136)," "),2)</f>
        <v>22479.43</v>
      </c>
      <c r="N136" s="374">
        <f>'CMSA - ANRE'!EY296</f>
        <v>235</v>
      </c>
      <c r="O136" s="375">
        <f>CTSA!EB40</f>
        <v>11.397448694923373</v>
      </c>
      <c r="P136" s="375">
        <f t="shared" si="39"/>
        <v>6.0910025325443788</v>
      </c>
      <c r="Q136" s="375">
        <f t="shared" ref="Q136:Q167" si="45">SUM(N136:P136)*14.5%</f>
        <v>36.610825427982824</v>
      </c>
      <c r="R136" s="375">
        <f t="shared" ref="R136:R167" si="46">SUM(N136:Q136)*5%</f>
        <v>14.454963832772529</v>
      </c>
      <c r="S136" s="370">
        <f t="shared" ref="S136:S167" si="47">ROUND(SUM(N136:R136),2)</f>
        <v>303.55</v>
      </c>
    </row>
    <row r="137" spans="1:19" s="354" customFormat="1" ht="35.25" customHeight="1">
      <c r="A137" s="349" t="s">
        <v>346</v>
      </c>
      <c r="B137" s="350" t="s">
        <v>1164</v>
      </c>
      <c r="C137" s="374"/>
      <c r="D137" s="374">
        <f>'CMSA - ANRE'!EZ290</f>
        <v>19587.560983333333</v>
      </c>
      <c r="E137" s="375">
        <f>CTSA!EC34</f>
        <v>111.07861221889104</v>
      </c>
      <c r="F137" s="375"/>
      <c r="G137" s="375">
        <f>CPSA!FM75</f>
        <v>403.33016655010141</v>
      </c>
      <c r="H137" s="375" t="str">
        <f t="shared" si="40"/>
        <v xml:space="preserve"> </v>
      </c>
      <c r="I137" s="375">
        <f t="shared" si="38"/>
        <v>2914.7856155048371</v>
      </c>
      <c r="J137" s="375" t="str">
        <f t="shared" si="41"/>
        <v xml:space="preserve"> </v>
      </c>
      <c r="K137" s="375">
        <f t="shared" si="42"/>
        <v>1150.8377688803582</v>
      </c>
      <c r="L137" s="375" t="str">
        <f t="shared" si="43"/>
        <v xml:space="preserve"> </v>
      </c>
      <c r="M137" s="370">
        <f t="shared" si="44"/>
        <v>24167.59</v>
      </c>
      <c r="N137" s="374">
        <f>'CMSA - ANRE'!EZ296</f>
        <v>235</v>
      </c>
      <c r="O137" s="375">
        <f>CTSA!EC40</f>
        <v>11.397448694923373</v>
      </c>
      <c r="P137" s="375">
        <f t="shared" si="39"/>
        <v>6.0910025325443788</v>
      </c>
      <c r="Q137" s="375">
        <f t="shared" si="45"/>
        <v>36.610825427982824</v>
      </c>
      <c r="R137" s="375">
        <f t="shared" si="46"/>
        <v>14.454963832772529</v>
      </c>
      <c r="S137" s="370">
        <f t="shared" si="47"/>
        <v>303.55</v>
      </c>
    </row>
    <row r="138" spans="1:19" s="354" customFormat="1" ht="35.25" customHeight="1">
      <c r="A138" s="349" t="s">
        <v>347</v>
      </c>
      <c r="B138" s="350" t="s">
        <v>1165</v>
      </c>
      <c r="C138" s="374"/>
      <c r="D138" s="374">
        <f>'CMSA - ANRE'!FA290</f>
        <v>27528.890983333335</v>
      </c>
      <c r="E138" s="375">
        <f>CTSA!ED34</f>
        <v>111.07861221889104</v>
      </c>
      <c r="F138" s="375"/>
      <c r="G138" s="375">
        <f>CPSA!FN75</f>
        <v>403.33016655010141</v>
      </c>
      <c r="H138" s="375" t="str">
        <f t="shared" si="40"/>
        <v xml:space="preserve"> </v>
      </c>
      <c r="I138" s="375">
        <f t="shared" si="38"/>
        <v>4066.2784655048372</v>
      </c>
      <c r="J138" s="375" t="str">
        <f t="shared" si="41"/>
        <v xml:space="preserve"> </v>
      </c>
      <c r="K138" s="375">
        <f t="shared" si="42"/>
        <v>1605.4789113803583</v>
      </c>
      <c r="L138" s="375" t="str">
        <f t="shared" si="43"/>
        <v xml:space="preserve"> </v>
      </c>
      <c r="M138" s="370">
        <f t="shared" si="44"/>
        <v>33715.06</v>
      </c>
      <c r="N138" s="374">
        <f>'CMSA - ANRE'!FA296</f>
        <v>235</v>
      </c>
      <c r="O138" s="375">
        <f>CTSA!ED40</f>
        <v>11.397448694923373</v>
      </c>
      <c r="P138" s="375">
        <f t="shared" si="39"/>
        <v>6.0910025325443788</v>
      </c>
      <c r="Q138" s="375">
        <f t="shared" si="45"/>
        <v>36.610825427982824</v>
      </c>
      <c r="R138" s="375">
        <f t="shared" si="46"/>
        <v>14.454963832772529</v>
      </c>
      <c r="S138" s="370">
        <f t="shared" si="47"/>
        <v>303.55</v>
      </c>
    </row>
    <row r="139" spans="1:19" s="354" customFormat="1" ht="35.25" customHeight="1">
      <c r="A139" s="349" t="s">
        <v>348</v>
      </c>
      <c r="B139" s="350" t="s">
        <v>1166</v>
      </c>
      <c r="C139" s="374"/>
      <c r="D139" s="374">
        <f>'CMSA - ANRE'!FB290</f>
        <v>28691.020983333336</v>
      </c>
      <c r="E139" s="375">
        <f>CTSA!EE34</f>
        <v>111.07861221889104</v>
      </c>
      <c r="F139" s="375"/>
      <c r="G139" s="375">
        <f>CPSA!FO75</f>
        <v>403.33016655010141</v>
      </c>
      <c r="H139" s="375" t="str">
        <f t="shared" si="40"/>
        <v xml:space="preserve"> </v>
      </c>
      <c r="I139" s="375">
        <f t="shared" si="38"/>
        <v>4234.7873155048374</v>
      </c>
      <c r="J139" s="375" t="str">
        <f t="shared" si="41"/>
        <v xml:space="preserve"> </v>
      </c>
      <c r="K139" s="375">
        <f t="shared" si="42"/>
        <v>1672.0108538803584</v>
      </c>
      <c r="L139" s="375" t="str">
        <f t="shared" si="43"/>
        <v xml:space="preserve"> </v>
      </c>
      <c r="M139" s="370">
        <f t="shared" si="44"/>
        <v>35112.230000000003</v>
      </c>
      <c r="N139" s="374">
        <f>'CMSA - ANRE'!FB296</f>
        <v>235</v>
      </c>
      <c r="O139" s="375">
        <f>CTSA!EE40</f>
        <v>11.397448694923373</v>
      </c>
      <c r="P139" s="375">
        <f t="shared" si="39"/>
        <v>6.0910025325443788</v>
      </c>
      <c r="Q139" s="375">
        <f t="shared" si="45"/>
        <v>36.610825427982824</v>
      </c>
      <c r="R139" s="375">
        <f t="shared" si="46"/>
        <v>14.454963832772529</v>
      </c>
      <c r="S139" s="370">
        <f t="shared" si="47"/>
        <v>303.55</v>
      </c>
    </row>
    <row r="140" spans="1:19" s="354" customFormat="1" ht="35.25" customHeight="1">
      <c r="A140" s="349" t="s">
        <v>349</v>
      </c>
      <c r="B140" s="350" t="s">
        <v>1167</v>
      </c>
      <c r="C140" s="374"/>
      <c r="D140" s="374">
        <f>'CMSA - ANRE'!FC290</f>
        <v>20436.277650000004</v>
      </c>
      <c r="E140" s="375">
        <f>CTSA!EF34</f>
        <v>111.07861221889104</v>
      </c>
      <c r="F140" s="375"/>
      <c r="G140" s="375">
        <f>CPSA!FP75</f>
        <v>407.87821526109911</v>
      </c>
      <c r="H140" s="375" t="str">
        <f t="shared" si="40"/>
        <v xml:space="preserve"> </v>
      </c>
      <c r="I140" s="375">
        <f t="shared" ref="I140:I169" si="48">IF(G140&gt;0,(D140+E140+G140)*14.5%," ")</f>
        <v>3038.5089992345988</v>
      </c>
      <c r="J140" s="375" t="str">
        <f t="shared" si="41"/>
        <v xml:space="preserve"> </v>
      </c>
      <c r="K140" s="375">
        <f t="shared" si="42"/>
        <v>1199.6871738357297</v>
      </c>
      <c r="L140" s="375" t="str">
        <f t="shared" si="43"/>
        <v xml:space="preserve"> </v>
      </c>
      <c r="M140" s="370">
        <f t="shared" si="44"/>
        <v>25193.43</v>
      </c>
      <c r="N140" s="374">
        <f>'CMSA - ANRE'!FC296</f>
        <v>235</v>
      </c>
      <c r="O140" s="375">
        <f>CTSA!EF40</f>
        <v>11.397448694923373</v>
      </c>
      <c r="P140" s="375">
        <f t="shared" si="39"/>
        <v>6.0910025325443788</v>
      </c>
      <c r="Q140" s="375">
        <f t="shared" si="45"/>
        <v>36.610825427982824</v>
      </c>
      <c r="R140" s="375">
        <f t="shared" si="46"/>
        <v>14.454963832772529</v>
      </c>
      <c r="S140" s="370">
        <f t="shared" si="47"/>
        <v>303.55</v>
      </c>
    </row>
    <row r="141" spans="1:19" s="354" customFormat="1" ht="35.25" customHeight="1">
      <c r="A141" s="349" t="s">
        <v>350</v>
      </c>
      <c r="B141" s="350" t="s">
        <v>1168</v>
      </c>
      <c r="C141" s="374"/>
      <c r="D141" s="374">
        <f>'CMSA - ANRE'!FD290</f>
        <v>20436.277650000004</v>
      </c>
      <c r="E141" s="375">
        <f>CTSA!EG34</f>
        <v>111.07861221889104</v>
      </c>
      <c r="F141" s="375"/>
      <c r="G141" s="375">
        <f>CPSA!FQ75</f>
        <v>407.87821526109911</v>
      </c>
      <c r="H141" s="375" t="str">
        <f t="shared" si="40"/>
        <v xml:space="preserve"> </v>
      </c>
      <c r="I141" s="375">
        <f t="shared" si="48"/>
        <v>3038.5089992345988</v>
      </c>
      <c r="J141" s="375" t="str">
        <f t="shared" si="41"/>
        <v xml:space="preserve"> </v>
      </c>
      <c r="K141" s="375">
        <f t="shared" si="42"/>
        <v>1199.6871738357297</v>
      </c>
      <c r="L141" s="375" t="str">
        <f t="shared" si="43"/>
        <v xml:space="preserve"> </v>
      </c>
      <c r="M141" s="370">
        <f t="shared" si="44"/>
        <v>25193.43</v>
      </c>
      <c r="N141" s="374">
        <f>'CMSA - ANRE'!FD296</f>
        <v>235</v>
      </c>
      <c r="O141" s="375">
        <f>CTSA!EG40</f>
        <v>11.397448694923373</v>
      </c>
      <c r="P141" s="375">
        <f t="shared" si="39"/>
        <v>6.0910025325443788</v>
      </c>
      <c r="Q141" s="375">
        <f t="shared" si="45"/>
        <v>36.610825427982824</v>
      </c>
      <c r="R141" s="375">
        <f t="shared" si="46"/>
        <v>14.454963832772529</v>
      </c>
      <c r="S141" s="370">
        <f t="shared" si="47"/>
        <v>303.55</v>
      </c>
    </row>
    <row r="142" spans="1:19" s="354" customFormat="1" ht="35.25" customHeight="1">
      <c r="A142" s="349" t="s">
        <v>351</v>
      </c>
      <c r="B142" s="350" t="s">
        <v>1169</v>
      </c>
      <c r="C142" s="374"/>
      <c r="D142" s="374">
        <f>'CMSA - ANRE'!FE290</f>
        <v>20537.927650000001</v>
      </c>
      <c r="E142" s="375">
        <f>CTSA!EH34</f>
        <v>111.07861221889104</v>
      </c>
      <c r="F142" s="375"/>
      <c r="G142" s="375">
        <f>CPSA!FR75</f>
        <v>407.87821526109911</v>
      </c>
      <c r="H142" s="375" t="str">
        <f t="shared" si="40"/>
        <v xml:space="preserve"> </v>
      </c>
      <c r="I142" s="375">
        <f t="shared" si="48"/>
        <v>3053.2482492345985</v>
      </c>
      <c r="J142" s="375" t="str">
        <f t="shared" si="41"/>
        <v xml:space="preserve"> </v>
      </c>
      <c r="K142" s="375">
        <f t="shared" si="42"/>
        <v>1205.5066363357296</v>
      </c>
      <c r="L142" s="375" t="str">
        <f t="shared" si="43"/>
        <v xml:space="preserve"> </v>
      </c>
      <c r="M142" s="370">
        <f t="shared" si="44"/>
        <v>25315.64</v>
      </c>
      <c r="N142" s="374">
        <f>'CMSA - ANRE'!FE296</f>
        <v>235</v>
      </c>
      <c r="O142" s="375">
        <f>CTSA!EH40</f>
        <v>11.397448694923373</v>
      </c>
      <c r="P142" s="375">
        <f t="shared" si="39"/>
        <v>6.0910025325443788</v>
      </c>
      <c r="Q142" s="375">
        <f t="shared" si="45"/>
        <v>36.610825427982824</v>
      </c>
      <c r="R142" s="375">
        <f t="shared" si="46"/>
        <v>14.454963832772529</v>
      </c>
      <c r="S142" s="370">
        <f t="shared" si="47"/>
        <v>303.55</v>
      </c>
    </row>
    <row r="143" spans="1:19" s="354" customFormat="1" ht="35.25" customHeight="1">
      <c r="A143" s="349" t="s">
        <v>352</v>
      </c>
      <c r="B143" s="350" t="s">
        <v>1170</v>
      </c>
      <c r="C143" s="374"/>
      <c r="D143" s="374">
        <f>'CMSA - ANRE'!FF290</f>
        <v>20824.637650000004</v>
      </c>
      <c r="E143" s="375">
        <f>CTSA!EI34</f>
        <v>111.07861221889104</v>
      </c>
      <c r="F143" s="375"/>
      <c r="G143" s="375">
        <f>CPSA!FS75</f>
        <v>407.87821526109911</v>
      </c>
      <c r="H143" s="375" t="str">
        <f t="shared" si="40"/>
        <v xml:space="preserve"> </v>
      </c>
      <c r="I143" s="375">
        <f t="shared" si="48"/>
        <v>3094.8211992345987</v>
      </c>
      <c r="J143" s="375" t="str">
        <f t="shared" si="41"/>
        <v xml:space="preserve"> </v>
      </c>
      <c r="K143" s="375">
        <f t="shared" si="42"/>
        <v>1221.9207838357295</v>
      </c>
      <c r="L143" s="375" t="str">
        <f t="shared" si="43"/>
        <v xml:space="preserve"> </v>
      </c>
      <c r="M143" s="370">
        <f t="shared" si="44"/>
        <v>25660.34</v>
      </c>
      <c r="N143" s="374">
        <f>'CMSA - ANRE'!FF296</f>
        <v>235</v>
      </c>
      <c r="O143" s="375">
        <f>CTSA!EI40</f>
        <v>11.397448694923373</v>
      </c>
      <c r="P143" s="375">
        <f t="shared" si="39"/>
        <v>6.0910025325443788</v>
      </c>
      <c r="Q143" s="375">
        <f t="shared" si="45"/>
        <v>36.610825427982824</v>
      </c>
      <c r="R143" s="375">
        <f t="shared" si="46"/>
        <v>14.454963832772529</v>
      </c>
      <c r="S143" s="370">
        <f t="shared" si="47"/>
        <v>303.55</v>
      </c>
    </row>
    <row r="144" spans="1:19" s="354" customFormat="1" ht="35.25" customHeight="1">
      <c r="A144" s="349" t="s">
        <v>353</v>
      </c>
      <c r="B144" s="350" t="s">
        <v>1171</v>
      </c>
      <c r="C144" s="374"/>
      <c r="D144" s="374">
        <f>'CMSA - ANRE'!FG290</f>
        <v>22657.967650000002</v>
      </c>
      <c r="E144" s="375">
        <f>CTSA!EJ34</f>
        <v>111.07861221889104</v>
      </c>
      <c r="F144" s="375"/>
      <c r="G144" s="375">
        <f>CPSA!FT75</f>
        <v>407.87821526109911</v>
      </c>
      <c r="H144" s="375" t="str">
        <f t="shared" si="40"/>
        <v xml:space="preserve"> </v>
      </c>
      <c r="I144" s="375">
        <f t="shared" si="48"/>
        <v>3360.6540492345985</v>
      </c>
      <c r="J144" s="375" t="str">
        <f t="shared" si="41"/>
        <v xml:space="preserve"> </v>
      </c>
      <c r="K144" s="375">
        <f t="shared" si="42"/>
        <v>1326.8789263357296</v>
      </c>
      <c r="L144" s="375" t="str">
        <f t="shared" si="43"/>
        <v xml:space="preserve"> </v>
      </c>
      <c r="M144" s="370">
        <f t="shared" si="44"/>
        <v>27864.46</v>
      </c>
      <c r="N144" s="374">
        <f>'CMSA - ANRE'!FG296</f>
        <v>235</v>
      </c>
      <c r="O144" s="375">
        <f>CTSA!EJ40</f>
        <v>11.397448694923373</v>
      </c>
      <c r="P144" s="375">
        <f t="shared" si="39"/>
        <v>6.0910025325443788</v>
      </c>
      <c r="Q144" s="375">
        <f t="shared" si="45"/>
        <v>36.610825427982824</v>
      </c>
      <c r="R144" s="375">
        <f t="shared" si="46"/>
        <v>14.454963832772529</v>
      </c>
      <c r="S144" s="370">
        <f t="shared" si="47"/>
        <v>303.55</v>
      </c>
    </row>
    <row r="145" spans="1:19" s="354" customFormat="1" ht="35.25" customHeight="1">
      <c r="A145" s="349" t="s">
        <v>354</v>
      </c>
      <c r="B145" s="350" t="s">
        <v>1172</v>
      </c>
      <c r="C145" s="374"/>
      <c r="D145" s="374">
        <f>'CMSA - ANRE'!FH290</f>
        <v>22708.807650000002</v>
      </c>
      <c r="E145" s="375">
        <f>CTSA!EK34</f>
        <v>111.07861221889104</v>
      </c>
      <c r="F145" s="375"/>
      <c r="G145" s="375">
        <f>CPSA!FU75</f>
        <v>407.87821526109911</v>
      </c>
      <c r="H145" s="375" t="str">
        <f t="shared" si="40"/>
        <v xml:space="preserve"> </v>
      </c>
      <c r="I145" s="375">
        <f t="shared" si="48"/>
        <v>3368.0258492345988</v>
      </c>
      <c r="J145" s="375" t="str">
        <f t="shared" si="41"/>
        <v xml:space="preserve"> </v>
      </c>
      <c r="K145" s="375">
        <f t="shared" si="42"/>
        <v>1329.7895163357298</v>
      </c>
      <c r="L145" s="375" t="str">
        <f t="shared" si="43"/>
        <v xml:space="preserve"> </v>
      </c>
      <c r="M145" s="370">
        <f t="shared" si="44"/>
        <v>27925.58</v>
      </c>
      <c r="N145" s="374">
        <f>'CMSA - ANRE'!FH296</f>
        <v>235</v>
      </c>
      <c r="O145" s="375">
        <f>CTSA!EK40</f>
        <v>11.397448694923373</v>
      </c>
      <c r="P145" s="375">
        <f t="shared" si="39"/>
        <v>6.0910025325443788</v>
      </c>
      <c r="Q145" s="375">
        <f t="shared" si="45"/>
        <v>36.610825427982824</v>
      </c>
      <c r="R145" s="375">
        <f t="shared" si="46"/>
        <v>14.454963832772529</v>
      </c>
      <c r="S145" s="370">
        <f t="shared" si="47"/>
        <v>303.55</v>
      </c>
    </row>
    <row r="146" spans="1:19" s="354" customFormat="1" ht="35.25" customHeight="1">
      <c r="A146" s="349" t="s">
        <v>355</v>
      </c>
      <c r="B146" s="350" t="s">
        <v>1173</v>
      </c>
      <c r="C146" s="374"/>
      <c r="D146" s="374">
        <f>'CMSA - ANRE'!FI290</f>
        <v>27991.29765</v>
      </c>
      <c r="E146" s="375">
        <f>CTSA!EL34</f>
        <v>111.07861221889104</v>
      </c>
      <c r="F146" s="375"/>
      <c r="G146" s="375">
        <f>CPSA!FV75</f>
        <v>407.87821526109911</v>
      </c>
      <c r="H146" s="375" t="str">
        <f t="shared" si="40"/>
        <v xml:space="preserve"> </v>
      </c>
      <c r="I146" s="375">
        <f t="shared" si="48"/>
        <v>4133.9868992345982</v>
      </c>
      <c r="J146" s="375" t="str">
        <f t="shared" si="41"/>
        <v xml:space="preserve"> </v>
      </c>
      <c r="K146" s="375">
        <f t="shared" si="42"/>
        <v>1632.2120688357295</v>
      </c>
      <c r="L146" s="375" t="str">
        <f t="shared" si="43"/>
        <v xml:space="preserve"> </v>
      </c>
      <c r="M146" s="370">
        <f t="shared" si="44"/>
        <v>34276.449999999997</v>
      </c>
      <c r="N146" s="374">
        <f>'CMSA - ANRE'!FI296</f>
        <v>235</v>
      </c>
      <c r="O146" s="375">
        <f>CTSA!EL40</f>
        <v>11.397448694923373</v>
      </c>
      <c r="P146" s="375">
        <f t="shared" si="39"/>
        <v>6.0910025325443788</v>
      </c>
      <c r="Q146" s="375">
        <f t="shared" si="45"/>
        <v>36.610825427982824</v>
      </c>
      <c r="R146" s="375">
        <f t="shared" si="46"/>
        <v>14.454963832772529</v>
      </c>
      <c r="S146" s="370">
        <f t="shared" si="47"/>
        <v>303.55</v>
      </c>
    </row>
    <row r="147" spans="1:19" s="354" customFormat="1" ht="35.25" customHeight="1">
      <c r="A147" s="349" t="s">
        <v>356</v>
      </c>
      <c r="B147" s="350" t="s">
        <v>1174</v>
      </c>
      <c r="C147" s="374"/>
      <c r="D147" s="374">
        <f>'CMSA - ANRE'!FJ290</f>
        <v>33950.937650000007</v>
      </c>
      <c r="E147" s="375">
        <f>CTSA!EM34</f>
        <v>111.07861221889104</v>
      </c>
      <c r="F147" s="375"/>
      <c r="G147" s="375">
        <f>CPSA!FW75</f>
        <v>407.87821526109911</v>
      </c>
      <c r="H147" s="375" t="str">
        <f t="shared" si="40"/>
        <v xml:space="preserve"> </v>
      </c>
      <c r="I147" s="375">
        <f t="shared" si="48"/>
        <v>4998.1346992345989</v>
      </c>
      <c r="J147" s="375" t="str">
        <f t="shared" si="41"/>
        <v xml:space="preserve"> </v>
      </c>
      <c r="K147" s="375">
        <f t="shared" si="42"/>
        <v>1973.40145883573</v>
      </c>
      <c r="L147" s="375" t="str">
        <f t="shared" si="43"/>
        <v xml:space="preserve"> </v>
      </c>
      <c r="M147" s="370">
        <f t="shared" si="44"/>
        <v>41441.43</v>
      </c>
      <c r="N147" s="374">
        <f>'CMSA - ANRE'!FJ296</f>
        <v>235</v>
      </c>
      <c r="O147" s="375">
        <f>CTSA!EM40</f>
        <v>11.397448694923373</v>
      </c>
      <c r="P147" s="375">
        <f t="shared" si="39"/>
        <v>6.0910025325443788</v>
      </c>
      <c r="Q147" s="375">
        <f t="shared" si="45"/>
        <v>36.610825427982824</v>
      </c>
      <c r="R147" s="375">
        <f t="shared" si="46"/>
        <v>14.454963832772529</v>
      </c>
      <c r="S147" s="370">
        <f t="shared" si="47"/>
        <v>303.55</v>
      </c>
    </row>
    <row r="148" spans="1:19" s="354" customFormat="1" ht="35.25" customHeight="1">
      <c r="A148" s="349" t="s">
        <v>357</v>
      </c>
      <c r="B148" s="350" t="s">
        <v>1175</v>
      </c>
      <c r="C148" s="374"/>
      <c r="D148" s="374">
        <f>'CMSA - ANRE'!FK290</f>
        <v>24340.609474999997</v>
      </c>
      <c r="E148" s="375">
        <f>CTSA!EN34</f>
        <v>111.07861221889104</v>
      </c>
      <c r="F148" s="375"/>
      <c r="G148" s="375">
        <f>CPSA!FX75</f>
        <v>416.12468022902146</v>
      </c>
      <c r="H148" s="375" t="str">
        <f t="shared" si="40"/>
        <v xml:space="preserve"> </v>
      </c>
      <c r="I148" s="375">
        <f t="shared" si="48"/>
        <v>3605.8328512799467</v>
      </c>
      <c r="J148" s="375" t="str">
        <f t="shared" si="41"/>
        <v xml:space="preserve"> </v>
      </c>
      <c r="K148" s="375">
        <f t="shared" si="42"/>
        <v>1423.682280936393</v>
      </c>
      <c r="L148" s="375" t="str">
        <f t="shared" si="43"/>
        <v xml:space="preserve"> </v>
      </c>
      <c r="M148" s="370">
        <f t="shared" si="44"/>
        <v>29897.33</v>
      </c>
      <c r="N148" s="374">
        <f>'CMSA - ANRE'!FK296</f>
        <v>254.36999999999998</v>
      </c>
      <c r="O148" s="375">
        <f>CTSA!EN40</f>
        <v>11.397448694923373</v>
      </c>
      <c r="P148" s="375">
        <f t="shared" si="39"/>
        <v>6.0910025325443788</v>
      </c>
      <c r="Q148" s="375">
        <f t="shared" si="45"/>
        <v>39.419475427982825</v>
      </c>
      <c r="R148" s="375">
        <f t="shared" si="46"/>
        <v>15.563896332772529</v>
      </c>
      <c r="S148" s="370">
        <f t="shared" si="47"/>
        <v>326.83999999999997</v>
      </c>
    </row>
    <row r="149" spans="1:19" s="354" customFormat="1" ht="35.25" customHeight="1">
      <c r="A149" s="349" t="s">
        <v>358</v>
      </c>
      <c r="B149" s="350" t="s">
        <v>1176</v>
      </c>
      <c r="C149" s="374"/>
      <c r="D149" s="374">
        <f>'CMSA - ANRE'!FL290</f>
        <v>24340.609474999997</v>
      </c>
      <c r="E149" s="375">
        <f>CTSA!EO34</f>
        <v>111.07861221889104</v>
      </c>
      <c r="F149" s="375"/>
      <c r="G149" s="375">
        <f>CPSA!FY75</f>
        <v>416.12468022902146</v>
      </c>
      <c r="H149" s="375" t="str">
        <f t="shared" si="40"/>
        <v xml:space="preserve"> </v>
      </c>
      <c r="I149" s="375">
        <f t="shared" si="48"/>
        <v>3605.8328512799467</v>
      </c>
      <c r="J149" s="375" t="str">
        <f t="shared" si="41"/>
        <v xml:space="preserve"> </v>
      </c>
      <c r="K149" s="375">
        <f t="shared" si="42"/>
        <v>1423.682280936393</v>
      </c>
      <c r="L149" s="375" t="str">
        <f t="shared" si="43"/>
        <v xml:space="preserve"> </v>
      </c>
      <c r="M149" s="370">
        <f t="shared" si="44"/>
        <v>29897.33</v>
      </c>
      <c r="N149" s="374">
        <f>'CMSA - ANRE'!FL296</f>
        <v>254.36999999999998</v>
      </c>
      <c r="O149" s="375">
        <f>CTSA!EO40</f>
        <v>11.397448694923373</v>
      </c>
      <c r="P149" s="375">
        <f t="shared" si="39"/>
        <v>6.0910025325443788</v>
      </c>
      <c r="Q149" s="375">
        <f t="shared" si="45"/>
        <v>39.419475427982825</v>
      </c>
      <c r="R149" s="375">
        <f t="shared" si="46"/>
        <v>15.563896332772529</v>
      </c>
      <c r="S149" s="370">
        <f t="shared" si="47"/>
        <v>326.83999999999997</v>
      </c>
    </row>
    <row r="150" spans="1:19" s="354" customFormat="1" ht="35.25" customHeight="1">
      <c r="A150" s="349" t="s">
        <v>359</v>
      </c>
      <c r="B150" s="350" t="s">
        <v>1177</v>
      </c>
      <c r="C150" s="374"/>
      <c r="D150" s="374">
        <f>'CMSA - ANRE'!FM290</f>
        <v>24733.149474999998</v>
      </c>
      <c r="E150" s="375">
        <f>CTSA!EP34</f>
        <v>111.07861221889104</v>
      </c>
      <c r="F150" s="375"/>
      <c r="G150" s="375">
        <f>CPSA!FZ75</f>
        <v>416.12468022902146</v>
      </c>
      <c r="H150" s="375" t="str">
        <f t="shared" si="40"/>
        <v xml:space="preserve"> </v>
      </c>
      <c r="I150" s="375">
        <f t="shared" si="48"/>
        <v>3662.751151279947</v>
      </c>
      <c r="J150" s="375" t="str">
        <f t="shared" si="41"/>
        <v xml:space="preserve"> </v>
      </c>
      <c r="K150" s="375">
        <f t="shared" si="42"/>
        <v>1446.1551959363931</v>
      </c>
      <c r="L150" s="375" t="str">
        <f t="shared" si="43"/>
        <v xml:space="preserve"> </v>
      </c>
      <c r="M150" s="370">
        <f t="shared" si="44"/>
        <v>30369.26</v>
      </c>
      <c r="N150" s="374">
        <f>'CMSA - ANRE'!FM296</f>
        <v>254.36999999999998</v>
      </c>
      <c r="O150" s="375">
        <f>CTSA!EP40</f>
        <v>11.397448694923373</v>
      </c>
      <c r="P150" s="375">
        <f t="shared" si="39"/>
        <v>6.0910025325443788</v>
      </c>
      <c r="Q150" s="375">
        <f t="shared" si="45"/>
        <v>39.419475427982825</v>
      </c>
      <c r="R150" s="375">
        <f t="shared" si="46"/>
        <v>15.563896332772529</v>
      </c>
      <c r="S150" s="370">
        <f t="shared" si="47"/>
        <v>326.83999999999997</v>
      </c>
    </row>
    <row r="151" spans="1:19" s="354" customFormat="1" ht="35.25" customHeight="1">
      <c r="A151" s="349" t="s">
        <v>360</v>
      </c>
      <c r="B151" s="350" t="s">
        <v>1178</v>
      </c>
      <c r="C151" s="374"/>
      <c r="D151" s="374">
        <f>'CMSA - ANRE'!FN290</f>
        <v>26460.649474999998</v>
      </c>
      <c r="E151" s="375">
        <f>CTSA!EQ34</f>
        <v>111.07861221889104</v>
      </c>
      <c r="F151" s="375"/>
      <c r="G151" s="375">
        <f>CPSA!GA75</f>
        <v>416.12468022902146</v>
      </c>
      <c r="H151" s="375" t="str">
        <f t="shared" si="40"/>
        <v xml:space="preserve"> </v>
      </c>
      <c r="I151" s="375">
        <f t="shared" si="48"/>
        <v>3913.2386512799471</v>
      </c>
      <c r="J151" s="375" t="str">
        <f t="shared" si="41"/>
        <v xml:space="preserve"> </v>
      </c>
      <c r="K151" s="375">
        <f t="shared" si="42"/>
        <v>1545.054570936393</v>
      </c>
      <c r="L151" s="375" t="str">
        <f t="shared" si="43"/>
        <v xml:space="preserve"> </v>
      </c>
      <c r="M151" s="370">
        <f t="shared" si="44"/>
        <v>32446.15</v>
      </c>
      <c r="N151" s="374">
        <f>'CMSA - ANRE'!FN296</f>
        <v>254.36999999999998</v>
      </c>
      <c r="O151" s="375">
        <f>CTSA!EQ40</f>
        <v>11.397448694923373</v>
      </c>
      <c r="P151" s="375">
        <f t="shared" si="39"/>
        <v>6.0910025325443788</v>
      </c>
      <c r="Q151" s="375">
        <f t="shared" si="45"/>
        <v>39.419475427982825</v>
      </c>
      <c r="R151" s="375">
        <f t="shared" si="46"/>
        <v>15.563896332772529</v>
      </c>
      <c r="S151" s="370">
        <f t="shared" si="47"/>
        <v>326.83999999999997</v>
      </c>
    </row>
    <row r="152" spans="1:19" s="354" customFormat="1" ht="35.25" customHeight="1">
      <c r="A152" s="349" t="s">
        <v>361</v>
      </c>
      <c r="B152" s="350" t="s">
        <v>1179</v>
      </c>
      <c r="C152" s="374"/>
      <c r="D152" s="374">
        <f>'CMSA - ANRE'!FO290</f>
        <v>26650.959474999996</v>
      </c>
      <c r="E152" s="375">
        <f>CTSA!ER34</f>
        <v>111.07861221889104</v>
      </c>
      <c r="F152" s="375"/>
      <c r="G152" s="375">
        <f>CPSA!GB75</f>
        <v>416.12468022902146</v>
      </c>
      <c r="H152" s="375" t="str">
        <f t="shared" si="40"/>
        <v xml:space="preserve"> </v>
      </c>
      <c r="I152" s="375">
        <f t="shared" si="48"/>
        <v>3940.8336012799468</v>
      </c>
      <c r="J152" s="375" t="str">
        <f t="shared" si="41"/>
        <v xml:space="preserve"> </v>
      </c>
      <c r="K152" s="375">
        <f t="shared" si="42"/>
        <v>1555.9498184363929</v>
      </c>
      <c r="L152" s="375" t="str">
        <f t="shared" si="43"/>
        <v xml:space="preserve"> </v>
      </c>
      <c r="M152" s="370">
        <f t="shared" si="44"/>
        <v>32674.95</v>
      </c>
      <c r="N152" s="374">
        <f>'CMSA - ANRE'!FO296</f>
        <v>254.36999999999998</v>
      </c>
      <c r="O152" s="375">
        <f>CTSA!ER40</f>
        <v>11.397448694923373</v>
      </c>
      <c r="P152" s="375">
        <f t="shared" ref="P152:P169" si="49">P151</f>
        <v>6.0910025325443788</v>
      </c>
      <c r="Q152" s="375">
        <f t="shared" si="45"/>
        <v>39.419475427982825</v>
      </c>
      <c r="R152" s="375">
        <f t="shared" si="46"/>
        <v>15.563896332772529</v>
      </c>
      <c r="S152" s="370">
        <f t="shared" si="47"/>
        <v>326.83999999999997</v>
      </c>
    </row>
    <row r="153" spans="1:19" s="354" customFormat="1" ht="35.25" customHeight="1">
      <c r="A153" s="349" t="s">
        <v>362</v>
      </c>
      <c r="B153" s="350" t="s">
        <v>1180</v>
      </c>
      <c r="C153" s="374"/>
      <c r="D153" s="374">
        <f>'CMSA - ANRE'!FP290</f>
        <v>34960.649474999998</v>
      </c>
      <c r="E153" s="375">
        <f>CTSA!ES34</f>
        <v>111.07861221889104</v>
      </c>
      <c r="F153" s="375"/>
      <c r="G153" s="375">
        <f>CPSA!GC75</f>
        <v>416.12468022902146</v>
      </c>
      <c r="H153" s="375" t="str">
        <f t="shared" si="40"/>
        <v xml:space="preserve"> </v>
      </c>
      <c r="I153" s="375">
        <f t="shared" si="48"/>
        <v>5145.7386512799458</v>
      </c>
      <c r="J153" s="375" t="str">
        <f t="shared" si="41"/>
        <v xml:space="preserve"> </v>
      </c>
      <c r="K153" s="375">
        <f t="shared" si="42"/>
        <v>2031.6795709363928</v>
      </c>
      <c r="L153" s="375" t="str">
        <f t="shared" si="43"/>
        <v xml:space="preserve"> </v>
      </c>
      <c r="M153" s="370">
        <f t="shared" si="44"/>
        <v>42665.27</v>
      </c>
      <c r="N153" s="374">
        <f>'CMSA - ANRE'!FP296</f>
        <v>254.36999999999998</v>
      </c>
      <c r="O153" s="375">
        <f>CTSA!ES40</f>
        <v>11.397448694923373</v>
      </c>
      <c r="P153" s="375">
        <f t="shared" si="49"/>
        <v>6.0910025325443788</v>
      </c>
      <c r="Q153" s="375">
        <f t="shared" si="45"/>
        <v>39.419475427982825</v>
      </c>
      <c r="R153" s="375">
        <f t="shared" si="46"/>
        <v>15.563896332772529</v>
      </c>
      <c r="S153" s="370">
        <f t="shared" si="47"/>
        <v>326.83999999999997</v>
      </c>
    </row>
    <row r="154" spans="1:19" s="354" customFormat="1" ht="35.25" customHeight="1">
      <c r="A154" s="349" t="s">
        <v>363</v>
      </c>
      <c r="B154" s="350" t="s">
        <v>1181</v>
      </c>
      <c r="C154" s="374"/>
      <c r="D154" s="374">
        <f>'CMSA - ANRE'!FQ290</f>
        <v>37753.619475</v>
      </c>
      <c r="E154" s="375">
        <f>CTSA!ET34</f>
        <v>111.07861221889104</v>
      </c>
      <c r="F154" s="375"/>
      <c r="G154" s="375">
        <f>CPSA!GD75</f>
        <v>416.12468022902146</v>
      </c>
      <c r="H154" s="375" t="str">
        <f t="shared" si="40"/>
        <v xml:space="preserve"> </v>
      </c>
      <c r="I154" s="375">
        <f t="shared" si="48"/>
        <v>5550.7193012799462</v>
      </c>
      <c r="J154" s="375" t="str">
        <f t="shared" si="41"/>
        <v xml:space="preserve"> </v>
      </c>
      <c r="K154" s="375">
        <f t="shared" si="42"/>
        <v>2191.5771034363929</v>
      </c>
      <c r="L154" s="375" t="str">
        <f t="shared" si="43"/>
        <v xml:space="preserve"> </v>
      </c>
      <c r="M154" s="370">
        <f t="shared" si="44"/>
        <v>46023.12</v>
      </c>
      <c r="N154" s="374">
        <f>'CMSA - ANRE'!FQ296</f>
        <v>254.36999999999998</v>
      </c>
      <c r="O154" s="375">
        <f>CTSA!ET40</f>
        <v>11.397448694923373</v>
      </c>
      <c r="P154" s="375">
        <f t="shared" si="49"/>
        <v>6.0910025325443788</v>
      </c>
      <c r="Q154" s="375">
        <f t="shared" si="45"/>
        <v>39.419475427982825</v>
      </c>
      <c r="R154" s="375">
        <f t="shared" si="46"/>
        <v>15.563896332772529</v>
      </c>
      <c r="S154" s="370">
        <f t="shared" si="47"/>
        <v>326.83999999999997</v>
      </c>
    </row>
    <row r="155" spans="1:19" s="354" customFormat="1" ht="35.25" customHeight="1">
      <c r="A155" s="349" t="s">
        <v>364</v>
      </c>
      <c r="B155" s="350" t="s">
        <v>1182</v>
      </c>
      <c r="C155" s="374"/>
      <c r="D155" s="374">
        <f>'CMSA - ANRE'!FR290</f>
        <v>25918.542808333332</v>
      </c>
      <c r="E155" s="375">
        <f>CTSA!EU34</f>
        <v>111.07861221889104</v>
      </c>
      <c r="F155" s="375"/>
      <c r="G155" s="375">
        <f>CPSA!GE75</f>
        <v>425.16189061878481</v>
      </c>
      <c r="H155" s="375" t="str">
        <f t="shared" si="40"/>
        <v xml:space="preserve"> </v>
      </c>
      <c r="I155" s="375">
        <f t="shared" si="48"/>
        <v>3835.9435801197956</v>
      </c>
      <c r="J155" s="375" t="str">
        <f t="shared" si="41"/>
        <v xml:space="preserve"> </v>
      </c>
      <c r="K155" s="375">
        <f t="shared" si="42"/>
        <v>1514.5363445645401</v>
      </c>
      <c r="L155" s="375" t="str">
        <f t="shared" si="43"/>
        <v xml:space="preserve"> </v>
      </c>
      <c r="M155" s="370">
        <f t="shared" si="44"/>
        <v>31805.26</v>
      </c>
      <c r="N155" s="374">
        <f>'CMSA - ANRE'!FR296</f>
        <v>353.48</v>
      </c>
      <c r="O155" s="375">
        <f>CTSA!EU40</f>
        <v>11.397448694923373</v>
      </c>
      <c r="P155" s="375">
        <f t="shared" si="49"/>
        <v>6.0910025325443788</v>
      </c>
      <c r="Q155" s="375">
        <f t="shared" si="45"/>
        <v>53.790425427982825</v>
      </c>
      <c r="R155" s="375">
        <f t="shared" si="46"/>
        <v>21.23794383277253</v>
      </c>
      <c r="S155" s="370">
        <f t="shared" si="47"/>
        <v>446</v>
      </c>
    </row>
    <row r="156" spans="1:19" s="354" customFormat="1" ht="35.25" customHeight="1">
      <c r="A156" s="349" t="s">
        <v>365</v>
      </c>
      <c r="B156" s="350" t="s">
        <v>1183</v>
      </c>
      <c r="C156" s="374"/>
      <c r="D156" s="374">
        <f>'CMSA - ANRE'!FS290</f>
        <v>26863.372808333334</v>
      </c>
      <c r="E156" s="375">
        <f>CTSA!EV34</f>
        <v>111.07861221889104</v>
      </c>
      <c r="F156" s="375"/>
      <c r="G156" s="375">
        <f>CPSA!GF75</f>
        <v>425.16189061878481</v>
      </c>
      <c r="H156" s="375" t="str">
        <f t="shared" si="40"/>
        <v xml:space="preserve"> </v>
      </c>
      <c r="I156" s="375">
        <f t="shared" si="48"/>
        <v>3972.9439301197958</v>
      </c>
      <c r="J156" s="375" t="str">
        <f t="shared" si="41"/>
        <v xml:space="preserve"> </v>
      </c>
      <c r="K156" s="375">
        <f t="shared" si="42"/>
        <v>1568.6278620645403</v>
      </c>
      <c r="L156" s="375" t="str">
        <f t="shared" si="43"/>
        <v xml:space="preserve"> </v>
      </c>
      <c r="M156" s="370">
        <f t="shared" si="44"/>
        <v>32941.19</v>
      </c>
      <c r="N156" s="374">
        <f>'CMSA - ANRE'!FS296</f>
        <v>353.48</v>
      </c>
      <c r="O156" s="375">
        <f>CTSA!EV40</f>
        <v>11.397448694923373</v>
      </c>
      <c r="P156" s="375">
        <f t="shared" si="49"/>
        <v>6.0910025325443788</v>
      </c>
      <c r="Q156" s="375">
        <f t="shared" si="45"/>
        <v>53.790425427982825</v>
      </c>
      <c r="R156" s="375">
        <f t="shared" si="46"/>
        <v>21.23794383277253</v>
      </c>
      <c r="S156" s="370">
        <f t="shared" si="47"/>
        <v>446</v>
      </c>
    </row>
    <row r="157" spans="1:19" s="354" customFormat="1" ht="35.25" customHeight="1">
      <c r="A157" s="349" t="s">
        <v>366</v>
      </c>
      <c r="B157" s="350" t="s">
        <v>1184</v>
      </c>
      <c r="C157" s="374"/>
      <c r="D157" s="374">
        <f>'CMSA - ANRE'!FT290</f>
        <v>28463.372808333334</v>
      </c>
      <c r="E157" s="375">
        <f>CTSA!EW34</f>
        <v>111.07861221889104</v>
      </c>
      <c r="F157" s="375"/>
      <c r="G157" s="375">
        <f>CPSA!GG75</f>
        <v>425.16189061878481</v>
      </c>
      <c r="H157" s="375" t="str">
        <f t="shared" si="40"/>
        <v xml:space="preserve"> </v>
      </c>
      <c r="I157" s="375">
        <f t="shared" si="48"/>
        <v>4204.9439301197963</v>
      </c>
      <c r="J157" s="375" t="str">
        <f t="shared" si="41"/>
        <v xml:space="preserve"> </v>
      </c>
      <c r="K157" s="375">
        <f t="shared" si="42"/>
        <v>1660.2278620645404</v>
      </c>
      <c r="L157" s="375" t="str">
        <f t="shared" si="43"/>
        <v xml:space="preserve"> </v>
      </c>
      <c r="M157" s="370">
        <f t="shared" si="44"/>
        <v>34864.79</v>
      </c>
      <c r="N157" s="374">
        <f>'CMSA - ANRE'!FT296</f>
        <v>353.48</v>
      </c>
      <c r="O157" s="375">
        <f>CTSA!EW40</f>
        <v>11.397448694923373</v>
      </c>
      <c r="P157" s="375">
        <f t="shared" si="49"/>
        <v>6.0910025325443788</v>
      </c>
      <c r="Q157" s="375">
        <f t="shared" si="45"/>
        <v>53.790425427982825</v>
      </c>
      <c r="R157" s="375">
        <f t="shared" si="46"/>
        <v>21.23794383277253</v>
      </c>
      <c r="S157" s="370">
        <f t="shared" si="47"/>
        <v>446</v>
      </c>
    </row>
    <row r="158" spans="1:19" s="354" customFormat="1" ht="35.25" customHeight="1">
      <c r="A158" s="349" t="s">
        <v>367</v>
      </c>
      <c r="B158" s="350" t="s">
        <v>1185</v>
      </c>
      <c r="C158" s="374"/>
      <c r="D158" s="374">
        <f>'CMSA - ANRE'!FU290</f>
        <v>28463.372808333334</v>
      </c>
      <c r="E158" s="375">
        <f>CTSA!EX34</f>
        <v>111.07861221889104</v>
      </c>
      <c r="F158" s="375"/>
      <c r="G158" s="375">
        <f>CPSA!GH75</f>
        <v>425.16189061878481</v>
      </c>
      <c r="H158" s="375" t="str">
        <f t="shared" si="40"/>
        <v xml:space="preserve"> </v>
      </c>
      <c r="I158" s="375">
        <f t="shared" si="48"/>
        <v>4204.9439301197963</v>
      </c>
      <c r="J158" s="375" t="str">
        <f t="shared" si="41"/>
        <v xml:space="preserve"> </v>
      </c>
      <c r="K158" s="375">
        <f t="shared" si="42"/>
        <v>1660.2278620645404</v>
      </c>
      <c r="L158" s="375" t="str">
        <f t="shared" si="43"/>
        <v xml:space="preserve"> </v>
      </c>
      <c r="M158" s="370">
        <f t="shared" si="44"/>
        <v>34864.79</v>
      </c>
      <c r="N158" s="374">
        <f>'CMSA - ANRE'!FU296</f>
        <v>353.48</v>
      </c>
      <c r="O158" s="375">
        <f>CTSA!EX40</f>
        <v>11.397448694923373</v>
      </c>
      <c r="P158" s="375">
        <f t="shared" si="49"/>
        <v>6.0910025325443788</v>
      </c>
      <c r="Q158" s="375">
        <f t="shared" si="45"/>
        <v>53.790425427982825</v>
      </c>
      <c r="R158" s="375">
        <f t="shared" si="46"/>
        <v>21.23794383277253</v>
      </c>
      <c r="S158" s="370">
        <f t="shared" si="47"/>
        <v>446</v>
      </c>
    </row>
    <row r="159" spans="1:19" s="354" customFormat="1" ht="35.25" customHeight="1">
      <c r="A159" s="349" t="s">
        <v>368</v>
      </c>
      <c r="B159" s="350" t="s">
        <v>1186</v>
      </c>
      <c r="C159" s="374"/>
      <c r="D159" s="374">
        <f>'CMSA - ANRE'!FV290</f>
        <v>33230.042808333332</v>
      </c>
      <c r="E159" s="375">
        <f>CTSA!EY34</f>
        <v>111.07861221889104</v>
      </c>
      <c r="F159" s="375"/>
      <c r="G159" s="375">
        <f>CPSA!GI75</f>
        <v>425.16189061878481</v>
      </c>
      <c r="H159" s="375" t="str">
        <f t="shared" si="40"/>
        <v xml:space="preserve"> </v>
      </c>
      <c r="I159" s="375">
        <f t="shared" si="48"/>
        <v>4896.1110801197956</v>
      </c>
      <c r="J159" s="375" t="str">
        <f t="shared" si="41"/>
        <v xml:space="preserve"> </v>
      </c>
      <c r="K159" s="375">
        <f t="shared" si="42"/>
        <v>1933.11971956454</v>
      </c>
      <c r="L159" s="375" t="str">
        <f t="shared" si="43"/>
        <v xml:space="preserve"> </v>
      </c>
      <c r="M159" s="370">
        <f t="shared" si="44"/>
        <v>40595.51</v>
      </c>
      <c r="N159" s="374">
        <f>'CMSA - ANRE'!FV296</f>
        <v>353.48</v>
      </c>
      <c r="O159" s="375">
        <f>CTSA!EY40</f>
        <v>11.397448694923373</v>
      </c>
      <c r="P159" s="375">
        <f t="shared" si="49"/>
        <v>6.0910025325443788</v>
      </c>
      <c r="Q159" s="375">
        <f t="shared" si="45"/>
        <v>53.790425427982825</v>
      </c>
      <c r="R159" s="375">
        <f t="shared" si="46"/>
        <v>21.23794383277253</v>
      </c>
      <c r="S159" s="370">
        <f t="shared" si="47"/>
        <v>446</v>
      </c>
    </row>
    <row r="160" spans="1:19" s="354" customFormat="1" ht="35.25" customHeight="1">
      <c r="A160" s="349" t="s">
        <v>369</v>
      </c>
      <c r="B160" s="350" t="s">
        <v>1187</v>
      </c>
      <c r="C160" s="374"/>
      <c r="D160" s="374">
        <f>'CMSA - ANRE'!FW290</f>
        <v>38356.342808333335</v>
      </c>
      <c r="E160" s="375">
        <f>CTSA!EZ34</f>
        <v>111.07861221889104</v>
      </c>
      <c r="F160" s="375"/>
      <c r="G160" s="375">
        <f>CPSA!GJ75</f>
        <v>425.16189061878481</v>
      </c>
      <c r="H160" s="375" t="str">
        <f t="shared" si="40"/>
        <v xml:space="preserve"> </v>
      </c>
      <c r="I160" s="375">
        <f t="shared" si="48"/>
        <v>5639.4245801197958</v>
      </c>
      <c r="J160" s="375" t="str">
        <f t="shared" si="41"/>
        <v xml:space="preserve"> </v>
      </c>
      <c r="K160" s="375">
        <f t="shared" si="42"/>
        <v>2226.6003945645402</v>
      </c>
      <c r="L160" s="375" t="str">
        <f t="shared" si="43"/>
        <v xml:space="preserve"> </v>
      </c>
      <c r="M160" s="370">
        <f t="shared" si="44"/>
        <v>46758.61</v>
      </c>
      <c r="N160" s="374">
        <f>'CMSA - ANRE'!FW296</f>
        <v>353.48</v>
      </c>
      <c r="O160" s="375">
        <f>CTSA!EZ40</f>
        <v>11.397448694923373</v>
      </c>
      <c r="P160" s="375">
        <f t="shared" si="49"/>
        <v>6.0910025325443788</v>
      </c>
      <c r="Q160" s="375">
        <f t="shared" si="45"/>
        <v>53.790425427982825</v>
      </c>
      <c r="R160" s="375">
        <f t="shared" si="46"/>
        <v>21.23794383277253</v>
      </c>
      <c r="S160" s="370">
        <f t="shared" si="47"/>
        <v>446</v>
      </c>
    </row>
    <row r="161" spans="1:19" s="354" customFormat="1" ht="35.25" customHeight="1">
      <c r="A161" s="349" t="s">
        <v>370</v>
      </c>
      <c r="B161" s="350" t="s">
        <v>1188</v>
      </c>
      <c r="C161" s="374"/>
      <c r="D161" s="374">
        <f>'CMSA - ANRE'!FX290</f>
        <v>35256.800974999991</v>
      </c>
      <c r="E161" s="375">
        <f>CTSA!FA34</f>
        <v>111.07861221889104</v>
      </c>
      <c r="F161" s="375"/>
      <c r="G161" s="375">
        <f>CPSA!GK75</f>
        <v>433.47306357444154</v>
      </c>
      <c r="H161" s="375" t="str">
        <f t="shared" si="40"/>
        <v xml:space="preserve"> </v>
      </c>
      <c r="I161" s="375">
        <f t="shared" si="48"/>
        <v>5191.196134365031</v>
      </c>
      <c r="J161" s="375" t="str">
        <f t="shared" si="41"/>
        <v xml:space="preserve"> </v>
      </c>
      <c r="K161" s="375">
        <f t="shared" si="42"/>
        <v>2049.6274392579176</v>
      </c>
      <c r="L161" s="375" t="str">
        <f t="shared" si="43"/>
        <v xml:space="preserve"> </v>
      </c>
      <c r="M161" s="370">
        <f t="shared" si="44"/>
        <v>43042.18</v>
      </c>
      <c r="N161" s="374">
        <f>'CMSA - ANRE'!FX296</f>
        <v>476.66999999999996</v>
      </c>
      <c r="O161" s="375">
        <f>CTSA!FA40</f>
        <v>11.397448694923373</v>
      </c>
      <c r="P161" s="375">
        <f t="shared" si="49"/>
        <v>6.0910025325443788</v>
      </c>
      <c r="Q161" s="375">
        <f t="shared" si="45"/>
        <v>71.65297542798281</v>
      </c>
      <c r="R161" s="375">
        <f t="shared" si="46"/>
        <v>28.290571332772529</v>
      </c>
      <c r="S161" s="370">
        <f t="shared" si="47"/>
        <v>594.1</v>
      </c>
    </row>
    <row r="162" spans="1:19" s="354" customFormat="1" ht="35.25" customHeight="1">
      <c r="A162" s="349" t="s">
        <v>371</v>
      </c>
      <c r="B162" s="350" t="s">
        <v>1189</v>
      </c>
      <c r="C162" s="374"/>
      <c r="D162" s="374">
        <f>'CMSA - ANRE'!FY290</f>
        <v>36895.960974999995</v>
      </c>
      <c r="E162" s="375">
        <f>CTSA!FB34</f>
        <v>111.07861221889104</v>
      </c>
      <c r="F162" s="375"/>
      <c r="G162" s="375">
        <f>CPSA!GL75</f>
        <v>433.47306357444154</v>
      </c>
      <c r="H162" s="375" t="str">
        <f t="shared" si="40"/>
        <v xml:space="preserve"> </v>
      </c>
      <c r="I162" s="375">
        <f t="shared" si="48"/>
        <v>5428.8743343650312</v>
      </c>
      <c r="J162" s="375" t="str">
        <f t="shared" si="41"/>
        <v xml:space="preserve"> </v>
      </c>
      <c r="K162" s="375">
        <f t="shared" si="42"/>
        <v>2143.4693492579181</v>
      </c>
      <c r="L162" s="375" t="str">
        <f t="shared" si="43"/>
        <v xml:space="preserve"> </v>
      </c>
      <c r="M162" s="370">
        <f t="shared" si="44"/>
        <v>45012.86</v>
      </c>
      <c r="N162" s="374">
        <f>'CMSA - ANRE'!FY296</f>
        <v>476.66999999999996</v>
      </c>
      <c r="O162" s="375">
        <f>CTSA!FB40</f>
        <v>11.397448694923373</v>
      </c>
      <c r="P162" s="375">
        <f t="shared" si="49"/>
        <v>6.0910025325443788</v>
      </c>
      <c r="Q162" s="375">
        <f t="shared" si="45"/>
        <v>71.65297542798281</v>
      </c>
      <c r="R162" s="375">
        <f t="shared" si="46"/>
        <v>28.290571332772529</v>
      </c>
      <c r="S162" s="370">
        <f t="shared" si="47"/>
        <v>594.1</v>
      </c>
    </row>
    <row r="163" spans="1:19" s="354" customFormat="1" ht="35.25" customHeight="1">
      <c r="A163" s="349" t="s">
        <v>372</v>
      </c>
      <c r="B163" s="350" t="s">
        <v>1190</v>
      </c>
      <c r="C163" s="374"/>
      <c r="D163" s="374">
        <f>'CMSA - ANRE'!FZ290</f>
        <v>36895.960974999995</v>
      </c>
      <c r="E163" s="375">
        <f>CTSA!FC34</f>
        <v>111.07861221889104</v>
      </c>
      <c r="F163" s="375"/>
      <c r="G163" s="375">
        <f>CPSA!GM75</f>
        <v>433.47306357444154</v>
      </c>
      <c r="H163" s="375" t="str">
        <f t="shared" si="40"/>
        <v xml:space="preserve"> </v>
      </c>
      <c r="I163" s="375">
        <f t="shared" si="48"/>
        <v>5428.8743343650312</v>
      </c>
      <c r="J163" s="375" t="str">
        <f t="shared" si="41"/>
        <v xml:space="preserve"> </v>
      </c>
      <c r="K163" s="375">
        <f t="shared" si="42"/>
        <v>2143.4693492579181</v>
      </c>
      <c r="L163" s="375" t="str">
        <f t="shared" si="43"/>
        <v xml:space="preserve"> </v>
      </c>
      <c r="M163" s="370">
        <f t="shared" si="44"/>
        <v>45012.86</v>
      </c>
      <c r="N163" s="374">
        <f>'CMSA - ANRE'!FZ296</f>
        <v>476.66999999999996</v>
      </c>
      <c r="O163" s="375">
        <f>CTSA!FC40</f>
        <v>11.397448694923373</v>
      </c>
      <c r="P163" s="375">
        <f t="shared" si="49"/>
        <v>6.0910025325443788</v>
      </c>
      <c r="Q163" s="375">
        <f t="shared" si="45"/>
        <v>71.65297542798281</v>
      </c>
      <c r="R163" s="375">
        <f t="shared" si="46"/>
        <v>28.290571332772529</v>
      </c>
      <c r="S163" s="370">
        <f t="shared" si="47"/>
        <v>594.1</v>
      </c>
    </row>
    <row r="164" spans="1:19" s="354" customFormat="1" ht="35.25" customHeight="1">
      <c r="A164" s="349" t="s">
        <v>373</v>
      </c>
      <c r="B164" s="350" t="s">
        <v>1191</v>
      </c>
      <c r="C164" s="374"/>
      <c r="D164" s="374">
        <f>'CMSA - ANRE'!GA290</f>
        <v>39898.530974999994</v>
      </c>
      <c r="E164" s="375">
        <f>CTSA!FD34</f>
        <v>111.07861221889104</v>
      </c>
      <c r="F164" s="375"/>
      <c r="G164" s="375">
        <f>CPSA!GN75</f>
        <v>433.47306357444154</v>
      </c>
      <c r="H164" s="375" t="str">
        <f t="shared" si="40"/>
        <v xml:space="preserve"> </v>
      </c>
      <c r="I164" s="375">
        <f t="shared" si="48"/>
        <v>5864.2469843650315</v>
      </c>
      <c r="J164" s="375" t="str">
        <f t="shared" si="41"/>
        <v xml:space="preserve"> </v>
      </c>
      <c r="K164" s="375">
        <f t="shared" si="42"/>
        <v>2315.3664817579179</v>
      </c>
      <c r="L164" s="375" t="str">
        <f t="shared" si="43"/>
        <v xml:space="preserve"> </v>
      </c>
      <c r="M164" s="370">
        <f t="shared" si="44"/>
        <v>48622.7</v>
      </c>
      <c r="N164" s="374">
        <f>'CMSA - ANRE'!GA296</f>
        <v>476.66999999999996</v>
      </c>
      <c r="O164" s="375">
        <f>CTSA!FD40</f>
        <v>11.397448694923373</v>
      </c>
      <c r="P164" s="375">
        <f t="shared" si="49"/>
        <v>6.0910025325443788</v>
      </c>
      <c r="Q164" s="375">
        <f t="shared" si="45"/>
        <v>71.65297542798281</v>
      </c>
      <c r="R164" s="375">
        <f t="shared" si="46"/>
        <v>28.290571332772529</v>
      </c>
      <c r="S164" s="370">
        <f t="shared" si="47"/>
        <v>594.1</v>
      </c>
    </row>
    <row r="165" spans="1:19" s="354" customFormat="1" ht="35.25" customHeight="1">
      <c r="A165" s="349" t="s">
        <v>374</v>
      </c>
      <c r="B165" s="350" t="s">
        <v>1192</v>
      </c>
      <c r="C165" s="374"/>
      <c r="D165" s="374">
        <f>'CMSA - ANRE'!GB290</f>
        <v>47767.890975000002</v>
      </c>
      <c r="E165" s="375">
        <f>CTSA!FE34</f>
        <v>111.07861221889104</v>
      </c>
      <c r="F165" s="375"/>
      <c r="G165" s="375">
        <f>CPSA!GO75</f>
        <v>433.47306357444154</v>
      </c>
      <c r="H165" s="375" t="str">
        <f t="shared" si="40"/>
        <v xml:space="preserve"> </v>
      </c>
      <c r="I165" s="375">
        <f t="shared" si="48"/>
        <v>7005.3041843650326</v>
      </c>
      <c r="J165" s="375" t="str">
        <f t="shared" si="41"/>
        <v xml:space="preserve"> </v>
      </c>
      <c r="K165" s="375">
        <f t="shared" si="42"/>
        <v>2765.8873417579184</v>
      </c>
      <c r="L165" s="375" t="str">
        <f t="shared" si="43"/>
        <v xml:space="preserve"> </v>
      </c>
      <c r="M165" s="370">
        <f t="shared" si="44"/>
        <v>58083.63</v>
      </c>
      <c r="N165" s="374">
        <f>'CMSA - ANRE'!GB296</f>
        <v>476.66999999999996</v>
      </c>
      <c r="O165" s="375">
        <f>CTSA!FE40</f>
        <v>11.397448694923373</v>
      </c>
      <c r="P165" s="375">
        <f t="shared" si="49"/>
        <v>6.0910025325443788</v>
      </c>
      <c r="Q165" s="375">
        <f t="shared" si="45"/>
        <v>71.65297542798281</v>
      </c>
      <c r="R165" s="375">
        <f t="shared" si="46"/>
        <v>28.290571332772529</v>
      </c>
      <c r="S165" s="370">
        <f t="shared" si="47"/>
        <v>594.1</v>
      </c>
    </row>
    <row r="166" spans="1:19" s="354" customFormat="1" ht="35.25" customHeight="1">
      <c r="A166" s="349" t="s">
        <v>375</v>
      </c>
      <c r="B166" s="350" t="s">
        <v>1193</v>
      </c>
      <c r="C166" s="374"/>
      <c r="D166" s="374">
        <f>'CMSA - ANRE'!GC290</f>
        <v>46695.612800000003</v>
      </c>
      <c r="E166" s="375">
        <f>CTSA!FF34</f>
        <v>111.07861221889104</v>
      </c>
      <c r="F166" s="375"/>
      <c r="G166" s="375">
        <f>CPSA!GP75</f>
        <v>442.53480577054808</v>
      </c>
      <c r="H166" s="375" t="str">
        <f t="shared" si="40"/>
        <v xml:space="preserve"> </v>
      </c>
      <c r="I166" s="375">
        <f t="shared" si="48"/>
        <v>6851.1378016084682</v>
      </c>
      <c r="J166" s="375" t="str">
        <f t="shared" si="41"/>
        <v xml:space="preserve"> </v>
      </c>
      <c r="K166" s="375">
        <f t="shared" si="42"/>
        <v>2705.0182009798955</v>
      </c>
      <c r="L166" s="375" t="str">
        <f t="shared" si="43"/>
        <v xml:space="preserve"> </v>
      </c>
      <c r="M166" s="370">
        <f t="shared" si="44"/>
        <v>56805.38</v>
      </c>
      <c r="N166" s="374">
        <f>'CMSA - ANRE'!GC296</f>
        <v>551.07000000000005</v>
      </c>
      <c r="O166" s="375">
        <f>CTSA!FF40</f>
        <v>11.397448694923373</v>
      </c>
      <c r="P166" s="375">
        <f t="shared" si="49"/>
        <v>6.0910025325443788</v>
      </c>
      <c r="Q166" s="375">
        <f t="shared" si="45"/>
        <v>82.440975427982821</v>
      </c>
      <c r="R166" s="375">
        <f t="shared" si="46"/>
        <v>32.549971332772536</v>
      </c>
      <c r="S166" s="370">
        <f t="shared" si="47"/>
        <v>683.55</v>
      </c>
    </row>
    <row r="167" spans="1:19" s="354" customFormat="1" ht="35.25" customHeight="1">
      <c r="A167" s="349" t="s">
        <v>376</v>
      </c>
      <c r="B167" s="350" t="s">
        <v>1194</v>
      </c>
      <c r="C167" s="374"/>
      <c r="D167" s="374">
        <f>'CMSA - ANRE'!GD290</f>
        <v>46695.612800000003</v>
      </c>
      <c r="E167" s="375">
        <f>CTSA!FG34</f>
        <v>111.07861221889104</v>
      </c>
      <c r="F167" s="375"/>
      <c r="G167" s="375">
        <f>CPSA!GQ75</f>
        <v>442.53480577054808</v>
      </c>
      <c r="H167" s="375" t="str">
        <f t="shared" si="40"/>
        <v xml:space="preserve"> </v>
      </c>
      <c r="I167" s="375">
        <f t="shared" si="48"/>
        <v>6851.1378016084682</v>
      </c>
      <c r="J167" s="375" t="str">
        <f t="shared" si="41"/>
        <v xml:space="preserve"> </v>
      </c>
      <c r="K167" s="375">
        <f t="shared" si="42"/>
        <v>2705.0182009798955</v>
      </c>
      <c r="L167" s="375" t="str">
        <f t="shared" si="43"/>
        <v xml:space="preserve"> </v>
      </c>
      <c r="M167" s="370">
        <f t="shared" si="44"/>
        <v>56805.38</v>
      </c>
      <c r="N167" s="374">
        <f>'CMSA - ANRE'!GD296</f>
        <v>551.07000000000005</v>
      </c>
      <c r="O167" s="375">
        <f>CTSA!FG40</f>
        <v>11.397448694923373</v>
      </c>
      <c r="P167" s="375">
        <f t="shared" si="49"/>
        <v>6.0910025325443788</v>
      </c>
      <c r="Q167" s="375">
        <f t="shared" si="45"/>
        <v>82.440975427982821</v>
      </c>
      <c r="R167" s="375">
        <f t="shared" si="46"/>
        <v>32.549971332772536</v>
      </c>
      <c r="S167" s="370">
        <f t="shared" si="47"/>
        <v>683.55</v>
      </c>
    </row>
    <row r="168" spans="1:19" s="354" customFormat="1" ht="35.25" customHeight="1">
      <c r="A168" s="349" t="s">
        <v>377</v>
      </c>
      <c r="B168" s="350" t="s">
        <v>1195</v>
      </c>
      <c r="C168" s="374"/>
      <c r="D168" s="374">
        <f>'CMSA - ANRE'!GE290</f>
        <v>48549.112800000003</v>
      </c>
      <c r="E168" s="375">
        <f>CTSA!FH34</f>
        <v>111.07861221889104</v>
      </c>
      <c r="F168" s="375"/>
      <c r="G168" s="375">
        <f>CPSA!GR75</f>
        <v>442.53480577054808</v>
      </c>
      <c r="H168" s="375" t="str">
        <f t="shared" si="40"/>
        <v xml:space="preserve"> </v>
      </c>
      <c r="I168" s="375">
        <f t="shared" si="48"/>
        <v>7119.8953016084679</v>
      </c>
      <c r="J168" s="375" t="str">
        <f t="shared" si="41"/>
        <v xml:space="preserve"> </v>
      </c>
      <c r="K168" s="375">
        <f t="shared" si="42"/>
        <v>2811.1310759798957</v>
      </c>
      <c r="L168" s="375" t="str">
        <f t="shared" si="43"/>
        <v xml:space="preserve"> </v>
      </c>
      <c r="M168" s="370">
        <f t="shared" si="44"/>
        <v>59033.75</v>
      </c>
      <c r="N168" s="374">
        <f>'CMSA - ANRE'!GE296</f>
        <v>551.07000000000005</v>
      </c>
      <c r="O168" s="375">
        <f>CTSA!FH40</f>
        <v>11.397448694923373</v>
      </c>
      <c r="P168" s="375">
        <f t="shared" si="49"/>
        <v>6.0910025325443788</v>
      </c>
      <c r="Q168" s="375">
        <f t="shared" ref="Q168:Q169" si="50">SUM(N168:P168)*14.5%</f>
        <v>82.440975427982821</v>
      </c>
      <c r="R168" s="375">
        <f t="shared" ref="R168:R169" si="51">SUM(N168:Q168)*5%</f>
        <v>32.549971332772536</v>
      </c>
      <c r="S168" s="370">
        <f t="shared" ref="S168:S169" si="52">ROUND(SUM(N168:R168),2)</f>
        <v>683.55</v>
      </c>
    </row>
    <row r="169" spans="1:19" s="357" customFormat="1" ht="35.25" customHeight="1" thickBot="1">
      <c r="A169" s="355" t="s">
        <v>1196</v>
      </c>
      <c r="B169" s="356" t="s">
        <v>1197</v>
      </c>
      <c r="C169" s="374"/>
      <c r="D169" s="374">
        <f>'CMSA - ANRE'!GF290</f>
        <v>59404.142800000001</v>
      </c>
      <c r="E169" s="375">
        <f>CTSA!FI34</f>
        <v>111.07861221889104</v>
      </c>
      <c r="F169" s="375"/>
      <c r="G169" s="375">
        <f>CPSA!GS75</f>
        <v>442.53480577054808</v>
      </c>
      <c r="H169" s="375" t="str">
        <f t="shared" si="40"/>
        <v xml:space="preserve"> </v>
      </c>
      <c r="I169" s="375">
        <f t="shared" si="48"/>
        <v>8693.8746516084684</v>
      </c>
      <c r="J169" s="375" t="str">
        <f t="shared" si="41"/>
        <v xml:space="preserve"> </v>
      </c>
      <c r="K169" s="375">
        <f t="shared" si="42"/>
        <v>3432.5815434798956</v>
      </c>
      <c r="L169" s="375" t="str">
        <f t="shared" si="43"/>
        <v xml:space="preserve"> </v>
      </c>
      <c r="M169" s="370">
        <f t="shared" si="44"/>
        <v>72084.210000000006</v>
      </c>
      <c r="N169" s="374">
        <f>'CMSA - ANRE'!GF296</f>
        <v>551.07000000000005</v>
      </c>
      <c r="O169" s="375">
        <f>CTSA!FI40</f>
        <v>11.397448694923373</v>
      </c>
      <c r="P169" s="375">
        <f t="shared" si="49"/>
        <v>6.0910025325443788</v>
      </c>
      <c r="Q169" s="375">
        <f t="shared" si="50"/>
        <v>82.440975427982821</v>
      </c>
      <c r="R169" s="375">
        <f t="shared" si="51"/>
        <v>32.549971332772536</v>
      </c>
      <c r="S169" s="370">
        <f t="shared" si="52"/>
        <v>683.55</v>
      </c>
    </row>
    <row r="170" spans="1:19" s="348" customFormat="1" ht="35.25" customHeight="1">
      <c r="A170" s="347" t="s">
        <v>1198</v>
      </c>
      <c r="B170" s="986" t="s">
        <v>1199</v>
      </c>
      <c r="C170" s="986"/>
      <c r="D170" s="986"/>
      <c r="E170" s="986"/>
      <c r="F170" s="986"/>
      <c r="G170" s="986"/>
      <c r="H170" s="986"/>
      <c r="I170" s="986"/>
      <c r="J170" s="986"/>
      <c r="K170" s="986"/>
      <c r="L170" s="986"/>
      <c r="M170" s="986"/>
      <c r="N170" s="986"/>
      <c r="O170" s="986"/>
      <c r="P170" s="986"/>
      <c r="Q170" s="986"/>
      <c r="R170" s="986"/>
      <c r="S170" s="986"/>
    </row>
    <row r="171" spans="1:19" s="348" customFormat="1" ht="35.25" customHeight="1">
      <c r="A171" s="358" t="s">
        <v>378</v>
      </c>
      <c r="B171" s="359" t="s">
        <v>1200</v>
      </c>
      <c r="C171" s="365">
        <f>D171</f>
        <v>395.87142777777774</v>
      </c>
      <c r="D171" s="374">
        <f>'CMSA - ANRE'!GG290</f>
        <v>395.87142777777774</v>
      </c>
      <c r="E171" s="375">
        <f>CTSA!FJ34</f>
        <v>168.0658556935079</v>
      </c>
      <c r="F171" s="375">
        <f>CPSA!GT75</f>
        <v>224.7389007734721</v>
      </c>
      <c r="G171" s="375">
        <f>CPSA!GT75</f>
        <v>224.7389007734721</v>
      </c>
      <c r="H171" s="375">
        <f>IF(F171&gt;0,(D171+E171+F171)*14.5%," ")</f>
        <v>114.35804671548985</v>
      </c>
      <c r="I171" s="375">
        <f>IF(G171&gt;0,(D171+E171+G171)*14.5%," ")</f>
        <v>114.35804671548985</v>
      </c>
      <c r="J171" s="375">
        <f>IF(F171&gt;0,SUM(C171,E171,F171,H171)*5%," ")</f>
        <v>45.151711548012379</v>
      </c>
      <c r="K171" s="375">
        <f>IF(G171&gt;0,SUM(D171:E171,G171,I171)*5%," ")</f>
        <v>45.151711548012379</v>
      </c>
      <c r="L171" s="375">
        <f>IFERROR(ROUND(IF(F171&gt;0,SUM(C171,E171,F171,H171,J171)," "),2)," ")</f>
        <v>948.19</v>
      </c>
      <c r="M171" s="370">
        <f>ROUND(IF(G171&gt;0,SUM(D171:E171,G171,I171,K171)," "),2)</f>
        <v>948.19</v>
      </c>
      <c r="N171" s="374">
        <f>'CMSA - ANRE'!GG296</f>
        <v>73.055555555555557</v>
      </c>
      <c r="O171" s="375">
        <f>CTSA!FJ40</f>
        <v>22.794897389846746</v>
      </c>
      <c r="P171" s="375">
        <f>CPSA!GT84</f>
        <v>29.632811218934915</v>
      </c>
      <c r="Q171" s="375">
        <f>SUM(N171:P171)*14.5%</f>
        <v>18.195073303828895</v>
      </c>
      <c r="R171" s="375">
        <f>SUM(N171:Q171)*5%</f>
        <v>7.1839168734083065</v>
      </c>
      <c r="S171" s="370">
        <f>ROUND(SUM(N171:R171),2)</f>
        <v>150.86000000000001</v>
      </c>
    </row>
    <row r="172" spans="1:19" s="357" customFormat="1" ht="35.25" customHeight="1">
      <c r="A172" s="358" t="s">
        <v>379</v>
      </c>
      <c r="B172" s="359" t="s">
        <v>1201</v>
      </c>
      <c r="C172" s="365">
        <f>D172</f>
        <v>670.53991944444442</v>
      </c>
      <c r="D172" s="374">
        <f>'CMSA - ANRE'!$GH290</f>
        <v>670.53991944444442</v>
      </c>
      <c r="E172" s="375">
        <f>CTSA!$FJ34</f>
        <v>168.0658556935079</v>
      </c>
      <c r="F172" s="375">
        <f>CPSA!GU75</f>
        <v>224.7389007734721</v>
      </c>
      <c r="G172" s="375">
        <f>CPSA!$GU75</f>
        <v>224.7389007734721</v>
      </c>
      <c r="H172" s="375">
        <f>IF(F172&gt;0,(D172+E172+F172)*14.5%," ")</f>
        <v>154.18497800715653</v>
      </c>
      <c r="I172" s="375">
        <f>IF(G172&gt;0,(D172+E172+G172)*14.5%," ")</f>
        <v>154.18497800715653</v>
      </c>
      <c r="J172" s="375">
        <f>IF(F172&gt;0,SUM(C172,E172,F172,H172)*5%," ")</f>
        <v>60.876482695929056</v>
      </c>
      <c r="K172" s="375">
        <f>IF(G172&gt;0,SUM(D172:E172,G172,I172)*5%," ")</f>
        <v>60.876482695929056</v>
      </c>
      <c r="L172" s="375">
        <f>IFERROR(ROUND(IF(F172&gt;0,SUM(C172,E172,F172,H172,J172)," "),2)," ")</f>
        <v>1278.4100000000001</v>
      </c>
      <c r="M172" s="370">
        <f>ROUND(IF(G172&gt;0,SUM(D172:E172,G172,I172,K172)," "),2)</f>
        <v>1278.4100000000001</v>
      </c>
      <c r="N172" s="374">
        <f>'CMSA - ANRE'!$GH296</f>
        <v>126.38888888888889</v>
      </c>
      <c r="O172" s="375">
        <f>CTSA!$FJ40</f>
        <v>22.794897389846746</v>
      </c>
      <c r="P172" s="375">
        <f>CPSA!$GU84</f>
        <v>29.632811218934915</v>
      </c>
      <c r="Q172" s="375">
        <f>SUM(N172:P172)*14.5%</f>
        <v>25.928406637162226</v>
      </c>
      <c r="R172" s="375">
        <f>SUM(N172:Q172)*5%</f>
        <v>10.237250206741638</v>
      </c>
      <c r="S172" s="370">
        <f>ROUND(SUM(N172:R172),2)</f>
        <v>214.98</v>
      </c>
    </row>
    <row r="173" spans="1:19" s="357" customFormat="1" ht="35.25" customHeight="1">
      <c r="A173" s="358" t="s">
        <v>380</v>
      </c>
      <c r="B173" s="359" t="s">
        <v>1202</v>
      </c>
      <c r="C173" s="365"/>
      <c r="D173" s="374">
        <f>'CMSA - ANRE'!$GI290</f>
        <v>861.1806333333335</v>
      </c>
      <c r="E173" s="375">
        <f>CTSA!$FJ34</f>
        <v>168.0658556935079</v>
      </c>
      <c r="F173" s="375"/>
      <c r="G173" s="375">
        <f>CPSA!$GU75</f>
        <v>224.7389007734721</v>
      </c>
      <c r="H173" s="375" t="str">
        <f>IF(F173&gt;0,(D173+E173+F173)*14.5%," ")</f>
        <v xml:space="preserve"> </v>
      </c>
      <c r="I173" s="375">
        <f>IF(G173&gt;0,(D173+E173+G173)*14.5%," ")</f>
        <v>181.82788152104544</v>
      </c>
      <c r="J173" s="375" t="str">
        <f>IF(F173&gt;0,SUM(C173,E173,F173,H173)*5%," ")</f>
        <v xml:space="preserve"> </v>
      </c>
      <c r="K173" s="375">
        <f>IF(G173&gt;0,SUM(D173:E173,G173,I173)*5%," ")</f>
        <v>71.790663566067948</v>
      </c>
      <c r="L173" s="375" t="str">
        <f>IFERROR(ROUND(IF(F173&gt;0,SUM(C173,E173,F173,H173,J173)," "),2)," ")</f>
        <v xml:space="preserve"> </v>
      </c>
      <c r="M173" s="370">
        <f>ROUND(IF(G173&gt;0,SUM(D173:E173,G173,I173,K173)," "),2)</f>
        <v>1507.6</v>
      </c>
      <c r="N173" s="374">
        <f>'CMSA - ANRE'!$GI296</f>
        <v>162.91666666666669</v>
      </c>
      <c r="O173" s="375">
        <f>CTSA!$FJ40</f>
        <v>22.794897389846746</v>
      </c>
      <c r="P173" s="375">
        <f>CPSA!$GU84</f>
        <v>29.632811218934915</v>
      </c>
      <c r="Q173" s="375">
        <f>SUM(N173:P173)*14.5%</f>
        <v>31.224934414940005</v>
      </c>
      <c r="R173" s="375">
        <f>SUM(N173:Q173)*5%</f>
        <v>12.328465484519418</v>
      </c>
      <c r="S173" s="370">
        <f>ROUND(SUM(N173:R173),2)</f>
        <v>258.89999999999998</v>
      </c>
    </row>
    <row r="174" spans="1:19" s="357" customFormat="1" ht="35.25" customHeight="1">
      <c r="A174" s="358" t="s">
        <v>381</v>
      </c>
      <c r="B174" s="359" t="s">
        <v>1203</v>
      </c>
      <c r="C174" s="365"/>
      <c r="D174" s="374">
        <f>'CMSA - ANRE'!GJ290</f>
        <v>1683.3681333333336</v>
      </c>
      <c r="E174" s="375">
        <f>CTSA!FJ34</f>
        <v>168.0658556935079</v>
      </c>
      <c r="F174" s="375"/>
      <c r="G174" s="375">
        <f>CPSA!GW75</f>
        <v>224.7389007734721</v>
      </c>
      <c r="H174" s="375" t="str">
        <f>IF(F174&gt;0,(D174+E174+F174)*14.5%," ")</f>
        <v xml:space="preserve"> </v>
      </c>
      <c r="I174" s="375">
        <f>IF(G174&gt;0,(D174+E174+G174)*14.5%," ")</f>
        <v>301.04506902104549</v>
      </c>
      <c r="J174" s="375" t="str">
        <f>IF(F174&gt;0,SUM(C174,E174,F174,H174)*5%," ")</f>
        <v xml:space="preserve"> </v>
      </c>
      <c r="K174" s="375">
        <f>IF(G174&gt;0,SUM(D174:E174,G174,I174)*5%," ")</f>
        <v>118.86089794106798</v>
      </c>
      <c r="L174" s="375" t="str">
        <f>IFERROR(ROUND(IF(F174&gt;0,SUM(C174,E174,F174,H174,J174)," "),2)," ")</f>
        <v xml:space="preserve"> </v>
      </c>
      <c r="M174" s="370">
        <f>ROUND(IF(G174&gt;0,SUM(D174:E174,G174,I174,K174)," "),2)</f>
        <v>2496.08</v>
      </c>
      <c r="N174" s="374">
        <f>'CMSA - ANRE'!GJ296</f>
        <v>327.35416666666669</v>
      </c>
      <c r="O174" s="375">
        <f>CTSA!FJ40</f>
        <v>22.794897389846746</v>
      </c>
      <c r="P174" s="375">
        <f>CPSA!GW84</f>
        <v>29.632811218934915</v>
      </c>
      <c r="Q174" s="375">
        <f>SUM(N174:P174)*14.5%</f>
        <v>55.068371914940009</v>
      </c>
      <c r="R174" s="375">
        <f>SUM(N174:Q174)*5%</f>
        <v>21.742512359519424</v>
      </c>
      <c r="S174" s="370">
        <f>ROUND(SUM(N174:R174),2)</f>
        <v>456.59</v>
      </c>
    </row>
    <row r="175" spans="1:19" s="357" customFormat="1" ht="35.25" customHeight="1">
      <c r="A175" s="358" t="s">
        <v>382</v>
      </c>
      <c r="B175" s="359" t="s">
        <v>1204</v>
      </c>
      <c r="C175" s="365"/>
      <c r="D175" s="374">
        <f>'CMSA - ANRE'!GK290</f>
        <v>2198.1598000000004</v>
      </c>
      <c r="E175" s="375">
        <f>CTSA!FJ34</f>
        <v>168.0658556935079</v>
      </c>
      <c r="F175" s="375"/>
      <c r="G175" s="375">
        <f>CPSA!GX75</f>
        <v>224.7389007734721</v>
      </c>
      <c r="H175" s="375" t="str">
        <f>IF(F175&gt;0,(D175+E175+F175)*14.5%," ")</f>
        <v xml:space="preserve"> </v>
      </c>
      <c r="I175" s="375">
        <f>IF(G175&gt;0,(D175+E175+G175)*14.5%," ")</f>
        <v>375.68986068771204</v>
      </c>
      <c r="J175" s="375" t="str">
        <f>IF(F175&gt;0,SUM(C175,E175,F175,H175)*5%," ")</f>
        <v xml:space="preserve"> </v>
      </c>
      <c r="K175" s="375">
        <f>IF(G175&gt;0,SUM(D175:E175,G175,I175)*5%," ")</f>
        <v>148.33272085773461</v>
      </c>
      <c r="L175" s="375" t="str">
        <f>IFERROR(ROUND(IF(F175&gt;0,SUM(C175,E175,F175,H175,J175)," "),2)," ")</f>
        <v xml:space="preserve"> </v>
      </c>
      <c r="M175" s="370">
        <f>ROUND(IF(G175&gt;0,SUM(D175:E175,G175,I175,K175)," "),2)</f>
        <v>3114.99</v>
      </c>
      <c r="N175" s="374">
        <f>'CMSA - ANRE'!GK296</f>
        <v>430.3125</v>
      </c>
      <c r="O175" s="375">
        <f>CTSA!FJ40</f>
        <v>22.794897389846746</v>
      </c>
      <c r="P175" s="375">
        <f>CPSA!GX84</f>
        <v>29.632811218934915</v>
      </c>
      <c r="Q175" s="375">
        <f>SUM(N175:P175)*14.5%</f>
        <v>69.997330248273343</v>
      </c>
      <c r="R175" s="375">
        <f>SUM(N175:Q175)*5%</f>
        <v>27.636876942852751</v>
      </c>
      <c r="S175" s="370">
        <f>ROUND(SUM(N175:R175),2)</f>
        <v>580.37</v>
      </c>
    </row>
    <row r="176" spans="1:19" s="348" customFormat="1" ht="35.25" customHeight="1">
      <c r="A176" s="360" t="s">
        <v>1205</v>
      </c>
      <c r="B176" s="985" t="s">
        <v>1206</v>
      </c>
      <c r="C176" s="985"/>
      <c r="D176" s="985"/>
      <c r="E176" s="985"/>
      <c r="F176" s="985"/>
      <c r="G176" s="985"/>
      <c r="H176" s="985"/>
      <c r="I176" s="985"/>
      <c r="J176" s="985"/>
      <c r="K176" s="985"/>
      <c r="L176" s="985"/>
      <c r="M176" s="985"/>
      <c r="N176" s="985"/>
      <c r="O176" s="985"/>
      <c r="P176" s="985"/>
      <c r="Q176" s="985"/>
      <c r="R176" s="985"/>
      <c r="S176" s="985"/>
    </row>
    <row r="177" spans="1:19" s="352" customFormat="1" ht="35.25" customHeight="1">
      <c r="A177" s="349" t="s">
        <v>383</v>
      </c>
      <c r="B177" s="361" t="s">
        <v>1035</v>
      </c>
      <c r="C177" s="365">
        <f>'CMSA - ANRE'!GL290</f>
        <v>68.208825000000019</v>
      </c>
      <c r="D177" s="374">
        <f>'CMSA - ANRE'!GL290</f>
        <v>68.208825000000019</v>
      </c>
      <c r="E177" s="375">
        <f>CTSA!FK34</f>
        <v>22.82573228844246</v>
      </c>
      <c r="F177" s="375">
        <f>CPSA!GY75</f>
        <v>107.58682325022797</v>
      </c>
      <c r="G177" s="375">
        <f>CPSA!GZ75</f>
        <v>111.78172857567175</v>
      </c>
      <c r="H177" s="375">
        <f t="shared" ref="H177:H208" si="53">IF(F177&gt;0,(C177+E177+F177)*14.5%," ")</f>
        <v>28.800100178107215</v>
      </c>
      <c r="I177" s="375">
        <f t="shared" ref="I177:I208" si="54">IF(G177&gt;0,(D177+E177+G177)*14.5%," ")</f>
        <v>29.408361450296557</v>
      </c>
      <c r="J177" s="375">
        <f t="shared" ref="J177:J208" si="55">IF(F177&gt;0,SUM(C177,E177,F177,H177)*5%," ")</f>
        <v>11.371074035838884</v>
      </c>
      <c r="K177" s="375">
        <f t="shared" ref="K177:K208" si="56">IF(G177&gt;0,SUM(D177:E177,G177,I177)*5%," ")</f>
        <v>11.611232365720539</v>
      </c>
      <c r="L177" s="375">
        <f t="shared" ref="L177:L208" si="57">IFERROR(ROUND(IF(F177&gt;0,SUM(C177,E177,F177,H177,J177)," "),2)," ")</f>
        <v>238.79</v>
      </c>
      <c r="M177" s="370">
        <f t="shared" ref="M177:M208" si="58">ROUND(IF(G177&gt;0,SUM(D177:E177,G177,I177,K177)," "),2)</f>
        <v>243.84</v>
      </c>
      <c r="N177" s="374"/>
      <c r="O177" s="375"/>
      <c r="P177" s="375"/>
      <c r="Q177" s="375"/>
      <c r="R177" s="375"/>
      <c r="S177" s="370"/>
    </row>
    <row r="178" spans="1:19" s="352" customFormat="1" ht="35.25" customHeight="1">
      <c r="A178" s="349" t="s">
        <v>384</v>
      </c>
      <c r="B178" s="361" t="s">
        <v>1036</v>
      </c>
      <c r="C178" s="365">
        <f>'CMSA - ANRE'!GM290</f>
        <v>35.208825000000004</v>
      </c>
      <c r="D178" s="374">
        <f>'CMSA - ANRE'!GM290</f>
        <v>35.208825000000004</v>
      </c>
      <c r="E178" s="375">
        <f>CTSA!FL34</f>
        <v>22.82573228844246</v>
      </c>
      <c r="F178" s="375">
        <f>CPSA!HA75</f>
        <v>107.61166705265474</v>
      </c>
      <c r="G178" s="375">
        <f>CPSA!HB75</f>
        <v>111.80657237809854</v>
      </c>
      <c r="H178" s="375">
        <f t="shared" si="53"/>
        <v>24.018702529459091</v>
      </c>
      <c r="I178" s="375">
        <f t="shared" si="54"/>
        <v>24.626963801648444</v>
      </c>
      <c r="J178" s="375">
        <f t="shared" si="55"/>
        <v>9.4832463435278154</v>
      </c>
      <c r="K178" s="375">
        <f t="shared" si="56"/>
        <v>9.7234046734094743</v>
      </c>
      <c r="L178" s="375">
        <f t="shared" si="57"/>
        <v>199.15</v>
      </c>
      <c r="M178" s="370">
        <f t="shared" si="58"/>
        <v>204.19</v>
      </c>
      <c r="N178" s="374"/>
      <c r="O178" s="375"/>
      <c r="P178" s="375"/>
      <c r="Q178" s="375"/>
      <c r="R178" s="375"/>
      <c r="S178" s="370"/>
    </row>
    <row r="179" spans="1:19" s="352" customFormat="1" ht="35.25" customHeight="1">
      <c r="A179" s="349" t="s">
        <v>385</v>
      </c>
      <c r="B179" s="361" t="s">
        <v>1037</v>
      </c>
      <c r="C179" s="365"/>
      <c r="D179" s="374">
        <f>'CMSA - ANRE'!GN290</f>
        <v>126.06142499999999</v>
      </c>
      <c r="E179" s="375">
        <f>CTSA!FM34</f>
        <v>22.82573228844246</v>
      </c>
      <c r="F179" s="375"/>
      <c r="G179" s="375">
        <f>CPSA!HC75</f>
        <v>111.84264162132904</v>
      </c>
      <c r="H179" s="375" t="str">
        <f t="shared" si="53"/>
        <v xml:space="preserve"> </v>
      </c>
      <c r="I179" s="375">
        <f t="shared" si="54"/>
        <v>37.805820841916862</v>
      </c>
      <c r="J179" s="375" t="str">
        <f t="shared" si="55"/>
        <v xml:space="preserve"> </v>
      </c>
      <c r="K179" s="375">
        <f t="shared" si="56"/>
        <v>14.926780987584417</v>
      </c>
      <c r="L179" s="375" t="str">
        <f t="shared" si="57"/>
        <v xml:space="preserve"> </v>
      </c>
      <c r="M179" s="370">
        <f t="shared" si="58"/>
        <v>313.45999999999998</v>
      </c>
      <c r="N179" s="374"/>
      <c r="O179" s="375"/>
      <c r="P179" s="375"/>
      <c r="Q179" s="375"/>
      <c r="R179" s="375"/>
      <c r="S179" s="370"/>
    </row>
    <row r="180" spans="1:19" s="352" customFormat="1" ht="35.25" customHeight="1">
      <c r="A180" s="349" t="s">
        <v>386</v>
      </c>
      <c r="B180" s="361" t="s">
        <v>1038</v>
      </c>
      <c r="C180" s="365"/>
      <c r="D180" s="374">
        <f>'CMSA - ANRE'!GO290</f>
        <v>114.086409</v>
      </c>
      <c r="E180" s="375">
        <f>CTSA!FN34</f>
        <v>22.82573228844246</v>
      </c>
      <c r="F180" s="375"/>
      <c r="G180" s="375">
        <f>CPSA!HD75</f>
        <v>117.15450458782561</v>
      </c>
      <c r="H180" s="375" t="str">
        <f t="shared" si="53"/>
        <v xml:space="preserve"> </v>
      </c>
      <c r="I180" s="375">
        <f t="shared" si="54"/>
        <v>36.839663652058867</v>
      </c>
      <c r="J180" s="375" t="str">
        <f t="shared" si="55"/>
        <v xml:space="preserve"> </v>
      </c>
      <c r="K180" s="375">
        <f t="shared" si="56"/>
        <v>14.545315476416347</v>
      </c>
      <c r="L180" s="375" t="str">
        <f t="shared" si="57"/>
        <v xml:space="preserve"> </v>
      </c>
      <c r="M180" s="370">
        <f t="shared" si="58"/>
        <v>305.45</v>
      </c>
      <c r="N180" s="374"/>
      <c r="O180" s="375"/>
      <c r="P180" s="375"/>
      <c r="Q180" s="375"/>
      <c r="R180" s="375"/>
      <c r="S180" s="370"/>
    </row>
    <row r="181" spans="1:19" s="352" customFormat="1" ht="35.25" customHeight="1">
      <c r="A181" s="349" t="s">
        <v>387</v>
      </c>
      <c r="B181" s="361" t="s">
        <v>1039</v>
      </c>
      <c r="C181" s="365"/>
      <c r="D181" s="374">
        <f>'CMSA - ANRE'!GP290</f>
        <v>199.92640900000004</v>
      </c>
      <c r="E181" s="375">
        <f>CTSA!FO34</f>
        <v>22.82573228844246</v>
      </c>
      <c r="F181" s="375"/>
      <c r="G181" s="375">
        <f>CPSA!HE75</f>
        <v>117.21109176321319</v>
      </c>
      <c r="H181" s="375" t="str">
        <f t="shared" si="53"/>
        <v xml:space="preserve"> </v>
      </c>
      <c r="I181" s="375">
        <f t="shared" si="54"/>
        <v>49.294668792490064</v>
      </c>
      <c r="J181" s="375" t="str">
        <f t="shared" si="55"/>
        <v xml:space="preserve"> </v>
      </c>
      <c r="K181" s="375">
        <f t="shared" si="56"/>
        <v>19.46289509220729</v>
      </c>
      <c r="L181" s="375" t="str">
        <f t="shared" si="57"/>
        <v xml:space="preserve"> </v>
      </c>
      <c r="M181" s="370">
        <f t="shared" si="58"/>
        <v>408.72</v>
      </c>
      <c r="N181" s="374"/>
      <c r="O181" s="375"/>
      <c r="P181" s="375"/>
      <c r="Q181" s="375"/>
      <c r="R181" s="375"/>
      <c r="S181" s="370"/>
    </row>
    <row r="182" spans="1:19" s="352" customFormat="1" ht="35.25" customHeight="1">
      <c r="A182" s="349" t="s">
        <v>388</v>
      </c>
      <c r="B182" s="361" t="s">
        <v>1040</v>
      </c>
      <c r="C182" s="365"/>
      <c r="D182" s="374">
        <f>'CMSA - ANRE'!GQ290</f>
        <v>205.77940900000004</v>
      </c>
      <c r="E182" s="375">
        <f>CTSA!FP34</f>
        <v>22.82573228844246</v>
      </c>
      <c r="F182" s="375"/>
      <c r="G182" s="375">
        <f>CPSA!HF75</f>
        <v>134.57842865361332</v>
      </c>
      <c r="H182" s="375" t="str">
        <f t="shared" si="53"/>
        <v xml:space="preserve"> </v>
      </c>
      <c r="I182" s="375">
        <f t="shared" si="54"/>
        <v>52.661617641598085</v>
      </c>
      <c r="J182" s="375" t="str">
        <f t="shared" si="55"/>
        <v xml:space="preserve"> </v>
      </c>
      <c r="K182" s="375">
        <f t="shared" si="56"/>
        <v>20.792259379182696</v>
      </c>
      <c r="L182" s="375" t="str">
        <f t="shared" si="57"/>
        <v xml:space="preserve"> </v>
      </c>
      <c r="M182" s="370">
        <f t="shared" si="58"/>
        <v>436.64</v>
      </c>
      <c r="N182" s="374"/>
      <c r="O182" s="375"/>
      <c r="P182" s="375"/>
      <c r="Q182" s="375"/>
      <c r="R182" s="375"/>
      <c r="S182" s="370"/>
    </row>
    <row r="183" spans="1:19" s="352" customFormat="1" ht="35.25" customHeight="1">
      <c r="A183" s="349" t="s">
        <v>389</v>
      </c>
      <c r="B183" s="361" t="s">
        <v>1041</v>
      </c>
      <c r="C183" s="365"/>
      <c r="D183" s="374">
        <f>'CMSA - ANRE'!GR290</f>
        <v>129.50540900000001</v>
      </c>
      <c r="E183" s="375">
        <f>CTSA!FQ34</f>
        <v>22.82573228844246</v>
      </c>
      <c r="F183" s="375"/>
      <c r="G183" s="375">
        <f>CPSA!HG75</f>
        <v>136.11928869303935</v>
      </c>
      <c r="H183" s="375" t="str">
        <f t="shared" si="53"/>
        <v xml:space="preserve"> </v>
      </c>
      <c r="I183" s="375">
        <f t="shared" si="54"/>
        <v>41.825312347314863</v>
      </c>
      <c r="J183" s="375" t="str">
        <f t="shared" si="55"/>
        <v xml:space="preserve"> </v>
      </c>
      <c r="K183" s="375">
        <f t="shared" si="56"/>
        <v>16.513787116439836</v>
      </c>
      <c r="L183" s="375" t="str">
        <f t="shared" si="57"/>
        <v xml:space="preserve"> </v>
      </c>
      <c r="M183" s="370">
        <f t="shared" si="58"/>
        <v>346.79</v>
      </c>
      <c r="N183" s="374"/>
      <c r="O183" s="375"/>
      <c r="P183" s="375"/>
      <c r="Q183" s="375"/>
      <c r="R183" s="375"/>
      <c r="S183" s="370"/>
    </row>
    <row r="184" spans="1:19" s="352" customFormat="1" ht="35.25" customHeight="1">
      <c r="A184" s="349" t="s">
        <v>390</v>
      </c>
      <c r="B184" s="361" t="s">
        <v>1042</v>
      </c>
      <c r="C184" s="365"/>
      <c r="D184" s="374">
        <f>'CMSA - ANRE'!GS290</f>
        <v>176.08564999999999</v>
      </c>
      <c r="E184" s="375">
        <f>CTSA!FR34</f>
        <v>22.82573228844246</v>
      </c>
      <c r="F184" s="375"/>
      <c r="G184" s="375">
        <f>CPSA!HH75</f>
        <v>141.38954174340253</v>
      </c>
      <c r="H184" s="375" t="str">
        <f t="shared" si="53"/>
        <v xml:space="preserve"> </v>
      </c>
      <c r="I184" s="375">
        <f t="shared" si="54"/>
        <v>49.343633984617512</v>
      </c>
      <c r="J184" s="375" t="str">
        <f t="shared" si="55"/>
        <v xml:space="preserve"> </v>
      </c>
      <c r="K184" s="375">
        <f t="shared" si="56"/>
        <v>19.482227900823123</v>
      </c>
      <c r="L184" s="375" t="str">
        <f t="shared" si="57"/>
        <v xml:space="preserve"> </v>
      </c>
      <c r="M184" s="370">
        <f t="shared" si="58"/>
        <v>409.13</v>
      </c>
      <c r="N184" s="374"/>
      <c r="O184" s="375"/>
      <c r="P184" s="375"/>
      <c r="Q184" s="375"/>
      <c r="R184" s="375"/>
      <c r="S184" s="370"/>
    </row>
    <row r="185" spans="1:19" s="352" customFormat="1" ht="35.25" customHeight="1">
      <c r="A185" s="349" t="s">
        <v>391</v>
      </c>
      <c r="B185" s="361" t="s">
        <v>1043</v>
      </c>
      <c r="C185" s="365"/>
      <c r="D185" s="374">
        <f>'CMSA - ANRE'!GT290</f>
        <v>197.43764999999996</v>
      </c>
      <c r="E185" s="375">
        <f>CTSA!FS34</f>
        <v>22.82573228844246</v>
      </c>
      <c r="F185" s="375"/>
      <c r="G185" s="375">
        <f>CPSA!HI75</f>
        <v>195.4661501918049</v>
      </c>
      <c r="H185" s="375" t="str">
        <f t="shared" si="53"/>
        <v xml:space="preserve"> </v>
      </c>
      <c r="I185" s="375">
        <f t="shared" si="54"/>
        <v>60.280782209635859</v>
      </c>
      <c r="J185" s="375" t="str">
        <f t="shared" si="55"/>
        <v xml:space="preserve"> </v>
      </c>
      <c r="K185" s="375">
        <f t="shared" si="56"/>
        <v>23.800515734494159</v>
      </c>
      <c r="L185" s="375" t="str">
        <f t="shared" si="57"/>
        <v xml:space="preserve"> </v>
      </c>
      <c r="M185" s="370">
        <f t="shared" si="58"/>
        <v>499.81</v>
      </c>
      <c r="N185" s="374"/>
      <c r="O185" s="375"/>
      <c r="P185" s="375"/>
      <c r="Q185" s="375"/>
      <c r="R185" s="375"/>
      <c r="S185" s="370"/>
    </row>
    <row r="186" spans="1:19" s="352" customFormat="1" ht="35.25" customHeight="1">
      <c r="A186" s="349" t="s">
        <v>392</v>
      </c>
      <c r="B186" s="361" t="s">
        <v>1044</v>
      </c>
      <c r="C186" s="365"/>
      <c r="D186" s="374">
        <f>'CMSA - ANRE'!GU290</f>
        <v>279.67447500000003</v>
      </c>
      <c r="E186" s="375">
        <f>CTSA!FT34</f>
        <v>22.82573228844246</v>
      </c>
      <c r="F186" s="375"/>
      <c r="G186" s="375">
        <f>CPSA!HJ75</f>
        <v>211.21387721983749</v>
      </c>
      <c r="H186" s="375" t="str">
        <f t="shared" si="53"/>
        <v xml:space="preserve"> </v>
      </c>
      <c r="I186" s="375">
        <f t="shared" si="54"/>
        <v>74.488542253700587</v>
      </c>
      <c r="J186" s="375" t="str">
        <f t="shared" si="55"/>
        <v xml:space="preserve"> </v>
      </c>
      <c r="K186" s="375">
        <f t="shared" si="56"/>
        <v>29.410131338099031</v>
      </c>
      <c r="L186" s="375" t="str">
        <f t="shared" si="57"/>
        <v xml:space="preserve"> </v>
      </c>
      <c r="M186" s="370">
        <f t="shared" si="58"/>
        <v>617.61</v>
      </c>
      <c r="N186" s="374"/>
      <c r="O186" s="375"/>
      <c r="P186" s="375"/>
      <c r="Q186" s="375"/>
      <c r="R186" s="375"/>
      <c r="S186" s="370"/>
    </row>
    <row r="187" spans="1:19" s="352" customFormat="1" ht="35.25" customHeight="1">
      <c r="A187" s="349" t="s">
        <v>393</v>
      </c>
      <c r="B187" s="361" t="s">
        <v>1045</v>
      </c>
      <c r="C187" s="365"/>
      <c r="D187" s="374">
        <f>'CMSA - ANRE'!GV290</f>
        <v>369.62947500000007</v>
      </c>
      <c r="E187" s="375">
        <f>CTSA!FU34</f>
        <v>22.82573228844246</v>
      </c>
      <c r="F187" s="375"/>
      <c r="G187" s="375">
        <f>CPSA!HK75</f>
        <v>212.86805423681969</v>
      </c>
      <c r="H187" s="375" t="str">
        <f t="shared" si="53"/>
        <v xml:space="preserve"> </v>
      </c>
      <c r="I187" s="375">
        <f t="shared" si="54"/>
        <v>87.771872921163009</v>
      </c>
      <c r="J187" s="375" t="str">
        <f t="shared" si="55"/>
        <v xml:space="preserve"> </v>
      </c>
      <c r="K187" s="375">
        <f t="shared" si="56"/>
        <v>34.65475672232126</v>
      </c>
      <c r="L187" s="375" t="str">
        <f t="shared" si="57"/>
        <v xml:space="preserve"> </v>
      </c>
      <c r="M187" s="370">
        <f t="shared" si="58"/>
        <v>727.75</v>
      </c>
      <c r="N187" s="374"/>
      <c r="O187" s="375"/>
      <c r="P187" s="375"/>
      <c r="Q187" s="375"/>
      <c r="R187" s="375"/>
      <c r="S187" s="370"/>
    </row>
    <row r="188" spans="1:19" s="352" customFormat="1" ht="35.25" customHeight="1">
      <c r="A188" s="349" t="s">
        <v>394</v>
      </c>
      <c r="B188" s="361" t="s">
        <v>1046</v>
      </c>
      <c r="C188" s="365"/>
      <c r="D188" s="374">
        <f>'CMSA - ANRE'!GW290</f>
        <v>823.61279999999999</v>
      </c>
      <c r="E188" s="375">
        <f>CTSA!FV34</f>
        <v>22.82573228844246</v>
      </c>
      <c r="F188" s="375"/>
      <c r="G188" s="375">
        <f>CPSA!HL75</f>
        <v>263.46461956609784</v>
      </c>
      <c r="H188" s="375" t="str">
        <f t="shared" si="53"/>
        <v xml:space="preserve"> </v>
      </c>
      <c r="I188" s="375">
        <f t="shared" si="54"/>
        <v>160.93595701890834</v>
      </c>
      <c r="J188" s="375" t="str">
        <f t="shared" si="55"/>
        <v xml:space="preserve"> </v>
      </c>
      <c r="K188" s="375">
        <f t="shared" si="56"/>
        <v>63.541955443672435</v>
      </c>
      <c r="L188" s="375" t="str">
        <f t="shared" si="57"/>
        <v xml:space="preserve"> </v>
      </c>
      <c r="M188" s="370">
        <f t="shared" si="58"/>
        <v>1334.38</v>
      </c>
      <c r="N188" s="374"/>
      <c r="O188" s="375"/>
      <c r="P188" s="375"/>
      <c r="Q188" s="375"/>
      <c r="R188" s="375"/>
      <c r="S188" s="370"/>
    </row>
    <row r="189" spans="1:19" s="352" customFormat="1" ht="35.25" customHeight="1">
      <c r="A189" s="349" t="s">
        <v>395</v>
      </c>
      <c r="B189" s="361" t="s">
        <v>1047</v>
      </c>
      <c r="C189" s="365"/>
      <c r="D189" s="374">
        <f>'CMSA - ANRE'!GX290</f>
        <v>936.68246666666676</v>
      </c>
      <c r="E189" s="375">
        <f>CTSA!FW34</f>
        <v>22.82573228844246</v>
      </c>
      <c r="F189" s="375"/>
      <c r="G189" s="375">
        <f>CPSA!HM75</f>
        <v>312.26494950700015</v>
      </c>
      <c r="H189" s="375" t="str">
        <f t="shared" si="53"/>
        <v xml:space="preserve"> </v>
      </c>
      <c r="I189" s="375">
        <f t="shared" si="54"/>
        <v>184.40710652700585</v>
      </c>
      <c r="J189" s="375" t="str">
        <f t="shared" si="55"/>
        <v xml:space="preserve"> </v>
      </c>
      <c r="K189" s="375">
        <f t="shared" si="56"/>
        <v>72.809012749455775</v>
      </c>
      <c r="L189" s="375" t="str">
        <f t="shared" si="57"/>
        <v xml:space="preserve"> </v>
      </c>
      <c r="M189" s="370">
        <f t="shared" si="58"/>
        <v>1528.99</v>
      </c>
      <c r="N189" s="374"/>
      <c r="O189" s="375"/>
      <c r="P189" s="375"/>
      <c r="Q189" s="375"/>
      <c r="R189" s="375"/>
      <c r="S189" s="370"/>
    </row>
    <row r="190" spans="1:19" s="352" customFormat="1" ht="35.25" customHeight="1">
      <c r="A190" s="349" t="s">
        <v>396</v>
      </c>
      <c r="B190" s="361" t="s">
        <v>1048</v>
      </c>
      <c r="C190" s="365"/>
      <c r="D190" s="374">
        <f>'CMSA - ANRE'!GY290</f>
        <v>1938.0378000000003</v>
      </c>
      <c r="E190" s="375">
        <f>CTSA!FX34</f>
        <v>22.82573228844246</v>
      </c>
      <c r="F190" s="375"/>
      <c r="G190" s="375">
        <f>CPSA!HN75</f>
        <v>331.35811353207413</v>
      </c>
      <c r="H190" s="375" t="str">
        <f t="shared" si="53"/>
        <v xml:space="preserve"> </v>
      </c>
      <c r="I190" s="375">
        <f t="shared" si="54"/>
        <v>332.37213864397489</v>
      </c>
      <c r="J190" s="375" t="str">
        <f t="shared" si="55"/>
        <v xml:space="preserve"> </v>
      </c>
      <c r="K190" s="375">
        <f t="shared" si="56"/>
        <v>131.22968922322457</v>
      </c>
      <c r="L190" s="375" t="str">
        <f t="shared" si="57"/>
        <v xml:space="preserve"> </v>
      </c>
      <c r="M190" s="370">
        <f t="shared" si="58"/>
        <v>2755.82</v>
      </c>
      <c r="N190" s="374"/>
      <c r="O190" s="375"/>
      <c r="P190" s="375"/>
      <c r="Q190" s="375"/>
      <c r="R190" s="375"/>
      <c r="S190" s="370"/>
    </row>
    <row r="191" spans="1:19" s="352" customFormat="1" ht="35.25" customHeight="1">
      <c r="A191" s="349" t="s">
        <v>397</v>
      </c>
      <c r="B191" s="361" t="s">
        <v>1207</v>
      </c>
      <c r="C191" s="365">
        <f>'CMSA - ANRE'!GZ290</f>
        <v>38.145825000000002</v>
      </c>
      <c r="D191" s="374">
        <f>'CMSA - ANRE'!GZ290</f>
        <v>38.145825000000002</v>
      </c>
      <c r="E191" s="375">
        <f>CTSA!FY34</f>
        <v>22.82573228844246</v>
      </c>
      <c r="F191" s="375">
        <f>CPSA!HO75</f>
        <v>129.62474224427623</v>
      </c>
      <c r="G191" s="375">
        <f>CPSA!HP75</f>
        <v>133.81964756972002</v>
      </c>
      <c r="H191" s="375">
        <f t="shared" si="53"/>
        <v>27.636463432244209</v>
      </c>
      <c r="I191" s="375">
        <f t="shared" si="54"/>
        <v>28.244724704433558</v>
      </c>
      <c r="J191" s="375">
        <f t="shared" si="55"/>
        <v>10.911638148248144</v>
      </c>
      <c r="K191" s="375">
        <f t="shared" si="56"/>
        <v>11.151796478129803</v>
      </c>
      <c r="L191" s="375">
        <f t="shared" si="57"/>
        <v>229.14</v>
      </c>
      <c r="M191" s="370">
        <f t="shared" si="58"/>
        <v>234.19</v>
      </c>
      <c r="N191" s="374"/>
      <c r="O191" s="375"/>
      <c r="P191" s="375"/>
      <c r="Q191" s="375"/>
      <c r="R191" s="375"/>
      <c r="S191" s="370"/>
    </row>
    <row r="192" spans="1:19" s="352" customFormat="1" ht="35.25" customHeight="1">
      <c r="A192" s="349" t="s">
        <v>398</v>
      </c>
      <c r="B192" s="361" t="s">
        <v>1208</v>
      </c>
      <c r="C192" s="365">
        <f>'CMSA - ANRE'!HA290</f>
        <v>55.825825000000009</v>
      </c>
      <c r="D192" s="374">
        <f>'CMSA - ANRE'!HA290</f>
        <v>55.825825000000009</v>
      </c>
      <c r="E192" s="375">
        <f>CTSA!FZ34</f>
        <v>22.82573228844246</v>
      </c>
      <c r="F192" s="375">
        <f>CPSA!HQ75</f>
        <v>129.62474224427623</v>
      </c>
      <c r="G192" s="375">
        <f>CPSA!HR75</f>
        <v>133.81964756972002</v>
      </c>
      <c r="H192" s="375">
        <f t="shared" si="53"/>
        <v>30.20006343224421</v>
      </c>
      <c r="I192" s="375">
        <f t="shared" si="54"/>
        <v>30.808324704433556</v>
      </c>
      <c r="J192" s="375">
        <f t="shared" si="55"/>
        <v>11.923818148248145</v>
      </c>
      <c r="K192" s="375">
        <f t="shared" si="56"/>
        <v>12.163976478129802</v>
      </c>
      <c r="L192" s="375">
        <f t="shared" si="57"/>
        <v>250.4</v>
      </c>
      <c r="M192" s="370">
        <f t="shared" si="58"/>
        <v>255.44</v>
      </c>
      <c r="N192" s="374"/>
      <c r="O192" s="375"/>
      <c r="P192" s="375"/>
      <c r="Q192" s="375"/>
      <c r="R192" s="375"/>
      <c r="S192" s="370"/>
    </row>
    <row r="193" spans="1:19" s="352" customFormat="1" ht="35.25" customHeight="1">
      <c r="A193" s="349" t="s">
        <v>399</v>
      </c>
      <c r="B193" s="361" t="s">
        <v>1209</v>
      </c>
      <c r="C193" s="365">
        <f>'CMSA - ANRE'!HB290</f>
        <v>58.025825000000012</v>
      </c>
      <c r="D193" s="374">
        <f>'CMSA - ANRE'!HB290</f>
        <v>58.025825000000012</v>
      </c>
      <c r="E193" s="375">
        <f>CTSA!GA34</f>
        <v>22.82573228844246</v>
      </c>
      <c r="F193" s="375">
        <f>CPSA!HS75</f>
        <v>129.62474224427623</v>
      </c>
      <c r="G193" s="375">
        <f>CPSA!HT75</f>
        <v>133.81964756972002</v>
      </c>
      <c r="H193" s="375">
        <f t="shared" si="53"/>
        <v>30.519063432244213</v>
      </c>
      <c r="I193" s="375">
        <f t="shared" si="54"/>
        <v>31.127324704433558</v>
      </c>
      <c r="J193" s="375">
        <f t="shared" si="55"/>
        <v>12.049768148248148</v>
      </c>
      <c r="K193" s="375">
        <f t="shared" si="56"/>
        <v>12.289926478129804</v>
      </c>
      <c r="L193" s="375">
        <f t="shared" si="57"/>
        <v>253.05</v>
      </c>
      <c r="M193" s="370">
        <f t="shared" si="58"/>
        <v>258.08999999999997</v>
      </c>
      <c r="N193" s="374"/>
      <c r="O193" s="375"/>
      <c r="P193" s="375"/>
      <c r="Q193" s="375"/>
      <c r="R193" s="375"/>
      <c r="S193" s="370"/>
    </row>
    <row r="194" spans="1:19" s="352" customFormat="1" ht="35.25" customHeight="1">
      <c r="A194" s="349" t="s">
        <v>400</v>
      </c>
      <c r="B194" s="361" t="s">
        <v>1210</v>
      </c>
      <c r="C194" s="365">
        <f>'CMSA - ANRE'!HC290</f>
        <v>73.215824999999995</v>
      </c>
      <c r="D194" s="374">
        <f>'CMSA - ANRE'!HC290</f>
        <v>73.215824999999995</v>
      </c>
      <c r="E194" s="375">
        <f>CTSA!GB34</f>
        <v>22.82573228844246</v>
      </c>
      <c r="F194" s="375">
        <f>CPSA!HU75</f>
        <v>129.62474224427623</v>
      </c>
      <c r="G194" s="375">
        <f>CPSA!HV75</f>
        <v>133.81964756972002</v>
      </c>
      <c r="H194" s="375">
        <f t="shared" si="53"/>
        <v>32.721613432244204</v>
      </c>
      <c r="I194" s="375">
        <f t="shared" si="54"/>
        <v>33.329874704433557</v>
      </c>
      <c r="J194" s="375">
        <f t="shared" si="55"/>
        <v>12.919395648248145</v>
      </c>
      <c r="K194" s="375">
        <f t="shared" si="56"/>
        <v>13.159553978129802</v>
      </c>
      <c r="L194" s="375">
        <f t="shared" si="57"/>
        <v>271.31</v>
      </c>
      <c r="M194" s="370">
        <f t="shared" si="58"/>
        <v>276.35000000000002</v>
      </c>
      <c r="N194" s="374"/>
      <c r="O194" s="375"/>
      <c r="P194" s="375"/>
      <c r="Q194" s="375"/>
      <c r="R194" s="375"/>
      <c r="S194" s="370"/>
    </row>
    <row r="195" spans="1:19" s="352" customFormat="1" ht="35.25" customHeight="1">
      <c r="A195" s="349" t="s">
        <v>401</v>
      </c>
      <c r="B195" s="361" t="s">
        <v>1211</v>
      </c>
      <c r="C195" s="365">
        <f>'CMSA - ANRE'!HD290</f>
        <v>52.479158333333345</v>
      </c>
      <c r="D195" s="374">
        <f>'CMSA - ANRE'!HD290</f>
        <v>52.479158333333345</v>
      </c>
      <c r="E195" s="375">
        <f>CTSA!GC34</f>
        <v>22.82573228844246</v>
      </c>
      <c r="F195" s="375">
        <f>CPSA!HW75</f>
        <v>129.62474224427623</v>
      </c>
      <c r="G195" s="375">
        <f>CPSA!HX75</f>
        <v>133.81964756972002</v>
      </c>
      <c r="H195" s="375">
        <f t="shared" si="53"/>
        <v>29.714796765577542</v>
      </c>
      <c r="I195" s="375">
        <f t="shared" si="54"/>
        <v>30.323058037766891</v>
      </c>
      <c r="J195" s="375">
        <f t="shared" si="55"/>
        <v>11.73222148158148</v>
      </c>
      <c r="K195" s="375">
        <f t="shared" si="56"/>
        <v>11.972379811463135</v>
      </c>
      <c r="L195" s="375">
        <f t="shared" si="57"/>
        <v>246.38</v>
      </c>
      <c r="M195" s="370">
        <f t="shared" si="58"/>
        <v>251.42</v>
      </c>
      <c r="N195" s="374"/>
      <c r="O195" s="375"/>
      <c r="P195" s="375"/>
      <c r="Q195" s="375"/>
      <c r="R195" s="375"/>
      <c r="S195" s="370"/>
    </row>
    <row r="196" spans="1:19" s="352" customFormat="1" ht="35.25" customHeight="1">
      <c r="A196" s="349" t="s">
        <v>402</v>
      </c>
      <c r="B196" s="361" t="s">
        <v>1212</v>
      </c>
      <c r="C196" s="365">
        <f>'CMSA - ANRE'!HE290</f>
        <v>60.812491666666681</v>
      </c>
      <c r="D196" s="374">
        <f>'CMSA - ANRE'!HE290</f>
        <v>60.812491666666681</v>
      </c>
      <c r="E196" s="375">
        <f>CTSA!GD34</f>
        <v>22.82573228844246</v>
      </c>
      <c r="F196" s="375">
        <f>CPSA!HY75</f>
        <v>129.62474224427623</v>
      </c>
      <c r="G196" s="375">
        <f>CPSA!HZ75</f>
        <v>133.81964756972002</v>
      </c>
      <c r="H196" s="375">
        <f t="shared" si="53"/>
        <v>30.923130098910878</v>
      </c>
      <c r="I196" s="375">
        <f t="shared" si="54"/>
        <v>31.531391371100227</v>
      </c>
      <c r="J196" s="375">
        <f t="shared" si="55"/>
        <v>12.209304814914814</v>
      </c>
      <c r="K196" s="375">
        <f t="shared" si="56"/>
        <v>12.44946314479647</v>
      </c>
      <c r="L196" s="375">
        <f t="shared" si="57"/>
        <v>256.39999999999998</v>
      </c>
      <c r="M196" s="370">
        <f t="shared" si="58"/>
        <v>261.44</v>
      </c>
      <c r="N196" s="374"/>
      <c r="O196" s="375"/>
      <c r="P196" s="375"/>
      <c r="Q196" s="375"/>
      <c r="R196" s="375"/>
      <c r="S196" s="370"/>
    </row>
    <row r="197" spans="1:19" s="352" customFormat="1" ht="35.25" customHeight="1">
      <c r="A197" s="349" t="s">
        <v>403</v>
      </c>
      <c r="B197" s="361" t="s">
        <v>1213</v>
      </c>
      <c r="C197" s="365">
        <f>'CMSA - ANRE'!HF290</f>
        <v>98.525824999999983</v>
      </c>
      <c r="D197" s="374">
        <f>'CMSA - ANRE'!HF290</f>
        <v>98.525824999999983</v>
      </c>
      <c r="E197" s="375">
        <f>CTSA!GE34</f>
        <v>22.82573228844246</v>
      </c>
      <c r="F197" s="375">
        <f>CPSA!IA75</f>
        <v>129.62474224427623</v>
      </c>
      <c r="G197" s="375">
        <f>CPSA!IB75</f>
        <v>133.81964756972002</v>
      </c>
      <c r="H197" s="375">
        <f t="shared" si="53"/>
        <v>36.391563432244205</v>
      </c>
      <c r="I197" s="375">
        <f t="shared" si="54"/>
        <v>36.999824704433557</v>
      </c>
      <c r="J197" s="375">
        <f t="shared" si="55"/>
        <v>14.368393148248146</v>
      </c>
      <c r="K197" s="375">
        <f t="shared" si="56"/>
        <v>14.608551478129801</v>
      </c>
      <c r="L197" s="375">
        <f t="shared" si="57"/>
        <v>301.74</v>
      </c>
      <c r="M197" s="370">
        <f t="shared" si="58"/>
        <v>306.77999999999997</v>
      </c>
      <c r="N197" s="374"/>
      <c r="O197" s="375"/>
      <c r="P197" s="375"/>
      <c r="Q197" s="375"/>
      <c r="R197" s="375"/>
      <c r="S197" s="370"/>
    </row>
    <row r="198" spans="1:19" s="352" customFormat="1" ht="35.25" customHeight="1">
      <c r="A198" s="349" t="s">
        <v>404</v>
      </c>
      <c r="B198" s="361" t="s">
        <v>1214</v>
      </c>
      <c r="C198" s="365">
        <f>'CMSA - ANRE'!HG290</f>
        <v>139.145825</v>
      </c>
      <c r="D198" s="374">
        <f>'CMSA - ANRE'!HG290</f>
        <v>139.145825</v>
      </c>
      <c r="E198" s="375">
        <f>CTSA!GF34</f>
        <v>22.82573228844246</v>
      </c>
      <c r="F198" s="375">
        <f>CPSA!IC75</f>
        <v>140.19590366439459</v>
      </c>
      <c r="G198" s="375">
        <f>CPSA!ID75</f>
        <v>144.39080898983838</v>
      </c>
      <c r="H198" s="375">
        <f t="shared" si="53"/>
        <v>43.814281838161364</v>
      </c>
      <c r="I198" s="375">
        <f t="shared" si="54"/>
        <v>44.422543110350716</v>
      </c>
      <c r="J198" s="375">
        <f t="shared" si="55"/>
        <v>17.299087139549922</v>
      </c>
      <c r="K198" s="375">
        <f t="shared" si="56"/>
        <v>17.539245469431577</v>
      </c>
      <c r="L198" s="375">
        <f t="shared" si="57"/>
        <v>363.28</v>
      </c>
      <c r="M198" s="370">
        <f t="shared" si="58"/>
        <v>368.32</v>
      </c>
      <c r="N198" s="374"/>
      <c r="O198" s="375"/>
      <c r="P198" s="375"/>
      <c r="Q198" s="375"/>
      <c r="R198" s="375"/>
      <c r="S198" s="370"/>
    </row>
    <row r="199" spans="1:19" s="352" customFormat="1" ht="35.25" customHeight="1">
      <c r="A199" s="349" t="s">
        <v>405</v>
      </c>
      <c r="B199" s="361" t="s">
        <v>1215</v>
      </c>
      <c r="C199" s="365">
        <f>'CMSA - ANRE'!HH290</f>
        <v>208.145825</v>
      </c>
      <c r="D199" s="374">
        <f>'CMSA - ANRE'!HH290</f>
        <v>208.145825</v>
      </c>
      <c r="E199" s="375">
        <f>CTSA!GG34</f>
        <v>22.82573228844246</v>
      </c>
      <c r="F199" s="375">
        <f>CPSA!IE75</f>
        <v>144.13911467031176</v>
      </c>
      <c r="G199" s="375">
        <f>CPSA!IF75</f>
        <v>148.33401999575554</v>
      </c>
      <c r="H199" s="375">
        <f t="shared" si="53"/>
        <v>54.391047434019356</v>
      </c>
      <c r="I199" s="375">
        <f t="shared" si="54"/>
        <v>54.999308706208701</v>
      </c>
      <c r="J199" s="375">
        <f t="shared" si="55"/>
        <v>21.47508596963868</v>
      </c>
      <c r="K199" s="375">
        <f t="shared" si="56"/>
        <v>21.715244299520336</v>
      </c>
      <c r="L199" s="375">
        <f t="shared" si="57"/>
        <v>450.98</v>
      </c>
      <c r="M199" s="370">
        <f t="shared" si="58"/>
        <v>456.02</v>
      </c>
      <c r="N199" s="374"/>
      <c r="O199" s="375"/>
      <c r="P199" s="375"/>
      <c r="Q199" s="375"/>
      <c r="R199" s="375"/>
      <c r="S199" s="370"/>
    </row>
    <row r="200" spans="1:19" s="352" customFormat="1" ht="35.25" customHeight="1">
      <c r="A200" s="349" t="s">
        <v>406</v>
      </c>
      <c r="B200" s="361" t="s">
        <v>1216</v>
      </c>
      <c r="C200" s="365">
        <f>'CMSA - ANRE'!HI290</f>
        <v>223.145825</v>
      </c>
      <c r="D200" s="374">
        <f>'CMSA - ANRE'!HI290</f>
        <v>223.145825</v>
      </c>
      <c r="E200" s="375">
        <f>CTSA!GH34</f>
        <v>22.82573228844246</v>
      </c>
      <c r="F200" s="375">
        <f>CPSA!IG75</f>
        <v>148.08232567622892</v>
      </c>
      <c r="G200" s="375">
        <f>CPSA!IH75</f>
        <v>152.2772310016727</v>
      </c>
      <c r="H200" s="375">
        <f t="shared" si="53"/>
        <v>57.13781302987735</v>
      </c>
      <c r="I200" s="375">
        <f t="shared" si="54"/>
        <v>57.746074302066695</v>
      </c>
      <c r="J200" s="375">
        <f t="shared" si="55"/>
        <v>22.559584799727439</v>
      </c>
      <c r="K200" s="375">
        <f t="shared" si="56"/>
        <v>22.799743129609094</v>
      </c>
      <c r="L200" s="375">
        <f t="shared" si="57"/>
        <v>473.75</v>
      </c>
      <c r="M200" s="370">
        <f t="shared" si="58"/>
        <v>478.79</v>
      </c>
      <c r="N200" s="374"/>
      <c r="O200" s="375"/>
      <c r="P200" s="375"/>
      <c r="Q200" s="375"/>
      <c r="R200" s="375"/>
      <c r="S200" s="370"/>
    </row>
    <row r="201" spans="1:19" s="352" customFormat="1" ht="35.25" customHeight="1">
      <c r="A201" s="349" t="s">
        <v>407</v>
      </c>
      <c r="B201" s="361" t="s">
        <v>1217</v>
      </c>
      <c r="C201" s="365">
        <f>'CMSA - ANRE'!HJ290</f>
        <v>301.025825</v>
      </c>
      <c r="D201" s="374">
        <f>'CMSA - ANRE'!HJ290</f>
        <v>301.025825</v>
      </c>
      <c r="E201" s="375">
        <f>CTSA!GI34</f>
        <v>22.82573228844246</v>
      </c>
      <c r="F201" s="375">
        <f>CPSA!II75</f>
        <v>148.08232567622892</v>
      </c>
      <c r="G201" s="375">
        <f>CPSA!IJ75</f>
        <v>152.2772310016727</v>
      </c>
      <c r="H201" s="375">
        <f t="shared" si="53"/>
        <v>68.430413029877343</v>
      </c>
      <c r="I201" s="375">
        <f t="shared" si="54"/>
        <v>69.038674302066696</v>
      </c>
      <c r="J201" s="375">
        <f t="shared" si="55"/>
        <v>27.018214799727435</v>
      </c>
      <c r="K201" s="375">
        <f t="shared" si="56"/>
        <v>27.258373129609097</v>
      </c>
      <c r="L201" s="375">
        <f t="shared" si="57"/>
        <v>567.38</v>
      </c>
      <c r="M201" s="370">
        <f t="shared" si="58"/>
        <v>572.42999999999995</v>
      </c>
      <c r="N201" s="374"/>
      <c r="O201" s="375"/>
      <c r="P201" s="375"/>
      <c r="Q201" s="375"/>
      <c r="R201" s="375"/>
      <c r="S201" s="370"/>
    </row>
    <row r="202" spans="1:19" s="352" customFormat="1" ht="35.25" customHeight="1">
      <c r="A202" s="349" t="s">
        <v>408</v>
      </c>
      <c r="B202" s="361" t="s">
        <v>1218</v>
      </c>
      <c r="C202" s="365">
        <f>'CMSA - ANRE'!HK290</f>
        <v>418.645825</v>
      </c>
      <c r="D202" s="374">
        <f>'CMSA - ANRE'!HK290</f>
        <v>418.645825</v>
      </c>
      <c r="E202" s="375">
        <f>CTSA!GJ34</f>
        <v>22.82573228844246</v>
      </c>
      <c r="F202" s="375">
        <f>CPSA!IK75</f>
        <v>148.08232567622892</v>
      </c>
      <c r="G202" s="375">
        <f>CPSA!IL75</f>
        <v>152.2772310016727</v>
      </c>
      <c r="H202" s="375">
        <f t="shared" si="53"/>
        <v>85.485313029877346</v>
      </c>
      <c r="I202" s="375">
        <f t="shared" si="54"/>
        <v>86.093574302066699</v>
      </c>
      <c r="J202" s="375">
        <f t="shared" si="55"/>
        <v>33.751959799727437</v>
      </c>
      <c r="K202" s="375">
        <f t="shared" si="56"/>
        <v>33.992118129609096</v>
      </c>
      <c r="L202" s="375">
        <f t="shared" si="57"/>
        <v>708.79</v>
      </c>
      <c r="M202" s="370">
        <f t="shared" si="58"/>
        <v>713.83</v>
      </c>
      <c r="N202" s="374"/>
      <c r="O202" s="375"/>
      <c r="P202" s="375"/>
      <c r="Q202" s="375"/>
      <c r="R202" s="375"/>
      <c r="S202" s="370"/>
    </row>
    <row r="203" spans="1:19" s="352" customFormat="1" ht="35.25" customHeight="1">
      <c r="A203" s="349" t="s">
        <v>409</v>
      </c>
      <c r="B203" s="361" t="s">
        <v>1219</v>
      </c>
      <c r="C203" s="365">
        <f>'CMSA - ANRE'!HL290</f>
        <v>773.14582500000006</v>
      </c>
      <c r="D203" s="374">
        <f>'CMSA - ANRE'!HL290</f>
        <v>773.14582500000006</v>
      </c>
      <c r="E203" s="375">
        <f>CTSA!GK34</f>
        <v>22.82573228844246</v>
      </c>
      <c r="F203" s="375">
        <f>CPSA!IM75</f>
        <v>148.08232567622892</v>
      </c>
      <c r="G203" s="375">
        <f>CPSA!IN75</f>
        <v>152.2772310016727</v>
      </c>
      <c r="H203" s="375">
        <f t="shared" si="53"/>
        <v>136.88781302987735</v>
      </c>
      <c r="I203" s="375">
        <f t="shared" si="54"/>
        <v>137.49607430206672</v>
      </c>
      <c r="J203" s="375">
        <f t="shared" si="55"/>
        <v>54.047084799727443</v>
      </c>
      <c r="K203" s="375">
        <f t="shared" si="56"/>
        <v>54.287243129609102</v>
      </c>
      <c r="L203" s="375">
        <f t="shared" si="57"/>
        <v>1134.99</v>
      </c>
      <c r="M203" s="370">
        <f t="shared" si="58"/>
        <v>1140.03</v>
      </c>
      <c r="N203" s="374"/>
      <c r="O203" s="375"/>
      <c r="P203" s="375"/>
      <c r="Q203" s="375"/>
      <c r="R203" s="375"/>
      <c r="S203" s="370"/>
    </row>
    <row r="204" spans="1:19" s="352" customFormat="1" ht="35.25" customHeight="1">
      <c r="A204" s="349" t="s">
        <v>410</v>
      </c>
      <c r="B204" s="361" t="s">
        <v>1220</v>
      </c>
      <c r="C204" s="365">
        <f>'CMSA - ANRE'!HM290</f>
        <v>764.14582500000006</v>
      </c>
      <c r="D204" s="374">
        <f>'CMSA - ANRE'!HM290</f>
        <v>764.14582500000006</v>
      </c>
      <c r="E204" s="375">
        <f>CTSA!GL34</f>
        <v>22.82573228844246</v>
      </c>
      <c r="F204" s="375">
        <f>CPSA!IO75</f>
        <v>148.08232567622892</v>
      </c>
      <c r="G204" s="375">
        <f>CPSA!IP75</f>
        <v>152.2772310016727</v>
      </c>
      <c r="H204" s="375">
        <f t="shared" si="53"/>
        <v>135.58281302987737</v>
      </c>
      <c r="I204" s="375">
        <f t="shared" si="54"/>
        <v>136.19107430206671</v>
      </c>
      <c r="J204" s="375">
        <f t="shared" si="55"/>
        <v>53.531834799727449</v>
      </c>
      <c r="K204" s="375">
        <f t="shared" si="56"/>
        <v>53.7719931296091</v>
      </c>
      <c r="L204" s="375">
        <f t="shared" si="57"/>
        <v>1124.17</v>
      </c>
      <c r="M204" s="370">
        <f t="shared" si="58"/>
        <v>1129.21</v>
      </c>
      <c r="N204" s="374"/>
      <c r="O204" s="375"/>
      <c r="P204" s="375"/>
      <c r="Q204" s="375"/>
      <c r="R204" s="375"/>
      <c r="S204" s="370"/>
    </row>
    <row r="205" spans="1:19" s="362" customFormat="1" ht="35.25" customHeight="1">
      <c r="A205" s="349" t="s">
        <v>411</v>
      </c>
      <c r="B205" s="361" t="s">
        <v>1221</v>
      </c>
      <c r="C205" s="365">
        <f>'CMSA - ANRE'!HN290</f>
        <v>773.14582500000006</v>
      </c>
      <c r="D205" s="374">
        <f>'CMSA - ANRE'!HN290</f>
        <v>773.14582500000006</v>
      </c>
      <c r="E205" s="375">
        <f>CTSA!GM34</f>
        <v>22.82573228844246</v>
      </c>
      <c r="F205" s="375">
        <f>CPSA!IQ75</f>
        <v>148.08232567622892</v>
      </c>
      <c r="G205" s="375">
        <f>CPSA!IR75</f>
        <v>152.2772310016727</v>
      </c>
      <c r="H205" s="375">
        <f t="shared" si="53"/>
        <v>136.88781302987735</v>
      </c>
      <c r="I205" s="375">
        <f t="shared" si="54"/>
        <v>137.49607430206672</v>
      </c>
      <c r="J205" s="375">
        <f t="shared" si="55"/>
        <v>54.047084799727443</v>
      </c>
      <c r="K205" s="375">
        <f t="shared" si="56"/>
        <v>54.287243129609102</v>
      </c>
      <c r="L205" s="375">
        <f t="shared" si="57"/>
        <v>1134.99</v>
      </c>
      <c r="M205" s="370">
        <f t="shared" si="58"/>
        <v>1140.03</v>
      </c>
      <c r="N205" s="374"/>
      <c r="O205" s="375"/>
      <c r="P205" s="375"/>
      <c r="Q205" s="375"/>
      <c r="R205" s="375"/>
      <c r="S205" s="370"/>
    </row>
    <row r="206" spans="1:19" s="362" customFormat="1" ht="35.25" customHeight="1">
      <c r="A206" s="349" t="s">
        <v>412</v>
      </c>
      <c r="B206" s="361" t="s">
        <v>1222</v>
      </c>
      <c r="C206" s="365">
        <f>'CMSA - ANRE'!HO290</f>
        <v>1044.0658249999999</v>
      </c>
      <c r="D206" s="374">
        <f>'CMSA - ANRE'!HO290</f>
        <v>1044.0658249999999</v>
      </c>
      <c r="E206" s="375">
        <f>CTSA!GN34</f>
        <v>22.82573228844246</v>
      </c>
      <c r="F206" s="375">
        <f>CPSA!IS75</f>
        <v>148.08232567622892</v>
      </c>
      <c r="G206" s="375">
        <f>CPSA!IT75</f>
        <v>152.2772310016727</v>
      </c>
      <c r="H206" s="375">
        <f t="shared" si="53"/>
        <v>176.17121302987732</v>
      </c>
      <c r="I206" s="375">
        <f t="shared" si="54"/>
        <v>176.77947430206669</v>
      </c>
      <c r="J206" s="375">
        <f t="shared" si="55"/>
        <v>69.557254799727431</v>
      </c>
      <c r="K206" s="375">
        <f t="shared" si="56"/>
        <v>69.797413129609097</v>
      </c>
      <c r="L206" s="375">
        <f t="shared" si="57"/>
        <v>1460.7</v>
      </c>
      <c r="M206" s="370">
        <f t="shared" si="58"/>
        <v>1465.75</v>
      </c>
      <c r="N206" s="374"/>
      <c r="O206" s="375"/>
      <c r="P206" s="375"/>
      <c r="Q206" s="375"/>
      <c r="R206" s="375"/>
      <c r="S206" s="370"/>
    </row>
    <row r="207" spans="1:19" s="362" customFormat="1" ht="35.25" customHeight="1">
      <c r="A207" s="349" t="s">
        <v>413</v>
      </c>
      <c r="B207" s="361" t="s">
        <v>1223</v>
      </c>
      <c r="C207" s="365">
        <f>'CMSA - ANRE'!HP290</f>
        <v>1083.7558249999997</v>
      </c>
      <c r="D207" s="374">
        <f>'CMSA - ANRE'!HP290</f>
        <v>1083.7558249999997</v>
      </c>
      <c r="E207" s="375">
        <f>CTSA!GO34</f>
        <v>22.82573228844246</v>
      </c>
      <c r="F207" s="375">
        <f>CPSA!IU75</f>
        <v>148.08232567622892</v>
      </c>
      <c r="G207" s="375">
        <f>CPSA!IV75</f>
        <v>152.2772310016727</v>
      </c>
      <c r="H207" s="375">
        <f t="shared" si="53"/>
        <v>181.9262630298773</v>
      </c>
      <c r="I207" s="375">
        <f t="shared" si="54"/>
        <v>182.53452430206661</v>
      </c>
      <c r="J207" s="375">
        <f t="shared" si="55"/>
        <v>71.829507299727425</v>
      </c>
      <c r="K207" s="375">
        <f t="shared" si="56"/>
        <v>72.069665629609062</v>
      </c>
      <c r="L207" s="375">
        <f t="shared" si="57"/>
        <v>1508.42</v>
      </c>
      <c r="M207" s="370">
        <f t="shared" si="58"/>
        <v>1513.46</v>
      </c>
      <c r="N207" s="374"/>
      <c r="O207" s="375"/>
      <c r="P207" s="375"/>
      <c r="Q207" s="375"/>
      <c r="R207" s="375"/>
      <c r="S207" s="370"/>
    </row>
    <row r="208" spans="1:19" s="507" customFormat="1" ht="35.25" customHeight="1">
      <c r="A208" s="505" t="s">
        <v>414</v>
      </c>
      <c r="B208" s="506" t="s">
        <v>1224</v>
      </c>
      <c r="C208" s="734">
        <f>'CMSA - ANRE'!HQ290</f>
        <v>39.322189999999999</v>
      </c>
      <c r="D208" s="731">
        <f>'CMSA - ANRE'!HQ290</f>
        <v>39.322189999999999</v>
      </c>
      <c r="E208" s="732">
        <f>CTSA!GP34</f>
        <v>22.82573228844246</v>
      </c>
      <c r="F208" s="732">
        <f>CPSA!HO75</f>
        <v>129.62474224427623</v>
      </c>
      <c r="G208" s="732">
        <f>CPSA!IY75</f>
        <v>133.84449137214679</v>
      </c>
      <c r="H208" s="732">
        <f t="shared" si="53"/>
        <v>27.807036357244208</v>
      </c>
      <c r="I208" s="732">
        <f t="shared" si="54"/>
        <v>28.41889998078544</v>
      </c>
      <c r="J208" s="732">
        <f t="shared" si="55"/>
        <v>10.978985044498145</v>
      </c>
      <c r="K208" s="732">
        <f t="shared" si="56"/>
        <v>11.220565682068736</v>
      </c>
      <c r="L208" s="732">
        <f t="shared" si="57"/>
        <v>230.56</v>
      </c>
      <c r="M208" s="735">
        <f t="shared" si="58"/>
        <v>235.63</v>
      </c>
      <c r="N208" s="731"/>
      <c r="O208" s="732"/>
      <c r="P208" s="732"/>
      <c r="Q208" s="732"/>
      <c r="R208" s="732"/>
      <c r="S208" s="735"/>
    </row>
    <row r="209" spans="1:19" s="362" customFormat="1" ht="35.25" customHeight="1">
      <c r="A209" s="349" t="s">
        <v>415</v>
      </c>
      <c r="B209" s="361" t="s">
        <v>1225</v>
      </c>
      <c r="C209" s="365">
        <f>'CMSA - ANRE'!HR290</f>
        <v>55.991825000000006</v>
      </c>
      <c r="D209" s="374">
        <f>'CMSA - ANRE'!HR290</f>
        <v>55.991825000000006</v>
      </c>
      <c r="E209" s="375">
        <f>CTSA!GQ34</f>
        <v>22.82573228844246</v>
      </c>
      <c r="F209" s="375">
        <f>CPSA!HQ75</f>
        <v>129.62474224427623</v>
      </c>
      <c r="G209" s="375">
        <f>CPSA!IY75</f>
        <v>133.84449137214679</v>
      </c>
      <c r="H209" s="375">
        <f t="shared" ref="H209:H240" si="59">IF(F209&gt;0,(C209+E209+F209)*14.5%," ")</f>
        <v>30.224133432244209</v>
      </c>
      <c r="I209" s="375">
        <f t="shared" ref="I209:I240" si="60">IF(G209&gt;0,(D209+E209+G209)*14.5%," ")</f>
        <v>30.835997055785437</v>
      </c>
      <c r="J209" s="375">
        <f t="shared" ref="J209:J240" si="61">IF(F209&gt;0,SUM(C209,E209,F209,H209)*5%," ")</f>
        <v>11.933321648248146</v>
      </c>
      <c r="K209" s="375">
        <f t="shared" ref="K209:K240" si="62">IF(G209&gt;0,SUM(D209:E209,G209,I209)*5%," ")</f>
        <v>12.174902285818735</v>
      </c>
      <c r="L209" s="375">
        <f t="shared" ref="L209:L240" si="63">IFERROR(ROUND(IF(F209&gt;0,SUM(C209,E209,F209,H209,J209)," "),2)," ")</f>
        <v>250.6</v>
      </c>
      <c r="M209" s="370">
        <f t="shared" ref="M209:M240" si="64">ROUND(IF(G209&gt;0,SUM(D209:E209,G209,I209,K209)," "),2)</f>
        <v>255.67</v>
      </c>
      <c r="N209" s="374"/>
      <c r="O209" s="375"/>
      <c r="P209" s="375"/>
      <c r="Q209" s="375"/>
      <c r="R209" s="375"/>
      <c r="S209" s="370"/>
    </row>
    <row r="210" spans="1:19" s="362" customFormat="1" ht="35.25" customHeight="1">
      <c r="A210" s="349" t="s">
        <v>416</v>
      </c>
      <c r="B210" s="361" t="s">
        <v>1226</v>
      </c>
      <c r="C210" s="365">
        <f>'CMSA - ANRE'!HS290</f>
        <v>49.311825000000006</v>
      </c>
      <c r="D210" s="374">
        <f>'CMSA - ANRE'!HS290</f>
        <v>49.311825000000006</v>
      </c>
      <c r="E210" s="375">
        <f>CTSA!GR34</f>
        <v>22.82573228844246</v>
      </c>
      <c r="F210" s="375">
        <f>CPSA!HS75</f>
        <v>129.62474224427623</v>
      </c>
      <c r="G210" s="375">
        <f>CPSA!JA75</f>
        <v>133.84449137214679</v>
      </c>
      <c r="H210" s="375">
        <f t="shared" si="59"/>
        <v>29.25553343224421</v>
      </c>
      <c r="I210" s="375">
        <f t="shared" si="60"/>
        <v>29.867397055785442</v>
      </c>
      <c r="J210" s="375">
        <f t="shared" si="61"/>
        <v>11.550891648248147</v>
      </c>
      <c r="K210" s="375">
        <f t="shared" si="62"/>
        <v>11.792472285818736</v>
      </c>
      <c r="L210" s="375">
        <f t="shared" si="63"/>
        <v>242.57</v>
      </c>
      <c r="M210" s="370">
        <f t="shared" si="64"/>
        <v>247.64</v>
      </c>
      <c r="N210" s="374"/>
      <c r="O210" s="375"/>
      <c r="P210" s="375"/>
      <c r="Q210" s="375"/>
      <c r="R210" s="375"/>
      <c r="S210" s="370"/>
    </row>
    <row r="211" spans="1:19" s="362" customFormat="1" ht="35.25" customHeight="1">
      <c r="A211" s="349" t="s">
        <v>417</v>
      </c>
      <c r="B211" s="361" t="s">
        <v>1227</v>
      </c>
      <c r="C211" s="365">
        <f>'CMSA - ANRE'!HT290</f>
        <v>56.311825000000006</v>
      </c>
      <c r="D211" s="374">
        <f>'CMSA - ANRE'!HT290</f>
        <v>56.311825000000006</v>
      </c>
      <c r="E211" s="375">
        <f>CTSA!GS34</f>
        <v>22.82573228844246</v>
      </c>
      <c r="F211" s="375">
        <f>CPSA!HU75</f>
        <v>129.62474224427623</v>
      </c>
      <c r="G211" s="375">
        <f>CPSA!JC75</f>
        <v>133.84449137214679</v>
      </c>
      <c r="H211" s="375">
        <f t="shared" si="59"/>
        <v>30.270533432244211</v>
      </c>
      <c r="I211" s="375">
        <f t="shared" si="60"/>
        <v>30.882397055785443</v>
      </c>
      <c r="J211" s="375">
        <f t="shared" si="61"/>
        <v>11.951641648248147</v>
      </c>
      <c r="K211" s="375">
        <f t="shared" si="62"/>
        <v>12.193222285818736</v>
      </c>
      <c r="L211" s="375">
        <f t="shared" si="63"/>
        <v>250.98</v>
      </c>
      <c r="M211" s="370">
        <f t="shared" si="64"/>
        <v>256.06</v>
      </c>
      <c r="N211" s="374"/>
      <c r="O211" s="375"/>
      <c r="P211" s="375"/>
      <c r="Q211" s="375"/>
      <c r="R211" s="375"/>
      <c r="S211" s="370"/>
    </row>
    <row r="212" spans="1:19" s="362" customFormat="1" ht="35.25" customHeight="1">
      <c r="A212" s="349" t="s">
        <v>418</v>
      </c>
      <c r="B212" s="361" t="s">
        <v>1228</v>
      </c>
      <c r="C212" s="365">
        <f>'CMSA - ANRE'!HU290</f>
        <v>73.311824999999999</v>
      </c>
      <c r="D212" s="374">
        <f>'CMSA - ANRE'!HU290</f>
        <v>73.311824999999999</v>
      </c>
      <c r="E212" s="375">
        <f>CTSA!GT34</f>
        <v>22.82573228844246</v>
      </c>
      <c r="F212" s="375">
        <f>CPSA!HW75</f>
        <v>129.62474224427623</v>
      </c>
      <c r="G212" s="375">
        <f>CPSA!JE75</f>
        <v>133.84449137214679</v>
      </c>
      <c r="H212" s="375">
        <f t="shared" si="59"/>
        <v>32.73553343224421</v>
      </c>
      <c r="I212" s="375">
        <f t="shared" si="60"/>
        <v>33.347397055785436</v>
      </c>
      <c r="J212" s="375">
        <f t="shared" si="61"/>
        <v>12.924891648248144</v>
      </c>
      <c r="K212" s="375">
        <f t="shared" si="62"/>
        <v>13.166472285818735</v>
      </c>
      <c r="L212" s="375">
        <f t="shared" si="63"/>
        <v>271.42</v>
      </c>
      <c r="M212" s="370">
        <f t="shared" si="64"/>
        <v>276.5</v>
      </c>
      <c r="N212" s="374"/>
      <c r="O212" s="375"/>
      <c r="P212" s="375"/>
      <c r="Q212" s="375"/>
      <c r="R212" s="375"/>
      <c r="S212" s="370"/>
    </row>
    <row r="213" spans="1:19" s="362" customFormat="1" ht="35.25" customHeight="1">
      <c r="A213" s="349" t="s">
        <v>419</v>
      </c>
      <c r="B213" s="361" t="s">
        <v>1229</v>
      </c>
      <c r="C213" s="365">
        <f>'CMSA - ANRE'!HV290</f>
        <v>89.311824999999985</v>
      </c>
      <c r="D213" s="374">
        <f>'CMSA - ANRE'!HV290</f>
        <v>89.311824999999985</v>
      </c>
      <c r="E213" s="375">
        <f>CTSA!GU34</f>
        <v>22.82573228844246</v>
      </c>
      <c r="F213" s="375">
        <f>CPSA!HY75</f>
        <v>129.62474224427623</v>
      </c>
      <c r="G213" s="375">
        <f>CPSA!JG75</f>
        <v>133.84449137214679</v>
      </c>
      <c r="H213" s="375">
        <f t="shared" si="59"/>
        <v>35.055533432244204</v>
      </c>
      <c r="I213" s="375">
        <f t="shared" si="60"/>
        <v>35.667397055785436</v>
      </c>
      <c r="J213" s="375">
        <f t="shared" si="61"/>
        <v>13.840891648248146</v>
      </c>
      <c r="K213" s="375">
        <f t="shared" si="62"/>
        <v>14.082472285818733</v>
      </c>
      <c r="L213" s="375">
        <f t="shared" si="63"/>
        <v>290.66000000000003</v>
      </c>
      <c r="M213" s="370">
        <f t="shared" si="64"/>
        <v>295.73</v>
      </c>
      <c r="N213" s="374"/>
      <c r="O213" s="375"/>
      <c r="P213" s="375"/>
      <c r="Q213" s="375"/>
      <c r="R213" s="375"/>
      <c r="S213" s="370"/>
    </row>
    <row r="214" spans="1:19" s="362" customFormat="1" ht="35.25" customHeight="1">
      <c r="A214" s="349" t="s">
        <v>420</v>
      </c>
      <c r="B214" s="361" t="s">
        <v>1230</v>
      </c>
      <c r="C214" s="365">
        <f>'CMSA - ANRE'!HW290</f>
        <v>112.81182499999998</v>
      </c>
      <c r="D214" s="374">
        <f>'CMSA - ANRE'!HW290</f>
        <v>112.81182499999998</v>
      </c>
      <c r="E214" s="375">
        <f>CTSA!GV34</f>
        <v>22.82573228844246</v>
      </c>
      <c r="F214" s="375">
        <f>CPSA!IA75</f>
        <v>129.62474224427623</v>
      </c>
      <c r="G214" s="375">
        <f>CPSA!JI75</f>
        <v>133.84449137214679</v>
      </c>
      <c r="H214" s="375">
        <f t="shared" si="59"/>
        <v>38.463033432244202</v>
      </c>
      <c r="I214" s="375">
        <f t="shared" si="60"/>
        <v>39.074897055785442</v>
      </c>
      <c r="J214" s="375">
        <f t="shared" si="61"/>
        <v>15.186266648248143</v>
      </c>
      <c r="K214" s="375">
        <f t="shared" si="62"/>
        <v>15.427847285818736</v>
      </c>
      <c r="L214" s="375">
        <f t="shared" si="63"/>
        <v>318.91000000000003</v>
      </c>
      <c r="M214" s="370">
        <f t="shared" si="64"/>
        <v>323.98</v>
      </c>
      <c r="N214" s="374"/>
      <c r="O214" s="375"/>
      <c r="P214" s="375"/>
      <c r="Q214" s="375"/>
      <c r="R214" s="375"/>
      <c r="S214" s="370"/>
    </row>
    <row r="215" spans="1:19" s="362" customFormat="1" ht="35.25" customHeight="1">
      <c r="A215" s="349" t="s">
        <v>421</v>
      </c>
      <c r="B215" s="361" t="s">
        <v>1231</v>
      </c>
      <c r="C215" s="365">
        <f>'CMSA - ANRE'!HX290</f>
        <v>124.00182499999998</v>
      </c>
      <c r="D215" s="374">
        <f>'CMSA - ANRE'!HX290</f>
        <v>124.00182499999998</v>
      </c>
      <c r="E215" s="375">
        <f>CTSA!GW34</f>
        <v>22.82573228844246</v>
      </c>
      <c r="F215" s="375">
        <f>CPSA!IC75</f>
        <v>140.19590366439459</v>
      </c>
      <c r="G215" s="375">
        <f>CPSA!JK75</f>
        <v>144.41565279226512</v>
      </c>
      <c r="H215" s="375">
        <f t="shared" si="59"/>
        <v>41.618401838161361</v>
      </c>
      <c r="I215" s="375">
        <f t="shared" si="60"/>
        <v>42.230265461702594</v>
      </c>
      <c r="J215" s="375">
        <f t="shared" si="61"/>
        <v>16.43209313954992</v>
      </c>
      <c r="K215" s="375">
        <f t="shared" si="62"/>
        <v>16.673673777120509</v>
      </c>
      <c r="L215" s="375">
        <f t="shared" si="63"/>
        <v>345.07</v>
      </c>
      <c r="M215" s="370">
        <f t="shared" si="64"/>
        <v>350.15</v>
      </c>
      <c r="N215" s="374"/>
      <c r="O215" s="375"/>
      <c r="P215" s="375"/>
      <c r="Q215" s="375"/>
      <c r="R215" s="375"/>
      <c r="S215" s="370"/>
    </row>
    <row r="216" spans="1:19" s="362" customFormat="1" ht="35.25" customHeight="1">
      <c r="A216" s="349" t="s">
        <v>422</v>
      </c>
      <c r="B216" s="361" t="s">
        <v>1232</v>
      </c>
      <c r="C216" s="365">
        <f>'CMSA - ANRE'!HY290</f>
        <v>206.811825</v>
      </c>
      <c r="D216" s="374">
        <f>'CMSA - ANRE'!HY290</f>
        <v>206.811825</v>
      </c>
      <c r="E216" s="375">
        <f>CTSA!GX34</f>
        <v>22.82573228844246</v>
      </c>
      <c r="F216" s="375">
        <f>CPSA!IE75</f>
        <v>144.13911467031176</v>
      </c>
      <c r="G216" s="375">
        <f>CPSA!JM75</f>
        <v>148.35886379818228</v>
      </c>
      <c r="H216" s="375">
        <f t="shared" si="59"/>
        <v>54.197617434019357</v>
      </c>
      <c r="I216" s="375">
        <f t="shared" si="60"/>
        <v>54.809481057560589</v>
      </c>
      <c r="J216" s="375">
        <f t="shared" si="61"/>
        <v>21.39871446963868</v>
      </c>
      <c r="K216" s="375">
        <f t="shared" si="62"/>
        <v>21.640295107209269</v>
      </c>
      <c r="L216" s="375">
        <f t="shared" si="63"/>
        <v>449.37</v>
      </c>
      <c r="M216" s="370">
        <f t="shared" si="64"/>
        <v>454.45</v>
      </c>
      <c r="N216" s="374"/>
      <c r="O216" s="375"/>
      <c r="P216" s="375"/>
      <c r="Q216" s="375"/>
      <c r="R216" s="375"/>
      <c r="S216" s="370"/>
    </row>
    <row r="217" spans="1:19" s="362" customFormat="1" ht="35.25" customHeight="1">
      <c r="A217" s="349" t="s">
        <v>423</v>
      </c>
      <c r="B217" s="361" t="s">
        <v>1233</v>
      </c>
      <c r="C217" s="365">
        <f>'CMSA - ANRE'!HZ290</f>
        <v>217.311825</v>
      </c>
      <c r="D217" s="374">
        <f>'CMSA - ANRE'!HZ290</f>
        <v>217.311825</v>
      </c>
      <c r="E217" s="375">
        <f>CTSA!GY34</f>
        <v>22.82573228844246</v>
      </c>
      <c r="F217" s="375">
        <f>CPSA!IG75</f>
        <v>148.08232567622892</v>
      </c>
      <c r="G217" s="375">
        <f>CPSA!JO75</f>
        <v>152.30207480409945</v>
      </c>
      <c r="H217" s="375">
        <f t="shared" si="59"/>
        <v>56.29188302987734</v>
      </c>
      <c r="I217" s="375">
        <f t="shared" si="60"/>
        <v>56.903746653418573</v>
      </c>
      <c r="J217" s="375">
        <f t="shared" si="61"/>
        <v>22.225588299727434</v>
      </c>
      <c r="K217" s="375">
        <f t="shared" si="62"/>
        <v>22.467168937298027</v>
      </c>
      <c r="L217" s="375">
        <f t="shared" si="63"/>
        <v>466.74</v>
      </c>
      <c r="M217" s="370">
        <f t="shared" si="64"/>
        <v>471.81</v>
      </c>
      <c r="N217" s="374"/>
      <c r="O217" s="375"/>
      <c r="P217" s="375"/>
      <c r="Q217" s="375"/>
      <c r="R217" s="375"/>
      <c r="S217" s="370"/>
    </row>
    <row r="218" spans="1:19" s="362" customFormat="1" ht="35.25" customHeight="1">
      <c r="A218" s="349" t="s">
        <v>424</v>
      </c>
      <c r="B218" s="361" t="s">
        <v>1234</v>
      </c>
      <c r="C218" s="365">
        <f>'CMSA - ANRE'!IA290</f>
        <v>251.811825</v>
      </c>
      <c r="D218" s="374">
        <f>'CMSA - ANRE'!IA290</f>
        <v>251.811825</v>
      </c>
      <c r="E218" s="375">
        <f>CTSA!GZ34</f>
        <v>22.82573228844246</v>
      </c>
      <c r="F218" s="375">
        <f>CPSA!II75</f>
        <v>148.08232567622892</v>
      </c>
      <c r="G218" s="375">
        <f>CPSA!JQ75</f>
        <v>152.30207480409945</v>
      </c>
      <c r="H218" s="375">
        <f t="shared" si="59"/>
        <v>61.294383029877338</v>
      </c>
      <c r="I218" s="375">
        <f t="shared" si="60"/>
        <v>61.90624665341857</v>
      </c>
      <c r="J218" s="375">
        <f t="shared" si="61"/>
        <v>24.200713299727436</v>
      </c>
      <c r="K218" s="375">
        <f t="shared" si="62"/>
        <v>24.442293937298025</v>
      </c>
      <c r="L218" s="375">
        <f t="shared" si="63"/>
        <v>508.21</v>
      </c>
      <c r="M218" s="370">
        <f t="shared" si="64"/>
        <v>513.29</v>
      </c>
      <c r="N218" s="374"/>
      <c r="O218" s="375"/>
      <c r="P218" s="375"/>
      <c r="Q218" s="375"/>
      <c r="R218" s="375"/>
      <c r="S218" s="370"/>
    </row>
    <row r="219" spans="1:19" s="362" customFormat="1" ht="35.25" customHeight="1">
      <c r="A219" s="349" t="s">
        <v>425</v>
      </c>
      <c r="B219" s="361" t="s">
        <v>1235</v>
      </c>
      <c r="C219" s="365">
        <f>'CMSA - ANRE'!IB290</f>
        <v>418.81182500000006</v>
      </c>
      <c r="D219" s="374">
        <f>'CMSA - ANRE'!IB290</f>
        <v>418.81182500000006</v>
      </c>
      <c r="E219" s="375">
        <f>CTSA!HA34</f>
        <v>22.82573228844246</v>
      </c>
      <c r="F219" s="375">
        <f>CPSA!IK75</f>
        <v>148.08232567622892</v>
      </c>
      <c r="G219" s="375">
        <f>CPSA!JS75</f>
        <v>152.30207480409945</v>
      </c>
      <c r="H219" s="375">
        <f t="shared" si="59"/>
        <v>85.509383029877355</v>
      </c>
      <c r="I219" s="375">
        <f t="shared" si="60"/>
        <v>86.121246653418581</v>
      </c>
      <c r="J219" s="375">
        <f t="shared" si="61"/>
        <v>33.761463299727438</v>
      </c>
      <c r="K219" s="375">
        <f t="shared" si="62"/>
        <v>34.003043937298024</v>
      </c>
      <c r="L219" s="375">
        <f t="shared" si="63"/>
        <v>708.99</v>
      </c>
      <c r="M219" s="370">
        <f t="shared" si="64"/>
        <v>714.06</v>
      </c>
      <c r="N219" s="374"/>
      <c r="O219" s="375"/>
      <c r="P219" s="375"/>
      <c r="Q219" s="375"/>
      <c r="R219" s="375"/>
      <c r="S219" s="370"/>
    </row>
    <row r="220" spans="1:19" s="362" customFormat="1" ht="35.25" customHeight="1">
      <c r="A220" s="349" t="s">
        <v>426</v>
      </c>
      <c r="B220" s="361" t="s">
        <v>1236</v>
      </c>
      <c r="C220" s="365">
        <f>'CMSA - ANRE'!IC290</f>
        <v>773.31182500000011</v>
      </c>
      <c r="D220" s="374">
        <f>'CMSA - ANRE'!IC290</f>
        <v>773.31182500000011</v>
      </c>
      <c r="E220" s="375">
        <f>CTSA!HB34</f>
        <v>22.82573228844246</v>
      </c>
      <c r="F220" s="375">
        <f>CPSA!IM75</f>
        <v>148.08232567622892</v>
      </c>
      <c r="G220" s="375">
        <f>CPSA!JU75</f>
        <v>152.30207480409945</v>
      </c>
      <c r="H220" s="375">
        <f t="shared" si="59"/>
        <v>136.91188302987737</v>
      </c>
      <c r="I220" s="375">
        <f t="shared" si="60"/>
        <v>137.52374665341858</v>
      </c>
      <c r="J220" s="375">
        <f t="shared" si="61"/>
        <v>54.056588299727451</v>
      </c>
      <c r="K220" s="375">
        <f t="shared" si="62"/>
        <v>54.298168937298037</v>
      </c>
      <c r="L220" s="375">
        <f t="shared" si="63"/>
        <v>1135.19</v>
      </c>
      <c r="M220" s="370">
        <f t="shared" si="64"/>
        <v>1140.26</v>
      </c>
      <c r="N220" s="374"/>
      <c r="O220" s="375"/>
      <c r="P220" s="375"/>
      <c r="Q220" s="375"/>
      <c r="R220" s="375"/>
      <c r="S220" s="370"/>
    </row>
    <row r="221" spans="1:19" s="362" customFormat="1" ht="35.25" customHeight="1">
      <c r="A221" s="349" t="s">
        <v>427</v>
      </c>
      <c r="B221" s="361" t="s">
        <v>1237</v>
      </c>
      <c r="C221" s="365">
        <f>'CMSA - ANRE'!ID290</f>
        <v>712.31182500000011</v>
      </c>
      <c r="D221" s="374">
        <f>'CMSA - ANRE'!ID290</f>
        <v>712.31182500000011</v>
      </c>
      <c r="E221" s="375">
        <f>CTSA!HC34</f>
        <v>22.82573228844246</v>
      </c>
      <c r="F221" s="375">
        <f>CPSA!IO75</f>
        <v>148.08232567622892</v>
      </c>
      <c r="G221" s="375">
        <f>CPSA!JW75</f>
        <v>152.30207480409945</v>
      </c>
      <c r="H221" s="375">
        <f t="shared" si="59"/>
        <v>128.06688302987737</v>
      </c>
      <c r="I221" s="375">
        <f t="shared" si="60"/>
        <v>128.67874665341859</v>
      </c>
      <c r="J221" s="375">
        <f t="shared" si="61"/>
        <v>50.564338299727446</v>
      </c>
      <c r="K221" s="375">
        <f t="shared" si="62"/>
        <v>50.805918937298031</v>
      </c>
      <c r="L221" s="375">
        <f t="shared" si="63"/>
        <v>1061.8499999999999</v>
      </c>
      <c r="M221" s="370">
        <f t="shared" si="64"/>
        <v>1066.92</v>
      </c>
      <c r="N221" s="374"/>
      <c r="O221" s="375"/>
      <c r="P221" s="375"/>
      <c r="Q221" s="375"/>
      <c r="R221" s="375"/>
      <c r="S221" s="370"/>
    </row>
    <row r="222" spans="1:19" s="362" customFormat="1" ht="35.25" customHeight="1">
      <c r="A222" s="349" t="s">
        <v>428</v>
      </c>
      <c r="B222" s="361" t="s">
        <v>1238</v>
      </c>
      <c r="C222" s="365">
        <f>'CMSA - ANRE'!IE290</f>
        <v>1194.4218249999997</v>
      </c>
      <c r="D222" s="374">
        <f>'CMSA - ANRE'!IE290</f>
        <v>1194.4218249999997</v>
      </c>
      <c r="E222" s="375">
        <f>CTSA!HD34</f>
        <v>22.82573228844246</v>
      </c>
      <c r="F222" s="375">
        <f>CPSA!IQ75</f>
        <v>148.08232567622892</v>
      </c>
      <c r="G222" s="375">
        <f>CPSA!JY75</f>
        <v>152.30207480409945</v>
      </c>
      <c r="H222" s="375">
        <f t="shared" si="59"/>
        <v>197.97283302987728</v>
      </c>
      <c r="I222" s="375">
        <f t="shared" si="60"/>
        <v>198.58469665341852</v>
      </c>
      <c r="J222" s="375">
        <f t="shared" si="61"/>
        <v>78.165135799727409</v>
      </c>
      <c r="K222" s="375">
        <f t="shared" si="62"/>
        <v>78.406716437298002</v>
      </c>
      <c r="L222" s="375">
        <f t="shared" si="63"/>
        <v>1641.47</v>
      </c>
      <c r="M222" s="370">
        <f t="shared" si="64"/>
        <v>1646.54</v>
      </c>
      <c r="N222" s="374"/>
      <c r="O222" s="375"/>
      <c r="P222" s="375"/>
      <c r="Q222" s="375"/>
      <c r="R222" s="375"/>
      <c r="S222" s="370"/>
    </row>
    <row r="223" spans="1:19" s="362" customFormat="1" ht="35.25" customHeight="1">
      <c r="A223" s="349" t="s">
        <v>429</v>
      </c>
      <c r="B223" s="361" t="s">
        <v>1239</v>
      </c>
      <c r="C223" s="365">
        <f>'CMSA - ANRE'!IF290</f>
        <v>1301.7118249999999</v>
      </c>
      <c r="D223" s="374">
        <f>'CMSA - ANRE'!IF290</f>
        <v>1301.7118249999999</v>
      </c>
      <c r="E223" s="375">
        <f>CTSA!HE34</f>
        <v>22.82573228844246</v>
      </c>
      <c r="F223" s="375">
        <f>CPSA!IS75</f>
        <v>148.08232567622892</v>
      </c>
      <c r="G223" s="375">
        <f>CPSA!KA75</f>
        <v>152.30207480409945</v>
      </c>
      <c r="H223" s="375">
        <f t="shared" si="59"/>
        <v>213.52988302987731</v>
      </c>
      <c r="I223" s="375">
        <f t="shared" si="60"/>
        <v>214.14174665341852</v>
      </c>
      <c r="J223" s="375">
        <f t="shared" si="61"/>
        <v>84.307488299727424</v>
      </c>
      <c r="K223" s="375">
        <f t="shared" si="62"/>
        <v>84.549068937298017</v>
      </c>
      <c r="L223" s="375">
        <f t="shared" si="63"/>
        <v>1770.46</v>
      </c>
      <c r="M223" s="370">
        <f t="shared" si="64"/>
        <v>1775.53</v>
      </c>
      <c r="N223" s="374"/>
      <c r="O223" s="375"/>
      <c r="P223" s="375"/>
      <c r="Q223" s="375"/>
      <c r="R223" s="375"/>
      <c r="S223" s="370"/>
    </row>
    <row r="224" spans="1:19" s="362" customFormat="1" ht="35.25" customHeight="1">
      <c r="A224" s="349" t="s">
        <v>430</v>
      </c>
      <c r="B224" s="361" t="s">
        <v>1240</v>
      </c>
      <c r="C224" s="365">
        <f>'CMSA - ANRE'!IG290</f>
        <v>1766.7218249999999</v>
      </c>
      <c r="D224" s="374">
        <f>'CMSA - ANRE'!IG290</f>
        <v>1766.7218249999999</v>
      </c>
      <c r="E224" s="375">
        <f>CTSA!HF34</f>
        <v>22.82573228844246</v>
      </c>
      <c r="F224" s="375">
        <f>CPSA!IU75</f>
        <v>148.08232567622892</v>
      </c>
      <c r="G224" s="375">
        <f>CPSA!KC75</f>
        <v>152.30207480409945</v>
      </c>
      <c r="H224" s="375">
        <f t="shared" si="59"/>
        <v>280.95633302987733</v>
      </c>
      <c r="I224" s="375">
        <f t="shared" si="60"/>
        <v>281.56819665341851</v>
      </c>
      <c r="J224" s="375">
        <f t="shared" si="61"/>
        <v>110.92931079972743</v>
      </c>
      <c r="K224" s="375">
        <f t="shared" si="62"/>
        <v>111.17089143729802</v>
      </c>
      <c r="L224" s="375">
        <f t="shared" si="63"/>
        <v>2329.52</v>
      </c>
      <c r="M224" s="370">
        <f t="shared" si="64"/>
        <v>2334.59</v>
      </c>
      <c r="N224" s="374"/>
      <c r="O224" s="375"/>
      <c r="P224" s="375"/>
      <c r="Q224" s="375"/>
      <c r="R224" s="375"/>
      <c r="S224" s="370"/>
    </row>
    <row r="225" spans="1:19" s="362" customFormat="1" ht="35.25" customHeight="1">
      <c r="A225" s="349" t="s">
        <v>431</v>
      </c>
      <c r="B225" s="361" t="s">
        <v>1241</v>
      </c>
      <c r="C225" s="365"/>
      <c r="D225" s="374">
        <f>'CMSA - ANRE'!IH290</f>
        <v>64.708425000000005</v>
      </c>
      <c r="E225" s="375">
        <f>CTSA!HG34</f>
        <v>22.82573228844246</v>
      </c>
      <c r="F225" s="375"/>
      <c r="G225" s="375">
        <f>CPSA!KD75</f>
        <v>133.88056061537728</v>
      </c>
      <c r="H225" s="375" t="str">
        <f t="shared" si="59"/>
        <v xml:space="preserve"> </v>
      </c>
      <c r="I225" s="375">
        <f t="shared" si="60"/>
        <v>32.10513409605386</v>
      </c>
      <c r="J225" s="375" t="str">
        <f t="shared" si="61"/>
        <v xml:space="preserve"> </v>
      </c>
      <c r="K225" s="375">
        <f t="shared" si="62"/>
        <v>12.67599259999368</v>
      </c>
      <c r="L225" s="375" t="str">
        <f t="shared" si="63"/>
        <v xml:space="preserve"> </v>
      </c>
      <c r="M225" s="370">
        <f t="shared" si="64"/>
        <v>266.2</v>
      </c>
      <c r="N225" s="374"/>
      <c r="O225" s="375"/>
      <c r="P225" s="375"/>
      <c r="Q225" s="375"/>
      <c r="R225" s="375"/>
      <c r="S225" s="370"/>
    </row>
    <row r="226" spans="1:19" s="362" customFormat="1" ht="35.25" customHeight="1">
      <c r="A226" s="349" t="s">
        <v>432</v>
      </c>
      <c r="B226" s="361" t="s">
        <v>1242</v>
      </c>
      <c r="C226" s="365"/>
      <c r="D226" s="374">
        <f>'CMSA - ANRE'!II290</f>
        <v>65.798425000000009</v>
      </c>
      <c r="E226" s="375">
        <f>CTSA!HH34</f>
        <v>22.82573228844246</v>
      </c>
      <c r="F226" s="375"/>
      <c r="G226" s="375">
        <f>CPSA!KE75</f>
        <v>133.88056061537728</v>
      </c>
      <c r="H226" s="375" t="str">
        <f t="shared" si="59"/>
        <v xml:space="preserve"> </v>
      </c>
      <c r="I226" s="375">
        <f t="shared" si="60"/>
        <v>32.263184096053863</v>
      </c>
      <c r="J226" s="375" t="str">
        <f t="shared" si="61"/>
        <v xml:space="preserve"> </v>
      </c>
      <c r="K226" s="375">
        <f t="shared" si="62"/>
        <v>12.738395099993681</v>
      </c>
      <c r="L226" s="375" t="str">
        <f t="shared" si="63"/>
        <v xml:space="preserve"> </v>
      </c>
      <c r="M226" s="370">
        <f t="shared" si="64"/>
        <v>267.51</v>
      </c>
      <c r="N226" s="374"/>
      <c r="O226" s="375"/>
      <c r="P226" s="375"/>
      <c r="Q226" s="375"/>
      <c r="R226" s="375"/>
      <c r="S226" s="370"/>
    </row>
    <row r="227" spans="1:19" s="362" customFormat="1" ht="35.25" customHeight="1">
      <c r="A227" s="349" t="s">
        <v>433</v>
      </c>
      <c r="B227" s="361" t="s">
        <v>1243</v>
      </c>
      <c r="C227" s="365"/>
      <c r="D227" s="374">
        <f>'CMSA - ANRE'!IJ290</f>
        <v>75.15842499999998</v>
      </c>
      <c r="E227" s="375">
        <f>CTSA!HI34</f>
        <v>22.82573228844246</v>
      </c>
      <c r="F227" s="375"/>
      <c r="G227" s="375">
        <f>CPSA!KF75</f>
        <v>133.88056061537728</v>
      </c>
      <c r="H227" s="375" t="str">
        <f t="shared" si="59"/>
        <v xml:space="preserve"> </v>
      </c>
      <c r="I227" s="375">
        <f t="shared" si="60"/>
        <v>33.620384096053854</v>
      </c>
      <c r="J227" s="375" t="str">
        <f t="shared" si="61"/>
        <v xml:space="preserve"> </v>
      </c>
      <c r="K227" s="375">
        <f t="shared" si="62"/>
        <v>13.274255099993679</v>
      </c>
      <c r="L227" s="375" t="str">
        <f t="shared" si="63"/>
        <v xml:space="preserve"> </v>
      </c>
      <c r="M227" s="370">
        <f t="shared" si="64"/>
        <v>278.76</v>
      </c>
      <c r="N227" s="374"/>
      <c r="O227" s="375"/>
      <c r="P227" s="375"/>
      <c r="Q227" s="375"/>
      <c r="R227" s="375"/>
      <c r="S227" s="370"/>
    </row>
    <row r="228" spans="1:19" s="362" customFormat="1" ht="35.25" customHeight="1">
      <c r="A228" s="349" t="s">
        <v>434</v>
      </c>
      <c r="B228" s="361" t="s">
        <v>1244</v>
      </c>
      <c r="C228" s="365"/>
      <c r="D228" s="374">
        <f>'CMSA - ANRE'!IK290</f>
        <v>60.995091666666681</v>
      </c>
      <c r="E228" s="375">
        <f>CTSA!HJ34</f>
        <v>22.82573228844246</v>
      </c>
      <c r="F228" s="375"/>
      <c r="G228" s="375">
        <f>CPSA!KG75</f>
        <v>133.88056061537728</v>
      </c>
      <c r="H228" s="375" t="str">
        <f t="shared" si="59"/>
        <v xml:space="preserve"> </v>
      </c>
      <c r="I228" s="375">
        <f t="shared" si="60"/>
        <v>31.566700762720529</v>
      </c>
      <c r="J228" s="375" t="str">
        <f t="shared" si="61"/>
        <v xml:space="preserve"> </v>
      </c>
      <c r="K228" s="375">
        <f t="shared" si="62"/>
        <v>12.463404266660348</v>
      </c>
      <c r="L228" s="375" t="str">
        <f t="shared" si="63"/>
        <v xml:space="preserve"> </v>
      </c>
      <c r="M228" s="370">
        <f t="shared" si="64"/>
        <v>261.73</v>
      </c>
      <c r="N228" s="374"/>
      <c r="O228" s="375"/>
      <c r="P228" s="375"/>
      <c r="Q228" s="375"/>
      <c r="R228" s="375"/>
      <c r="S228" s="370"/>
    </row>
    <row r="229" spans="1:19" s="362" customFormat="1" ht="35.25" customHeight="1">
      <c r="A229" s="349" t="s">
        <v>435</v>
      </c>
      <c r="B229" s="361" t="s">
        <v>1245</v>
      </c>
      <c r="C229" s="365"/>
      <c r="D229" s="374">
        <f>'CMSA - ANRE'!IL290</f>
        <v>105.99509166666665</v>
      </c>
      <c r="E229" s="375">
        <f>CTSA!HK34</f>
        <v>22.82573228844246</v>
      </c>
      <c r="F229" s="375"/>
      <c r="G229" s="375">
        <f>CPSA!KH75</f>
        <v>133.88056061537728</v>
      </c>
      <c r="H229" s="375" t="str">
        <f t="shared" si="59"/>
        <v xml:space="preserve"> </v>
      </c>
      <c r="I229" s="375">
        <f t="shared" si="60"/>
        <v>38.091700762720528</v>
      </c>
      <c r="J229" s="375" t="str">
        <f t="shared" si="61"/>
        <v xml:space="preserve"> </v>
      </c>
      <c r="K229" s="375">
        <f t="shared" si="62"/>
        <v>15.039654266660348</v>
      </c>
      <c r="L229" s="375" t="str">
        <f t="shared" si="63"/>
        <v xml:space="preserve"> </v>
      </c>
      <c r="M229" s="370">
        <f t="shared" si="64"/>
        <v>315.83</v>
      </c>
      <c r="N229" s="374"/>
      <c r="O229" s="375"/>
      <c r="P229" s="375"/>
      <c r="Q229" s="375"/>
      <c r="R229" s="375"/>
      <c r="S229" s="370"/>
    </row>
    <row r="230" spans="1:19" s="362" customFormat="1" ht="35.25" customHeight="1">
      <c r="A230" s="349" t="s">
        <v>436</v>
      </c>
      <c r="B230" s="361" t="s">
        <v>1246</v>
      </c>
      <c r="C230" s="365"/>
      <c r="D230" s="374">
        <f>'CMSA - ANRE'!IM290</f>
        <v>164.32842500000001</v>
      </c>
      <c r="E230" s="375">
        <f>CTSA!HL34</f>
        <v>22.82573228844246</v>
      </c>
      <c r="F230" s="375"/>
      <c r="G230" s="375">
        <f>CPSA!KI75</f>
        <v>144.45172203549564</v>
      </c>
      <c r="H230" s="375" t="str">
        <f t="shared" si="59"/>
        <v xml:space="preserve"> </v>
      </c>
      <c r="I230" s="375">
        <f t="shared" si="60"/>
        <v>48.082852501971018</v>
      </c>
      <c r="J230" s="375" t="str">
        <f t="shared" si="61"/>
        <v xml:space="preserve"> </v>
      </c>
      <c r="K230" s="375">
        <f t="shared" si="62"/>
        <v>18.984436591295459</v>
      </c>
      <c r="L230" s="375" t="str">
        <f t="shared" si="63"/>
        <v xml:space="preserve"> </v>
      </c>
      <c r="M230" s="370">
        <f t="shared" si="64"/>
        <v>398.67</v>
      </c>
      <c r="N230" s="374"/>
      <c r="O230" s="375"/>
      <c r="P230" s="375"/>
      <c r="Q230" s="375"/>
      <c r="R230" s="375"/>
      <c r="S230" s="370"/>
    </row>
    <row r="231" spans="1:19" s="362" customFormat="1" ht="35.25" customHeight="1">
      <c r="A231" s="349" t="s">
        <v>437</v>
      </c>
      <c r="B231" s="361" t="s">
        <v>1247</v>
      </c>
      <c r="C231" s="365"/>
      <c r="D231" s="374">
        <f>'CMSA - ANRE'!IN290</f>
        <v>174.748425</v>
      </c>
      <c r="E231" s="375">
        <f>CTSA!HM34</f>
        <v>22.82573228844246</v>
      </c>
      <c r="F231" s="375"/>
      <c r="G231" s="375">
        <f>CPSA!KJ75</f>
        <v>148.3949330414128</v>
      </c>
      <c r="H231" s="375" t="str">
        <f t="shared" si="59"/>
        <v xml:space="preserve"> </v>
      </c>
      <c r="I231" s="375">
        <f t="shared" si="60"/>
        <v>50.165518097829008</v>
      </c>
      <c r="J231" s="375" t="str">
        <f t="shared" si="61"/>
        <v xml:space="preserve"> </v>
      </c>
      <c r="K231" s="375">
        <f t="shared" si="62"/>
        <v>19.806730421384216</v>
      </c>
      <c r="L231" s="375" t="str">
        <f t="shared" si="63"/>
        <v xml:space="preserve"> </v>
      </c>
      <c r="M231" s="370">
        <f t="shared" si="64"/>
        <v>415.94</v>
      </c>
      <c r="N231" s="374"/>
      <c r="O231" s="375"/>
      <c r="P231" s="375"/>
      <c r="Q231" s="375"/>
      <c r="R231" s="375"/>
      <c r="S231" s="370"/>
    </row>
    <row r="232" spans="1:19" s="362" customFormat="1" ht="35.25" customHeight="1">
      <c r="A232" s="349" t="s">
        <v>438</v>
      </c>
      <c r="B232" s="361" t="s">
        <v>1248</v>
      </c>
      <c r="C232" s="365"/>
      <c r="D232" s="374">
        <f>'CMSA - ANRE'!IO290</f>
        <v>188.498425</v>
      </c>
      <c r="E232" s="375">
        <f>CTSA!HN34</f>
        <v>22.82573228844246</v>
      </c>
      <c r="F232" s="375"/>
      <c r="G232" s="375">
        <f>CPSA!KK75</f>
        <v>152.33814404732996</v>
      </c>
      <c r="H232" s="375" t="str">
        <f t="shared" si="59"/>
        <v xml:space="preserve"> </v>
      </c>
      <c r="I232" s="375">
        <f t="shared" si="60"/>
        <v>52.731033693687003</v>
      </c>
      <c r="J232" s="375" t="str">
        <f t="shared" si="61"/>
        <v xml:space="preserve"> </v>
      </c>
      <c r="K232" s="375">
        <f t="shared" si="62"/>
        <v>20.819666751472973</v>
      </c>
      <c r="L232" s="375" t="str">
        <f t="shared" si="63"/>
        <v xml:space="preserve"> </v>
      </c>
      <c r="M232" s="370">
        <f t="shared" si="64"/>
        <v>437.21</v>
      </c>
      <c r="N232" s="374"/>
      <c r="O232" s="375"/>
      <c r="P232" s="375"/>
      <c r="Q232" s="375"/>
      <c r="R232" s="375"/>
      <c r="S232" s="370"/>
    </row>
    <row r="233" spans="1:19" s="362" customFormat="1" ht="35.25" customHeight="1">
      <c r="A233" s="349" t="s">
        <v>439</v>
      </c>
      <c r="B233" s="361" t="s">
        <v>1249</v>
      </c>
      <c r="C233" s="365"/>
      <c r="D233" s="374">
        <f>'CMSA - ANRE'!IP290</f>
        <v>167.248425</v>
      </c>
      <c r="E233" s="375">
        <f>CTSA!HO34</f>
        <v>22.82573228844246</v>
      </c>
      <c r="F233" s="375"/>
      <c r="G233" s="375">
        <f>CPSA!KL75</f>
        <v>152.33814404732996</v>
      </c>
      <c r="H233" s="375" t="str">
        <f t="shared" si="59"/>
        <v xml:space="preserve"> </v>
      </c>
      <c r="I233" s="375">
        <f t="shared" si="60"/>
        <v>49.649783693686999</v>
      </c>
      <c r="J233" s="375" t="str">
        <f t="shared" si="61"/>
        <v xml:space="preserve"> </v>
      </c>
      <c r="K233" s="375">
        <f t="shared" si="62"/>
        <v>19.603104251472974</v>
      </c>
      <c r="L233" s="375" t="str">
        <f t="shared" si="63"/>
        <v xml:space="preserve"> </v>
      </c>
      <c r="M233" s="370">
        <f t="shared" si="64"/>
        <v>411.67</v>
      </c>
      <c r="N233" s="374"/>
      <c r="O233" s="375"/>
      <c r="P233" s="375"/>
      <c r="Q233" s="375"/>
      <c r="R233" s="375"/>
      <c r="S233" s="370"/>
    </row>
    <row r="234" spans="1:19" s="362" customFormat="1" ht="35.25" customHeight="1">
      <c r="A234" s="349" t="s">
        <v>440</v>
      </c>
      <c r="B234" s="361" t="s">
        <v>1250</v>
      </c>
      <c r="C234" s="365"/>
      <c r="D234" s="374">
        <f>'CMSA - ANRE'!IQ290</f>
        <v>765.30842500000006</v>
      </c>
      <c r="E234" s="375">
        <f>CTSA!HP34</f>
        <v>22.82573228844246</v>
      </c>
      <c r="F234" s="375"/>
      <c r="G234" s="375">
        <f>CPSA!KM75</f>
        <v>152.33814404732996</v>
      </c>
      <c r="H234" s="375" t="str">
        <f t="shared" si="59"/>
        <v xml:space="preserve"> </v>
      </c>
      <c r="I234" s="375">
        <f t="shared" si="60"/>
        <v>136.36848369368701</v>
      </c>
      <c r="J234" s="375" t="str">
        <f t="shared" si="61"/>
        <v xml:space="preserve"> </v>
      </c>
      <c r="K234" s="375">
        <f t="shared" si="62"/>
        <v>53.842039251472983</v>
      </c>
      <c r="L234" s="375" t="str">
        <f t="shared" si="63"/>
        <v xml:space="preserve"> </v>
      </c>
      <c r="M234" s="370">
        <f t="shared" si="64"/>
        <v>1130.68</v>
      </c>
      <c r="N234" s="374"/>
      <c r="O234" s="375"/>
      <c r="P234" s="375"/>
      <c r="Q234" s="375"/>
      <c r="R234" s="375"/>
      <c r="S234" s="370"/>
    </row>
    <row r="235" spans="1:19" s="362" customFormat="1" ht="35.25" customHeight="1">
      <c r="A235" s="349" t="s">
        <v>441</v>
      </c>
      <c r="B235" s="361" t="s">
        <v>1251</v>
      </c>
      <c r="C235" s="365"/>
      <c r="D235" s="374">
        <f>'CMSA - ANRE'!IR290</f>
        <v>776.04842500000007</v>
      </c>
      <c r="E235" s="375">
        <f>CTSA!HQ34</f>
        <v>22.82573228844246</v>
      </c>
      <c r="F235" s="375"/>
      <c r="G235" s="375">
        <f>CPSA!KN75</f>
        <v>152.33814404732996</v>
      </c>
      <c r="H235" s="375" t="str">
        <f t="shared" si="59"/>
        <v xml:space="preserve"> </v>
      </c>
      <c r="I235" s="375">
        <f t="shared" si="60"/>
        <v>137.92578369368701</v>
      </c>
      <c r="J235" s="375" t="str">
        <f t="shared" si="61"/>
        <v xml:space="preserve"> </v>
      </c>
      <c r="K235" s="375">
        <f t="shared" si="62"/>
        <v>54.456904251472977</v>
      </c>
      <c r="L235" s="375" t="str">
        <f t="shared" si="63"/>
        <v xml:space="preserve"> </v>
      </c>
      <c r="M235" s="370">
        <f t="shared" si="64"/>
        <v>1143.5899999999999</v>
      </c>
      <c r="N235" s="374"/>
      <c r="O235" s="375"/>
      <c r="P235" s="375"/>
      <c r="Q235" s="375"/>
      <c r="R235" s="375"/>
      <c r="S235" s="370"/>
    </row>
    <row r="236" spans="1:19" s="362" customFormat="1" ht="35.25" customHeight="1">
      <c r="A236" s="349" t="s">
        <v>442</v>
      </c>
      <c r="B236" s="361" t="s">
        <v>1252</v>
      </c>
      <c r="C236" s="365"/>
      <c r="D236" s="374">
        <f>'CMSA - ANRE'!IS290</f>
        <v>786.76842500000009</v>
      </c>
      <c r="E236" s="375">
        <f>CTSA!HR34</f>
        <v>22.82573228844246</v>
      </c>
      <c r="F236" s="375"/>
      <c r="G236" s="375">
        <f>CPSA!KO75</f>
        <v>152.33814404732996</v>
      </c>
      <c r="H236" s="375" t="str">
        <f t="shared" si="59"/>
        <v xml:space="preserve"> </v>
      </c>
      <c r="I236" s="375">
        <f t="shared" si="60"/>
        <v>139.480183693687</v>
      </c>
      <c r="J236" s="375" t="str">
        <f t="shared" si="61"/>
        <v xml:space="preserve"> </v>
      </c>
      <c r="K236" s="375">
        <f t="shared" si="62"/>
        <v>55.070624251472978</v>
      </c>
      <c r="L236" s="375" t="str">
        <f t="shared" si="63"/>
        <v xml:space="preserve"> </v>
      </c>
      <c r="M236" s="370">
        <f t="shared" si="64"/>
        <v>1156.48</v>
      </c>
      <c r="N236" s="374"/>
      <c r="O236" s="375"/>
      <c r="P236" s="375"/>
      <c r="Q236" s="375"/>
      <c r="R236" s="375"/>
      <c r="S236" s="370"/>
    </row>
    <row r="237" spans="1:19" s="362" customFormat="1" ht="35.25" customHeight="1">
      <c r="A237" s="349" t="s">
        <v>443</v>
      </c>
      <c r="B237" s="361" t="s">
        <v>1253</v>
      </c>
      <c r="C237" s="365"/>
      <c r="D237" s="374">
        <f>'CMSA - ANRE'!IT290</f>
        <v>1194.4384249999996</v>
      </c>
      <c r="E237" s="375">
        <f>CTSA!HS34</f>
        <v>22.82573228844246</v>
      </c>
      <c r="F237" s="375"/>
      <c r="G237" s="375">
        <f>CPSA!KP75</f>
        <v>152.33814404732996</v>
      </c>
      <c r="H237" s="375" t="str">
        <f t="shared" si="59"/>
        <v xml:space="preserve"> </v>
      </c>
      <c r="I237" s="375">
        <f t="shared" si="60"/>
        <v>198.59233369368692</v>
      </c>
      <c r="J237" s="375" t="str">
        <f t="shared" si="61"/>
        <v xml:space="preserve"> </v>
      </c>
      <c r="K237" s="375">
        <f t="shared" si="62"/>
        <v>78.409731751472947</v>
      </c>
      <c r="L237" s="375" t="str">
        <f t="shared" si="63"/>
        <v xml:space="preserve"> </v>
      </c>
      <c r="M237" s="370">
        <f t="shared" si="64"/>
        <v>1646.6</v>
      </c>
      <c r="N237" s="374"/>
      <c r="O237" s="375"/>
      <c r="P237" s="375"/>
      <c r="Q237" s="375"/>
      <c r="R237" s="375"/>
      <c r="S237" s="370"/>
    </row>
    <row r="238" spans="1:19" s="362" customFormat="1" ht="35.25" customHeight="1">
      <c r="A238" s="349" t="s">
        <v>444</v>
      </c>
      <c r="B238" s="361" t="s">
        <v>1096</v>
      </c>
      <c r="C238" s="365"/>
      <c r="D238" s="374">
        <f>'CMSA - ANRE'!IU290</f>
        <v>1301.7284249999998</v>
      </c>
      <c r="E238" s="375">
        <f>CTSA!HT34</f>
        <v>22.82573228844246</v>
      </c>
      <c r="F238" s="375"/>
      <c r="G238" s="375">
        <f>CPSA!KQ75</f>
        <v>152.33814404732996</v>
      </c>
      <c r="H238" s="375" t="str">
        <f t="shared" si="59"/>
        <v xml:space="preserve"> </v>
      </c>
      <c r="I238" s="375">
        <f t="shared" si="60"/>
        <v>214.14938369368693</v>
      </c>
      <c r="J238" s="375" t="str">
        <f t="shared" si="61"/>
        <v xml:space="preserve"> </v>
      </c>
      <c r="K238" s="375">
        <f t="shared" si="62"/>
        <v>84.552084251472962</v>
      </c>
      <c r="L238" s="375" t="str">
        <f t="shared" si="63"/>
        <v xml:space="preserve"> </v>
      </c>
      <c r="M238" s="370">
        <f t="shared" si="64"/>
        <v>1775.59</v>
      </c>
      <c r="N238" s="374"/>
      <c r="O238" s="375"/>
      <c r="P238" s="375"/>
      <c r="Q238" s="375"/>
      <c r="R238" s="375"/>
      <c r="S238" s="370"/>
    </row>
    <row r="239" spans="1:19" s="362" customFormat="1" ht="35.25" customHeight="1">
      <c r="A239" s="349" t="s">
        <v>445</v>
      </c>
      <c r="B239" s="361" t="s">
        <v>1254</v>
      </c>
      <c r="C239" s="365"/>
      <c r="D239" s="374">
        <f>'CMSA - ANRE'!IV290</f>
        <v>1766.7384249999998</v>
      </c>
      <c r="E239" s="375">
        <f>CTSA!HU34</f>
        <v>22.82573228844246</v>
      </c>
      <c r="F239" s="375"/>
      <c r="G239" s="375">
        <f>CPSA!KR75</f>
        <v>152.33814404732996</v>
      </c>
      <c r="H239" s="375" t="str">
        <f t="shared" si="59"/>
        <v xml:space="preserve"> </v>
      </c>
      <c r="I239" s="375">
        <f t="shared" si="60"/>
        <v>281.57583369368695</v>
      </c>
      <c r="J239" s="375" t="str">
        <f t="shared" si="61"/>
        <v xml:space="preserve"> </v>
      </c>
      <c r="K239" s="375">
        <f t="shared" si="62"/>
        <v>111.17390675147294</v>
      </c>
      <c r="L239" s="375" t="str">
        <f t="shared" si="63"/>
        <v xml:space="preserve"> </v>
      </c>
      <c r="M239" s="370">
        <f t="shared" si="64"/>
        <v>2334.65</v>
      </c>
      <c r="N239" s="374"/>
      <c r="O239" s="375"/>
      <c r="P239" s="375"/>
      <c r="Q239" s="375"/>
      <c r="R239" s="375"/>
      <c r="S239" s="370"/>
    </row>
    <row r="240" spans="1:19" s="362" customFormat="1" ht="35.25" customHeight="1">
      <c r="A240" s="349" t="s">
        <v>446</v>
      </c>
      <c r="B240" s="361" t="s">
        <v>1098</v>
      </c>
      <c r="C240" s="365"/>
      <c r="D240" s="374">
        <f>'CMSA - ANRE'!IW290</f>
        <v>68.676659000000001</v>
      </c>
      <c r="E240" s="375">
        <f>CTSA!HV34</f>
        <v>22.82573228844246</v>
      </c>
      <c r="F240" s="375"/>
      <c r="G240" s="375">
        <f>CPSA!KS75</f>
        <v>134.76260355820523</v>
      </c>
      <c r="H240" s="375" t="str">
        <f t="shared" si="59"/>
        <v xml:space="preserve"> </v>
      </c>
      <c r="I240" s="375">
        <f t="shared" si="60"/>
        <v>32.808424252763913</v>
      </c>
      <c r="J240" s="375" t="str">
        <f t="shared" si="61"/>
        <v xml:space="preserve"> </v>
      </c>
      <c r="K240" s="375">
        <f t="shared" si="62"/>
        <v>12.95367095497058</v>
      </c>
      <c r="L240" s="375" t="str">
        <f t="shared" si="63"/>
        <v xml:space="preserve"> </v>
      </c>
      <c r="M240" s="370">
        <f t="shared" si="64"/>
        <v>272.02999999999997</v>
      </c>
      <c r="N240" s="374"/>
      <c r="O240" s="375"/>
      <c r="P240" s="375"/>
      <c r="Q240" s="375"/>
      <c r="R240" s="375"/>
      <c r="S240" s="370"/>
    </row>
    <row r="241" spans="1:19" s="362" customFormat="1" ht="35.25" customHeight="1">
      <c r="A241" s="349" t="s">
        <v>447</v>
      </c>
      <c r="B241" s="361" t="s">
        <v>1099</v>
      </c>
      <c r="C241" s="365"/>
      <c r="D241" s="374">
        <f>'CMSA - ANRE'!IX290</f>
        <v>68.676659000000001</v>
      </c>
      <c r="E241" s="375">
        <f>CTSA!HW34</f>
        <v>22.82573228844246</v>
      </c>
      <c r="F241" s="375"/>
      <c r="G241" s="375">
        <f>CPSA!KT75</f>
        <v>134.76260355820523</v>
      </c>
      <c r="H241" s="375" t="str">
        <f t="shared" ref="H241:H272" si="65">IF(F241&gt;0,(C241+E241+F241)*14.5%," ")</f>
        <v xml:space="preserve"> </v>
      </c>
      <c r="I241" s="375">
        <f t="shared" ref="I241:I272" si="66">IF(G241&gt;0,(D241+E241+G241)*14.5%," ")</f>
        <v>32.808424252763913</v>
      </c>
      <c r="J241" s="375" t="str">
        <f t="shared" ref="J241:J272" si="67">IF(F241&gt;0,SUM(C241,E241,F241,H241)*5%," ")</f>
        <v xml:space="preserve"> </v>
      </c>
      <c r="K241" s="375">
        <f t="shared" ref="K241:K272" si="68">IF(G241&gt;0,SUM(D241:E241,G241,I241)*5%," ")</f>
        <v>12.95367095497058</v>
      </c>
      <c r="L241" s="375" t="str">
        <f t="shared" ref="L241:L272" si="69">IFERROR(ROUND(IF(F241&gt;0,SUM(C241,E241,F241,H241,J241)," "),2)," ")</f>
        <v xml:space="preserve"> </v>
      </c>
      <c r="M241" s="370">
        <f t="shared" ref="M241:M272" si="70">ROUND(IF(G241&gt;0,SUM(D241:E241,G241,I241,K241)," "),2)</f>
        <v>272.02999999999997</v>
      </c>
      <c r="N241" s="374"/>
      <c r="O241" s="375"/>
      <c r="P241" s="375"/>
      <c r="Q241" s="375"/>
      <c r="R241" s="375"/>
      <c r="S241" s="370"/>
    </row>
    <row r="242" spans="1:19" s="362" customFormat="1" ht="35.25" customHeight="1">
      <c r="A242" s="349" t="s">
        <v>448</v>
      </c>
      <c r="B242" s="361" t="s">
        <v>1100</v>
      </c>
      <c r="C242" s="365"/>
      <c r="D242" s="374">
        <f>'CMSA - ANRE'!IY290</f>
        <v>85.536659</v>
      </c>
      <c r="E242" s="375">
        <f>CTSA!HX34</f>
        <v>22.82573228844246</v>
      </c>
      <c r="F242" s="375"/>
      <c r="G242" s="375">
        <f>CPSA!KU75</f>
        <v>134.76260355820523</v>
      </c>
      <c r="H242" s="375" t="str">
        <f t="shared" si="65"/>
        <v xml:space="preserve"> </v>
      </c>
      <c r="I242" s="375">
        <f t="shared" si="66"/>
        <v>35.253124252763911</v>
      </c>
      <c r="J242" s="375" t="str">
        <f t="shared" si="67"/>
        <v xml:space="preserve"> </v>
      </c>
      <c r="K242" s="375">
        <f t="shared" si="68"/>
        <v>13.918905954970581</v>
      </c>
      <c r="L242" s="375" t="str">
        <f t="shared" si="69"/>
        <v xml:space="preserve"> </v>
      </c>
      <c r="M242" s="370">
        <f t="shared" si="70"/>
        <v>292.3</v>
      </c>
      <c r="N242" s="374"/>
      <c r="O242" s="375"/>
      <c r="P242" s="375"/>
      <c r="Q242" s="375"/>
      <c r="R242" s="375"/>
      <c r="S242" s="370"/>
    </row>
    <row r="243" spans="1:19" s="362" customFormat="1" ht="35.25" customHeight="1">
      <c r="A243" s="349" t="s">
        <v>449</v>
      </c>
      <c r="B243" s="361" t="s">
        <v>1101</v>
      </c>
      <c r="C243" s="365"/>
      <c r="D243" s="374">
        <f>'CMSA - ANRE'!IZ290</f>
        <v>83.036659</v>
      </c>
      <c r="E243" s="375">
        <f>CTSA!HY34</f>
        <v>22.82573228844246</v>
      </c>
      <c r="F243" s="375"/>
      <c r="G243" s="375">
        <f>CPSA!KV75</f>
        <v>134.76260355820523</v>
      </c>
      <c r="H243" s="375" t="str">
        <f t="shared" si="65"/>
        <v xml:space="preserve"> </v>
      </c>
      <c r="I243" s="375">
        <f t="shared" si="66"/>
        <v>34.890624252763914</v>
      </c>
      <c r="J243" s="375" t="str">
        <f t="shared" si="67"/>
        <v xml:space="preserve"> </v>
      </c>
      <c r="K243" s="375">
        <f t="shared" si="68"/>
        <v>13.77578095497058</v>
      </c>
      <c r="L243" s="375" t="str">
        <f t="shared" si="69"/>
        <v xml:space="preserve"> </v>
      </c>
      <c r="M243" s="370">
        <f t="shared" si="70"/>
        <v>289.29000000000002</v>
      </c>
      <c r="N243" s="374"/>
      <c r="O243" s="375"/>
      <c r="P243" s="375"/>
      <c r="Q243" s="375"/>
      <c r="R243" s="375"/>
      <c r="S243" s="370"/>
    </row>
    <row r="244" spans="1:19" s="362" customFormat="1" ht="35.25" customHeight="1">
      <c r="A244" s="349" t="s">
        <v>450</v>
      </c>
      <c r="B244" s="361" t="s">
        <v>1102</v>
      </c>
      <c r="C244" s="365"/>
      <c r="D244" s="374">
        <f>'CMSA - ANRE'!JA290</f>
        <v>162.20665900000003</v>
      </c>
      <c r="E244" s="375">
        <f>CTSA!HZ34</f>
        <v>22.82573228844246</v>
      </c>
      <c r="F244" s="375"/>
      <c r="G244" s="375">
        <f>CPSA!KW75</f>
        <v>145.33376497832359</v>
      </c>
      <c r="H244" s="375" t="str">
        <f t="shared" si="65"/>
        <v xml:space="preserve"> </v>
      </c>
      <c r="I244" s="375">
        <f t="shared" si="66"/>
        <v>47.903092658681082</v>
      </c>
      <c r="J244" s="375" t="str">
        <f t="shared" si="67"/>
        <v xml:space="preserve"> </v>
      </c>
      <c r="K244" s="375">
        <f t="shared" si="68"/>
        <v>18.913462446272359</v>
      </c>
      <c r="L244" s="375" t="str">
        <f t="shared" si="69"/>
        <v xml:space="preserve"> </v>
      </c>
      <c r="M244" s="370">
        <f t="shared" si="70"/>
        <v>397.18</v>
      </c>
      <c r="N244" s="374"/>
      <c r="O244" s="375"/>
      <c r="P244" s="375"/>
      <c r="Q244" s="375"/>
      <c r="R244" s="375"/>
      <c r="S244" s="370"/>
    </row>
    <row r="245" spans="1:19" s="362" customFormat="1" ht="35.25" customHeight="1">
      <c r="A245" s="349" t="s">
        <v>451</v>
      </c>
      <c r="B245" s="361" t="s">
        <v>1103</v>
      </c>
      <c r="C245" s="365"/>
      <c r="D245" s="374">
        <f>'CMSA - ANRE'!JB290</f>
        <v>828.03999233333332</v>
      </c>
      <c r="E245" s="375">
        <f>CTSA!IA34</f>
        <v>22.82573228844246</v>
      </c>
      <c r="F245" s="375"/>
      <c r="G245" s="375">
        <f>CPSA!KX75</f>
        <v>149.27697598424072</v>
      </c>
      <c r="H245" s="375" t="str">
        <f t="shared" si="65"/>
        <v xml:space="preserve"> </v>
      </c>
      <c r="I245" s="375">
        <f t="shared" si="66"/>
        <v>145.02069158787239</v>
      </c>
      <c r="J245" s="375" t="str">
        <f t="shared" si="67"/>
        <v xml:space="preserve"> </v>
      </c>
      <c r="K245" s="375">
        <f t="shared" si="68"/>
        <v>57.258169609694448</v>
      </c>
      <c r="L245" s="375" t="str">
        <f t="shared" si="69"/>
        <v xml:space="preserve"> </v>
      </c>
      <c r="M245" s="370">
        <f t="shared" si="70"/>
        <v>1202.42</v>
      </c>
      <c r="N245" s="374"/>
      <c r="O245" s="375"/>
      <c r="P245" s="375"/>
      <c r="Q245" s="375"/>
      <c r="R245" s="375"/>
      <c r="S245" s="370"/>
    </row>
    <row r="246" spans="1:19" s="362" customFormat="1" ht="35.25" customHeight="1">
      <c r="A246" s="349" t="s">
        <v>452</v>
      </c>
      <c r="B246" s="361" t="s">
        <v>1104</v>
      </c>
      <c r="C246" s="365"/>
      <c r="D246" s="374">
        <f>'CMSA - ANRE'!JC290</f>
        <v>1096.3733256666665</v>
      </c>
      <c r="E246" s="375">
        <f>CTSA!IB34</f>
        <v>22.82573228844246</v>
      </c>
      <c r="F246" s="375"/>
      <c r="G246" s="375">
        <f>CPSA!KY75</f>
        <v>153.22018699015788</v>
      </c>
      <c r="H246" s="375" t="str">
        <f t="shared" si="65"/>
        <v xml:space="preserve"> </v>
      </c>
      <c r="I246" s="375">
        <f t="shared" si="66"/>
        <v>184.50079051706365</v>
      </c>
      <c r="J246" s="375" t="str">
        <f t="shared" si="67"/>
        <v xml:space="preserve"> </v>
      </c>
      <c r="K246" s="375">
        <f t="shared" si="68"/>
        <v>72.846001773116527</v>
      </c>
      <c r="L246" s="375" t="str">
        <f t="shared" si="69"/>
        <v xml:space="preserve"> </v>
      </c>
      <c r="M246" s="370">
        <f t="shared" si="70"/>
        <v>1529.77</v>
      </c>
      <c r="N246" s="374"/>
      <c r="O246" s="375"/>
      <c r="P246" s="375"/>
      <c r="Q246" s="375"/>
      <c r="R246" s="375"/>
      <c r="S246" s="370"/>
    </row>
    <row r="247" spans="1:19" s="362" customFormat="1" ht="35.25" customHeight="1">
      <c r="A247" s="349" t="s">
        <v>453</v>
      </c>
      <c r="B247" s="361" t="s">
        <v>1105</v>
      </c>
      <c r="C247" s="365"/>
      <c r="D247" s="374">
        <f>'CMSA - ANRE'!JD290</f>
        <v>1185.1233256666665</v>
      </c>
      <c r="E247" s="375">
        <f>CTSA!IC34</f>
        <v>22.82573228844246</v>
      </c>
      <c r="F247" s="375"/>
      <c r="G247" s="375">
        <f>CPSA!KZ75</f>
        <v>153.22018699015788</v>
      </c>
      <c r="H247" s="375" t="str">
        <f t="shared" si="65"/>
        <v xml:space="preserve"> </v>
      </c>
      <c r="I247" s="375">
        <f t="shared" si="66"/>
        <v>197.36954051706365</v>
      </c>
      <c r="J247" s="375" t="str">
        <f t="shared" si="67"/>
        <v xml:space="preserve"> </v>
      </c>
      <c r="K247" s="375">
        <f t="shared" si="68"/>
        <v>77.926939273116517</v>
      </c>
      <c r="L247" s="375" t="str">
        <f t="shared" si="69"/>
        <v xml:space="preserve"> </v>
      </c>
      <c r="M247" s="370">
        <f t="shared" si="70"/>
        <v>1636.47</v>
      </c>
      <c r="N247" s="374"/>
      <c r="O247" s="375"/>
      <c r="P247" s="375"/>
      <c r="Q247" s="375"/>
      <c r="R247" s="375"/>
      <c r="S247" s="370"/>
    </row>
    <row r="248" spans="1:19" s="362" customFormat="1" ht="35.25" customHeight="1">
      <c r="A248" s="349" t="s">
        <v>454</v>
      </c>
      <c r="B248" s="361" t="s">
        <v>1106</v>
      </c>
      <c r="C248" s="365"/>
      <c r="D248" s="374">
        <f>'CMSA - ANRE'!JE290</f>
        <v>1192.6233256666665</v>
      </c>
      <c r="E248" s="375">
        <f>CTSA!ID34</f>
        <v>22.82573228844246</v>
      </c>
      <c r="F248" s="375"/>
      <c r="G248" s="375">
        <f>CPSA!LA75</f>
        <v>153.22018699015788</v>
      </c>
      <c r="H248" s="375" t="str">
        <f t="shared" si="65"/>
        <v xml:space="preserve"> </v>
      </c>
      <c r="I248" s="375">
        <f t="shared" si="66"/>
        <v>198.45704051706366</v>
      </c>
      <c r="J248" s="375" t="str">
        <f t="shared" si="67"/>
        <v xml:space="preserve"> </v>
      </c>
      <c r="K248" s="375">
        <f t="shared" si="68"/>
        <v>78.356314273116524</v>
      </c>
      <c r="L248" s="375" t="str">
        <f t="shared" si="69"/>
        <v xml:space="preserve"> </v>
      </c>
      <c r="M248" s="370">
        <f t="shared" si="70"/>
        <v>1645.48</v>
      </c>
      <c r="N248" s="374"/>
      <c r="O248" s="375"/>
      <c r="P248" s="375"/>
      <c r="Q248" s="375"/>
      <c r="R248" s="375"/>
      <c r="S248" s="370"/>
    </row>
    <row r="249" spans="1:19" s="362" customFormat="1" ht="35.25" customHeight="1">
      <c r="A249" s="349" t="s">
        <v>455</v>
      </c>
      <c r="B249" s="361" t="s">
        <v>1107</v>
      </c>
      <c r="C249" s="365"/>
      <c r="D249" s="374">
        <f>'CMSA - ANRE'!JF290</f>
        <v>1325.1233256666665</v>
      </c>
      <c r="E249" s="375">
        <f>CTSA!IE34</f>
        <v>22.82573228844246</v>
      </c>
      <c r="F249" s="375"/>
      <c r="G249" s="375">
        <f>CPSA!LB75</f>
        <v>153.22018699015788</v>
      </c>
      <c r="H249" s="375" t="str">
        <f t="shared" si="65"/>
        <v xml:space="preserve"> </v>
      </c>
      <c r="I249" s="375">
        <f t="shared" si="66"/>
        <v>217.66954051706364</v>
      </c>
      <c r="J249" s="375" t="str">
        <f t="shared" si="67"/>
        <v xml:space="preserve"> </v>
      </c>
      <c r="K249" s="375">
        <f t="shared" si="68"/>
        <v>85.941939273116517</v>
      </c>
      <c r="L249" s="375" t="str">
        <f t="shared" si="69"/>
        <v xml:space="preserve"> </v>
      </c>
      <c r="M249" s="370">
        <f t="shared" si="70"/>
        <v>1804.78</v>
      </c>
      <c r="N249" s="374"/>
      <c r="O249" s="375"/>
      <c r="P249" s="375"/>
      <c r="Q249" s="375"/>
      <c r="R249" s="375"/>
      <c r="S249" s="370"/>
    </row>
    <row r="250" spans="1:19" s="362" customFormat="1" ht="35.25" customHeight="1">
      <c r="A250" s="349" t="s">
        <v>456</v>
      </c>
      <c r="B250" s="361" t="s">
        <v>1108</v>
      </c>
      <c r="C250" s="365"/>
      <c r="D250" s="374">
        <f>'CMSA - ANRE'!JG290</f>
        <v>1626.3733256666665</v>
      </c>
      <c r="E250" s="375">
        <f>CTSA!IF34</f>
        <v>22.82573228844246</v>
      </c>
      <c r="F250" s="375"/>
      <c r="G250" s="375">
        <f>CPSA!LC75</f>
        <v>153.22018699015788</v>
      </c>
      <c r="H250" s="375" t="str">
        <f t="shared" si="65"/>
        <v xml:space="preserve"> </v>
      </c>
      <c r="I250" s="375">
        <f t="shared" si="66"/>
        <v>261.35079051706367</v>
      </c>
      <c r="J250" s="375" t="str">
        <f t="shared" si="67"/>
        <v xml:space="preserve"> </v>
      </c>
      <c r="K250" s="375">
        <f t="shared" si="68"/>
        <v>103.18850177311651</v>
      </c>
      <c r="L250" s="375" t="str">
        <f t="shared" si="69"/>
        <v xml:space="preserve"> </v>
      </c>
      <c r="M250" s="370">
        <f t="shared" si="70"/>
        <v>2166.96</v>
      </c>
      <c r="N250" s="374"/>
      <c r="O250" s="375"/>
      <c r="P250" s="375"/>
      <c r="Q250" s="375"/>
      <c r="R250" s="375"/>
      <c r="S250" s="370"/>
    </row>
    <row r="251" spans="1:19" s="362" customFormat="1" ht="35.25" customHeight="1">
      <c r="A251" s="349" t="s">
        <v>457</v>
      </c>
      <c r="B251" s="361" t="s">
        <v>1109</v>
      </c>
      <c r="C251" s="365"/>
      <c r="D251" s="374">
        <f>'CMSA - ANRE'!JH290</f>
        <v>1410.5399923333332</v>
      </c>
      <c r="E251" s="375">
        <f>CTSA!IG34</f>
        <v>22.82573228844246</v>
      </c>
      <c r="F251" s="375"/>
      <c r="G251" s="375">
        <f>CPSA!LD75</f>
        <v>153.22018699015788</v>
      </c>
      <c r="H251" s="375" t="str">
        <f t="shared" si="65"/>
        <v xml:space="preserve"> </v>
      </c>
      <c r="I251" s="375">
        <f t="shared" si="66"/>
        <v>230.05495718373032</v>
      </c>
      <c r="J251" s="375" t="str">
        <f t="shared" si="67"/>
        <v xml:space="preserve"> </v>
      </c>
      <c r="K251" s="375">
        <f t="shared" si="68"/>
        <v>90.832043439783192</v>
      </c>
      <c r="L251" s="375" t="str">
        <f t="shared" si="69"/>
        <v xml:space="preserve"> </v>
      </c>
      <c r="M251" s="370">
        <f t="shared" si="70"/>
        <v>1907.47</v>
      </c>
      <c r="N251" s="374"/>
      <c r="O251" s="375"/>
      <c r="P251" s="375"/>
      <c r="Q251" s="375"/>
      <c r="R251" s="375"/>
      <c r="S251" s="370"/>
    </row>
    <row r="252" spans="1:19" s="362" customFormat="1" ht="35.25" customHeight="1">
      <c r="A252" s="349" t="s">
        <v>458</v>
      </c>
      <c r="B252" s="361" t="s">
        <v>1110</v>
      </c>
      <c r="C252" s="365"/>
      <c r="D252" s="374">
        <f>'CMSA - ANRE'!JI290</f>
        <v>1304.6066589999998</v>
      </c>
      <c r="E252" s="375">
        <f>CTSA!IH34</f>
        <v>22.82573228844246</v>
      </c>
      <c r="F252" s="375"/>
      <c r="G252" s="375">
        <f>CPSA!LE75</f>
        <v>153.22018699015788</v>
      </c>
      <c r="H252" s="375" t="str">
        <f t="shared" si="65"/>
        <v xml:space="preserve"> </v>
      </c>
      <c r="I252" s="375">
        <f t="shared" si="66"/>
        <v>214.69462385039699</v>
      </c>
      <c r="J252" s="375" t="str">
        <f t="shared" si="67"/>
        <v xml:space="preserve"> </v>
      </c>
      <c r="K252" s="375">
        <f t="shared" si="68"/>
        <v>84.767360106449857</v>
      </c>
      <c r="L252" s="375" t="str">
        <f t="shared" si="69"/>
        <v xml:space="preserve"> </v>
      </c>
      <c r="M252" s="370">
        <f t="shared" si="70"/>
        <v>1780.11</v>
      </c>
      <c r="N252" s="374"/>
      <c r="O252" s="375"/>
      <c r="P252" s="375"/>
      <c r="Q252" s="375"/>
      <c r="R252" s="375"/>
      <c r="S252" s="370"/>
    </row>
    <row r="253" spans="1:19" s="362" customFormat="1" ht="35.25" customHeight="1">
      <c r="A253" s="349" t="s">
        <v>459</v>
      </c>
      <c r="B253" s="361" t="s">
        <v>1111</v>
      </c>
      <c r="C253" s="365"/>
      <c r="D253" s="374">
        <f>'CMSA - ANRE'!JJ290</f>
        <v>1769.6166589999998</v>
      </c>
      <c r="E253" s="375">
        <f>CTSA!II34</f>
        <v>22.82573228844246</v>
      </c>
      <c r="F253" s="375"/>
      <c r="G253" s="375">
        <f>CPSA!LF75</f>
        <v>153.22018699015788</v>
      </c>
      <c r="H253" s="375" t="str">
        <f t="shared" si="65"/>
        <v xml:space="preserve"> </v>
      </c>
      <c r="I253" s="375">
        <f t="shared" si="66"/>
        <v>282.12107385039695</v>
      </c>
      <c r="J253" s="375" t="str">
        <f t="shared" si="67"/>
        <v xml:space="preserve"> </v>
      </c>
      <c r="K253" s="375">
        <f t="shared" si="68"/>
        <v>111.38918260644985</v>
      </c>
      <c r="L253" s="375" t="str">
        <f t="shared" si="69"/>
        <v xml:space="preserve"> </v>
      </c>
      <c r="M253" s="370">
        <f t="shared" si="70"/>
        <v>2339.17</v>
      </c>
      <c r="N253" s="374"/>
      <c r="O253" s="375"/>
      <c r="P253" s="375"/>
      <c r="Q253" s="375"/>
      <c r="R253" s="375"/>
      <c r="S253" s="370"/>
    </row>
    <row r="254" spans="1:19" s="362" customFormat="1" ht="35.25" customHeight="1">
      <c r="A254" s="349" t="s">
        <v>460</v>
      </c>
      <c r="B254" s="361" t="s">
        <v>1112</v>
      </c>
      <c r="C254" s="365"/>
      <c r="D254" s="374">
        <f>'CMSA - ANRE'!JK290</f>
        <v>83.980409000000009</v>
      </c>
      <c r="E254" s="375">
        <f>CTSA!IJ34</f>
        <v>22.82573228844246</v>
      </c>
      <c r="F254" s="375"/>
      <c r="G254" s="375">
        <f>CPSA!LG75</f>
        <v>134.81919073359279</v>
      </c>
      <c r="H254" s="375" t="str">
        <f t="shared" si="65"/>
        <v xml:space="preserve"> </v>
      </c>
      <c r="I254" s="375">
        <f t="shared" si="66"/>
        <v>35.035673143195112</v>
      </c>
      <c r="J254" s="375" t="str">
        <f t="shared" si="67"/>
        <v xml:space="preserve"> </v>
      </c>
      <c r="K254" s="375">
        <f t="shared" si="68"/>
        <v>13.833050258261517</v>
      </c>
      <c r="L254" s="375" t="str">
        <f t="shared" si="69"/>
        <v xml:space="preserve"> </v>
      </c>
      <c r="M254" s="370">
        <f t="shared" si="70"/>
        <v>290.49</v>
      </c>
      <c r="N254" s="374"/>
      <c r="O254" s="375"/>
      <c r="P254" s="375"/>
      <c r="Q254" s="375"/>
      <c r="R254" s="375"/>
      <c r="S254" s="370"/>
    </row>
    <row r="255" spans="1:19" s="362" customFormat="1" ht="35.25" customHeight="1">
      <c r="A255" s="349" t="s">
        <v>461</v>
      </c>
      <c r="B255" s="361" t="s">
        <v>1113</v>
      </c>
      <c r="C255" s="365"/>
      <c r="D255" s="374">
        <f>'CMSA - ANRE'!JL290</f>
        <v>83.980409000000009</v>
      </c>
      <c r="E255" s="375">
        <f>CTSA!IK34</f>
        <v>22.82573228844246</v>
      </c>
      <c r="F255" s="375"/>
      <c r="G255" s="375">
        <f>CPSA!LH75</f>
        <v>134.81919073359279</v>
      </c>
      <c r="H255" s="375" t="str">
        <f t="shared" si="65"/>
        <v xml:space="preserve"> </v>
      </c>
      <c r="I255" s="375">
        <f t="shared" si="66"/>
        <v>35.035673143195112</v>
      </c>
      <c r="J255" s="375" t="str">
        <f t="shared" si="67"/>
        <v xml:space="preserve"> </v>
      </c>
      <c r="K255" s="375">
        <f t="shared" si="68"/>
        <v>13.833050258261517</v>
      </c>
      <c r="L255" s="375" t="str">
        <f t="shared" si="69"/>
        <v xml:space="preserve"> </v>
      </c>
      <c r="M255" s="370">
        <f t="shared" si="70"/>
        <v>290.49</v>
      </c>
      <c r="N255" s="374"/>
      <c r="O255" s="375"/>
      <c r="P255" s="375"/>
      <c r="Q255" s="375"/>
      <c r="R255" s="375"/>
      <c r="S255" s="370"/>
    </row>
    <row r="256" spans="1:19" s="362" customFormat="1" ht="35.25" customHeight="1">
      <c r="A256" s="349" t="s">
        <v>462</v>
      </c>
      <c r="B256" s="361" t="s">
        <v>1114</v>
      </c>
      <c r="C256" s="365"/>
      <c r="D256" s="374">
        <f>'CMSA - ANRE'!JM290</f>
        <v>93.980409000000009</v>
      </c>
      <c r="E256" s="375">
        <f>CTSA!IL34</f>
        <v>22.82573228844246</v>
      </c>
      <c r="F256" s="375"/>
      <c r="G256" s="375">
        <f>CPSA!LI75</f>
        <v>134.81919073359279</v>
      </c>
      <c r="H256" s="375" t="str">
        <f t="shared" si="65"/>
        <v xml:space="preserve"> </v>
      </c>
      <c r="I256" s="375">
        <f t="shared" si="66"/>
        <v>36.485673143195108</v>
      </c>
      <c r="J256" s="375" t="str">
        <f t="shared" si="67"/>
        <v xml:space="preserve"> </v>
      </c>
      <c r="K256" s="375">
        <f t="shared" si="68"/>
        <v>14.40555025826152</v>
      </c>
      <c r="L256" s="375" t="str">
        <f t="shared" si="69"/>
        <v xml:space="preserve"> </v>
      </c>
      <c r="M256" s="370">
        <f t="shared" si="70"/>
        <v>302.52</v>
      </c>
      <c r="N256" s="374"/>
      <c r="O256" s="375"/>
      <c r="P256" s="375"/>
      <c r="Q256" s="375"/>
      <c r="R256" s="375"/>
      <c r="S256" s="370"/>
    </row>
    <row r="257" spans="1:19" s="362" customFormat="1" ht="35.25" customHeight="1">
      <c r="A257" s="349" t="s">
        <v>463</v>
      </c>
      <c r="B257" s="361" t="s">
        <v>1115</v>
      </c>
      <c r="C257" s="365"/>
      <c r="D257" s="374">
        <f>'CMSA - ANRE'!JN290</f>
        <v>131.48040900000001</v>
      </c>
      <c r="E257" s="375">
        <f>CTSA!IM34</f>
        <v>22.82573228844246</v>
      </c>
      <c r="F257" s="375"/>
      <c r="G257" s="375">
        <f>CPSA!LJ75</f>
        <v>145.39035215371118</v>
      </c>
      <c r="H257" s="375" t="str">
        <f t="shared" si="65"/>
        <v xml:space="preserve"> </v>
      </c>
      <c r="I257" s="375">
        <f t="shared" si="66"/>
        <v>43.455991549112269</v>
      </c>
      <c r="J257" s="375" t="str">
        <f t="shared" si="67"/>
        <v xml:space="preserve"> </v>
      </c>
      <c r="K257" s="375">
        <f t="shared" si="68"/>
        <v>17.157624249563295</v>
      </c>
      <c r="L257" s="375" t="str">
        <f t="shared" si="69"/>
        <v xml:space="preserve"> </v>
      </c>
      <c r="M257" s="370">
        <f t="shared" si="70"/>
        <v>360.31</v>
      </c>
      <c r="N257" s="374"/>
      <c r="O257" s="375"/>
      <c r="P257" s="375"/>
      <c r="Q257" s="375"/>
      <c r="R257" s="375"/>
      <c r="S257" s="370"/>
    </row>
    <row r="258" spans="1:19" s="362" customFormat="1" ht="35.25" customHeight="1">
      <c r="A258" s="349" t="s">
        <v>464</v>
      </c>
      <c r="B258" s="361" t="s">
        <v>1116</v>
      </c>
      <c r="C258" s="365"/>
      <c r="D258" s="374">
        <f>'CMSA - ANRE'!JO290</f>
        <v>154.81040900000002</v>
      </c>
      <c r="E258" s="375">
        <f>CTSA!IN34</f>
        <v>22.82573228844246</v>
      </c>
      <c r="F258" s="375"/>
      <c r="G258" s="375">
        <f>CPSA!LK75</f>
        <v>149.33356315962831</v>
      </c>
      <c r="H258" s="375" t="str">
        <f t="shared" si="65"/>
        <v xml:space="preserve"> </v>
      </c>
      <c r="I258" s="375">
        <f t="shared" si="66"/>
        <v>47.410607144970264</v>
      </c>
      <c r="J258" s="375" t="str">
        <f t="shared" si="67"/>
        <v xml:space="preserve"> </v>
      </c>
      <c r="K258" s="375">
        <f t="shared" si="68"/>
        <v>18.719015579652051</v>
      </c>
      <c r="L258" s="375" t="str">
        <f t="shared" si="69"/>
        <v xml:space="preserve"> </v>
      </c>
      <c r="M258" s="370">
        <f t="shared" si="70"/>
        <v>393.1</v>
      </c>
      <c r="N258" s="374"/>
      <c r="O258" s="375"/>
      <c r="P258" s="375"/>
      <c r="Q258" s="375"/>
      <c r="R258" s="375"/>
      <c r="S258" s="370"/>
    </row>
    <row r="259" spans="1:19" s="362" customFormat="1" ht="35.25" customHeight="1">
      <c r="A259" s="349" t="s">
        <v>465</v>
      </c>
      <c r="B259" s="361" t="s">
        <v>1117</v>
      </c>
      <c r="C259" s="365"/>
      <c r="D259" s="374">
        <f>'CMSA - ANRE'!JP290</f>
        <v>200.64040900000003</v>
      </c>
      <c r="E259" s="375">
        <f>CTSA!IO34</f>
        <v>22.82573228844246</v>
      </c>
      <c r="F259" s="375"/>
      <c r="G259" s="375">
        <f>CPSA!LL75</f>
        <v>153.27677416554545</v>
      </c>
      <c r="H259" s="375" t="str">
        <f t="shared" si="65"/>
        <v xml:space="preserve"> </v>
      </c>
      <c r="I259" s="375">
        <f t="shared" si="66"/>
        <v>54.627722740828254</v>
      </c>
      <c r="J259" s="375" t="str">
        <f t="shared" si="67"/>
        <v xml:space="preserve"> </v>
      </c>
      <c r="K259" s="375">
        <f t="shared" si="68"/>
        <v>21.568531909740813</v>
      </c>
      <c r="L259" s="375" t="str">
        <f t="shared" si="69"/>
        <v xml:space="preserve"> </v>
      </c>
      <c r="M259" s="370">
        <f t="shared" si="70"/>
        <v>452.94</v>
      </c>
      <c r="N259" s="374"/>
      <c r="O259" s="375"/>
      <c r="P259" s="375"/>
      <c r="Q259" s="375"/>
      <c r="R259" s="375"/>
      <c r="S259" s="370"/>
    </row>
    <row r="260" spans="1:19" s="362" customFormat="1" ht="35.25" customHeight="1">
      <c r="A260" s="349" t="s">
        <v>466</v>
      </c>
      <c r="B260" s="361" t="s">
        <v>1118</v>
      </c>
      <c r="C260" s="365"/>
      <c r="D260" s="374">
        <f>'CMSA - ANRE'!JQ290</f>
        <v>243.14040900000003</v>
      </c>
      <c r="E260" s="375">
        <f>CTSA!IP34</f>
        <v>22.82573228844246</v>
      </c>
      <c r="F260" s="375"/>
      <c r="G260" s="375">
        <f>CPSA!LM75</f>
        <v>153.27677416554545</v>
      </c>
      <c r="H260" s="375" t="str">
        <f t="shared" si="65"/>
        <v xml:space="preserve"> </v>
      </c>
      <c r="I260" s="375">
        <f t="shared" si="66"/>
        <v>60.790222740828249</v>
      </c>
      <c r="J260" s="375" t="str">
        <f t="shared" si="67"/>
        <v xml:space="preserve"> </v>
      </c>
      <c r="K260" s="375">
        <f t="shared" si="68"/>
        <v>24.001656909740813</v>
      </c>
      <c r="L260" s="375" t="str">
        <f t="shared" si="69"/>
        <v xml:space="preserve"> </v>
      </c>
      <c r="M260" s="370">
        <f t="shared" si="70"/>
        <v>504.03</v>
      </c>
      <c r="N260" s="374"/>
      <c r="O260" s="375"/>
      <c r="P260" s="375"/>
      <c r="Q260" s="375"/>
      <c r="R260" s="375"/>
      <c r="S260" s="370"/>
    </row>
    <row r="261" spans="1:19" s="362" customFormat="1" ht="35.25" customHeight="1">
      <c r="A261" s="349" t="s">
        <v>467</v>
      </c>
      <c r="B261" s="361" t="s">
        <v>1119</v>
      </c>
      <c r="C261" s="365"/>
      <c r="D261" s="374">
        <f>'CMSA - ANRE'!JR290</f>
        <v>768.29040899999995</v>
      </c>
      <c r="E261" s="375">
        <f>CTSA!IQ34</f>
        <v>22.82573228844246</v>
      </c>
      <c r="F261" s="375"/>
      <c r="G261" s="375">
        <f>CPSA!LN75</f>
        <v>153.27677416554545</v>
      </c>
      <c r="H261" s="375" t="str">
        <f t="shared" si="65"/>
        <v xml:space="preserve"> </v>
      </c>
      <c r="I261" s="375">
        <f t="shared" si="66"/>
        <v>136.93697274082825</v>
      </c>
      <c r="J261" s="375" t="str">
        <f t="shared" si="67"/>
        <v xml:space="preserve"> </v>
      </c>
      <c r="K261" s="375">
        <f t="shared" si="68"/>
        <v>54.066494409740812</v>
      </c>
      <c r="L261" s="375" t="str">
        <f t="shared" si="69"/>
        <v xml:space="preserve"> </v>
      </c>
      <c r="M261" s="370">
        <f t="shared" si="70"/>
        <v>1135.4000000000001</v>
      </c>
      <c r="N261" s="374"/>
      <c r="O261" s="375"/>
      <c r="P261" s="375"/>
      <c r="Q261" s="375"/>
      <c r="R261" s="375"/>
      <c r="S261" s="370"/>
    </row>
    <row r="262" spans="1:19" s="362" customFormat="1" ht="35.25" customHeight="1">
      <c r="A262" s="349" t="s">
        <v>468</v>
      </c>
      <c r="B262" s="361" t="s">
        <v>1120</v>
      </c>
      <c r="C262" s="365"/>
      <c r="D262" s="374">
        <f>'CMSA - ANRE'!JS290</f>
        <v>998.9804089999999</v>
      </c>
      <c r="E262" s="375">
        <f>CTSA!IR34</f>
        <v>22.82573228844246</v>
      </c>
      <c r="F262" s="375"/>
      <c r="G262" s="375">
        <f>CPSA!LO75</f>
        <v>153.27677416554545</v>
      </c>
      <c r="H262" s="375" t="str">
        <f t="shared" si="65"/>
        <v xml:space="preserve"> </v>
      </c>
      <c r="I262" s="375">
        <f t="shared" si="66"/>
        <v>170.38702274082823</v>
      </c>
      <c r="J262" s="375" t="str">
        <f t="shared" si="67"/>
        <v xml:space="preserve"> </v>
      </c>
      <c r="K262" s="375">
        <f t="shared" si="68"/>
        <v>67.273496909740814</v>
      </c>
      <c r="L262" s="375" t="str">
        <f t="shared" si="69"/>
        <v xml:space="preserve"> </v>
      </c>
      <c r="M262" s="370">
        <f t="shared" si="70"/>
        <v>1412.74</v>
      </c>
      <c r="N262" s="374"/>
      <c r="O262" s="375"/>
      <c r="P262" s="375"/>
      <c r="Q262" s="375"/>
      <c r="R262" s="375"/>
      <c r="S262" s="370"/>
    </row>
    <row r="263" spans="1:19" s="362" customFormat="1" ht="35.25" customHeight="1">
      <c r="A263" s="349" t="s">
        <v>469</v>
      </c>
      <c r="B263" s="361" t="s">
        <v>1121</v>
      </c>
      <c r="C263" s="365"/>
      <c r="D263" s="374">
        <f>'CMSA - ANRE'!JT290</f>
        <v>1157.3104089999997</v>
      </c>
      <c r="E263" s="375">
        <f>CTSA!IS34</f>
        <v>22.82573228844246</v>
      </c>
      <c r="F263" s="375"/>
      <c r="G263" s="375">
        <f>CPSA!LP75</f>
        <v>153.27677416554545</v>
      </c>
      <c r="H263" s="375" t="str">
        <f t="shared" si="65"/>
        <v xml:space="preserve"> </v>
      </c>
      <c r="I263" s="375">
        <f t="shared" si="66"/>
        <v>193.34487274082818</v>
      </c>
      <c r="J263" s="375" t="str">
        <f t="shared" si="67"/>
        <v xml:space="preserve"> </v>
      </c>
      <c r="K263" s="375">
        <f t="shared" si="68"/>
        <v>76.337889409740782</v>
      </c>
      <c r="L263" s="375" t="str">
        <f t="shared" si="69"/>
        <v xml:space="preserve"> </v>
      </c>
      <c r="M263" s="370">
        <f t="shared" si="70"/>
        <v>1603.1</v>
      </c>
      <c r="N263" s="374"/>
      <c r="O263" s="375"/>
      <c r="P263" s="375"/>
      <c r="Q263" s="375"/>
      <c r="R263" s="375"/>
      <c r="S263" s="370"/>
    </row>
    <row r="264" spans="1:19" s="362" customFormat="1" ht="35.25" customHeight="1">
      <c r="A264" s="349" t="s">
        <v>470</v>
      </c>
      <c r="B264" s="361" t="s">
        <v>1122</v>
      </c>
      <c r="C264" s="365"/>
      <c r="D264" s="374">
        <f>'CMSA - ANRE'!JU290</f>
        <v>1157.3104089999997</v>
      </c>
      <c r="E264" s="375">
        <f>CTSA!IT34</f>
        <v>22.82573228844246</v>
      </c>
      <c r="F264" s="375"/>
      <c r="G264" s="375">
        <f>CPSA!LQ75</f>
        <v>153.27677416554545</v>
      </c>
      <c r="H264" s="375" t="str">
        <f t="shared" si="65"/>
        <v xml:space="preserve"> </v>
      </c>
      <c r="I264" s="375">
        <f t="shared" si="66"/>
        <v>193.34487274082818</v>
      </c>
      <c r="J264" s="375" t="str">
        <f t="shared" si="67"/>
        <v xml:space="preserve"> </v>
      </c>
      <c r="K264" s="375">
        <f t="shared" si="68"/>
        <v>76.337889409740782</v>
      </c>
      <c r="L264" s="375" t="str">
        <f t="shared" si="69"/>
        <v xml:space="preserve"> </v>
      </c>
      <c r="M264" s="370">
        <f t="shared" si="70"/>
        <v>1603.1</v>
      </c>
      <c r="N264" s="374"/>
      <c r="O264" s="375"/>
      <c r="P264" s="375"/>
      <c r="Q264" s="375"/>
      <c r="R264" s="375"/>
      <c r="S264" s="370"/>
    </row>
    <row r="265" spans="1:19" s="362" customFormat="1" ht="35.25" customHeight="1">
      <c r="A265" s="349" t="s">
        <v>471</v>
      </c>
      <c r="B265" s="361" t="s">
        <v>1123</v>
      </c>
      <c r="C265" s="365"/>
      <c r="D265" s="374">
        <f>'CMSA - ANRE'!JV290</f>
        <v>2100.6437423333341</v>
      </c>
      <c r="E265" s="375">
        <f>CTSA!IU34</f>
        <v>22.82573228844246</v>
      </c>
      <c r="F265" s="375"/>
      <c r="G265" s="375">
        <f>CPSA!LR75</f>
        <v>153.27677416554545</v>
      </c>
      <c r="H265" s="375" t="str">
        <f t="shared" si="65"/>
        <v xml:space="preserve"> </v>
      </c>
      <c r="I265" s="375">
        <f t="shared" si="66"/>
        <v>330.12820607416165</v>
      </c>
      <c r="J265" s="375" t="str">
        <f t="shared" si="67"/>
        <v xml:space="preserve"> </v>
      </c>
      <c r="K265" s="375">
        <f t="shared" si="68"/>
        <v>130.34372274307415</v>
      </c>
      <c r="L265" s="375" t="str">
        <f t="shared" si="69"/>
        <v xml:space="preserve"> </v>
      </c>
      <c r="M265" s="370">
        <f t="shared" si="70"/>
        <v>2737.22</v>
      </c>
      <c r="N265" s="374"/>
      <c r="O265" s="375"/>
      <c r="P265" s="375"/>
      <c r="Q265" s="375"/>
      <c r="R265" s="375"/>
      <c r="S265" s="370"/>
    </row>
    <row r="266" spans="1:19" s="362" customFormat="1" ht="35.25" customHeight="1">
      <c r="A266" s="349" t="s">
        <v>472</v>
      </c>
      <c r="B266" s="361" t="s">
        <v>1124</v>
      </c>
      <c r="C266" s="365"/>
      <c r="D266" s="374">
        <f>'CMSA - ANRE'!JW290</f>
        <v>2233.5004090000007</v>
      </c>
      <c r="E266" s="375">
        <f>CTSA!IV34</f>
        <v>22.82573228844246</v>
      </c>
      <c r="F266" s="375"/>
      <c r="G266" s="375">
        <f>CPSA!LS75</f>
        <v>153.27677416554545</v>
      </c>
      <c r="H266" s="375" t="str">
        <f t="shared" si="65"/>
        <v xml:space="preserve"> </v>
      </c>
      <c r="I266" s="375">
        <f t="shared" si="66"/>
        <v>349.39242274082829</v>
      </c>
      <c r="J266" s="375" t="str">
        <f t="shared" si="67"/>
        <v xml:space="preserve"> </v>
      </c>
      <c r="K266" s="375">
        <f t="shared" si="68"/>
        <v>137.94976690974084</v>
      </c>
      <c r="L266" s="375" t="str">
        <f t="shared" si="69"/>
        <v xml:space="preserve"> </v>
      </c>
      <c r="M266" s="370">
        <f t="shared" si="70"/>
        <v>2896.95</v>
      </c>
      <c r="N266" s="374"/>
      <c r="O266" s="375"/>
      <c r="P266" s="375"/>
      <c r="Q266" s="375"/>
      <c r="R266" s="375"/>
      <c r="S266" s="370"/>
    </row>
    <row r="267" spans="1:19" s="362" customFormat="1" ht="35.25" customHeight="1">
      <c r="A267" s="349" t="s">
        <v>473</v>
      </c>
      <c r="B267" s="361" t="s">
        <v>1125</v>
      </c>
      <c r="C267" s="365"/>
      <c r="D267" s="374">
        <f>'CMSA - ANRE'!JX290</f>
        <v>2906.0594090000009</v>
      </c>
      <c r="E267" s="375">
        <f>CTSA!IW34</f>
        <v>22.82573228844246</v>
      </c>
      <c r="F267" s="375"/>
      <c r="G267" s="375">
        <f>CPSA!LT75</f>
        <v>185.08508877195652</v>
      </c>
      <c r="H267" s="375" t="str">
        <f t="shared" si="65"/>
        <v xml:space="preserve"> </v>
      </c>
      <c r="I267" s="375">
        <f t="shared" si="66"/>
        <v>451.52568335875793</v>
      </c>
      <c r="J267" s="375" t="str">
        <f t="shared" si="67"/>
        <v xml:space="preserve"> </v>
      </c>
      <c r="K267" s="375">
        <f t="shared" si="68"/>
        <v>178.2747956709579</v>
      </c>
      <c r="L267" s="375" t="str">
        <f t="shared" si="69"/>
        <v xml:space="preserve"> </v>
      </c>
      <c r="M267" s="370">
        <f t="shared" si="70"/>
        <v>3743.77</v>
      </c>
      <c r="N267" s="374"/>
      <c r="O267" s="375"/>
      <c r="P267" s="375"/>
      <c r="Q267" s="375"/>
      <c r="R267" s="375"/>
      <c r="S267" s="370"/>
    </row>
    <row r="268" spans="1:19" s="362" customFormat="1" ht="35.25" customHeight="1">
      <c r="A268" s="349" t="s">
        <v>474</v>
      </c>
      <c r="B268" s="361" t="s">
        <v>1126</v>
      </c>
      <c r="C268" s="365"/>
      <c r="D268" s="374">
        <f>'CMSA - ANRE'!JY290</f>
        <v>2907.3494090000008</v>
      </c>
      <c r="E268" s="375">
        <f>CTSA!IX34</f>
        <v>22.82573228844246</v>
      </c>
      <c r="F268" s="375"/>
      <c r="G268" s="375">
        <f>CPSA!LU75</f>
        <v>185.08508877195652</v>
      </c>
      <c r="H268" s="375" t="str">
        <f t="shared" si="65"/>
        <v xml:space="preserve"> </v>
      </c>
      <c r="I268" s="375">
        <f t="shared" si="66"/>
        <v>451.71273335875793</v>
      </c>
      <c r="J268" s="375" t="str">
        <f t="shared" si="67"/>
        <v xml:space="preserve"> </v>
      </c>
      <c r="K268" s="375">
        <f t="shared" si="68"/>
        <v>178.34864817095789</v>
      </c>
      <c r="L268" s="375" t="str">
        <f t="shared" si="69"/>
        <v xml:space="preserve"> </v>
      </c>
      <c r="M268" s="370">
        <f t="shared" si="70"/>
        <v>3745.32</v>
      </c>
      <c r="N268" s="374"/>
      <c r="O268" s="375"/>
      <c r="P268" s="375"/>
      <c r="Q268" s="375"/>
      <c r="R268" s="375"/>
      <c r="S268" s="370"/>
    </row>
    <row r="269" spans="1:19" s="362" customFormat="1" ht="35.25" customHeight="1">
      <c r="A269" s="349" t="s">
        <v>475</v>
      </c>
      <c r="B269" s="361" t="s">
        <v>1127</v>
      </c>
      <c r="C269" s="365"/>
      <c r="D269" s="374">
        <f>'CMSA - ANRE'!JZ290</f>
        <v>3035.0094090000007</v>
      </c>
      <c r="E269" s="375">
        <f>CTSA!IY34</f>
        <v>22.82573228844246</v>
      </c>
      <c r="F269" s="375"/>
      <c r="G269" s="375">
        <f>CPSA!LV75</f>
        <v>195.65625019207485</v>
      </c>
      <c r="H269" s="375" t="str">
        <f t="shared" si="65"/>
        <v xml:space="preserve"> </v>
      </c>
      <c r="I269" s="375">
        <f t="shared" si="66"/>
        <v>471.75625176467508</v>
      </c>
      <c r="J269" s="375" t="str">
        <f t="shared" si="67"/>
        <v xml:space="preserve"> </v>
      </c>
      <c r="K269" s="375">
        <f t="shared" si="68"/>
        <v>186.26238216225966</v>
      </c>
      <c r="L269" s="375" t="str">
        <f t="shared" si="69"/>
        <v xml:space="preserve"> </v>
      </c>
      <c r="M269" s="370">
        <f t="shared" si="70"/>
        <v>3911.51</v>
      </c>
      <c r="N269" s="374"/>
      <c r="O269" s="375"/>
      <c r="P269" s="375"/>
      <c r="Q269" s="375"/>
      <c r="R269" s="375"/>
      <c r="S269" s="370"/>
    </row>
    <row r="270" spans="1:19" s="362" customFormat="1" ht="35.25" customHeight="1">
      <c r="A270" s="349" t="s">
        <v>476</v>
      </c>
      <c r="B270" s="361" t="s">
        <v>1128</v>
      </c>
      <c r="C270" s="365"/>
      <c r="D270" s="374">
        <f>'CMSA - ANRE'!KA290</f>
        <v>3098.1094090000006</v>
      </c>
      <c r="E270" s="375">
        <f>CTSA!IZ34</f>
        <v>22.82573228844246</v>
      </c>
      <c r="F270" s="375"/>
      <c r="G270" s="375">
        <f>CPSA!LW75</f>
        <v>199.59946119799201</v>
      </c>
      <c r="H270" s="375" t="str">
        <f t="shared" si="65"/>
        <v xml:space="preserve"> </v>
      </c>
      <c r="I270" s="375">
        <f t="shared" si="66"/>
        <v>481.477517360533</v>
      </c>
      <c r="J270" s="375" t="str">
        <f t="shared" si="67"/>
        <v xml:space="preserve"> </v>
      </c>
      <c r="K270" s="375">
        <f t="shared" si="68"/>
        <v>190.10060599234839</v>
      </c>
      <c r="L270" s="375" t="str">
        <f t="shared" si="69"/>
        <v xml:space="preserve"> </v>
      </c>
      <c r="M270" s="370">
        <f t="shared" si="70"/>
        <v>3992.11</v>
      </c>
      <c r="N270" s="374"/>
      <c r="O270" s="375"/>
      <c r="P270" s="375"/>
      <c r="Q270" s="375"/>
      <c r="R270" s="375"/>
      <c r="S270" s="370"/>
    </row>
    <row r="271" spans="1:19" s="362" customFormat="1" ht="35.25" customHeight="1">
      <c r="A271" s="349" t="s">
        <v>477</v>
      </c>
      <c r="B271" s="361" t="s">
        <v>1129</v>
      </c>
      <c r="C271" s="365"/>
      <c r="D271" s="374">
        <f>'CMSA - ANRE'!KB290</f>
        <v>3267.3494090000008</v>
      </c>
      <c r="E271" s="375">
        <f>CTSA!JA34</f>
        <v>22.82573228844246</v>
      </c>
      <c r="F271" s="375"/>
      <c r="G271" s="375">
        <f>CPSA!LX75</f>
        <v>203.54267220390918</v>
      </c>
      <c r="H271" s="375" t="str">
        <f t="shared" si="65"/>
        <v xml:space="preserve"> </v>
      </c>
      <c r="I271" s="375">
        <f t="shared" si="66"/>
        <v>506.58908295639105</v>
      </c>
      <c r="J271" s="375" t="str">
        <f t="shared" si="67"/>
        <v xml:space="preserve"> </v>
      </c>
      <c r="K271" s="375">
        <f t="shared" si="68"/>
        <v>200.01534482243719</v>
      </c>
      <c r="L271" s="375" t="str">
        <f t="shared" si="69"/>
        <v xml:space="preserve"> </v>
      </c>
      <c r="M271" s="370">
        <f t="shared" si="70"/>
        <v>4200.32</v>
      </c>
      <c r="N271" s="374"/>
      <c r="O271" s="375"/>
      <c r="P271" s="375"/>
      <c r="Q271" s="375"/>
      <c r="R271" s="375"/>
      <c r="S271" s="370"/>
    </row>
    <row r="272" spans="1:19" s="362" customFormat="1" ht="35.25" customHeight="1">
      <c r="A272" s="349" t="s">
        <v>478</v>
      </c>
      <c r="B272" s="361" t="s">
        <v>1130</v>
      </c>
      <c r="C272" s="365"/>
      <c r="D272" s="374">
        <f>'CMSA - ANRE'!KC290</f>
        <v>3508.1994090000007</v>
      </c>
      <c r="E272" s="375">
        <f>CTSA!JB34</f>
        <v>22.82573228844246</v>
      </c>
      <c r="F272" s="375"/>
      <c r="G272" s="375">
        <f>CPSA!LY75</f>
        <v>203.54267220390918</v>
      </c>
      <c r="H272" s="375" t="str">
        <f t="shared" si="65"/>
        <v xml:space="preserve"> </v>
      </c>
      <c r="I272" s="375">
        <f t="shared" si="66"/>
        <v>541.51233295639111</v>
      </c>
      <c r="J272" s="375" t="str">
        <f t="shared" si="67"/>
        <v xml:space="preserve"> </v>
      </c>
      <c r="K272" s="375">
        <f t="shared" si="68"/>
        <v>213.80400732243717</v>
      </c>
      <c r="L272" s="375" t="str">
        <f t="shared" si="69"/>
        <v xml:space="preserve"> </v>
      </c>
      <c r="M272" s="370">
        <f t="shared" si="70"/>
        <v>4489.88</v>
      </c>
      <c r="N272" s="374"/>
      <c r="O272" s="375"/>
      <c r="P272" s="375"/>
      <c r="Q272" s="375"/>
      <c r="R272" s="375"/>
      <c r="S272" s="370"/>
    </row>
    <row r="273" spans="1:19" s="362" customFormat="1" ht="35.25" customHeight="1">
      <c r="A273" s="349" t="s">
        <v>479</v>
      </c>
      <c r="B273" s="361" t="s">
        <v>1131</v>
      </c>
      <c r="C273" s="365"/>
      <c r="D273" s="374">
        <f>'CMSA - ANRE'!KD290</f>
        <v>3728.9794090000005</v>
      </c>
      <c r="E273" s="375">
        <f>CTSA!JC34</f>
        <v>22.82573228844246</v>
      </c>
      <c r="F273" s="375"/>
      <c r="G273" s="375">
        <f>CPSA!LZ75</f>
        <v>203.54267220390918</v>
      </c>
      <c r="H273" s="375" t="str">
        <f t="shared" ref="H273:H304" si="71">IF(F273&gt;0,(C273+E273+F273)*14.5%," ")</f>
        <v xml:space="preserve"> </v>
      </c>
      <c r="I273" s="375">
        <f t="shared" ref="I273:I304" si="72">IF(G273&gt;0,(D273+E273+G273)*14.5%," ")</f>
        <v>573.525432956391</v>
      </c>
      <c r="J273" s="375" t="str">
        <f t="shared" ref="J273:J304" si="73">IF(F273&gt;0,SUM(C273,E273,F273,H273)*5%," ")</f>
        <v xml:space="preserve"> </v>
      </c>
      <c r="K273" s="375">
        <f t="shared" ref="K273:K304" si="74">IF(G273&gt;0,SUM(D273:E273,G273,I273)*5%," ")</f>
        <v>226.44366232243715</v>
      </c>
      <c r="L273" s="375" t="str">
        <f t="shared" ref="L273:L304" si="75">IFERROR(ROUND(IF(F273&gt;0,SUM(C273,E273,F273,H273,J273)," "),2)," ")</f>
        <v xml:space="preserve"> </v>
      </c>
      <c r="M273" s="370">
        <f t="shared" ref="M273:M304" si="76">ROUND(IF(G273&gt;0,SUM(D273:E273,G273,I273,K273)," "),2)</f>
        <v>4755.32</v>
      </c>
      <c r="N273" s="374"/>
      <c r="O273" s="375"/>
      <c r="P273" s="375"/>
      <c r="Q273" s="375"/>
      <c r="R273" s="375"/>
      <c r="S273" s="370"/>
    </row>
    <row r="274" spans="1:19" s="362" customFormat="1" ht="35.25" customHeight="1">
      <c r="A274" s="349" t="s">
        <v>480</v>
      </c>
      <c r="B274" s="361" t="s">
        <v>1132</v>
      </c>
      <c r="C274" s="365"/>
      <c r="D274" s="374">
        <f>'CMSA - ANRE'!KE290</f>
        <v>3949.7694090000005</v>
      </c>
      <c r="E274" s="375">
        <f>CTSA!JD34</f>
        <v>22.82573228844246</v>
      </c>
      <c r="F274" s="375"/>
      <c r="G274" s="375">
        <f>CPSA!MA75</f>
        <v>203.54267220390918</v>
      </c>
      <c r="H274" s="375" t="str">
        <f t="shared" si="71"/>
        <v xml:space="preserve"> </v>
      </c>
      <c r="I274" s="375">
        <f t="shared" si="72"/>
        <v>605.53998295639099</v>
      </c>
      <c r="J274" s="375" t="str">
        <f t="shared" si="73"/>
        <v xml:space="preserve"> </v>
      </c>
      <c r="K274" s="375">
        <f t="shared" si="74"/>
        <v>239.08388982243716</v>
      </c>
      <c r="L274" s="375" t="str">
        <f t="shared" si="75"/>
        <v xml:space="preserve"> </v>
      </c>
      <c r="M274" s="370">
        <f t="shared" si="76"/>
        <v>5020.76</v>
      </c>
      <c r="N274" s="374"/>
      <c r="O274" s="375"/>
      <c r="P274" s="375"/>
      <c r="Q274" s="375"/>
      <c r="R274" s="375"/>
      <c r="S274" s="370"/>
    </row>
    <row r="275" spans="1:19" s="362" customFormat="1" ht="35.25" customHeight="1">
      <c r="A275" s="349" t="s">
        <v>481</v>
      </c>
      <c r="B275" s="361" t="s">
        <v>1133</v>
      </c>
      <c r="C275" s="365"/>
      <c r="D275" s="374">
        <f>'CMSA - ANRE'!KF290</f>
        <v>5033.6194090000008</v>
      </c>
      <c r="E275" s="375">
        <f>CTSA!JE34</f>
        <v>22.82573228844246</v>
      </c>
      <c r="F275" s="375"/>
      <c r="G275" s="375">
        <f>CPSA!MB75</f>
        <v>203.54267220390918</v>
      </c>
      <c r="H275" s="375" t="str">
        <f t="shared" si="71"/>
        <v xml:space="preserve"> </v>
      </c>
      <c r="I275" s="375">
        <f t="shared" si="72"/>
        <v>762.69823295639117</v>
      </c>
      <c r="J275" s="375" t="str">
        <f t="shared" si="73"/>
        <v xml:space="preserve"> </v>
      </c>
      <c r="K275" s="375">
        <f t="shared" si="74"/>
        <v>301.13430232243718</v>
      </c>
      <c r="L275" s="375" t="str">
        <f t="shared" si="75"/>
        <v xml:space="preserve"> </v>
      </c>
      <c r="M275" s="370">
        <f t="shared" si="76"/>
        <v>6323.82</v>
      </c>
      <c r="N275" s="374"/>
      <c r="O275" s="375"/>
      <c r="P275" s="375"/>
      <c r="Q275" s="375"/>
      <c r="R275" s="375"/>
      <c r="S275" s="370"/>
    </row>
    <row r="276" spans="1:19" s="362" customFormat="1" ht="35.25" customHeight="1">
      <c r="A276" s="349" t="s">
        <v>482</v>
      </c>
      <c r="B276" s="361" t="s">
        <v>1134</v>
      </c>
      <c r="C276" s="365"/>
      <c r="D276" s="374">
        <f>'CMSA - ANRE'!KG290</f>
        <v>5033.6194090000008</v>
      </c>
      <c r="E276" s="375">
        <f>CTSA!JF34</f>
        <v>22.82573228844246</v>
      </c>
      <c r="F276" s="375"/>
      <c r="G276" s="375">
        <f>CPSA!MC75</f>
        <v>203.54267220390918</v>
      </c>
      <c r="H276" s="375" t="str">
        <f t="shared" si="71"/>
        <v xml:space="preserve"> </v>
      </c>
      <c r="I276" s="375">
        <f t="shared" si="72"/>
        <v>762.69823295639117</v>
      </c>
      <c r="J276" s="375" t="str">
        <f t="shared" si="73"/>
        <v xml:space="preserve"> </v>
      </c>
      <c r="K276" s="375">
        <f t="shared" si="74"/>
        <v>301.13430232243718</v>
      </c>
      <c r="L276" s="375" t="str">
        <f t="shared" si="75"/>
        <v xml:space="preserve"> </v>
      </c>
      <c r="M276" s="370">
        <f t="shared" si="76"/>
        <v>6323.82</v>
      </c>
      <c r="N276" s="374"/>
      <c r="O276" s="375"/>
      <c r="P276" s="375"/>
      <c r="Q276" s="375"/>
      <c r="R276" s="375"/>
      <c r="S276" s="370"/>
    </row>
    <row r="277" spans="1:19" s="362" customFormat="1" ht="35.25" customHeight="1">
      <c r="A277" s="349" t="s">
        <v>483</v>
      </c>
      <c r="B277" s="361" t="s">
        <v>1135</v>
      </c>
      <c r="C277" s="365"/>
      <c r="D277" s="374">
        <f>'CMSA - ANRE'!KH290</f>
        <v>8445.7294089999978</v>
      </c>
      <c r="E277" s="375">
        <f>CTSA!JG34</f>
        <v>22.82573228844246</v>
      </c>
      <c r="F277" s="375"/>
      <c r="G277" s="375">
        <f>CPSA!MD75</f>
        <v>203.54267220390918</v>
      </c>
      <c r="H277" s="375" t="str">
        <f t="shared" si="71"/>
        <v xml:space="preserve"> </v>
      </c>
      <c r="I277" s="375">
        <f t="shared" si="72"/>
        <v>1257.4541829563905</v>
      </c>
      <c r="J277" s="375" t="str">
        <f t="shared" si="73"/>
        <v xml:space="preserve"> </v>
      </c>
      <c r="K277" s="375">
        <f t="shared" si="74"/>
        <v>496.47759982243701</v>
      </c>
      <c r="L277" s="375" t="str">
        <f t="shared" si="75"/>
        <v xml:space="preserve"> </v>
      </c>
      <c r="M277" s="370">
        <f t="shared" si="76"/>
        <v>10426.030000000001</v>
      </c>
      <c r="N277" s="374"/>
      <c r="O277" s="375"/>
      <c r="P277" s="375"/>
      <c r="Q277" s="375"/>
      <c r="R277" s="375"/>
      <c r="S277" s="370"/>
    </row>
    <row r="278" spans="1:19" s="362" customFormat="1" ht="35.25" customHeight="1">
      <c r="A278" s="349" t="s">
        <v>484</v>
      </c>
      <c r="B278" s="361" t="s">
        <v>1136</v>
      </c>
      <c r="C278" s="365"/>
      <c r="D278" s="374">
        <f>'CMSA - ANRE'!KI290</f>
        <v>8445.7294089999978</v>
      </c>
      <c r="E278" s="375">
        <f>CTSA!JH34</f>
        <v>22.82573228844246</v>
      </c>
      <c r="F278" s="375"/>
      <c r="G278" s="375">
        <f>CPSA!ME75</f>
        <v>203.54267220390918</v>
      </c>
      <c r="H278" s="375" t="str">
        <f t="shared" si="71"/>
        <v xml:space="preserve"> </v>
      </c>
      <c r="I278" s="375">
        <f t="shared" si="72"/>
        <v>1257.4541829563905</v>
      </c>
      <c r="J278" s="375" t="str">
        <f t="shared" si="73"/>
        <v xml:space="preserve"> </v>
      </c>
      <c r="K278" s="375">
        <f t="shared" si="74"/>
        <v>496.47759982243701</v>
      </c>
      <c r="L278" s="375" t="str">
        <f t="shared" si="75"/>
        <v xml:space="preserve"> </v>
      </c>
      <c r="M278" s="370">
        <f t="shared" si="76"/>
        <v>10426.030000000001</v>
      </c>
      <c r="N278" s="374"/>
      <c r="O278" s="375"/>
      <c r="P278" s="375"/>
      <c r="Q278" s="375"/>
      <c r="R278" s="375"/>
      <c r="S278" s="370"/>
    </row>
    <row r="279" spans="1:19" s="362" customFormat="1" ht="35.25" customHeight="1">
      <c r="A279" s="349" t="s">
        <v>485</v>
      </c>
      <c r="B279" s="361" t="s">
        <v>1137</v>
      </c>
      <c r="C279" s="365"/>
      <c r="D279" s="374">
        <f>'CMSA - ANRE'!KJ290</f>
        <v>2945.4194090000005</v>
      </c>
      <c r="E279" s="375">
        <f>CTSA!JI34</f>
        <v>22.82573228844246</v>
      </c>
      <c r="F279" s="375"/>
      <c r="G279" s="375">
        <f>CPSA!MF75</f>
        <v>201.3920155569447</v>
      </c>
      <c r="H279" s="375" t="str">
        <f t="shared" si="71"/>
        <v xml:space="preserve"> </v>
      </c>
      <c r="I279" s="375">
        <f t="shared" si="72"/>
        <v>459.59738774258119</v>
      </c>
      <c r="J279" s="375" t="str">
        <f t="shared" si="73"/>
        <v xml:space="preserve"> </v>
      </c>
      <c r="K279" s="375">
        <f t="shared" si="74"/>
        <v>181.46172722939846</v>
      </c>
      <c r="L279" s="375" t="str">
        <f t="shared" si="75"/>
        <v xml:space="preserve"> </v>
      </c>
      <c r="M279" s="370">
        <f t="shared" si="76"/>
        <v>3810.7</v>
      </c>
      <c r="N279" s="374"/>
      <c r="O279" s="375"/>
      <c r="P279" s="375"/>
      <c r="Q279" s="375"/>
      <c r="R279" s="375"/>
      <c r="S279" s="370"/>
    </row>
    <row r="280" spans="1:19" s="362" customFormat="1" ht="35.25" customHeight="1">
      <c r="A280" s="349" t="s">
        <v>486</v>
      </c>
      <c r="B280" s="361" t="s">
        <v>1138</v>
      </c>
      <c r="C280" s="365"/>
      <c r="D280" s="374">
        <f>'CMSA - ANRE'!KK290</f>
        <v>3036.3594090000006</v>
      </c>
      <c r="E280" s="375">
        <f>CTSA!JJ34</f>
        <v>22.82573228844246</v>
      </c>
      <c r="F280" s="375"/>
      <c r="G280" s="375">
        <f>CPSA!MG75</f>
        <v>211.96317697706303</v>
      </c>
      <c r="H280" s="375" t="str">
        <f t="shared" si="71"/>
        <v xml:space="preserve"> </v>
      </c>
      <c r="I280" s="375">
        <f t="shared" si="72"/>
        <v>474.31650614849838</v>
      </c>
      <c r="J280" s="375" t="str">
        <f t="shared" si="73"/>
        <v xml:space="preserve"> </v>
      </c>
      <c r="K280" s="375">
        <f t="shared" si="74"/>
        <v>187.27324122070024</v>
      </c>
      <c r="L280" s="375" t="str">
        <f t="shared" si="75"/>
        <v xml:space="preserve"> </v>
      </c>
      <c r="M280" s="370">
        <f t="shared" si="76"/>
        <v>3932.74</v>
      </c>
      <c r="N280" s="374"/>
      <c r="O280" s="375"/>
      <c r="P280" s="375"/>
      <c r="Q280" s="375"/>
      <c r="R280" s="375"/>
      <c r="S280" s="370"/>
    </row>
    <row r="281" spans="1:19" s="362" customFormat="1" ht="35.25" customHeight="1">
      <c r="A281" s="349" t="s">
        <v>487</v>
      </c>
      <c r="B281" s="361" t="s">
        <v>1139</v>
      </c>
      <c r="C281" s="365"/>
      <c r="D281" s="374">
        <f>'CMSA - ANRE'!KL290</f>
        <v>3098.1094090000006</v>
      </c>
      <c r="E281" s="375">
        <f>CTSA!JK34</f>
        <v>22.82573228844246</v>
      </c>
      <c r="F281" s="375"/>
      <c r="G281" s="375">
        <f>CPSA!MH75</f>
        <v>215.90638798298019</v>
      </c>
      <c r="H281" s="375" t="str">
        <f t="shared" si="71"/>
        <v xml:space="preserve"> </v>
      </c>
      <c r="I281" s="375">
        <f t="shared" si="72"/>
        <v>483.84202174435632</v>
      </c>
      <c r="J281" s="375" t="str">
        <f t="shared" si="73"/>
        <v xml:space="preserve"> </v>
      </c>
      <c r="K281" s="375">
        <f t="shared" si="74"/>
        <v>191.03417755078897</v>
      </c>
      <c r="L281" s="375" t="str">
        <f t="shared" si="75"/>
        <v xml:space="preserve"> </v>
      </c>
      <c r="M281" s="370">
        <f t="shared" si="76"/>
        <v>4011.72</v>
      </c>
      <c r="N281" s="374"/>
      <c r="O281" s="375"/>
      <c r="P281" s="375"/>
      <c r="Q281" s="375"/>
      <c r="R281" s="375"/>
      <c r="S281" s="370"/>
    </row>
    <row r="282" spans="1:19" s="362" customFormat="1" ht="35.25" customHeight="1">
      <c r="A282" s="349" t="s">
        <v>488</v>
      </c>
      <c r="B282" s="361" t="s">
        <v>1140</v>
      </c>
      <c r="C282" s="365"/>
      <c r="D282" s="374">
        <f>'CMSA - ANRE'!KM290</f>
        <v>3427.9194090000005</v>
      </c>
      <c r="E282" s="375">
        <f>CTSA!JL34</f>
        <v>22.82573228844246</v>
      </c>
      <c r="F282" s="375"/>
      <c r="G282" s="375">
        <f>CPSA!MI75</f>
        <v>219.84959898889736</v>
      </c>
      <c r="H282" s="375" t="str">
        <f t="shared" si="71"/>
        <v xml:space="preserve"> </v>
      </c>
      <c r="I282" s="375">
        <f t="shared" si="72"/>
        <v>532.2362373402143</v>
      </c>
      <c r="J282" s="375" t="str">
        <f t="shared" si="73"/>
        <v xml:space="preserve"> </v>
      </c>
      <c r="K282" s="375">
        <f t="shared" si="74"/>
        <v>210.14154888087774</v>
      </c>
      <c r="L282" s="375" t="str">
        <f t="shared" si="75"/>
        <v xml:space="preserve"> </v>
      </c>
      <c r="M282" s="370">
        <f t="shared" si="76"/>
        <v>4412.97</v>
      </c>
      <c r="N282" s="374"/>
      <c r="O282" s="375"/>
      <c r="P282" s="375"/>
      <c r="Q282" s="375"/>
      <c r="R282" s="375"/>
      <c r="S282" s="370"/>
    </row>
    <row r="283" spans="1:19" s="362" customFormat="1" ht="35.25" customHeight="1">
      <c r="A283" s="349" t="s">
        <v>489</v>
      </c>
      <c r="B283" s="361" t="s">
        <v>1141</v>
      </c>
      <c r="C283" s="365"/>
      <c r="D283" s="374">
        <f>'CMSA - ANRE'!KN290</f>
        <v>3789.1994090000007</v>
      </c>
      <c r="E283" s="375">
        <f>CTSA!JM34</f>
        <v>22.82573228844246</v>
      </c>
      <c r="F283" s="375"/>
      <c r="G283" s="375">
        <f>CPSA!MJ75</f>
        <v>219.84959898889736</v>
      </c>
      <c r="H283" s="375" t="str">
        <f t="shared" si="71"/>
        <v xml:space="preserve"> </v>
      </c>
      <c r="I283" s="375">
        <f t="shared" si="72"/>
        <v>584.62183734021437</v>
      </c>
      <c r="J283" s="375" t="str">
        <f t="shared" si="73"/>
        <v xml:space="preserve"> </v>
      </c>
      <c r="K283" s="375">
        <f t="shared" si="74"/>
        <v>230.82482888087776</v>
      </c>
      <c r="L283" s="375" t="str">
        <f t="shared" si="75"/>
        <v xml:space="preserve"> </v>
      </c>
      <c r="M283" s="370">
        <f t="shared" si="76"/>
        <v>4847.32</v>
      </c>
      <c r="N283" s="374"/>
      <c r="O283" s="375"/>
      <c r="P283" s="375"/>
      <c r="Q283" s="375"/>
      <c r="R283" s="375"/>
      <c r="S283" s="370"/>
    </row>
    <row r="284" spans="1:19" s="362" customFormat="1" ht="35.25" customHeight="1">
      <c r="A284" s="349" t="s">
        <v>490</v>
      </c>
      <c r="B284" s="361" t="s">
        <v>1142</v>
      </c>
      <c r="C284" s="365"/>
      <c r="D284" s="374">
        <f>'CMSA - ANRE'!KO290</f>
        <v>3929.6994090000007</v>
      </c>
      <c r="E284" s="375">
        <f>CTSA!JN34</f>
        <v>22.82573228844246</v>
      </c>
      <c r="F284" s="375"/>
      <c r="G284" s="375">
        <f>CPSA!MK75</f>
        <v>219.84959898889736</v>
      </c>
      <c r="H284" s="375" t="str">
        <f t="shared" si="71"/>
        <v xml:space="preserve"> </v>
      </c>
      <c r="I284" s="375">
        <f t="shared" si="72"/>
        <v>604.99433734021432</v>
      </c>
      <c r="J284" s="375" t="str">
        <f t="shared" si="73"/>
        <v xml:space="preserve"> </v>
      </c>
      <c r="K284" s="375">
        <f t="shared" si="74"/>
        <v>238.86845388087778</v>
      </c>
      <c r="L284" s="375" t="str">
        <f t="shared" si="75"/>
        <v xml:space="preserve"> </v>
      </c>
      <c r="M284" s="370">
        <f t="shared" si="76"/>
        <v>5016.24</v>
      </c>
      <c r="N284" s="374"/>
      <c r="O284" s="375"/>
      <c r="P284" s="375"/>
      <c r="Q284" s="375"/>
      <c r="R284" s="375"/>
      <c r="S284" s="370"/>
    </row>
    <row r="285" spans="1:19" s="362" customFormat="1" ht="35.25" customHeight="1">
      <c r="A285" s="349" t="s">
        <v>491</v>
      </c>
      <c r="B285" s="361" t="s">
        <v>1143</v>
      </c>
      <c r="C285" s="365"/>
      <c r="D285" s="374">
        <f>'CMSA - ANRE'!KP290</f>
        <v>4070.1994090000007</v>
      </c>
      <c r="E285" s="375">
        <f>CTSA!JO34</f>
        <v>22.82573228844246</v>
      </c>
      <c r="F285" s="375"/>
      <c r="G285" s="375">
        <f>CPSA!ML75</f>
        <v>219.84959898889736</v>
      </c>
      <c r="H285" s="375" t="str">
        <f t="shared" si="71"/>
        <v xml:space="preserve"> </v>
      </c>
      <c r="I285" s="375">
        <f t="shared" si="72"/>
        <v>625.36683734021437</v>
      </c>
      <c r="J285" s="375" t="str">
        <f t="shared" si="73"/>
        <v xml:space="preserve"> </v>
      </c>
      <c r="K285" s="375">
        <f t="shared" si="74"/>
        <v>246.91207888087774</v>
      </c>
      <c r="L285" s="375" t="str">
        <f t="shared" si="75"/>
        <v xml:space="preserve"> </v>
      </c>
      <c r="M285" s="370">
        <f t="shared" si="76"/>
        <v>5185.1499999999996</v>
      </c>
      <c r="N285" s="374"/>
      <c r="O285" s="375"/>
      <c r="P285" s="375"/>
      <c r="Q285" s="375"/>
      <c r="R285" s="375"/>
      <c r="S285" s="370"/>
    </row>
    <row r="286" spans="1:19" s="362" customFormat="1" ht="35.25" customHeight="1">
      <c r="A286" s="349" t="s">
        <v>492</v>
      </c>
      <c r="B286" s="361" t="s">
        <v>1144</v>
      </c>
      <c r="C286" s="365"/>
      <c r="D286" s="374">
        <f>'CMSA - ANRE'!KQ290</f>
        <v>5113.8994090000015</v>
      </c>
      <c r="E286" s="375">
        <f>CTSA!JP34</f>
        <v>22.82573228844246</v>
      </c>
      <c r="F286" s="375"/>
      <c r="G286" s="375">
        <f>CPSA!MM75</f>
        <v>219.84959898889736</v>
      </c>
      <c r="H286" s="375" t="str">
        <f t="shared" si="71"/>
        <v xml:space="preserve"> </v>
      </c>
      <c r="I286" s="375">
        <f t="shared" si="72"/>
        <v>776.70333734021449</v>
      </c>
      <c r="J286" s="375" t="str">
        <f t="shared" si="73"/>
        <v xml:space="preserve"> </v>
      </c>
      <c r="K286" s="375">
        <f t="shared" si="74"/>
        <v>306.6639038808778</v>
      </c>
      <c r="L286" s="375" t="str">
        <f t="shared" si="75"/>
        <v xml:space="preserve"> </v>
      </c>
      <c r="M286" s="370">
        <f t="shared" si="76"/>
        <v>6439.94</v>
      </c>
      <c r="N286" s="374"/>
      <c r="O286" s="375"/>
      <c r="P286" s="375"/>
      <c r="Q286" s="375"/>
      <c r="R286" s="375"/>
      <c r="S286" s="370"/>
    </row>
    <row r="287" spans="1:19" s="362" customFormat="1" ht="35.25" customHeight="1">
      <c r="A287" s="349" t="s">
        <v>493</v>
      </c>
      <c r="B287" s="361" t="s">
        <v>1145</v>
      </c>
      <c r="C287" s="365"/>
      <c r="D287" s="374">
        <f>'CMSA - ANRE'!KR290</f>
        <v>7803.4494090000007</v>
      </c>
      <c r="E287" s="375">
        <f>CTSA!JQ34</f>
        <v>22.82573228844246</v>
      </c>
      <c r="F287" s="375"/>
      <c r="G287" s="375">
        <f>CPSA!MN75</f>
        <v>219.84959898889736</v>
      </c>
      <c r="H287" s="375" t="str">
        <f t="shared" si="71"/>
        <v xml:space="preserve"> </v>
      </c>
      <c r="I287" s="375">
        <f t="shared" si="72"/>
        <v>1166.6880873402142</v>
      </c>
      <c r="J287" s="375" t="str">
        <f t="shared" si="73"/>
        <v xml:space="preserve"> </v>
      </c>
      <c r="K287" s="375">
        <f t="shared" si="74"/>
        <v>460.64064138087781</v>
      </c>
      <c r="L287" s="375" t="str">
        <f t="shared" si="75"/>
        <v xml:space="preserve"> </v>
      </c>
      <c r="M287" s="370">
        <f t="shared" si="76"/>
        <v>9673.4500000000007</v>
      </c>
      <c r="N287" s="374"/>
      <c r="O287" s="375"/>
      <c r="P287" s="375"/>
      <c r="Q287" s="375"/>
      <c r="R287" s="375"/>
      <c r="S287" s="370"/>
    </row>
    <row r="288" spans="1:19" s="362" customFormat="1" ht="35.25" customHeight="1">
      <c r="A288" s="349" t="s">
        <v>494</v>
      </c>
      <c r="B288" s="361" t="s">
        <v>1146</v>
      </c>
      <c r="C288" s="365"/>
      <c r="D288" s="374">
        <f>'CMSA - ANRE'!KS290</f>
        <v>8847.159408999998</v>
      </c>
      <c r="E288" s="375">
        <f>CTSA!JR34</f>
        <v>22.82573228844246</v>
      </c>
      <c r="F288" s="375"/>
      <c r="G288" s="375">
        <f>CPSA!MO75</f>
        <v>219.84959898889736</v>
      </c>
      <c r="H288" s="375" t="str">
        <f t="shared" si="71"/>
        <v xml:space="preserve"> </v>
      </c>
      <c r="I288" s="375">
        <f t="shared" si="72"/>
        <v>1318.0260373402139</v>
      </c>
      <c r="J288" s="375" t="str">
        <f t="shared" si="73"/>
        <v xml:space="preserve"> </v>
      </c>
      <c r="K288" s="375">
        <f t="shared" si="74"/>
        <v>520.39303888087761</v>
      </c>
      <c r="L288" s="375" t="str">
        <f t="shared" si="75"/>
        <v xml:space="preserve"> </v>
      </c>
      <c r="M288" s="370">
        <f t="shared" si="76"/>
        <v>10928.25</v>
      </c>
      <c r="N288" s="374"/>
      <c r="O288" s="375"/>
      <c r="P288" s="375"/>
      <c r="Q288" s="375"/>
      <c r="R288" s="375"/>
      <c r="S288" s="370"/>
    </row>
    <row r="289" spans="1:19" s="362" customFormat="1" ht="35.25" customHeight="1">
      <c r="A289" s="349" t="s">
        <v>495</v>
      </c>
      <c r="B289" s="361" t="s">
        <v>1147</v>
      </c>
      <c r="C289" s="365"/>
      <c r="D289" s="374">
        <f>'CMSA - ANRE'!KT290</f>
        <v>8847.159408999998</v>
      </c>
      <c r="E289" s="375">
        <f>CTSA!JS34</f>
        <v>22.82573228844246</v>
      </c>
      <c r="F289" s="375"/>
      <c r="G289" s="375">
        <f>CPSA!MP75</f>
        <v>219.84959898889736</v>
      </c>
      <c r="H289" s="375" t="str">
        <f t="shared" si="71"/>
        <v xml:space="preserve"> </v>
      </c>
      <c r="I289" s="375">
        <f t="shared" si="72"/>
        <v>1318.0260373402139</v>
      </c>
      <c r="J289" s="375" t="str">
        <f t="shared" si="73"/>
        <v xml:space="preserve"> </v>
      </c>
      <c r="K289" s="375">
        <f t="shared" si="74"/>
        <v>520.39303888087761</v>
      </c>
      <c r="L289" s="375" t="str">
        <f t="shared" si="75"/>
        <v xml:space="preserve"> </v>
      </c>
      <c r="M289" s="370">
        <f t="shared" si="76"/>
        <v>10928.25</v>
      </c>
      <c r="N289" s="374"/>
      <c r="O289" s="375"/>
      <c r="P289" s="375"/>
      <c r="Q289" s="375"/>
      <c r="R289" s="375"/>
      <c r="S289" s="370"/>
    </row>
    <row r="290" spans="1:19" s="362" customFormat="1" ht="35.25" customHeight="1">
      <c r="A290" s="349" t="s">
        <v>496</v>
      </c>
      <c r="B290" s="361" t="s">
        <v>1148</v>
      </c>
      <c r="C290" s="365"/>
      <c r="D290" s="374">
        <f>'CMSA - ANRE'!KU290</f>
        <v>3041.6946499999999</v>
      </c>
      <c r="E290" s="375">
        <f>CTSA!JT34</f>
        <v>22.82573228844246</v>
      </c>
      <c r="F290" s="375"/>
      <c r="G290" s="375">
        <f>CPSA!MQ75</f>
        <v>216.49512669014811</v>
      </c>
      <c r="H290" s="375" t="str">
        <f t="shared" si="71"/>
        <v xml:space="preserve"> </v>
      </c>
      <c r="I290" s="375">
        <f t="shared" si="72"/>
        <v>475.74724880189558</v>
      </c>
      <c r="J290" s="375" t="str">
        <f t="shared" si="73"/>
        <v xml:space="preserve"> </v>
      </c>
      <c r="K290" s="375">
        <f t="shared" si="74"/>
        <v>187.83813788902432</v>
      </c>
      <c r="L290" s="375" t="str">
        <f t="shared" si="75"/>
        <v xml:space="preserve"> </v>
      </c>
      <c r="M290" s="370">
        <f t="shared" si="76"/>
        <v>3944.6</v>
      </c>
      <c r="N290" s="374"/>
      <c r="O290" s="375"/>
      <c r="P290" s="375"/>
      <c r="Q290" s="375"/>
      <c r="R290" s="375"/>
      <c r="S290" s="370"/>
    </row>
    <row r="291" spans="1:19" s="362" customFormat="1" ht="35.25" customHeight="1">
      <c r="A291" s="349" t="s">
        <v>497</v>
      </c>
      <c r="B291" s="361" t="s">
        <v>1149</v>
      </c>
      <c r="C291" s="365"/>
      <c r="D291" s="374">
        <f>'CMSA - ANRE'!KV290</f>
        <v>3103.4446499999999</v>
      </c>
      <c r="E291" s="375">
        <f>CTSA!JU34</f>
        <v>22.82573228844246</v>
      </c>
      <c r="F291" s="375"/>
      <c r="G291" s="375">
        <f>CPSA!MR75</f>
        <v>220.43833769606525</v>
      </c>
      <c r="H291" s="375" t="str">
        <f t="shared" si="71"/>
        <v xml:space="preserve"> </v>
      </c>
      <c r="I291" s="375">
        <f t="shared" si="72"/>
        <v>485.27276439775358</v>
      </c>
      <c r="J291" s="375" t="str">
        <f t="shared" si="73"/>
        <v xml:space="preserve"> </v>
      </c>
      <c r="K291" s="375">
        <f t="shared" si="74"/>
        <v>191.59907421911308</v>
      </c>
      <c r="L291" s="375" t="str">
        <f t="shared" si="75"/>
        <v xml:space="preserve"> </v>
      </c>
      <c r="M291" s="370">
        <f t="shared" si="76"/>
        <v>4023.58</v>
      </c>
      <c r="N291" s="374"/>
      <c r="O291" s="375"/>
      <c r="P291" s="375"/>
      <c r="Q291" s="375"/>
      <c r="R291" s="375"/>
      <c r="S291" s="370"/>
    </row>
    <row r="292" spans="1:19" s="362" customFormat="1" ht="35.25" customHeight="1">
      <c r="A292" s="349" t="s">
        <v>498</v>
      </c>
      <c r="B292" s="361" t="s">
        <v>1150</v>
      </c>
      <c r="C292" s="365"/>
      <c r="D292" s="374">
        <f>'CMSA - ANRE'!KW290</f>
        <v>4760.3746499999997</v>
      </c>
      <c r="E292" s="375">
        <f>CTSA!JV34</f>
        <v>22.82573228844246</v>
      </c>
      <c r="F292" s="375"/>
      <c r="G292" s="375">
        <f>CPSA!MS75</f>
        <v>224.38154870198241</v>
      </c>
      <c r="H292" s="375" t="str">
        <f t="shared" si="71"/>
        <v xml:space="preserve"> </v>
      </c>
      <c r="I292" s="375">
        <f t="shared" si="72"/>
        <v>726.09937999361159</v>
      </c>
      <c r="J292" s="375" t="str">
        <f t="shared" si="73"/>
        <v xml:space="preserve"> </v>
      </c>
      <c r="K292" s="375">
        <f t="shared" si="74"/>
        <v>286.68406554920188</v>
      </c>
      <c r="L292" s="375" t="str">
        <f t="shared" si="75"/>
        <v xml:space="preserve"> </v>
      </c>
      <c r="M292" s="370">
        <f t="shared" si="76"/>
        <v>6020.37</v>
      </c>
      <c r="N292" s="374"/>
      <c r="O292" s="375"/>
      <c r="P292" s="375"/>
      <c r="Q292" s="375"/>
      <c r="R292" s="375"/>
      <c r="S292" s="370"/>
    </row>
    <row r="293" spans="1:19" s="362" customFormat="1" ht="35.25" customHeight="1">
      <c r="A293" s="349" t="s">
        <v>499</v>
      </c>
      <c r="B293" s="361" t="s">
        <v>1151</v>
      </c>
      <c r="C293" s="365"/>
      <c r="D293" s="374">
        <f>'CMSA - ANRE'!KX290</f>
        <v>4760.3746499999997</v>
      </c>
      <c r="E293" s="375">
        <f>CTSA!JW34</f>
        <v>22.82573228844246</v>
      </c>
      <c r="F293" s="375"/>
      <c r="G293" s="375">
        <f>CPSA!MT75</f>
        <v>224.38154870198241</v>
      </c>
      <c r="H293" s="375" t="str">
        <f t="shared" si="71"/>
        <v xml:space="preserve"> </v>
      </c>
      <c r="I293" s="375">
        <f t="shared" si="72"/>
        <v>726.09937999361159</v>
      </c>
      <c r="J293" s="375" t="str">
        <f t="shared" si="73"/>
        <v xml:space="preserve"> </v>
      </c>
      <c r="K293" s="375">
        <f t="shared" si="74"/>
        <v>286.68406554920188</v>
      </c>
      <c r="L293" s="375" t="str">
        <f t="shared" si="75"/>
        <v xml:space="preserve"> </v>
      </c>
      <c r="M293" s="370">
        <f t="shared" si="76"/>
        <v>6020.37</v>
      </c>
      <c r="N293" s="374"/>
      <c r="O293" s="375"/>
      <c r="P293" s="375"/>
      <c r="Q293" s="375"/>
      <c r="R293" s="375"/>
      <c r="S293" s="370"/>
    </row>
    <row r="294" spans="1:19" s="362" customFormat="1" ht="35.25" customHeight="1">
      <c r="A294" s="349" t="s">
        <v>500</v>
      </c>
      <c r="B294" s="361" t="s">
        <v>1152</v>
      </c>
      <c r="C294" s="365"/>
      <c r="D294" s="374">
        <f>'CMSA - ANRE'!KY290</f>
        <v>4760.3746499999997</v>
      </c>
      <c r="E294" s="375">
        <f>CTSA!JX34</f>
        <v>22.82573228844246</v>
      </c>
      <c r="F294" s="375"/>
      <c r="G294" s="375">
        <f>CPSA!MU75</f>
        <v>224.38154870198241</v>
      </c>
      <c r="H294" s="375" t="str">
        <f t="shared" si="71"/>
        <v xml:space="preserve"> </v>
      </c>
      <c r="I294" s="375">
        <f t="shared" si="72"/>
        <v>726.09937999361159</v>
      </c>
      <c r="J294" s="375" t="str">
        <f t="shared" si="73"/>
        <v xml:space="preserve"> </v>
      </c>
      <c r="K294" s="375">
        <f t="shared" si="74"/>
        <v>286.68406554920188</v>
      </c>
      <c r="L294" s="375" t="str">
        <f t="shared" si="75"/>
        <v xml:space="preserve"> </v>
      </c>
      <c r="M294" s="370">
        <f t="shared" si="76"/>
        <v>6020.37</v>
      </c>
      <c r="N294" s="374"/>
      <c r="O294" s="375"/>
      <c r="P294" s="375"/>
      <c r="Q294" s="375"/>
      <c r="R294" s="375"/>
      <c r="S294" s="370"/>
    </row>
    <row r="295" spans="1:19" s="362" customFormat="1" ht="35.25" customHeight="1">
      <c r="A295" s="349" t="s">
        <v>501</v>
      </c>
      <c r="B295" s="361" t="s">
        <v>1153</v>
      </c>
      <c r="C295" s="365"/>
      <c r="D295" s="374">
        <f>'CMSA - ANRE'!KZ290</f>
        <v>5526.9146499999997</v>
      </c>
      <c r="E295" s="375">
        <f>CTSA!JY34</f>
        <v>22.82573228844246</v>
      </c>
      <c r="F295" s="375"/>
      <c r="G295" s="375">
        <f>CPSA!MV75</f>
        <v>224.38154870198241</v>
      </c>
      <c r="H295" s="375" t="str">
        <f t="shared" si="71"/>
        <v xml:space="preserve"> </v>
      </c>
      <c r="I295" s="375">
        <f t="shared" si="72"/>
        <v>837.24767999361154</v>
      </c>
      <c r="J295" s="375" t="str">
        <f t="shared" si="73"/>
        <v xml:space="preserve"> </v>
      </c>
      <c r="K295" s="375">
        <f t="shared" si="74"/>
        <v>330.56848054920181</v>
      </c>
      <c r="L295" s="375" t="str">
        <f t="shared" si="75"/>
        <v xml:space="preserve"> </v>
      </c>
      <c r="M295" s="370">
        <f t="shared" si="76"/>
        <v>6941.94</v>
      </c>
      <c r="N295" s="374"/>
      <c r="O295" s="375"/>
      <c r="P295" s="375"/>
      <c r="Q295" s="375"/>
      <c r="R295" s="375"/>
      <c r="S295" s="370"/>
    </row>
    <row r="296" spans="1:19" s="362" customFormat="1" ht="35.25" customHeight="1">
      <c r="A296" s="349" t="s">
        <v>502</v>
      </c>
      <c r="B296" s="361" t="s">
        <v>1154</v>
      </c>
      <c r="C296" s="365"/>
      <c r="D296" s="374">
        <f>'CMSA - ANRE'!LA290</f>
        <v>5526.9146499999997</v>
      </c>
      <c r="E296" s="375">
        <f>CTSA!JZ34</f>
        <v>22.82573228844246</v>
      </c>
      <c r="F296" s="375"/>
      <c r="G296" s="375">
        <f>CPSA!MW75</f>
        <v>224.38154870198241</v>
      </c>
      <c r="H296" s="375" t="str">
        <f t="shared" si="71"/>
        <v xml:space="preserve"> </v>
      </c>
      <c r="I296" s="375">
        <f t="shared" si="72"/>
        <v>837.24767999361154</v>
      </c>
      <c r="J296" s="375" t="str">
        <f t="shared" si="73"/>
        <v xml:space="preserve"> </v>
      </c>
      <c r="K296" s="375">
        <f t="shared" si="74"/>
        <v>330.56848054920181</v>
      </c>
      <c r="L296" s="375" t="str">
        <f t="shared" si="75"/>
        <v xml:space="preserve"> </v>
      </c>
      <c r="M296" s="370">
        <f t="shared" si="76"/>
        <v>6941.94</v>
      </c>
      <c r="N296" s="374"/>
      <c r="O296" s="375"/>
      <c r="P296" s="375"/>
      <c r="Q296" s="375"/>
      <c r="R296" s="375"/>
      <c r="S296" s="370"/>
    </row>
    <row r="297" spans="1:19" s="362" customFormat="1" ht="35.25" customHeight="1">
      <c r="A297" s="349" t="s">
        <v>503</v>
      </c>
      <c r="B297" s="361" t="s">
        <v>1155</v>
      </c>
      <c r="C297" s="365"/>
      <c r="D297" s="374">
        <f>'CMSA - ANRE'!LB290</f>
        <v>7808.7846499999996</v>
      </c>
      <c r="E297" s="375">
        <f>CTSA!KA34</f>
        <v>22.82573228844246</v>
      </c>
      <c r="F297" s="375"/>
      <c r="G297" s="375">
        <f>CPSA!MX75</f>
        <v>224.38154870198241</v>
      </c>
      <c r="H297" s="375" t="str">
        <f t="shared" si="71"/>
        <v xml:space="preserve"> </v>
      </c>
      <c r="I297" s="375">
        <f t="shared" si="72"/>
        <v>1168.1188299936116</v>
      </c>
      <c r="J297" s="375" t="str">
        <f t="shared" si="73"/>
        <v xml:space="preserve"> </v>
      </c>
      <c r="K297" s="375">
        <f t="shared" si="74"/>
        <v>461.20553804920183</v>
      </c>
      <c r="L297" s="375" t="str">
        <f t="shared" si="75"/>
        <v xml:space="preserve"> </v>
      </c>
      <c r="M297" s="370">
        <f t="shared" si="76"/>
        <v>9685.32</v>
      </c>
      <c r="N297" s="374"/>
      <c r="O297" s="375"/>
      <c r="P297" s="375"/>
      <c r="Q297" s="375"/>
      <c r="R297" s="375"/>
      <c r="S297" s="370"/>
    </row>
    <row r="298" spans="1:19" s="362" customFormat="1" ht="35.25" customHeight="1">
      <c r="A298" s="349" t="s">
        <v>504</v>
      </c>
      <c r="B298" s="361" t="s">
        <v>1156</v>
      </c>
      <c r="C298" s="365"/>
      <c r="D298" s="374">
        <f>'CMSA - ANRE'!LC290</f>
        <v>7808.7846499999996</v>
      </c>
      <c r="E298" s="375">
        <f>CTSA!KB34</f>
        <v>22.82573228844246</v>
      </c>
      <c r="F298" s="375"/>
      <c r="G298" s="375">
        <f>CPSA!MY75</f>
        <v>224.38154870198241</v>
      </c>
      <c r="H298" s="375" t="str">
        <f t="shared" si="71"/>
        <v xml:space="preserve"> </v>
      </c>
      <c r="I298" s="375">
        <f t="shared" si="72"/>
        <v>1168.1188299936116</v>
      </c>
      <c r="J298" s="375" t="str">
        <f t="shared" si="73"/>
        <v xml:space="preserve"> </v>
      </c>
      <c r="K298" s="375">
        <f t="shared" si="74"/>
        <v>461.20553804920183</v>
      </c>
      <c r="L298" s="375" t="str">
        <f t="shared" si="75"/>
        <v xml:space="preserve"> </v>
      </c>
      <c r="M298" s="370">
        <f t="shared" si="76"/>
        <v>9685.32</v>
      </c>
      <c r="N298" s="374"/>
      <c r="O298" s="375"/>
      <c r="P298" s="375"/>
      <c r="Q298" s="375"/>
      <c r="R298" s="375"/>
      <c r="S298" s="370"/>
    </row>
    <row r="299" spans="1:19" s="362" customFormat="1" ht="35.25" customHeight="1">
      <c r="A299" s="349" t="s">
        <v>505</v>
      </c>
      <c r="B299" s="361" t="s">
        <v>1157</v>
      </c>
      <c r="C299" s="365"/>
      <c r="D299" s="374">
        <f>'CMSA - ANRE'!LD290</f>
        <v>8892.63465</v>
      </c>
      <c r="E299" s="375">
        <f>CTSA!KC34</f>
        <v>22.82573228844246</v>
      </c>
      <c r="F299" s="375"/>
      <c r="G299" s="375">
        <f>CPSA!MZ75</f>
        <v>224.38154870198241</v>
      </c>
      <c r="H299" s="375" t="str">
        <f t="shared" si="71"/>
        <v xml:space="preserve"> </v>
      </c>
      <c r="I299" s="375">
        <f t="shared" si="72"/>
        <v>1325.2770799936113</v>
      </c>
      <c r="J299" s="375" t="str">
        <f t="shared" si="73"/>
        <v xml:space="preserve"> </v>
      </c>
      <c r="K299" s="375">
        <f t="shared" si="74"/>
        <v>523.25595054920177</v>
      </c>
      <c r="L299" s="375" t="str">
        <f t="shared" si="75"/>
        <v xml:space="preserve"> </v>
      </c>
      <c r="M299" s="370">
        <f t="shared" si="76"/>
        <v>10988.37</v>
      </c>
      <c r="N299" s="374"/>
      <c r="O299" s="375"/>
      <c r="P299" s="375"/>
      <c r="Q299" s="375"/>
      <c r="R299" s="375"/>
      <c r="S299" s="370"/>
    </row>
    <row r="300" spans="1:19" s="362" customFormat="1" ht="35.25" customHeight="1">
      <c r="A300" s="349" t="s">
        <v>506</v>
      </c>
      <c r="B300" s="361" t="s">
        <v>1158</v>
      </c>
      <c r="C300" s="365"/>
      <c r="D300" s="374">
        <f>'CMSA - ANRE'!LE290</f>
        <v>2937.8843166666666</v>
      </c>
      <c r="E300" s="375">
        <f>CTSA!KD34</f>
        <v>22.82573228844246</v>
      </c>
      <c r="F300" s="375"/>
      <c r="G300" s="375">
        <f>CPSA!NA75</f>
        <v>278.94476616813625</v>
      </c>
      <c r="H300" s="375" t="str">
        <f t="shared" si="71"/>
        <v xml:space="preserve"> </v>
      </c>
      <c r="I300" s="375">
        <f t="shared" si="72"/>
        <v>469.74994819287048</v>
      </c>
      <c r="J300" s="375" t="str">
        <f t="shared" si="73"/>
        <v xml:space="preserve"> </v>
      </c>
      <c r="K300" s="375">
        <f t="shared" si="74"/>
        <v>185.47023816580577</v>
      </c>
      <c r="L300" s="375" t="str">
        <f t="shared" si="75"/>
        <v xml:space="preserve"> </v>
      </c>
      <c r="M300" s="370">
        <f t="shared" si="76"/>
        <v>3894.88</v>
      </c>
      <c r="N300" s="374"/>
      <c r="O300" s="375"/>
      <c r="P300" s="375"/>
      <c r="Q300" s="375"/>
      <c r="R300" s="375"/>
      <c r="S300" s="370"/>
    </row>
    <row r="301" spans="1:19" s="362" customFormat="1" ht="35.25" customHeight="1">
      <c r="A301" s="349" t="s">
        <v>507</v>
      </c>
      <c r="B301" s="361" t="s">
        <v>1159</v>
      </c>
      <c r="C301" s="365"/>
      <c r="D301" s="374">
        <f>'CMSA - ANRE'!LF290</f>
        <v>2354.5509833333331</v>
      </c>
      <c r="E301" s="375">
        <f>CTSA!KE34</f>
        <v>22.82573228844246</v>
      </c>
      <c r="F301" s="375"/>
      <c r="G301" s="375">
        <f>CPSA!NB75</f>
        <v>282.88797717405339</v>
      </c>
      <c r="H301" s="375" t="str">
        <f t="shared" si="71"/>
        <v xml:space="preserve"> </v>
      </c>
      <c r="I301" s="375">
        <f t="shared" si="72"/>
        <v>385.7383804553952</v>
      </c>
      <c r="J301" s="375" t="str">
        <f t="shared" si="73"/>
        <v xml:space="preserve"> </v>
      </c>
      <c r="K301" s="375">
        <f t="shared" si="74"/>
        <v>152.3001536625612</v>
      </c>
      <c r="L301" s="375" t="str">
        <f t="shared" si="75"/>
        <v xml:space="preserve"> </v>
      </c>
      <c r="M301" s="370">
        <f t="shared" si="76"/>
        <v>3198.3</v>
      </c>
      <c r="N301" s="374"/>
      <c r="O301" s="375"/>
      <c r="P301" s="375"/>
      <c r="Q301" s="375"/>
      <c r="R301" s="375"/>
      <c r="S301" s="370"/>
    </row>
    <row r="302" spans="1:19" s="362" customFormat="1" ht="35.25" customHeight="1">
      <c r="A302" s="349" t="s">
        <v>508</v>
      </c>
      <c r="B302" s="361" t="s">
        <v>1160</v>
      </c>
      <c r="C302" s="365"/>
      <c r="D302" s="374">
        <f>'CMSA - ANRE'!LG290</f>
        <v>2354.5509833333331</v>
      </c>
      <c r="E302" s="375">
        <f>CTSA!KF34</f>
        <v>22.82573228844246</v>
      </c>
      <c r="F302" s="375"/>
      <c r="G302" s="375">
        <f>CPSA!NC75</f>
        <v>282.88797717405339</v>
      </c>
      <c r="H302" s="375" t="str">
        <f t="shared" si="71"/>
        <v xml:space="preserve"> </v>
      </c>
      <c r="I302" s="375">
        <f t="shared" si="72"/>
        <v>385.7383804553952</v>
      </c>
      <c r="J302" s="375" t="str">
        <f t="shared" si="73"/>
        <v xml:space="preserve"> </v>
      </c>
      <c r="K302" s="375">
        <f t="shared" si="74"/>
        <v>152.3001536625612</v>
      </c>
      <c r="L302" s="375" t="str">
        <f t="shared" si="75"/>
        <v xml:space="preserve"> </v>
      </c>
      <c r="M302" s="370">
        <f t="shared" si="76"/>
        <v>3198.3</v>
      </c>
      <c r="N302" s="374"/>
      <c r="O302" s="375"/>
      <c r="P302" s="375"/>
      <c r="Q302" s="375"/>
      <c r="R302" s="375"/>
      <c r="S302" s="370"/>
    </row>
    <row r="303" spans="1:19" s="362" customFormat="1" ht="35.25" customHeight="1">
      <c r="A303" s="349" t="s">
        <v>509</v>
      </c>
      <c r="B303" s="361" t="s">
        <v>1161</v>
      </c>
      <c r="C303" s="365"/>
      <c r="D303" s="374">
        <f>'CMSA - ANRE'!LH290</f>
        <v>3428.7176499999996</v>
      </c>
      <c r="E303" s="375">
        <f>CTSA!KG34</f>
        <v>22.82573228844246</v>
      </c>
      <c r="F303" s="375"/>
      <c r="G303" s="375">
        <f>CPSA!ND75</f>
        <v>282.88797717405339</v>
      </c>
      <c r="H303" s="375" t="str">
        <f t="shared" si="71"/>
        <v xml:space="preserve"> </v>
      </c>
      <c r="I303" s="375">
        <f t="shared" si="72"/>
        <v>541.49254712206186</v>
      </c>
      <c r="J303" s="375" t="str">
        <f t="shared" si="73"/>
        <v xml:space="preserve"> </v>
      </c>
      <c r="K303" s="375">
        <f t="shared" si="74"/>
        <v>213.79619532922788</v>
      </c>
      <c r="L303" s="375" t="str">
        <f t="shared" si="75"/>
        <v xml:space="preserve"> </v>
      </c>
      <c r="M303" s="370">
        <f t="shared" si="76"/>
        <v>4489.72</v>
      </c>
      <c r="N303" s="374"/>
      <c r="O303" s="375"/>
      <c r="P303" s="375"/>
      <c r="Q303" s="375"/>
      <c r="R303" s="375"/>
      <c r="S303" s="370"/>
    </row>
    <row r="304" spans="1:19" s="362" customFormat="1" ht="35.25" customHeight="1">
      <c r="A304" s="349" t="s">
        <v>510</v>
      </c>
      <c r="B304" s="361" t="s">
        <v>1162</v>
      </c>
      <c r="C304" s="365"/>
      <c r="D304" s="374">
        <f>'CMSA - ANRE'!LI290</f>
        <v>3428.7176499999996</v>
      </c>
      <c r="E304" s="375">
        <f>CTSA!KH34</f>
        <v>22.82573228844246</v>
      </c>
      <c r="F304" s="375"/>
      <c r="G304" s="375">
        <f>CPSA!NE75</f>
        <v>282.88797717405339</v>
      </c>
      <c r="H304" s="375" t="str">
        <f t="shared" si="71"/>
        <v xml:space="preserve"> </v>
      </c>
      <c r="I304" s="375">
        <f t="shared" si="72"/>
        <v>541.49254712206186</v>
      </c>
      <c r="J304" s="375" t="str">
        <f t="shared" si="73"/>
        <v xml:space="preserve"> </v>
      </c>
      <c r="K304" s="375">
        <f t="shared" si="74"/>
        <v>213.79619532922788</v>
      </c>
      <c r="L304" s="375" t="str">
        <f t="shared" si="75"/>
        <v xml:space="preserve"> </v>
      </c>
      <c r="M304" s="370">
        <f t="shared" si="76"/>
        <v>4489.72</v>
      </c>
      <c r="N304" s="374"/>
      <c r="O304" s="375"/>
      <c r="P304" s="375"/>
      <c r="Q304" s="375"/>
      <c r="R304" s="375"/>
      <c r="S304" s="370"/>
    </row>
    <row r="305" spans="1:19" s="362" customFormat="1" ht="35.25" customHeight="1">
      <c r="A305" s="349" t="s">
        <v>511</v>
      </c>
      <c r="B305" s="361" t="s">
        <v>1163</v>
      </c>
      <c r="C305" s="365"/>
      <c r="D305" s="374">
        <f>'CMSA - ANRE'!LJ290</f>
        <v>4098.7176499999996</v>
      </c>
      <c r="E305" s="375">
        <f>CTSA!KI34</f>
        <v>22.82573228844246</v>
      </c>
      <c r="F305" s="375"/>
      <c r="G305" s="375">
        <f>CPSA!NF75</f>
        <v>282.88797717405339</v>
      </c>
      <c r="H305" s="375" t="str">
        <f t="shared" ref="H305:H339" si="77">IF(F305&gt;0,(C305+E305+F305)*14.5%," ")</f>
        <v xml:space="preserve"> </v>
      </c>
      <c r="I305" s="375">
        <f t="shared" ref="I305:I339" si="78">IF(G305&gt;0,(D305+E305+G305)*14.5%," ")</f>
        <v>638.64254712206184</v>
      </c>
      <c r="J305" s="375" t="str">
        <f t="shared" ref="J305:J339" si="79">IF(F305&gt;0,SUM(C305,E305,F305,H305)*5%," ")</f>
        <v xml:space="preserve"> </v>
      </c>
      <c r="K305" s="375">
        <f t="shared" ref="K305:K339" si="80">IF(G305&gt;0,SUM(D305:E305,G305,I305)*5%," ")</f>
        <v>252.15369532922787</v>
      </c>
      <c r="L305" s="375" t="str">
        <f t="shared" ref="L305:L339" si="81">IFERROR(ROUND(IF(F305&gt;0,SUM(C305,E305,F305,H305,J305)," "),2)," ")</f>
        <v xml:space="preserve"> </v>
      </c>
      <c r="M305" s="370">
        <f t="shared" ref="M305:M339" si="82">ROUND(IF(G305&gt;0,SUM(D305:E305,G305,I305,K305)," "),2)</f>
        <v>5295.23</v>
      </c>
      <c r="N305" s="374"/>
      <c r="O305" s="375"/>
      <c r="P305" s="375"/>
      <c r="Q305" s="375"/>
      <c r="R305" s="375"/>
      <c r="S305" s="370"/>
    </row>
    <row r="306" spans="1:19" s="362" customFormat="1" ht="35.25" customHeight="1">
      <c r="A306" s="349" t="s">
        <v>512</v>
      </c>
      <c r="B306" s="361" t="s">
        <v>1164</v>
      </c>
      <c r="C306" s="365"/>
      <c r="D306" s="374">
        <f>'CMSA - ANRE'!LK290</f>
        <v>5502.8876499999997</v>
      </c>
      <c r="E306" s="375">
        <f>CTSA!KJ34</f>
        <v>22.82573228844246</v>
      </c>
      <c r="F306" s="375"/>
      <c r="G306" s="375">
        <f>CPSA!NG75</f>
        <v>282.88797717405339</v>
      </c>
      <c r="H306" s="375" t="str">
        <f t="shared" si="77"/>
        <v xml:space="preserve"> </v>
      </c>
      <c r="I306" s="375">
        <f t="shared" si="78"/>
        <v>842.24719712206183</v>
      </c>
      <c r="J306" s="375" t="str">
        <f t="shared" si="79"/>
        <v xml:space="preserve"> </v>
      </c>
      <c r="K306" s="375">
        <f t="shared" si="80"/>
        <v>332.5424278292279</v>
      </c>
      <c r="L306" s="375" t="str">
        <f t="shared" si="81"/>
        <v xml:space="preserve"> </v>
      </c>
      <c r="M306" s="370">
        <f t="shared" si="82"/>
        <v>6983.39</v>
      </c>
      <c r="N306" s="374"/>
      <c r="O306" s="375"/>
      <c r="P306" s="375"/>
      <c r="Q306" s="375"/>
      <c r="R306" s="375"/>
      <c r="S306" s="370"/>
    </row>
    <row r="307" spans="1:19" s="362" customFormat="1" ht="35.25" customHeight="1">
      <c r="A307" s="349" t="s">
        <v>513</v>
      </c>
      <c r="B307" s="361" t="s">
        <v>1165</v>
      </c>
      <c r="C307" s="365"/>
      <c r="D307" s="374">
        <f>'CMSA - ANRE'!LL290</f>
        <v>13444.217650000001</v>
      </c>
      <c r="E307" s="375">
        <f>CTSA!KK34</f>
        <v>22.82573228844246</v>
      </c>
      <c r="F307" s="375"/>
      <c r="G307" s="375">
        <f>CPSA!NH75</f>
        <v>282.88797717405339</v>
      </c>
      <c r="H307" s="375" t="str">
        <f t="shared" si="77"/>
        <v xml:space="preserve"> </v>
      </c>
      <c r="I307" s="375">
        <f t="shared" si="78"/>
        <v>1993.7400471220619</v>
      </c>
      <c r="J307" s="375" t="str">
        <f t="shared" si="79"/>
        <v xml:space="preserve"> </v>
      </c>
      <c r="K307" s="375">
        <f t="shared" si="80"/>
        <v>787.18357032922802</v>
      </c>
      <c r="L307" s="375" t="str">
        <f t="shared" si="81"/>
        <v xml:space="preserve"> </v>
      </c>
      <c r="M307" s="370">
        <f t="shared" si="82"/>
        <v>16530.849999999999</v>
      </c>
      <c r="N307" s="374"/>
      <c r="O307" s="375"/>
      <c r="P307" s="375"/>
      <c r="Q307" s="375"/>
      <c r="R307" s="375"/>
      <c r="S307" s="370"/>
    </row>
    <row r="308" spans="1:19" s="362" customFormat="1" ht="35.25" customHeight="1">
      <c r="A308" s="349" t="s">
        <v>514</v>
      </c>
      <c r="B308" s="361" t="s">
        <v>1166</v>
      </c>
      <c r="C308" s="365"/>
      <c r="D308" s="374">
        <f>'CMSA - ANRE'!LM290</f>
        <v>14606.34765</v>
      </c>
      <c r="E308" s="375">
        <f>CTSA!KL34</f>
        <v>22.82573228844246</v>
      </c>
      <c r="F308" s="375"/>
      <c r="G308" s="375">
        <f>CPSA!NI75</f>
        <v>282.88797717405339</v>
      </c>
      <c r="H308" s="375" t="str">
        <f t="shared" si="77"/>
        <v xml:space="preserve"> </v>
      </c>
      <c r="I308" s="375">
        <f t="shared" si="78"/>
        <v>2162.2488971220619</v>
      </c>
      <c r="J308" s="375" t="str">
        <f t="shared" si="79"/>
        <v xml:space="preserve"> </v>
      </c>
      <c r="K308" s="375">
        <f t="shared" si="80"/>
        <v>853.71551282922792</v>
      </c>
      <c r="L308" s="375" t="str">
        <f t="shared" si="81"/>
        <v xml:space="preserve"> </v>
      </c>
      <c r="M308" s="370">
        <f t="shared" si="82"/>
        <v>17928.03</v>
      </c>
      <c r="N308" s="374"/>
      <c r="O308" s="375"/>
      <c r="P308" s="375"/>
      <c r="Q308" s="375"/>
      <c r="R308" s="375"/>
      <c r="S308" s="370"/>
    </row>
    <row r="309" spans="1:19" s="362" customFormat="1" ht="35.25" customHeight="1">
      <c r="A309" s="349" t="s">
        <v>515</v>
      </c>
      <c r="B309" s="361" t="s">
        <v>1167</v>
      </c>
      <c r="C309" s="365"/>
      <c r="D309" s="374">
        <f>'CMSA - ANRE'!LN290</f>
        <v>3299.5276499999995</v>
      </c>
      <c r="E309" s="375">
        <f>CTSA!KM34</f>
        <v>22.82573228844246</v>
      </c>
      <c r="F309" s="375"/>
      <c r="G309" s="375">
        <f>CPSA!NJ75</f>
        <v>287.43602588505121</v>
      </c>
      <c r="H309" s="375" t="str">
        <f t="shared" si="77"/>
        <v xml:space="preserve"> </v>
      </c>
      <c r="I309" s="375">
        <f t="shared" si="78"/>
        <v>523.41946418515647</v>
      </c>
      <c r="J309" s="375" t="str">
        <f t="shared" si="79"/>
        <v xml:space="preserve"> </v>
      </c>
      <c r="K309" s="375">
        <f t="shared" si="80"/>
        <v>206.66044361793249</v>
      </c>
      <c r="L309" s="375" t="str">
        <f t="shared" si="81"/>
        <v xml:space="preserve"> </v>
      </c>
      <c r="M309" s="370">
        <f t="shared" si="82"/>
        <v>4339.87</v>
      </c>
      <c r="N309" s="374"/>
      <c r="O309" s="375"/>
      <c r="P309" s="375"/>
      <c r="Q309" s="375"/>
      <c r="R309" s="375"/>
      <c r="S309" s="370"/>
    </row>
    <row r="310" spans="1:19" s="362" customFormat="1" ht="35.25" customHeight="1">
      <c r="A310" s="349" t="s">
        <v>516</v>
      </c>
      <c r="B310" s="361" t="s">
        <v>1168</v>
      </c>
      <c r="C310" s="365"/>
      <c r="D310" s="374">
        <f>'CMSA - ANRE'!LO290</f>
        <v>3299.5276499999995</v>
      </c>
      <c r="E310" s="375">
        <f>CTSA!KN34</f>
        <v>22.82573228844246</v>
      </c>
      <c r="F310" s="375"/>
      <c r="G310" s="375">
        <f>CPSA!NK75</f>
        <v>287.43602588505121</v>
      </c>
      <c r="H310" s="375" t="str">
        <f t="shared" si="77"/>
        <v xml:space="preserve"> </v>
      </c>
      <c r="I310" s="375">
        <f t="shared" si="78"/>
        <v>523.41946418515647</v>
      </c>
      <c r="J310" s="375" t="str">
        <f t="shared" si="79"/>
        <v xml:space="preserve"> </v>
      </c>
      <c r="K310" s="375">
        <f t="shared" si="80"/>
        <v>206.66044361793249</v>
      </c>
      <c r="L310" s="375" t="str">
        <f t="shared" si="81"/>
        <v xml:space="preserve"> </v>
      </c>
      <c r="M310" s="370">
        <f t="shared" si="82"/>
        <v>4339.87</v>
      </c>
      <c r="N310" s="374"/>
      <c r="O310" s="375"/>
      <c r="P310" s="375"/>
      <c r="Q310" s="375"/>
      <c r="R310" s="375"/>
      <c r="S310" s="370"/>
    </row>
    <row r="311" spans="1:19" s="362" customFormat="1" ht="35.25" customHeight="1">
      <c r="A311" s="349" t="s">
        <v>517</v>
      </c>
      <c r="B311" s="361" t="s">
        <v>1169</v>
      </c>
      <c r="C311" s="365"/>
      <c r="D311" s="374">
        <f>'CMSA - ANRE'!LP290</f>
        <v>3401.1776499999996</v>
      </c>
      <c r="E311" s="375">
        <f>CTSA!KO34</f>
        <v>22.82573228844246</v>
      </c>
      <c r="F311" s="375"/>
      <c r="G311" s="375">
        <f>CPSA!NL75</f>
        <v>287.43602588505121</v>
      </c>
      <c r="H311" s="375" t="str">
        <f t="shared" si="77"/>
        <v xml:space="preserve"> </v>
      </c>
      <c r="I311" s="375">
        <f t="shared" si="78"/>
        <v>538.15871418515644</v>
      </c>
      <c r="J311" s="375" t="str">
        <f t="shared" si="79"/>
        <v xml:space="preserve"> </v>
      </c>
      <c r="K311" s="375">
        <f t="shared" si="80"/>
        <v>212.4799061179325</v>
      </c>
      <c r="L311" s="375" t="str">
        <f t="shared" si="81"/>
        <v xml:space="preserve"> </v>
      </c>
      <c r="M311" s="370">
        <f t="shared" si="82"/>
        <v>4462.08</v>
      </c>
      <c r="N311" s="374"/>
      <c r="O311" s="375"/>
      <c r="P311" s="375"/>
      <c r="Q311" s="375"/>
      <c r="R311" s="375"/>
      <c r="S311" s="370"/>
    </row>
    <row r="312" spans="1:19" s="362" customFormat="1" ht="35.25" customHeight="1">
      <c r="A312" s="349" t="s">
        <v>518</v>
      </c>
      <c r="B312" s="361" t="s">
        <v>1170</v>
      </c>
      <c r="C312" s="365"/>
      <c r="D312" s="374">
        <f>'CMSA - ANRE'!LQ290</f>
        <v>3687.8876499999997</v>
      </c>
      <c r="E312" s="375">
        <f>CTSA!KP34</f>
        <v>22.82573228844246</v>
      </c>
      <c r="F312" s="375"/>
      <c r="G312" s="375">
        <f>CPSA!NM75</f>
        <v>287.43602588505121</v>
      </c>
      <c r="H312" s="375" t="str">
        <f t="shared" si="77"/>
        <v xml:space="preserve"> </v>
      </c>
      <c r="I312" s="375">
        <f t="shared" si="78"/>
        <v>579.73166418515643</v>
      </c>
      <c r="J312" s="375" t="str">
        <f t="shared" si="79"/>
        <v xml:space="preserve"> </v>
      </c>
      <c r="K312" s="375">
        <f t="shared" si="80"/>
        <v>228.89405361793249</v>
      </c>
      <c r="L312" s="375" t="str">
        <f t="shared" si="81"/>
        <v xml:space="preserve"> </v>
      </c>
      <c r="M312" s="370">
        <f t="shared" si="82"/>
        <v>4806.78</v>
      </c>
      <c r="N312" s="374"/>
      <c r="O312" s="375"/>
      <c r="P312" s="375"/>
      <c r="Q312" s="375"/>
      <c r="R312" s="375"/>
      <c r="S312" s="370"/>
    </row>
    <row r="313" spans="1:19" s="362" customFormat="1" ht="35.25" customHeight="1">
      <c r="A313" s="349" t="s">
        <v>519</v>
      </c>
      <c r="B313" s="361" t="s">
        <v>1171</v>
      </c>
      <c r="C313" s="365"/>
      <c r="D313" s="374">
        <f>'CMSA - ANRE'!LR290</f>
        <v>5521.2176499999996</v>
      </c>
      <c r="E313" s="375">
        <f>CTSA!KQ34</f>
        <v>22.82573228844246</v>
      </c>
      <c r="F313" s="375"/>
      <c r="G313" s="375">
        <f>CPSA!NN75</f>
        <v>287.43602588505121</v>
      </c>
      <c r="H313" s="375" t="str">
        <f t="shared" si="77"/>
        <v xml:space="preserve"> </v>
      </c>
      <c r="I313" s="375">
        <f t="shared" si="78"/>
        <v>845.56451418515655</v>
      </c>
      <c r="J313" s="375" t="str">
        <f t="shared" si="79"/>
        <v xml:space="preserve"> </v>
      </c>
      <c r="K313" s="375">
        <f t="shared" si="80"/>
        <v>333.85219611793252</v>
      </c>
      <c r="L313" s="375" t="str">
        <f t="shared" si="81"/>
        <v xml:space="preserve"> </v>
      </c>
      <c r="M313" s="370">
        <f t="shared" si="82"/>
        <v>7010.9</v>
      </c>
      <c r="N313" s="374"/>
      <c r="O313" s="375"/>
      <c r="P313" s="375"/>
      <c r="Q313" s="375"/>
      <c r="R313" s="375"/>
      <c r="S313" s="370"/>
    </row>
    <row r="314" spans="1:19" s="362" customFormat="1" ht="35.25" customHeight="1">
      <c r="A314" s="349" t="s">
        <v>520</v>
      </c>
      <c r="B314" s="361" t="s">
        <v>1172</v>
      </c>
      <c r="C314" s="365"/>
      <c r="D314" s="374">
        <f>'CMSA - ANRE'!LS290</f>
        <v>5572.0576499999997</v>
      </c>
      <c r="E314" s="375">
        <f>CTSA!KR34</f>
        <v>22.82573228844246</v>
      </c>
      <c r="F314" s="375"/>
      <c r="G314" s="375">
        <f>CPSA!NO75</f>
        <v>287.43602588505121</v>
      </c>
      <c r="H314" s="375" t="str">
        <f t="shared" si="77"/>
        <v xml:space="preserve"> </v>
      </c>
      <c r="I314" s="375">
        <f t="shared" si="78"/>
        <v>852.93631418515656</v>
      </c>
      <c r="J314" s="375" t="str">
        <f t="shared" si="79"/>
        <v xml:space="preserve"> </v>
      </c>
      <c r="K314" s="375">
        <f t="shared" si="80"/>
        <v>336.76278611793254</v>
      </c>
      <c r="L314" s="375" t="str">
        <f t="shared" si="81"/>
        <v xml:space="preserve"> </v>
      </c>
      <c r="M314" s="370">
        <f t="shared" si="82"/>
        <v>7072.02</v>
      </c>
      <c r="N314" s="374"/>
      <c r="O314" s="375"/>
      <c r="P314" s="375"/>
      <c r="Q314" s="375"/>
      <c r="R314" s="375"/>
      <c r="S314" s="370"/>
    </row>
    <row r="315" spans="1:19" s="362" customFormat="1" ht="35.25" customHeight="1">
      <c r="A315" s="349" t="s">
        <v>521</v>
      </c>
      <c r="B315" s="361" t="s">
        <v>1173</v>
      </c>
      <c r="C315" s="365"/>
      <c r="D315" s="374">
        <f>'CMSA - ANRE'!LT290</f>
        <v>10854.54765</v>
      </c>
      <c r="E315" s="375">
        <f>CTSA!KS34</f>
        <v>22.82573228844246</v>
      </c>
      <c r="F315" s="375"/>
      <c r="G315" s="375">
        <f>CPSA!NP75</f>
        <v>287.43602588505121</v>
      </c>
      <c r="H315" s="375" t="str">
        <f t="shared" si="77"/>
        <v xml:space="preserve"> </v>
      </c>
      <c r="I315" s="375">
        <f t="shared" si="78"/>
        <v>1618.8973641851567</v>
      </c>
      <c r="J315" s="375" t="str">
        <f t="shared" si="79"/>
        <v xml:space="preserve"> </v>
      </c>
      <c r="K315" s="375">
        <f t="shared" si="80"/>
        <v>639.18533861793264</v>
      </c>
      <c r="L315" s="375" t="str">
        <f t="shared" si="81"/>
        <v xml:space="preserve"> </v>
      </c>
      <c r="M315" s="370">
        <f t="shared" si="82"/>
        <v>13422.89</v>
      </c>
      <c r="N315" s="374"/>
      <c r="O315" s="375"/>
      <c r="P315" s="375"/>
      <c r="Q315" s="375"/>
      <c r="R315" s="375"/>
      <c r="S315" s="370"/>
    </row>
    <row r="316" spans="1:19" s="362" customFormat="1" ht="35.25" customHeight="1">
      <c r="A316" s="349" t="s">
        <v>522</v>
      </c>
      <c r="B316" s="361" t="s">
        <v>1174</v>
      </c>
      <c r="C316" s="365"/>
      <c r="D316" s="374">
        <f>'CMSA - ANRE'!LU290</f>
        <v>16814.187650000003</v>
      </c>
      <c r="E316" s="375">
        <f>CTSA!KT34</f>
        <v>22.82573228844246</v>
      </c>
      <c r="F316" s="375"/>
      <c r="G316" s="375">
        <f>CPSA!NQ75</f>
        <v>287.43602588505121</v>
      </c>
      <c r="H316" s="375" t="str">
        <f t="shared" si="77"/>
        <v xml:space="preserve"> </v>
      </c>
      <c r="I316" s="375">
        <f t="shared" si="78"/>
        <v>2483.0451641851569</v>
      </c>
      <c r="J316" s="375" t="str">
        <f t="shared" si="79"/>
        <v xml:space="preserve"> </v>
      </c>
      <c r="K316" s="375">
        <f t="shared" si="80"/>
        <v>980.37472861793276</v>
      </c>
      <c r="L316" s="375" t="str">
        <f t="shared" si="81"/>
        <v xml:space="preserve"> </v>
      </c>
      <c r="M316" s="370">
        <f t="shared" si="82"/>
        <v>20587.87</v>
      </c>
      <c r="N316" s="374"/>
      <c r="O316" s="375"/>
      <c r="P316" s="375"/>
      <c r="Q316" s="375"/>
      <c r="R316" s="375"/>
      <c r="S316" s="370"/>
    </row>
    <row r="317" spans="1:19" s="362" customFormat="1" ht="35.25" customHeight="1">
      <c r="A317" s="349" t="s">
        <v>523</v>
      </c>
      <c r="B317" s="361" t="s">
        <v>1175</v>
      </c>
      <c r="C317" s="365"/>
      <c r="D317" s="374">
        <f>'CMSA - ANRE'!LV290</f>
        <v>3409.1794750000004</v>
      </c>
      <c r="E317" s="375">
        <f>CTSA!KU34</f>
        <v>22.82573228844246</v>
      </c>
      <c r="F317" s="375"/>
      <c r="G317" s="375">
        <f>CPSA!NR75</f>
        <v>295.6824908529735</v>
      </c>
      <c r="H317" s="375" t="str">
        <f t="shared" si="77"/>
        <v xml:space="preserve"> </v>
      </c>
      <c r="I317" s="375">
        <f t="shared" si="78"/>
        <v>540.51471623050531</v>
      </c>
      <c r="J317" s="375" t="str">
        <f t="shared" si="79"/>
        <v xml:space="preserve"> </v>
      </c>
      <c r="K317" s="375">
        <f t="shared" si="80"/>
        <v>213.41012071859609</v>
      </c>
      <c r="L317" s="375" t="str">
        <f t="shared" si="81"/>
        <v xml:space="preserve"> </v>
      </c>
      <c r="M317" s="370">
        <f t="shared" si="82"/>
        <v>4481.6099999999997</v>
      </c>
      <c r="N317" s="374"/>
      <c r="O317" s="375"/>
      <c r="P317" s="375"/>
      <c r="Q317" s="375"/>
      <c r="R317" s="375"/>
      <c r="S317" s="370"/>
    </row>
    <row r="318" spans="1:19" s="362" customFormat="1" ht="35.25" customHeight="1">
      <c r="A318" s="349" t="s">
        <v>524</v>
      </c>
      <c r="B318" s="361" t="s">
        <v>1176</v>
      </c>
      <c r="C318" s="365"/>
      <c r="D318" s="374">
        <f>'CMSA - ANRE'!LW290</f>
        <v>3409.1794750000004</v>
      </c>
      <c r="E318" s="375">
        <f>CTSA!KV34</f>
        <v>22.82573228844246</v>
      </c>
      <c r="F318" s="375"/>
      <c r="G318" s="375">
        <f>CPSA!NS75</f>
        <v>295.6824908529735</v>
      </c>
      <c r="H318" s="375" t="str">
        <f t="shared" si="77"/>
        <v xml:space="preserve"> </v>
      </c>
      <c r="I318" s="375">
        <f t="shared" si="78"/>
        <v>540.51471623050531</v>
      </c>
      <c r="J318" s="375" t="str">
        <f t="shared" si="79"/>
        <v xml:space="preserve"> </v>
      </c>
      <c r="K318" s="375">
        <f t="shared" si="80"/>
        <v>213.41012071859609</v>
      </c>
      <c r="L318" s="375" t="str">
        <f t="shared" si="81"/>
        <v xml:space="preserve"> </v>
      </c>
      <c r="M318" s="370">
        <f t="shared" si="82"/>
        <v>4481.6099999999997</v>
      </c>
      <c r="N318" s="374"/>
      <c r="O318" s="375"/>
      <c r="P318" s="375"/>
      <c r="Q318" s="375"/>
      <c r="R318" s="375"/>
      <c r="S318" s="370"/>
    </row>
    <row r="319" spans="1:19" s="362" customFormat="1" ht="35.25" customHeight="1">
      <c r="A319" s="349" t="s">
        <v>525</v>
      </c>
      <c r="B319" s="361" t="s">
        <v>1177</v>
      </c>
      <c r="C319" s="365"/>
      <c r="D319" s="374">
        <f>'CMSA - ANRE'!LX290</f>
        <v>3801.7194750000003</v>
      </c>
      <c r="E319" s="375">
        <f>CTSA!KW34</f>
        <v>22.82573228844246</v>
      </c>
      <c r="F319" s="375"/>
      <c r="G319" s="375">
        <f>CPSA!NT75</f>
        <v>295.6824908529735</v>
      </c>
      <c r="H319" s="375" t="str">
        <f t="shared" si="77"/>
        <v xml:space="preserve"> </v>
      </c>
      <c r="I319" s="375">
        <f t="shared" si="78"/>
        <v>597.43301623050525</v>
      </c>
      <c r="J319" s="375" t="str">
        <f t="shared" si="79"/>
        <v xml:space="preserve"> </v>
      </c>
      <c r="K319" s="375">
        <f t="shared" si="80"/>
        <v>235.88303571859606</v>
      </c>
      <c r="L319" s="375" t="str">
        <f t="shared" si="81"/>
        <v xml:space="preserve"> </v>
      </c>
      <c r="M319" s="370">
        <f t="shared" si="82"/>
        <v>4953.54</v>
      </c>
      <c r="N319" s="374"/>
      <c r="O319" s="375"/>
      <c r="P319" s="375"/>
      <c r="Q319" s="375"/>
      <c r="R319" s="375"/>
      <c r="S319" s="370"/>
    </row>
    <row r="320" spans="1:19" s="362" customFormat="1" ht="35.25" customHeight="1">
      <c r="A320" s="349" t="s">
        <v>526</v>
      </c>
      <c r="B320" s="361" t="s">
        <v>1178</v>
      </c>
      <c r="C320" s="365"/>
      <c r="D320" s="374">
        <f>'CMSA - ANRE'!LY290</f>
        <v>5529.2194749999999</v>
      </c>
      <c r="E320" s="375">
        <f>CTSA!KX34</f>
        <v>22.82573228844246</v>
      </c>
      <c r="F320" s="375"/>
      <c r="G320" s="375">
        <f>CPSA!NU75</f>
        <v>295.6824908529735</v>
      </c>
      <c r="H320" s="375" t="str">
        <f t="shared" si="77"/>
        <v xml:space="preserve"> </v>
      </c>
      <c r="I320" s="375">
        <f t="shared" si="78"/>
        <v>847.92051623050531</v>
      </c>
      <c r="J320" s="375" t="str">
        <f t="shared" si="79"/>
        <v xml:space="preserve"> </v>
      </c>
      <c r="K320" s="375">
        <f t="shared" si="80"/>
        <v>334.78241071859611</v>
      </c>
      <c r="L320" s="375" t="str">
        <f t="shared" si="81"/>
        <v xml:space="preserve"> </v>
      </c>
      <c r="M320" s="370">
        <f t="shared" si="82"/>
        <v>7030.43</v>
      </c>
      <c r="N320" s="374"/>
      <c r="O320" s="375"/>
      <c r="P320" s="375"/>
      <c r="Q320" s="375"/>
      <c r="R320" s="375"/>
      <c r="S320" s="370"/>
    </row>
    <row r="321" spans="1:19" s="362" customFormat="1" ht="35.25" customHeight="1">
      <c r="A321" s="349" t="s">
        <v>527</v>
      </c>
      <c r="B321" s="361" t="s">
        <v>1179</v>
      </c>
      <c r="C321" s="365"/>
      <c r="D321" s="374">
        <f>'CMSA - ANRE'!LZ290</f>
        <v>5719.5294750000003</v>
      </c>
      <c r="E321" s="375">
        <f>CTSA!KY34</f>
        <v>22.82573228844246</v>
      </c>
      <c r="F321" s="375"/>
      <c r="G321" s="375">
        <f>CPSA!NV75</f>
        <v>295.6824908529735</v>
      </c>
      <c r="H321" s="375" t="str">
        <f t="shared" si="77"/>
        <v xml:space="preserve"> </v>
      </c>
      <c r="I321" s="375">
        <f t="shared" si="78"/>
        <v>875.51546623050535</v>
      </c>
      <c r="J321" s="375" t="str">
        <f t="shared" si="79"/>
        <v xml:space="preserve"> </v>
      </c>
      <c r="K321" s="375">
        <f t="shared" si="80"/>
        <v>345.67765821859615</v>
      </c>
      <c r="L321" s="375" t="str">
        <f t="shared" si="81"/>
        <v xml:space="preserve"> </v>
      </c>
      <c r="M321" s="370">
        <f t="shared" si="82"/>
        <v>7259.23</v>
      </c>
      <c r="N321" s="374"/>
      <c r="O321" s="375"/>
      <c r="P321" s="375"/>
      <c r="Q321" s="375"/>
      <c r="R321" s="375"/>
      <c r="S321" s="370"/>
    </row>
    <row r="322" spans="1:19" s="362" customFormat="1" ht="35.25" customHeight="1">
      <c r="A322" s="349" t="s">
        <v>528</v>
      </c>
      <c r="B322" s="361" t="s">
        <v>1180</v>
      </c>
      <c r="C322" s="365"/>
      <c r="D322" s="374">
        <f>'CMSA - ANRE'!MA290</f>
        <v>14029.219474999998</v>
      </c>
      <c r="E322" s="375">
        <f>CTSA!KZ34</f>
        <v>22.82573228844246</v>
      </c>
      <c r="F322" s="375"/>
      <c r="G322" s="375">
        <f>CPSA!NW75</f>
        <v>295.6824908529735</v>
      </c>
      <c r="H322" s="375" t="str">
        <f t="shared" si="77"/>
        <v xml:space="preserve"> </v>
      </c>
      <c r="I322" s="375">
        <f t="shared" si="78"/>
        <v>2080.4205162305047</v>
      </c>
      <c r="J322" s="375" t="str">
        <f t="shared" si="79"/>
        <v xml:space="preserve"> </v>
      </c>
      <c r="K322" s="375">
        <f t="shared" si="80"/>
        <v>821.407410718596</v>
      </c>
      <c r="L322" s="375" t="str">
        <f t="shared" si="81"/>
        <v xml:space="preserve"> </v>
      </c>
      <c r="M322" s="370">
        <f t="shared" si="82"/>
        <v>17249.560000000001</v>
      </c>
      <c r="N322" s="374"/>
      <c r="O322" s="375"/>
      <c r="P322" s="375"/>
      <c r="Q322" s="375"/>
      <c r="R322" s="375"/>
      <c r="S322" s="370"/>
    </row>
    <row r="323" spans="1:19" s="362" customFormat="1" ht="35.25" customHeight="1">
      <c r="A323" s="349" t="s">
        <v>529</v>
      </c>
      <c r="B323" s="361" t="s">
        <v>1181</v>
      </c>
      <c r="C323" s="365"/>
      <c r="D323" s="374">
        <f>'CMSA - ANRE'!MB290</f>
        <v>16822.189474999999</v>
      </c>
      <c r="E323" s="375">
        <f>CTSA!LA34</f>
        <v>22.82573228844246</v>
      </c>
      <c r="F323" s="375"/>
      <c r="G323" s="375">
        <f>CPSA!NX75</f>
        <v>295.6824908529735</v>
      </c>
      <c r="H323" s="375" t="str">
        <f t="shared" si="77"/>
        <v xml:space="preserve"> </v>
      </c>
      <c r="I323" s="375">
        <f t="shared" si="78"/>
        <v>2485.4011662305052</v>
      </c>
      <c r="J323" s="375" t="str">
        <f t="shared" si="79"/>
        <v xml:space="preserve"> </v>
      </c>
      <c r="K323" s="375">
        <f t="shared" si="80"/>
        <v>981.30494321859612</v>
      </c>
      <c r="L323" s="375" t="str">
        <f t="shared" si="81"/>
        <v xml:space="preserve"> </v>
      </c>
      <c r="M323" s="370">
        <f t="shared" si="82"/>
        <v>20607.400000000001</v>
      </c>
      <c r="N323" s="374"/>
      <c r="O323" s="375"/>
      <c r="P323" s="375"/>
      <c r="Q323" s="375"/>
      <c r="R323" s="375"/>
      <c r="S323" s="370"/>
    </row>
    <row r="324" spans="1:19" s="362" customFormat="1" ht="35.25" customHeight="1">
      <c r="A324" s="349" t="s">
        <v>530</v>
      </c>
      <c r="B324" s="361" t="s">
        <v>1182</v>
      </c>
      <c r="C324" s="365"/>
      <c r="D324" s="374">
        <f>'CMSA - ANRE'!MC290</f>
        <v>4384.3894749999999</v>
      </c>
      <c r="E324" s="375">
        <f>CTSA!LB34</f>
        <v>22.82573228844246</v>
      </c>
      <c r="F324" s="375"/>
      <c r="G324" s="375">
        <f>CPSA!NY75</f>
        <v>304.71970124273685</v>
      </c>
      <c r="H324" s="375" t="str">
        <f t="shared" si="77"/>
        <v xml:space="preserve"> </v>
      </c>
      <c r="I324" s="375">
        <f t="shared" si="78"/>
        <v>683.23056173702105</v>
      </c>
      <c r="J324" s="375" t="str">
        <f t="shared" si="79"/>
        <v xml:space="preserve"> </v>
      </c>
      <c r="K324" s="375">
        <f t="shared" si="80"/>
        <v>269.75827351341007</v>
      </c>
      <c r="L324" s="375" t="str">
        <f t="shared" si="81"/>
        <v xml:space="preserve"> </v>
      </c>
      <c r="M324" s="370">
        <f t="shared" si="82"/>
        <v>5664.92</v>
      </c>
      <c r="N324" s="374"/>
      <c r="O324" s="375"/>
      <c r="P324" s="375"/>
      <c r="Q324" s="375"/>
      <c r="R324" s="375"/>
      <c r="S324" s="370"/>
    </row>
    <row r="325" spans="1:19" s="362" customFormat="1" ht="35.25" customHeight="1">
      <c r="A325" s="349" t="s">
        <v>531</v>
      </c>
      <c r="B325" s="361" t="s">
        <v>1183</v>
      </c>
      <c r="C325" s="365"/>
      <c r="D325" s="374">
        <f>'CMSA - ANRE'!MD290</f>
        <v>5329.2194749999999</v>
      </c>
      <c r="E325" s="375">
        <f>CTSA!LC34</f>
        <v>22.82573228844246</v>
      </c>
      <c r="F325" s="375"/>
      <c r="G325" s="375">
        <f>CPSA!NZ75</f>
        <v>304.71970124273685</v>
      </c>
      <c r="H325" s="375" t="str">
        <f t="shared" si="77"/>
        <v xml:space="preserve"> </v>
      </c>
      <c r="I325" s="375">
        <f t="shared" si="78"/>
        <v>820.23091173702096</v>
      </c>
      <c r="J325" s="375" t="str">
        <f t="shared" si="79"/>
        <v xml:space="preserve"> </v>
      </c>
      <c r="K325" s="375">
        <f t="shared" si="80"/>
        <v>323.84979101341008</v>
      </c>
      <c r="L325" s="375" t="str">
        <f t="shared" si="81"/>
        <v xml:space="preserve"> </v>
      </c>
      <c r="M325" s="370">
        <f t="shared" si="82"/>
        <v>6800.85</v>
      </c>
      <c r="N325" s="374"/>
      <c r="O325" s="375"/>
      <c r="P325" s="375"/>
      <c r="Q325" s="375"/>
      <c r="R325" s="375"/>
      <c r="S325" s="370"/>
    </row>
    <row r="326" spans="1:19" s="362" customFormat="1" ht="35.25" customHeight="1">
      <c r="A326" s="349" t="s">
        <v>532</v>
      </c>
      <c r="B326" s="361" t="s">
        <v>1184</v>
      </c>
      <c r="C326" s="365"/>
      <c r="D326" s="374">
        <f>'CMSA - ANRE'!ME290</f>
        <v>6929.2194749999999</v>
      </c>
      <c r="E326" s="375">
        <f>CTSA!LD34</f>
        <v>22.82573228844246</v>
      </c>
      <c r="F326" s="375"/>
      <c r="G326" s="375">
        <f>CPSA!OA75</f>
        <v>304.71970124273685</v>
      </c>
      <c r="H326" s="375" t="str">
        <f t="shared" si="77"/>
        <v xml:space="preserve"> </v>
      </c>
      <c r="I326" s="375">
        <f t="shared" si="78"/>
        <v>1052.230911737021</v>
      </c>
      <c r="J326" s="375" t="str">
        <f t="shared" si="79"/>
        <v xml:space="preserve"> </v>
      </c>
      <c r="K326" s="375">
        <f t="shared" si="80"/>
        <v>415.44979101341005</v>
      </c>
      <c r="L326" s="375" t="str">
        <f t="shared" si="81"/>
        <v xml:space="preserve"> </v>
      </c>
      <c r="M326" s="370">
        <f t="shared" si="82"/>
        <v>8724.4500000000007</v>
      </c>
      <c r="N326" s="374"/>
      <c r="O326" s="375"/>
      <c r="P326" s="375"/>
      <c r="Q326" s="375"/>
      <c r="R326" s="375"/>
      <c r="S326" s="370"/>
    </row>
    <row r="327" spans="1:19" s="362" customFormat="1" ht="35.25" customHeight="1">
      <c r="A327" s="349" t="s">
        <v>533</v>
      </c>
      <c r="B327" s="361" t="s">
        <v>1185</v>
      </c>
      <c r="C327" s="365"/>
      <c r="D327" s="374">
        <f>'CMSA - ANRE'!MF290</f>
        <v>6929.2194749999999</v>
      </c>
      <c r="E327" s="375">
        <f>CTSA!LE34</f>
        <v>22.82573228844246</v>
      </c>
      <c r="F327" s="375"/>
      <c r="G327" s="375">
        <f>CPSA!OB75</f>
        <v>304.71970124273685</v>
      </c>
      <c r="H327" s="375" t="str">
        <f t="shared" si="77"/>
        <v xml:space="preserve"> </v>
      </c>
      <c r="I327" s="375">
        <f t="shared" si="78"/>
        <v>1052.230911737021</v>
      </c>
      <c r="J327" s="375" t="str">
        <f t="shared" si="79"/>
        <v xml:space="preserve"> </v>
      </c>
      <c r="K327" s="375">
        <f t="shared" si="80"/>
        <v>415.44979101341005</v>
      </c>
      <c r="L327" s="375" t="str">
        <f t="shared" si="81"/>
        <v xml:space="preserve"> </v>
      </c>
      <c r="M327" s="370">
        <f t="shared" si="82"/>
        <v>8724.4500000000007</v>
      </c>
      <c r="N327" s="374"/>
      <c r="O327" s="375"/>
      <c r="P327" s="375"/>
      <c r="Q327" s="375"/>
      <c r="R327" s="375"/>
      <c r="S327" s="370"/>
    </row>
    <row r="328" spans="1:19" s="362" customFormat="1" ht="35.25" customHeight="1">
      <c r="A328" s="349" t="s">
        <v>534</v>
      </c>
      <c r="B328" s="361" t="s">
        <v>1186</v>
      </c>
      <c r="C328" s="365"/>
      <c r="D328" s="374">
        <f>'CMSA - ANRE'!MG290</f>
        <v>11695.889474999998</v>
      </c>
      <c r="E328" s="375">
        <f>CTSA!LF34</f>
        <v>22.82573228844246</v>
      </c>
      <c r="F328" s="375"/>
      <c r="G328" s="375">
        <f>CPSA!OC75</f>
        <v>304.71970124273685</v>
      </c>
      <c r="H328" s="375" t="str">
        <f t="shared" si="77"/>
        <v xml:space="preserve"> </v>
      </c>
      <c r="I328" s="375">
        <f t="shared" si="78"/>
        <v>1743.3980617370205</v>
      </c>
      <c r="J328" s="375" t="str">
        <f t="shared" si="79"/>
        <v xml:space="preserve"> </v>
      </c>
      <c r="K328" s="375">
        <f t="shared" si="80"/>
        <v>688.34164851340984</v>
      </c>
      <c r="L328" s="375" t="str">
        <f t="shared" si="81"/>
        <v xml:space="preserve"> </v>
      </c>
      <c r="M328" s="370">
        <f t="shared" si="82"/>
        <v>14455.17</v>
      </c>
      <c r="N328" s="374"/>
      <c r="O328" s="375"/>
      <c r="P328" s="375"/>
      <c r="Q328" s="375"/>
      <c r="R328" s="375"/>
      <c r="S328" s="370"/>
    </row>
    <row r="329" spans="1:19" s="362" customFormat="1" ht="35.25" customHeight="1">
      <c r="A329" s="349" t="s">
        <v>535</v>
      </c>
      <c r="B329" s="361" t="s">
        <v>1187</v>
      </c>
      <c r="C329" s="365"/>
      <c r="D329" s="374">
        <f>'CMSA - ANRE'!MH290</f>
        <v>16822.189474999999</v>
      </c>
      <c r="E329" s="375">
        <f>CTSA!LG34</f>
        <v>22.82573228844246</v>
      </c>
      <c r="F329" s="375"/>
      <c r="G329" s="375">
        <f>CPSA!OD75</f>
        <v>304.71970124273685</v>
      </c>
      <c r="H329" s="375" t="str">
        <f t="shared" si="77"/>
        <v xml:space="preserve"> </v>
      </c>
      <c r="I329" s="375">
        <f t="shared" si="78"/>
        <v>2486.7115617370209</v>
      </c>
      <c r="J329" s="375" t="str">
        <f t="shared" si="79"/>
        <v xml:space="preserve"> </v>
      </c>
      <c r="K329" s="375">
        <f t="shared" si="80"/>
        <v>981.82232351341008</v>
      </c>
      <c r="L329" s="375" t="str">
        <f t="shared" si="81"/>
        <v xml:space="preserve"> </v>
      </c>
      <c r="M329" s="370">
        <f t="shared" si="82"/>
        <v>20618.27</v>
      </c>
      <c r="N329" s="374"/>
      <c r="O329" s="375"/>
      <c r="P329" s="375"/>
      <c r="Q329" s="375"/>
      <c r="R329" s="375"/>
      <c r="S329" s="370"/>
    </row>
    <row r="330" spans="1:19" s="362" customFormat="1" ht="35.25" customHeight="1">
      <c r="A330" s="349" t="s">
        <v>536</v>
      </c>
      <c r="B330" s="361" t="s">
        <v>1188</v>
      </c>
      <c r="C330" s="365"/>
      <c r="D330" s="374">
        <f>'CMSA - ANRE'!MI290</f>
        <v>7054.2009749999997</v>
      </c>
      <c r="E330" s="375">
        <f>CTSA!LH34</f>
        <v>22.82573228844246</v>
      </c>
      <c r="F330" s="375"/>
      <c r="G330" s="375">
        <f>CPSA!OE75</f>
        <v>313.03087419839358</v>
      </c>
      <c r="H330" s="375" t="str">
        <f t="shared" si="77"/>
        <v xml:space="preserve"> </v>
      </c>
      <c r="I330" s="375">
        <f t="shared" si="78"/>
        <v>1071.5583493155912</v>
      </c>
      <c r="J330" s="375" t="str">
        <f t="shared" si="79"/>
        <v xml:space="preserve"> </v>
      </c>
      <c r="K330" s="375">
        <f t="shared" si="80"/>
        <v>423.08079654012136</v>
      </c>
      <c r="L330" s="375" t="str">
        <f t="shared" si="81"/>
        <v xml:space="preserve"> </v>
      </c>
      <c r="M330" s="370">
        <f t="shared" si="82"/>
        <v>8884.7000000000007</v>
      </c>
      <c r="N330" s="374"/>
      <c r="O330" s="375"/>
      <c r="P330" s="375"/>
      <c r="Q330" s="375"/>
      <c r="R330" s="375"/>
      <c r="S330" s="370"/>
    </row>
    <row r="331" spans="1:19" s="362" customFormat="1" ht="35.25" customHeight="1">
      <c r="A331" s="349" t="s">
        <v>537</v>
      </c>
      <c r="B331" s="361" t="s">
        <v>1189</v>
      </c>
      <c r="C331" s="365"/>
      <c r="D331" s="374">
        <f>'CMSA - ANRE'!MJ290</f>
        <v>8693.3609749999978</v>
      </c>
      <c r="E331" s="375">
        <f>CTSA!LI34</f>
        <v>22.82573228844246</v>
      </c>
      <c r="F331" s="375"/>
      <c r="G331" s="375">
        <f>CPSA!OF75</f>
        <v>313.03087419839358</v>
      </c>
      <c r="H331" s="375" t="str">
        <f t="shared" si="77"/>
        <v xml:space="preserve"> </v>
      </c>
      <c r="I331" s="375">
        <f t="shared" si="78"/>
        <v>1309.2365493155908</v>
      </c>
      <c r="J331" s="375" t="str">
        <f t="shared" si="79"/>
        <v xml:space="preserve"> </v>
      </c>
      <c r="K331" s="375">
        <f t="shared" si="80"/>
        <v>516.92270654012123</v>
      </c>
      <c r="L331" s="375" t="str">
        <f t="shared" si="81"/>
        <v xml:space="preserve"> </v>
      </c>
      <c r="M331" s="370">
        <f t="shared" si="82"/>
        <v>10855.38</v>
      </c>
      <c r="N331" s="374"/>
      <c r="O331" s="375"/>
      <c r="P331" s="375"/>
      <c r="Q331" s="375"/>
      <c r="R331" s="375"/>
      <c r="S331" s="370"/>
    </row>
    <row r="332" spans="1:19" s="362" customFormat="1" ht="35.25" customHeight="1">
      <c r="A332" s="349" t="s">
        <v>538</v>
      </c>
      <c r="B332" s="361" t="s">
        <v>1190</v>
      </c>
      <c r="C332" s="365"/>
      <c r="D332" s="374">
        <f>'CMSA - ANRE'!MK290</f>
        <v>8693.3609749999978</v>
      </c>
      <c r="E332" s="375">
        <f>CTSA!LJ34</f>
        <v>22.82573228844246</v>
      </c>
      <c r="F332" s="375"/>
      <c r="G332" s="375">
        <f>CPSA!OG75</f>
        <v>313.03087419839358</v>
      </c>
      <c r="H332" s="375" t="str">
        <f t="shared" si="77"/>
        <v xml:space="preserve"> </v>
      </c>
      <c r="I332" s="375">
        <f t="shared" si="78"/>
        <v>1309.2365493155908</v>
      </c>
      <c r="J332" s="375" t="str">
        <f t="shared" si="79"/>
        <v xml:space="preserve"> </v>
      </c>
      <c r="K332" s="375">
        <f t="shared" si="80"/>
        <v>516.92270654012123</v>
      </c>
      <c r="L332" s="375" t="str">
        <f t="shared" si="81"/>
        <v xml:space="preserve"> </v>
      </c>
      <c r="M332" s="370">
        <f t="shared" si="82"/>
        <v>10855.38</v>
      </c>
      <c r="N332" s="374"/>
      <c r="O332" s="375"/>
      <c r="P332" s="375"/>
      <c r="Q332" s="375"/>
      <c r="R332" s="375"/>
      <c r="S332" s="370"/>
    </row>
    <row r="333" spans="1:19" s="362" customFormat="1" ht="35.25" customHeight="1">
      <c r="A333" s="349" t="s">
        <v>539</v>
      </c>
      <c r="B333" s="361" t="s">
        <v>1191</v>
      </c>
      <c r="C333" s="365"/>
      <c r="D333" s="374">
        <f>'CMSA - ANRE'!ML290</f>
        <v>11695.930974999997</v>
      </c>
      <c r="E333" s="375">
        <f>CTSA!LK34</f>
        <v>22.82573228844246</v>
      </c>
      <c r="F333" s="375"/>
      <c r="G333" s="375">
        <f>CPSA!OH75</f>
        <v>313.03087419839358</v>
      </c>
      <c r="H333" s="375" t="str">
        <f t="shared" si="77"/>
        <v xml:space="preserve"> </v>
      </c>
      <c r="I333" s="375">
        <f t="shared" si="78"/>
        <v>1744.6091993155906</v>
      </c>
      <c r="J333" s="375" t="str">
        <f t="shared" si="79"/>
        <v xml:space="preserve"> </v>
      </c>
      <c r="K333" s="375">
        <f t="shared" si="80"/>
        <v>688.81983904012122</v>
      </c>
      <c r="L333" s="375" t="str">
        <f t="shared" si="81"/>
        <v xml:space="preserve"> </v>
      </c>
      <c r="M333" s="370">
        <f t="shared" si="82"/>
        <v>14465.22</v>
      </c>
      <c r="N333" s="374"/>
      <c r="O333" s="375"/>
      <c r="P333" s="375"/>
      <c r="Q333" s="375"/>
      <c r="R333" s="375"/>
      <c r="S333" s="370"/>
    </row>
    <row r="334" spans="1:19" s="362" customFormat="1" ht="35.25" customHeight="1">
      <c r="A334" s="349" t="s">
        <v>540</v>
      </c>
      <c r="B334" s="361" t="s">
        <v>1192</v>
      </c>
      <c r="C334" s="365"/>
      <c r="D334" s="374">
        <f>'CMSA - ANRE'!MM290</f>
        <v>19565.290974999996</v>
      </c>
      <c r="E334" s="375">
        <f>CTSA!LL34</f>
        <v>22.82573228844246</v>
      </c>
      <c r="F334" s="375"/>
      <c r="G334" s="375">
        <f>CPSA!OI75</f>
        <v>313.03087419839358</v>
      </c>
      <c r="H334" s="375" t="str">
        <f t="shared" si="77"/>
        <v xml:space="preserve"> </v>
      </c>
      <c r="I334" s="375">
        <f t="shared" si="78"/>
        <v>2885.6663993155903</v>
      </c>
      <c r="J334" s="375" t="str">
        <f t="shared" si="79"/>
        <v xml:space="preserve"> </v>
      </c>
      <c r="K334" s="375">
        <f t="shared" si="80"/>
        <v>1139.3406990401211</v>
      </c>
      <c r="L334" s="375" t="str">
        <f t="shared" si="81"/>
        <v xml:space="preserve"> </v>
      </c>
      <c r="M334" s="370">
        <f t="shared" si="82"/>
        <v>23926.15</v>
      </c>
      <c r="N334" s="374"/>
      <c r="O334" s="375"/>
      <c r="P334" s="375"/>
      <c r="Q334" s="375"/>
      <c r="R334" s="375"/>
      <c r="S334" s="370"/>
    </row>
    <row r="335" spans="1:19" s="362" customFormat="1" ht="35.25" customHeight="1">
      <c r="A335" s="349" t="s">
        <v>541</v>
      </c>
      <c r="B335" s="361" t="s">
        <v>1193</v>
      </c>
      <c r="C335" s="365"/>
      <c r="D335" s="374">
        <f>'CMSA - ANRE'!MN290</f>
        <v>6864.7627999999995</v>
      </c>
      <c r="E335" s="375">
        <f>CTSA!LM34</f>
        <v>22.82573228844246</v>
      </c>
      <c r="F335" s="375"/>
      <c r="G335" s="375">
        <f>CPSA!OJ75</f>
        <v>322.09261639450017</v>
      </c>
      <c r="H335" s="375" t="str">
        <f t="shared" si="77"/>
        <v xml:space="preserve"> </v>
      </c>
      <c r="I335" s="375">
        <f t="shared" si="78"/>
        <v>1045.4037665590267</v>
      </c>
      <c r="J335" s="375" t="str">
        <f t="shared" si="79"/>
        <v xml:space="preserve"> </v>
      </c>
      <c r="K335" s="375">
        <f t="shared" si="80"/>
        <v>412.75424576209844</v>
      </c>
      <c r="L335" s="375" t="str">
        <f t="shared" si="81"/>
        <v xml:space="preserve"> </v>
      </c>
      <c r="M335" s="370">
        <f t="shared" si="82"/>
        <v>8667.84</v>
      </c>
      <c r="N335" s="374"/>
      <c r="O335" s="375"/>
      <c r="P335" s="375"/>
      <c r="Q335" s="375"/>
      <c r="R335" s="375"/>
      <c r="S335" s="370"/>
    </row>
    <row r="336" spans="1:19" s="362" customFormat="1" ht="35.25" customHeight="1">
      <c r="A336" s="349" t="s">
        <v>542</v>
      </c>
      <c r="B336" s="361" t="s">
        <v>1194</v>
      </c>
      <c r="C336" s="548"/>
      <c r="D336" s="374">
        <f>'CMSA - ANRE'!MO290</f>
        <v>6864.7627999999995</v>
      </c>
      <c r="E336" s="375">
        <f>CTSA!LN34</f>
        <v>22.82573228844246</v>
      </c>
      <c r="F336" s="375"/>
      <c r="G336" s="375">
        <f>CPSA!OK75</f>
        <v>322.09261639450017</v>
      </c>
      <c r="H336" s="375" t="str">
        <f t="shared" si="77"/>
        <v xml:space="preserve"> </v>
      </c>
      <c r="I336" s="375">
        <f t="shared" si="78"/>
        <v>1045.4037665590267</v>
      </c>
      <c r="J336" s="375" t="str">
        <f t="shared" si="79"/>
        <v xml:space="preserve"> </v>
      </c>
      <c r="K336" s="375">
        <f t="shared" si="80"/>
        <v>412.75424576209844</v>
      </c>
      <c r="L336" s="375" t="str">
        <f t="shared" si="81"/>
        <v xml:space="preserve"> </v>
      </c>
      <c r="M336" s="370">
        <f t="shared" si="82"/>
        <v>8667.84</v>
      </c>
      <c r="N336" s="374"/>
      <c r="O336" s="375"/>
      <c r="P336" s="375"/>
      <c r="Q336" s="375"/>
      <c r="R336" s="375"/>
      <c r="S336" s="370"/>
    </row>
    <row r="337" spans="1:19" s="362" customFormat="1" ht="35.25" customHeight="1">
      <c r="A337" s="349" t="s">
        <v>543</v>
      </c>
      <c r="B337" s="361" t="s">
        <v>1195</v>
      </c>
      <c r="C337" s="548"/>
      <c r="D337" s="374">
        <f>'CMSA - ANRE'!MP290</f>
        <v>8718.2627999999986</v>
      </c>
      <c r="E337" s="375">
        <f>CTSA!LO34</f>
        <v>22.82573228844246</v>
      </c>
      <c r="F337" s="375"/>
      <c r="G337" s="375">
        <f>CPSA!OL75</f>
        <v>322.09261639450017</v>
      </c>
      <c r="H337" s="375" t="str">
        <f t="shared" si="77"/>
        <v xml:space="preserve"> </v>
      </c>
      <c r="I337" s="375">
        <f t="shared" si="78"/>
        <v>1314.1612665590264</v>
      </c>
      <c r="J337" s="375" t="str">
        <f t="shared" si="79"/>
        <v xml:space="preserve"> </v>
      </c>
      <c r="K337" s="375">
        <f t="shared" si="80"/>
        <v>518.86712076209847</v>
      </c>
      <c r="L337" s="375" t="str">
        <f t="shared" si="81"/>
        <v xml:space="preserve"> </v>
      </c>
      <c r="M337" s="370">
        <f t="shared" si="82"/>
        <v>10896.21</v>
      </c>
      <c r="N337" s="374"/>
      <c r="O337" s="375"/>
      <c r="P337" s="375"/>
      <c r="Q337" s="375"/>
      <c r="R337" s="375"/>
      <c r="S337" s="370"/>
    </row>
    <row r="338" spans="1:19" s="362" customFormat="1" ht="35.25" customHeight="1">
      <c r="A338" s="349" t="s">
        <v>1255</v>
      </c>
      <c r="B338" s="361" t="s">
        <v>1197</v>
      </c>
      <c r="C338" s="548"/>
      <c r="D338" s="374">
        <f>'CMSA - ANRE'!MQ290</f>
        <v>19573.292799999999</v>
      </c>
      <c r="E338" s="375">
        <f>CTSA!LP34</f>
        <v>22.82573228844246</v>
      </c>
      <c r="F338" s="375"/>
      <c r="G338" s="375">
        <f>CPSA!OM75</f>
        <v>322.09261639450017</v>
      </c>
      <c r="H338" s="375" t="str">
        <f t="shared" si="77"/>
        <v xml:space="preserve"> </v>
      </c>
      <c r="I338" s="375">
        <f t="shared" si="78"/>
        <v>2888.1406165590265</v>
      </c>
      <c r="J338" s="375" t="str">
        <f t="shared" si="79"/>
        <v xml:space="preserve"> </v>
      </c>
      <c r="K338" s="375">
        <f t="shared" si="80"/>
        <v>1140.3175882620985</v>
      </c>
      <c r="L338" s="375" t="str">
        <f t="shared" si="81"/>
        <v xml:space="preserve"> </v>
      </c>
      <c r="M338" s="370">
        <f t="shared" si="82"/>
        <v>23946.67</v>
      </c>
      <c r="N338" s="374"/>
      <c r="O338" s="375"/>
      <c r="P338" s="375"/>
      <c r="Q338" s="375"/>
      <c r="R338" s="375"/>
      <c r="S338" s="370"/>
    </row>
    <row r="339" spans="1:19" s="366" customFormat="1" ht="35.25" customHeight="1">
      <c r="A339" s="363" t="s">
        <v>1256</v>
      </c>
      <c r="B339" s="364" t="s">
        <v>1257</v>
      </c>
      <c r="C339" s="365">
        <f>'CMSA - ANRE'!MR290</f>
        <v>23.468649999999997</v>
      </c>
      <c r="D339" s="374">
        <f>'CMSA - ANRE'!MR290</f>
        <v>23.468649999999997</v>
      </c>
      <c r="E339" s="375">
        <f>CTSA!LQ34</f>
        <v>7.9571246470618835</v>
      </c>
      <c r="F339" s="375">
        <f>CPSA!ON75</f>
        <v>78.204400273163813</v>
      </c>
      <c r="G339" s="375">
        <f>CPSA!OO75</f>
        <v>78.204400273163813</v>
      </c>
      <c r="H339" s="375">
        <f t="shared" si="77"/>
        <v>15.896375363432725</v>
      </c>
      <c r="I339" s="375">
        <f t="shared" si="78"/>
        <v>15.896375363432725</v>
      </c>
      <c r="J339" s="375">
        <f t="shared" si="79"/>
        <v>6.2763275141829213</v>
      </c>
      <c r="K339" s="375">
        <f t="shared" si="80"/>
        <v>6.2763275141829213</v>
      </c>
      <c r="L339" s="375">
        <f t="shared" si="81"/>
        <v>131.80000000000001</v>
      </c>
      <c r="M339" s="370">
        <f t="shared" si="82"/>
        <v>131.80000000000001</v>
      </c>
      <c r="N339" s="374"/>
      <c r="O339" s="375"/>
      <c r="P339" s="375"/>
      <c r="Q339" s="375"/>
      <c r="R339" s="375"/>
      <c r="S339" s="370"/>
    </row>
    <row r="340" spans="1:19" s="357" customFormat="1" ht="35.25" customHeight="1">
      <c r="A340" s="367" t="s">
        <v>1258</v>
      </c>
      <c r="B340" s="985" t="s">
        <v>1259</v>
      </c>
      <c r="C340" s="985"/>
      <c r="D340" s="985"/>
      <c r="E340" s="985"/>
      <c r="F340" s="985"/>
      <c r="G340" s="985"/>
      <c r="H340" s="985"/>
      <c r="I340" s="985"/>
      <c r="J340" s="985"/>
      <c r="K340" s="985"/>
      <c r="L340" s="985"/>
      <c r="M340" s="985"/>
      <c r="N340" s="985"/>
      <c r="O340" s="985"/>
      <c r="P340" s="985"/>
      <c r="Q340" s="985"/>
      <c r="R340" s="985"/>
      <c r="S340" s="985"/>
    </row>
    <row r="341" spans="1:19" s="366" customFormat="1" ht="35.25" customHeight="1">
      <c r="A341" s="358" t="s">
        <v>545</v>
      </c>
      <c r="B341" s="359" t="s">
        <v>1260</v>
      </c>
      <c r="C341" s="365">
        <f>D341</f>
        <v>28.053333333333335</v>
      </c>
      <c r="D341" s="374">
        <f>'CMSA - ANRE'!MT290</f>
        <v>28.053333333333335</v>
      </c>
      <c r="E341" s="375">
        <f>CTSA!LR34</f>
        <v>15.914249294123767</v>
      </c>
      <c r="F341" s="375">
        <f>CPSA!OS75</f>
        <v>111.94821974159389</v>
      </c>
      <c r="G341" s="375">
        <f>CPSA!OS75</f>
        <v>111.94821974159389</v>
      </c>
      <c r="H341" s="375">
        <f>IF(F341&gt;0,(D341+E341+F341)*14.5%," ")</f>
        <v>22.607791343512393</v>
      </c>
      <c r="I341" s="375">
        <f>IF(G341&gt;0,(D341+E341+G341)*14.5%," ")</f>
        <v>22.607791343512393</v>
      </c>
      <c r="J341" s="375">
        <f>IF(F341&gt;0,SUM(C341,E341,F341,H341)*5%," ")</f>
        <v>8.9261796856281688</v>
      </c>
      <c r="K341" s="375">
        <f>IF(G341&gt;0,SUM(D341:E341,G341,I341)*5%," ")</f>
        <v>8.9261796856281688</v>
      </c>
      <c r="L341" s="375">
        <f>IFERROR(ROUND(IF(F341&gt;0,SUM(C341,E341,F341,H341,J341)," "),2)," ")</f>
        <v>187.45</v>
      </c>
      <c r="M341" s="370">
        <f>ROUND(IF(G341&gt;0,SUM(D341:E341,G341,I341,K341)," "),2)</f>
        <v>187.45</v>
      </c>
      <c r="N341" s="374">
        <f>D341</f>
        <v>28.053333333333335</v>
      </c>
      <c r="O341" s="375"/>
      <c r="P341" s="375">
        <f>CPSA!OS84</f>
        <v>33.385409278106515</v>
      </c>
      <c r="Q341" s="375">
        <f>SUM(N341:P341)*14.5%</f>
        <v>8.9086176786587767</v>
      </c>
      <c r="R341" s="375">
        <f>SUM(N341:Q341)*5%</f>
        <v>3.5173680145049313</v>
      </c>
      <c r="S341" s="370">
        <f>ROUND(SUM(N341:R341),2)</f>
        <v>73.86</v>
      </c>
    </row>
    <row r="342" spans="1:19" s="366" customFormat="1" ht="35.25" customHeight="1">
      <c r="A342" s="358" t="s">
        <v>546</v>
      </c>
      <c r="B342" s="359" t="s">
        <v>1261</v>
      </c>
      <c r="C342" s="365"/>
      <c r="D342" s="374">
        <f>'CMSA - ANRE'!MU290</f>
        <v>26.095333333333336</v>
      </c>
      <c r="E342" s="375">
        <f>CTSA!LS34</f>
        <v>15.914249294123767</v>
      </c>
      <c r="F342" s="375"/>
      <c r="G342" s="375">
        <f>CPSA!OT75</f>
        <v>118.11974670017379</v>
      </c>
      <c r="H342" s="375" t="str">
        <f>IF(F342&gt;0,(D342+E342+F342)*14.5%," ")</f>
        <v xml:space="preserve"> </v>
      </c>
      <c r="I342" s="375">
        <f>IF(G342&gt;0,(D342+E342+G342)*14.5%," ")</f>
        <v>23.218752752506479</v>
      </c>
      <c r="J342" s="375" t="str">
        <f>IF(F342&gt;0,SUM(C342,E342,F342,H342)*5%," ")</f>
        <v xml:space="preserve"> </v>
      </c>
      <c r="K342" s="375">
        <f>IF(G342&gt;0,SUM(D342:E342,G342,I342)*5%," ")</f>
        <v>9.1674041040068683</v>
      </c>
      <c r="L342" s="375" t="str">
        <f>IFERROR(ROUND(IF(F342&gt;0,SUM(C342,E342,F342,H342,J342)," "),2)," ")</f>
        <v xml:space="preserve"> </v>
      </c>
      <c r="M342" s="370">
        <f>ROUND(IF(G342&gt;0,SUM(D342:E342,G342,I342,K342)," "),2)</f>
        <v>192.52</v>
      </c>
      <c r="N342" s="374">
        <f>D342</f>
        <v>26.095333333333336</v>
      </c>
      <c r="O342" s="375"/>
      <c r="P342" s="375">
        <f>CPSA!OT84</f>
        <v>41.234898366863909</v>
      </c>
      <c r="Q342" s="375">
        <f>SUM(N342:P342)*14.5%</f>
        <v>9.7628835965285994</v>
      </c>
      <c r="R342" s="375">
        <f>SUM(N342:Q342)*5%</f>
        <v>3.8546557648362922</v>
      </c>
      <c r="S342" s="370">
        <f>ROUND(SUM(N342:R342),2)</f>
        <v>80.95</v>
      </c>
    </row>
    <row r="343" spans="1:19" s="366" customFormat="1" ht="35.25" customHeight="1">
      <c r="A343" s="358" t="s">
        <v>547</v>
      </c>
      <c r="B343" s="359" t="s">
        <v>1262</v>
      </c>
      <c r="C343" s="365"/>
      <c r="D343" s="374">
        <f>'CMSA - ANRE'!MV290</f>
        <v>26.344333333333335</v>
      </c>
      <c r="E343" s="375">
        <f>CTSA!LT34</f>
        <v>15.914249294123767</v>
      </c>
      <c r="F343" s="375"/>
      <c r="G343" s="375">
        <f>CPSA!OU75</f>
        <v>128.97300995461165</v>
      </c>
      <c r="H343" s="375" t="str">
        <f>IF(F343&gt;0,(D343+E343+F343)*14.5%," ")</f>
        <v xml:space="preserve"> </v>
      </c>
      <c r="I343" s="375">
        <f>IF(G343&gt;0,(D343+E343+G343)*14.5%," ")</f>
        <v>24.828580924399965</v>
      </c>
      <c r="J343" s="375" t="str">
        <f>IF(F343&gt;0,SUM(C343,E343,F343,H343)*5%," ")</f>
        <v xml:space="preserve"> </v>
      </c>
      <c r="K343" s="375">
        <f>IF(G343&gt;0,SUM(D343:E343,G343,I343)*5%," ")</f>
        <v>9.8030086753234364</v>
      </c>
      <c r="L343" s="375" t="str">
        <f>IFERROR(ROUND(IF(F343&gt;0,SUM(C343,E343,F343,H343,J343)," "),2)," ")</f>
        <v xml:space="preserve"> </v>
      </c>
      <c r="M343" s="370">
        <f>ROUND(IF(G343&gt;0,SUM(D343:E343,G343,I343,K343)," "),2)</f>
        <v>205.86</v>
      </c>
      <c r="N343" s="374">
        <f>D343</f>
        <v>26.344333333333335</v>
      </c>
      <c r="O343" s="375"/>
      <c r="P343" s="375">
        <f>CPSA!OU84</f>
        <v>52.088161621301794</v>
      </c>
      <c r="Q343" s="375">
        <f>SUM(N343:P343)*14.5%</f>
        <v>11.372711768422093</v>
      </c>
      <c r="R343" s="375">
        <f>SUM(N343:Q343)*5%</f>
        <v>4.4902603361528612</v>
      </c>
      <c r="S343" s="370">
        <f>ROUND(SUM(N343:R343),2)</f>
        <v>94.3</v>
      </c>
    </row>
    <row r="344" spans="1:19" s="366" customFormat="1" ht="35.25" customHeight="1">
      <c r="A344" s="358" t="s">
        <v>548</v>
      </c>
      <c r="B344" s="359" t="s">
        <v>1263</v>
      </c>
      <c r="C344" s="365"/>
      <c r="D344" s="374">
        <f>'CMSA - ANRE'!MW290</f>
        <v>27.174333333333337</v>
      </c>
      <c r="E344" s="375">
        <f>CTSA!LU34</f>
        <v>15.914249294123767</v>
      </c>
      <c r="F344" s="375"/>
      <c r="G344" s="375">
        <f>CPSA!OV75</f>
        <v>132.74842474751105</v>
      </c>
      <c r="H344" s="375" t="str">
        <f>IF(F344&gt;0,(D344+E344+F344)*14.5%," ")</f>
        <v xml:space="preserve"> </v>
      </c>
      <c r="I344" s="375">
        <f>IF(G344&gt;0,(D344+E344+G344)*14.5%," ")</f>
        <v>25.496366069370382</v>
      </c>
      <c r="J344" s="375" t="str">
        <f>IF(F344&gt;0,SUM(C344,E344,F344,H344)*5%," ")</f>
        <v xml:space="preserve"> </v>
      </c>
      <c r="K344" s="375">
        <f>IF(G344&gt;0,SUM(D344:E344,G344,I344)*5%," ")</f>
        <v>10.066668672216927</v>
      </c>
      <c r="L344" s="375" t="str">
        <f>IFERROR(ROUND(IF(F344&gt;0,SUM(C344,E344,F344,H344,J344)," "),2)," ")</f>
        <v xml:space="preserve"> </v>
      </c>
      <c r="M344" s="370">
        <f>ROUND(IF(G344&gt;0,SUM(D344:E344,G344,I344,K344)," "),2)</f>
        <v>211.4</v>
      </c>
      <c r="N344" s="374">
        <f>D344</f>
        <v>27.174333333333337</v>
      </c>
      <c r="O344" s="375"/>
      <c r="P344" s="375">
        <f>CPSA!OV84</f>
        <v>55.863576414201191</v>
      </c>
      <c r="Q344" s="375">
        <f>SUM(N344:P344)*14.5%</f>
        <v>12.040496913392506</v>
      </c>
      <c r="R344" s="375">
        <f>SUM(N344:Q344)*5%</f>
        <v>4.7539203330463513</v>
      </c>
      <c r="S344" s="370">
        <f>ROUND(SUM(N344:R344),2)</f>
        <v>99.83</v>
      </c>
    </row>
    <row r="345" spans="1:19" s="371" customFormat="1" ht="35.25" customHeight="1">
      <c r="A345" s="367" t="s">
        <v>1264</v>
      </c>
      <c r="B345" s="368" t="s">
        <v>1265</v>
      </c>
      <c r="C345" s="365">
        <f>D345</f>
        <v>47.3705</v>
      </c>
      <c r="D345" s="374">
        <f>'CMSA - ANRE'!MX290</f>
        <v>47.3705</v>
      </c>
      <c r="E345" s="369">
        <f>CTSA!LV34</f>
        <v>15.914249294123767</v>
      </c>
      <c r="F345" s="369">
        <f>CPSA!OW75</f>
        <v>104.96350261733353</v>
      </c>
      <c r="G345" s="369">
        <f>CPSA!OW75</f>
        <v>104.96350261733353</v>
      </c>
      <c r="H345" s="375">
        <f>IF(F345&gt;0,(D345+E345+F345)*14.5%," ")</f>
        <v>24.395996527161309</v>
      </c>
      <c r="I345" s="375">
        <f>IF(G345&gt;0,(D345+E345+G345)*14.5%," ")</f>
        <v>24.395996527161309</v>
      </c>
      <c r="J345" s="375">
        <f>IF(F345&gt;0,SUM(C345,E345,F345,H345)*5%," ")</f>
        <v>9.632212421930932</v>
      </c>
      <c r="K345" s="375">
        <f>IF(G345&gt;0,SUM(D345:E345,G345,I345)*5%," ")</f>
        <v>9.632212421930932</v>
      </c>
      <c r="L345" s="375">
        <f>IFERROR(ROUND(IF(F345&gt;0,SUM(C345,E345,F345,H345,J345)," "),2)," ")</f>
        <v>202.28</v>
      </c>
      <c r="M345" s="370">
        <f>ROUND(IF(G345&gt;0,SUM(D345:E345,G345,I345,K345)," "),2)</f>
        <v>202.28</v>
      </c>
      <c r="N345" s="736"/>
      <c r="O345" s="369"/>
      <c r="P345" s="369"/>
      <c r="Q345" s="369"/>
      <c r="R345" s="369"/>
      <c r="S345" s="737"/>
    </row>
    <row r="346" spans="1:19" s="357" customFormat="1" ht="35.25" customHeight="1">
      <c r="A346" s="367" t="s">
        <v>1266</v>
      </c>
      <c r="B346" s="985" t="s">
        <v>1267</v>
      </c>
      <c r="C346" s="985"/>
      <c r="D346" s="985"/>
      <c r="E346" s="985"/>
      <c r="F346" s="985"/>
      <c r="G346" s="985"/>
      <c r="H346" s="985">
        <f>ROUND((D346+E346+F346)*14.5/100,2)</f>
        <v>0</v>
      </c>
      <c r="I346" s="985"/>
      <c r="J346" s="985"/>
      <c r="K346" s="985">
        <f>ROUND((D346+E346+F346+H346)*5/100,2)</f>
        <v>0</v>
      </c>
      <c r="L346" s="985"/>
      <c r="M346" s="985">
        <f>ROUND((D346+E346+F346+H346+K346),2)</f>
        <v>0</v>
      </c>
      <c r="N346" s="985"/>
      <c r="O346" s="985"/>
      <c r="P346" s="985"/>
      <c r="Q346" s="985"/>
      <c r="R346" s="985"/>
      <c r="S346" s="985"/>
    </row>
    <row r="347" spans="1:19" s="366" customFormat="1" ht="35.25" customHeight="1">
      <c r="A347" s="358" t="s">
        <v>551</v>
      </c>
      <c r="B347" s="359" t="s">
        <v>1268</v>
      </c>
      <c r="C347" s="365">
        <f>D347</f>
        <v>22.143333333333338</v>
      </c>
      <c r="D347" s="374">
        <f>'CMSA - ANRE'!MZ290</f>
        <v>22.143333333333338</v>
      </c>
      <c r="E347" s="375">
        <f>CTSA!LW34</f>
        <v>7.9571246470618835</v>
      </c>
      <c r="F347" s="375">
        <f>CPSA!OX75</f>
        <v>54.296147740619432</v>
      </c>
      <c r="G347" s="375">
        <f>CPSA!OX75</f>
        <v>54.296147740619432</v>
      </c>
      <c r="H347" s="375">
        <f>IF(F347&gt;0,(D347+E347+F347)*14.5%," ")</f>
        <v>12.237507829547123</v>
      </c>
      <c r="I347" s="375">
        <f>IF(G347&gt;0,(D347+E347+G347)*14.5%," ")</f>
        <v>12.237507829547123</v>
      </c>
      <c r="J347" s="375">
        <f>IF(F347&gt;0,SUM(C347,E347,F347,H347)*5%," ")</f>
        <v>4.8317056775280891</v>
      </c>
      <c r="K347" s="375">
        <f>IF(G347&gt;0,SUM(D347:E347,G347,I347)*5%," ")</f>
        <v>4.8317056775280891</v>
      </c>
      <c r="L347" s="375">
        <f>IFERROR(ROUND(IF(F347&gt;0,SUM(C347,E347,F347,H347,J347)," "),2)," ")</f>
        <v>101.47</v>
      </c>
      <c r="M347" s="370">
        <f>ROUND(IF(G347&gt;0,SUM(D347:E347,G347,I347,K347)," "),2)</f>
        <v>101.47</v>
      </c>
      <c r="N347" s="374">
        <f>D347</f>
        <v>22.143333333333338</v>
      </c>
      <c r="O347" s="375"/>
      <c r="P347" s="375">
        <f>CPSA!OX84</f>
        <v>15.014742508875742</v>
      </c>
      <c r="Q347" s="375">
        <f>SUM(N347:P347)*14.5%</f>
        <v>5.3879209971203164</v>
      </c>
      <c r="R347" s="375">
        <f>SUM(N347:Q347)*5%</f>
        <v>2.1272998419664702</v>
      </c>
      <c r="S347" s="370">
        <f>ROUND(SUM(N347:R347),2)</f>
        <v>44.67</v>
      </c>
    </row>
    <row r="348" spans="1:19" s="366" customFormat="1" ht="35.25" customHeight="1">
      <c r="A348" s="358" t="s">
        <v>552</v>
      </c>
      <c r="B348" s="359" t="s">
        <v>1269</v>
      </c>
      <c r="C348" s="365"/>
      <c r="D348" s="374">
        <f>'CMSA - ANRE'!NA290</f>
        <v>22.724333333333334</v>
      </c>
      <c r="E348" s="375">
        <f>CTSA!LX34</f>
        <v>7.9571246470618835</v>
      </c>
      <c r="F348" s="375"/>
      <c r="G348" s="375">
        <f>CPSA!OY75</f>
        <v>55.505745361921207</v>
      </c>
      <c r="H348" s="375" t="str">
        <f>IF(F348&gt;0,(D348+E348+F348)*14.5%," ")</f>
        <v xml:space="preserve"> </v>
      </c>
      <c r="I348" s="375">
        <f>IF(G348&gt;0,(D348+E348+G348)*14.5%," ")</f>
        <v>12.49714448463588</v>
      </c>
      <c r="J348" s="375" t="str">
        <f>IF(F348&gt;0,SUM(C348,E348,F348,H348)*5%," ")</f>
        <v xml:space="preserve"> </v>
      </c>
      <c r="K348" s="375">
        <f>IF(G348&gt;0,SUM(D348:E348,G348,I348)*5%," ")</f>
        <v>4.9342173913476159</v>
      </c>
      <c r="L348" s="375" t="str">
        <f>IFERROR(ROUND(IF(F348&gt;0,SUM(C348,E348,F348,H348,J348)," "),2)," ")</f>
        <v xml:space="preserve"> </v>
      </c>
      <c r="M348" s="370">
        <f>ROUND(IF(G348&gt;0,SUM(D348:E348,G348,I348,K348)," "),2)</f>
        <v>103.62</v>
      </c>
      <c r="N348" s="374">
        <f>D348</f>
        <v>22.724333333333334</v>
      </c>
      <c r="O348" s="375"/>
      <c r="P348" s="375">
        <f>CPSA!OY84</f>
        <v>16.224340130177517</v>
      </c>
      <c r="Q348" s="375">
        <f>SUM(N348:P348)*14.5%</f>
        <v>5.6475576522090734</v>
      </c>
      <c r="R348" s="375">
        <f>SUM(N348:Q348)*5%</f>
        <v>2.2298115557859961</v>
      </c>
      <c r="S348" s="370">
        <f>ROUND(SUM(N348:R348),2)</f>
        <v>46.83</v>
      </c>
    </row>
    <row r="349" spans="1:19" s="366" customFormat="1" ht="35.25" customHeight="1">
      <c r="A349" s="358" t="s">
        <v>553</v>
      </c>
      <c r="B349" s="359" t="s">
        <v>1270</v>
      </c>
      <c r="C349" s="365"/>
      <c r="D349" s="374">
        <f>'CMSA - ANRE'!NB290</f>
        <v>23.263833333333338</v>
      </c>
      <c r="E349" s="375">
        <f>CTSA!LY34</f>
        <v>7.9571246470618835</v>
      </c>
      <c r="F349" s="375"/>
      <c r="G349" s="375">
        <f>CPSA!OZ75</f>
        <v>58.640382817542502</v>
      </c>
      <c r="H349" s="375" t="str">
        <f>IF(F349&gt;0,(D349+E349+F349)*14.5%," ")</f>
        <v xml:space="preserve"> </v>
      </c>
      <c r="I349" s="375">
        <f>IF(G349&gt;0,(D349+E349+G349)*14.5%," ")</f>
        <v>13.029894415700968</v>
      </c>
      <c r="J349" s="375" t="str">
        <f>IF(F349&gt;0,SUM(C349,E349,F349,H349)*5%," ")</f>
        <v xml:space="preserve"> </v>
      </c>
      <c r="K349" s="375">
        <f>IF(G349&gt;0,SUM(D349:E349,G349,I349)*5%," ")</f>
        <v>5.1445617606819347</v>
      </c>
      <c r="L349" s="375" t="str">
        <f>IFERROR(ROUND(IF(F349&gt;0,SUM(C349,E349,F349,H349,J349)," "),2)," ")</f>
        <v xml:space="preserve"> </v>
      </c>
      <c r="M349" s="370">
        <f>ROUND(IF(G349&gt;0,SUM(D349:E349,G349,I349,K349)," "),2)</f>
        <v>108.04</v>
      </c>
      <c r="N349" s="374">
        <f>D349</f>
        <v>23.263833333333338</v>
      </c>
      <c r="O349" s="375"/>
      <c r="P349" s="375">
        <f>CPSA!OZ84</f>
        <v>19.358977585798822</v>
      </c>
      <c r="Q349" s="375">
        <f>SUM(N349:P349)*14.5%</f>
        <v>6.1803075832741632</v>
      </c>
      <c r="R349" s="375">
        <f>SUM(N349:Q349)*5%</f>
        <v>2.4401559251203166</v>
      </c>
      <c r="S349" s="370">
        <f>ROUND(SUM(N349:R349),2)</f>
        <v>51.24</v>
      </c>
    </row>
    <row r="350" spans="1:19" s="366" customFormat="1" ht="35.25" customHeight="1">
      <c r="A350" s="372" t="s">
        <v>1271</v>
      </c>
      <c r="B350" s="373" t="s">
        <v>1272</v>
      </c>
      <c r="C350" s="365">
        <f>D350</f>
        <v>47.030500000000004</v>
      </c>
      <c r="D350" s="374">
        <f>'CMSA - ANRE'!ND290</f>
        <v>47.030500000000004</v>
      </c>
      <c r="E350" s="375">
        <f>CTSA!MA34</f>
        <v>7.9571246470618835</v>
      </c>
      <c r="F350" s="375">
        <f>CPSA!PB75</f>
        <v>60.318344947720028</v>
      </c>
      <c r="G350" s="375">
        <f>CPSA!PB75</f>
        <v>60.318344947720028</v>
      </c>
      <c r="H350" s="375">
        <f>IF(F350&gt;0,(D350+E350+F350)*14.5%," ")</f>
        <v>16.719365591243378</v>
      </c>
      <c r="I350" s="375">
        <f>IF(G350&gt;0,(D350+E350+G350)*14.5%," ")</f>
        <v>16.719365591243378</v>
      </c>
      <c r="J350" s="375">
        <f>IF(F350&gt;0,SUM(C350,E350,F350,H350)*5%," ")</f>
        <v>6.6012667593012653</v>
      </c>
      <c r="K350" s="375">
        <f>IF(G350&gt;0,SUM(D350:E350,G350,I350)*5%," ")</f>
        <v>6.6012667593012653</v>
      </c>
      <c r="L350" s="375">
        <f>IFERROR(ROUND(IF(F350&gt;0,SUM(C350,E350,F350,H350,J350)," "),2)," ")</f>
        <v>138.63</v>
      </c>
      <c r="M350" s="370">
        <f>ROUND(IF(G350&gt;0,SUM(D350:E350,G350,I350,K350)," "),2)</f>
        <v>138.63</v>
      </c>
      <c r="N350" s="374"/>
      <c r="O350" s="375"/>
      <c r="P350" s="375"/>
      <c r="Q350" s="375"/>
      <c r="R350" s="375"/>
      <c r="S350" s="370"/>
    </row>
    <row r="351" spans="1:19" s="357" customFormat="1" ht="35.25" customHeight="1">
      <c r="A351" s="367" t="s">
        <v>1273</v>
      </c>
      <c r="B351" s="985" t="s">
        <v>1274</v>
      </c>
      <c r="C351" s="985"/>
      <c r="D351" s="985"/>
      <c r="E351" s="985"/>
      <c r="F351" s="985"/>
      <c r="G351" s="985"/>
      <c r="H351" s="985"/>
      <c r="I351" s="985"/>
      <c r="J351" s="985"/>
      <c r="K351" s="985"/>
      <c r="L351" s="985"/>
      <c r="M351" s="985"/>
      <c r="N351" s="985"/>
      <c r="O351" s="985"/>
      <c r="P351" s="985"/>
      <c r="Q351" s="985"/>
      <c r="R351" s="985"/>
      <c r="S351" s="985"/>
    </row>
    <row r="352" spans="1:19" s="366" customFormat="1" ht="35.25" customHeight="1">
      <c r="A352" s="358" t="s">
        <v>557</v>
      </c>
      <c r="B352" s="359" t="s">
        <v>1275</v>
      </c>
      <c r="C352" s="365">
        <f>D352</f>
        <v>6.3100000000000005</v>
      </c>
      <c r="D352" s="374">
        <f>'CMSA - ANRE'!NF290</f>
        <v>6.3100000000000005</v>
      </c>
      <c r="E352" s="375">
        <f>CTSA!MB34</f>
        <v>7.9571246470618835</v>
      </c>
      <c r="F352" s="375">
        <f>CPSA!PC75</f>
        <v>56.813090935885697</v>
      </c>
      <c r="G352" s="375">
        <f>CPSA!PC75</f>
        <v>56.813090935885697</v>
      </c>
      <c r="H352" s="375">
        <f>IF(F352&gt;0,(D352+E352+F352)*14.5%," ")</f>
        <v>10.306631259527398</v>
      </c>
      <c r="I352" s="375">
        <f>IF(G352&gt;0,(D352+E352+G352)*14.5%," ")</f>
        <v>10.306631259527398</v>
      </c>
      <c r="J352" s="375">
        <f>IF(F352&gt;0,SUM(C352,E352,F352,H352)*5%," ")</f>
        <v>4.0693423421237487</v>
      </c>
      <c r="K352" s="375">
        <f>IF(G352&gt;0,SUM(D352:E352,G352,I352)*5%," ")</f>
        <v>4.0693423421237487</v>
      </c>
      <c r="L352" s="375">
        <f>IFERROR(ROUND(IF(F352&gt;0,SUM(C352,E352,F352,H352,J352)," "),2)," ")</f>
        <v>85.46</v>
      </c>
      <c r="M352" s="370">
        <f>ROUND(IF(G352&gt;0,SUM(D352:E352,G352,I352,K352)," "),2)</f>
        <v>85.46</v>
      </c>
      <c r="N352" s="374">
        <f>D352</f>
        <v>6.3100000000000005</v>
      </c>
      <c r="O352" s="375"/>
      <c r="P352" s="375">
        <f>CPSA!PC84</f>
        <v>17.531685704142014</v>
      </c>
      <c r="Q352" s="375">
        <f>SUM(N352:P352)*14.5%</f>
        <v>3.457044427100592</v>
      </c>
      <c r="R352" s="375">
        <f>SUM(N352:Q352)*5%</f>
        <v>1.3649365065621304</v>
      </c>
      <c r="S352" s="370">
        <f>ROUND(SUM(N352:R352),2)</f>
        <v>28.66</v>
      </c>
    </row>
    <row r="353" spans="1:19" s="366" customFormat="1" ht="35.25" customHeight="1">
      <c r="A353" s="358" t="s">
        <v>558</v>
      </c>
      <c r="B353" s="359" t="s">
        <v>1276</v>
      </c>
      <c r="C353" s="548"/>
      <c r="D353" s="374">
        <f>'CMSA - ANRE'!NG290</f>
        <v>5.1309999999999993</v>
      </c>
      <c r="E353" s="375">
        <f>CTSA!MC34</f>
        <v>7.9571246470618835</v>
      </c>
      <c r="F353" s="375"/>
      <c r="G353" s="375">
        <f>CPSA!PD75</f>
        <v>64.291963468430083</v>
      </c>
      <c r="H353" s="375" t="str">
        <f>IF(F353&gt;0,(D353+E353+F353)*14.5%," ")</f>
        <v xml:space="preserve"> </v>
      </c>
      <c r="I353" s="375">
        <f>IF(G353&gt;0,(D353+E353+G353)*14.5%," ")</f>
        <v>11.220112776746333</v>
      </c>
      <c r="J353" s="375" t="str">
        <f>IF(F353&gt;0,SUM(C353,E353,F353,H353)*5%," ")</f>
        <v xml:space="preserve"> </v>
      </c>
      <c r="K353" s="375">
        <f>IF(G353&gt;0,SUM(D353:E353,G353,I353)*5%," ")</f>
        <v>4.4300100446119144</v>
      </c>
      <c r="L353" s="375" t="str">
        <f>IFERROR(ROUND(IF(F353&gt;0,SUM(C353,E353,F353,H353,J353)," "),2)," ")</f>
        <v xml:space="preserve"> </v>
      </c>
      <c r="M353" s="370">
        <f>ROUND(IF(G353&gt;0,SUM(D353:E353,G353,I353,K353)," "),2)</f>
        <v>93.03</v>
      </c>
      <c r="N353" s="374">
        <f>D353</f>
        <v>5.1309999999999993</v>
      </c>
      <c r="O353" s="375"/>
      <c r="P353" s="375">
        <f>CPSA!PD84</f>
        <v>25.010558236686389</v>
      </c>
      <c r="Q353" s="375">
        <f>SUM(N353:P353)*14.5%</f>
        <v>4.3705259443195263</v>
      </c>
      <c r="R353" s="375">
        <f>SUM(N353:Q353)*5%</f>
        <v>1.7256042090502959</v>
      </c>
      <c r="S353" s="370">
        <f>ROUND(SUM(N353:R353),2)</f>
        <v>36.24</v>
      </c>
    </row>
    <row r="354" spans="1:19" s="366" customFormat="1" ht="35.25" customHeight="1">
      <c r="A354" s="358" t="s">
        <v>559</v>
      </c>
      <c r="B354" s="359" t="s">
        <v>1277</v>
      </c>
      <c r="C354" s="548"/>
      <c r="D354" s="374">
        <f>'CMSA - ANRE'!NH290</f>
        <v>5.2554999999999996</v>
      </c>
      <c r="E354" s="375">
        <f>CTSA!MD34</f>
        <v>7.9571246470618835</v>
      </c>
      <c r="F354" s="375"/>
      <c r="G354" s="375">
        <f>CPSA!PE75</f>
        <v>72.010589267246658</v>
      </c>
      <c r="H354" s="375" t="str">
        <f>IF(F354&gt;0,(D354+E354+F354)*14.5%," ")</f>
        <v xml:space="preserve"> </v>
      </c>
      <c r="I354" s="375">
        <f>IF(G354&gt;0,(D354+E354+G354)*14.5%," ")</f>
        <v>12.357366017574739</v>
      </c>
      <c r="J354" s="375" t="str">
        <f>IF(F354&gt;0,SUM(C354,E354,F354,H354)*5%," ")</f>
        <v xml:space="preserve"> </v>
      </c>
      <c r="K354" s="375">
        <f>IF(G354&gt;0,SUM(D354:E354,G354,I354)*5%," ")</f>
        <v>4.8790289965941644</v>
      </c>
      <c r="L354" s="375" t="str">
        <f>IFERROR(ROUND(IF(F354&gt;0,SUM(C354,E354,F354,H354,J354)," "),2)," ")</f>
        <v xml:space="preserve"> </v>
      </c>
      <c r="M354" s="370">
        <f>ROUND(IF(G354&gt;0,SUM(D354:E354,G354,I354,K354)," "),2)</f>
        <v>102.46</v>
      </c>
      <c r="N354" s="374">
        <f>D354</f>
        <v>5.2554999999999996</v>
      </c>
      <c r="O354" s="375"/>
      <c r="P354" s="375">
        <f>CPSA!PE84</f>
        <v>32.729184035502961</v>
      </c>
      <c r="Q354" s="375">
        <f>SUM(N354:P354)*14.5%</f>
        <v>5.5077791851479283</v>
      </c>
      <c r="R354" s="375">
        <f>SUM(N354:Q354)*5%</f>
        <v>2.1746231610325446</v>
      </c>
      <c r="S354" s="370">
        <f>ROUND(SUM(N354:R354),2)</f>
        <v>45.67</v>
      </c>
    </row>
    <row r="355" spans="1:19" s="366" customFormat="1" ht="35.25" customHeight="1">
      <c r="A355" s="358" t="s">
        <v>560</v>
      </c>
      <c r="B355" s="359" t="s">
        <v>1278</v>
      </c>
      <c r="C355" s="548"/>
      <c r="D355" s="374">
        <f>'CMSA - ANRE'!NI290</f>
        <v>5.6704999999999997</v>
      </c>
      <c r="E355" s="375">
        <f>CTSA!ME34</f>
        <v>7.9571246470618835</v>
      </c>
      <c r="F355" s="375"/>
      <c r="G355" s="375">
        <f>CPSA!PF75</f>
        <v>74.94702299505731</v>
      </c>
      <c r="H355" s="375" t="str">
        <f>IF(F355&gt;0,(D355+E355+F355)*14.5%," ")</f>
        <v xml:space="preserve"> </v>
      </c>
      <c r="I355" s="375">
        <f>IF(G355&gt;0,(D355+E355+G355)*14.5%," ")</f>
        <v>12.843323908107282</v>
      </c>
      <c r="J355" s="375" t="str">
        <f>IF(F355&gt;0,SUM(C355,E355,F355,H355)*5%," ")</f>
        <v xml:space="preserve"> </v>
      </c>
      <c r="K355" s="375">
        <f>IF(G355&gt;0,SUM(D355:E355,G355,I355)*5%," ")</f>
        <v>5.0708985775113238</v>
      </c>
      <c r="L355" s="375" t="str">
        <f>IFERROR(ROUND(IF(F355&gt;0,SUM(C355,E355,F355,H355,J355)," "),2)," ")</f>
        <v xml:space="preserve"> </v>
      </c>
      <c r="M355" s="370">
        <f>ROUND(IF(G355&gt;0,SUM(D355:E355,G355,I355,K355)," "),2)</f>
        <v>106.49</v>
      </c>
      <c r="N355" s="374">
        <f>D355</f>
        <v>5.6704999999999997</v>
      </c>
      <c r="O355" s="375"/>
      <c r="P355" s="375">
        <f>CPSA!PF84</f>
        <v>35.665617763313612</v>
      </c>
      <c r="Q355" s="375">
        <f>SUM(N355:P355)*14.5%</f>
        <v>5.9937370756804729</v>
      </c>
      <c r="R355" s="375">
        <f>SUM(N355:Q355)*5%</f>
        <v>2.3664927419497039</v>
      </c>
      <c r="S355" s="370">
        <f>ROUND(SUM(N355:R355),2)</f>
        <v>49.7</v>
      </c>
    </row>
    <row r="356" spans="1:19" s="371" customFormat="1" ht="35.25" customHeight="1">
      <c r="A356" s="367" t="s">
        <v>1279</v>
      </c>
      <c r="B356" s="376" t="s">
        <v>1280</v>
      </c>
      <c r="C356" s="365">
        <f>D356</f>
        <v>0.34</v>
      </c>
      <c r="D356" s="374">
        <f>'CMSA - ANRE'!NJ290</f>
        <v>0.34</v>
      </c>
      <c r="E356" s="369">
        <f>CTSA!MF34</f>
        <v>7.9571246470618835</v>
      </c>
      <c r="F356" s="369">
        <f>CPSA!PG75</f>
        <v>57.22987364594487</v>
      </c>
      <c r="G356" s="369">
        <f>CPSA!PG75</f>
        <v>57.22987364594487</v>
      </c>
      <c r="H356" s="375">
        <f>IF(F356&gt;0,(D356+E356+F356)*14.5%," ")</f>
        <v>9.5014147524859798</v>
      </c>
      <c r="I356" s="375">
        <f>IF(G356&gt;0,(D356+E356+G356)*14.5%," ")</f>
        <v>9.5014147524859798</v>
      </c>
      <c r="J356" s="375">
        <f>IF(F356&gt;0,SUM(C356,E356,F356,H356)*5%," ")</f>
        <v>3.7514206522746374</v>
      </c>
      <c r="K356" s="375">
        <f>IF(G356&gt;0,SUM(D356:E356,G356,I356)*5%," ")</f>
        <v>3.7514206522746374</v>
      </c>
      <c r="L356" s="375">
        <f>IFERROR(ROUND(IF(F356&gt;0,SUM(C356,E356,F356,H356,J356)," "),2)," ")</f>
        <v>78.78</v>
      </c>
      <c r="M356" s="370">
        <f>ROUND(IF(G356&gt;0,SUM(D356:E356,G356,I356,K356)," "),2)</f>
        <v>78.78</v>
      </c>
      <c r="N356" s="736"/>
      <c r="O356" s="369"/>
      <c r="P356" s="369"/>
      <c r="Q356" s="369"/>
      <c r="R356" s="369"/>
      <c r="S356" s="737"/>
    </row>
    <row r="357" spans="1:19" s="357" customFormat="1" ht="35.25" customHeight="1">
      <c r="A357" s="367" t="s">
        <v>1281</v>
      </c>
      <c r="B357" s="985" t="s">
        <v>12</v>
      </c>
      <c r="C357" s="985"/>
      <c r="D357" s="985"/>
      <c r="E357" s="985"/>
      <c r="F357" s="985"/>
      <c r="G357" s="985"/>
      <c r="H357" s="985"/>
      <c r="I357" s="985"/>
      <c r="J357" s="985"/>
      <c r="K357" s="985"/>
      <c r="L357" s="985"/>
      <c r="M357" s="985"/>
      <c r="N357" s="985"/>
      <c r="O357" s="985"/>
      <c r="P357" s="985"/>
      <c r="Q357" s="985"/>
      <c r="R357" s="985"/>
      <c r="S357" s="985"/>
    </row>
    <row r="358" spans="1:19" s="366" customFormat="1" ht="35.25" customHeight="1">
      <c r="A358" s="358" t="s">
        <v>563</v>
      </c>
      <c r="B358" s="359" t="s">
        <v>1282</v>
      </c>
      <c r="C358" s="365">
        <f>D358</f>
        <v>6.3100000000000005</v>
      </c>
      <c r="D358" s="374">
        <f>'CMSA - ANRE'!NK290</f>
        <v>6.3100000000000005</v>
      </c>
      <c r="E358" s="375">
        <f>CTSA!$MG$34</f>
        <v>7.9571246470618835</v>
      </c>
      <c r="F358" s="375">
        <f>G358</f>
        <v>51.172044052793517</v>
      </c>
      <c r="G358" s="375">
        <f>CPSA!PH75</f>
        <v>51.172044052793517</v>
      </c>
      <c r="H358" s="375">
        <f t="shared" ref="H358:H368" si="83">IF(F358&gt;0,(D358+E358+F358)*14.5%," ")</f>
        <v>9.4886794614790322</v>
      </c>
      <c r="I358" s="375">
        <f t="shared" ref="I358:I368" si="84">IF(G358&gt;0,(D358+E358+G358)*14.5%," ")</f>
        <v>9.4886794614790322</v>
      </c>
      <c r="J358" s="375">
        <f t="shared" ref="J358:J368" si="85">IF(F358&gt;0,SUM(C358,E358,F358,H358)*5%," ")</f>
        <v>3.7463924080667219</v>
      </c>
      <c r="K358" s="375">
        <f t="shared" ref="K358:K368" si="86">IF(G358&gt;0,SUM(D358:E358,G358,I358)*5%," ")</f>
        <v>3.7463924080667219</v>
      </c>
      <c r="L358" s="375">
        <f t="shared" ref="L358:L368" si="87">IFERROR(ROUND(IF(F358&gt;0,SUM(C358,E358,F358,H358,J358)," "),2)," ")</f>
        <v>78.67</v>
      </c>
      <c r="M358" s="370">
        <f t="shared" ref="M358:M368" si="88">ROUND(IF(G358&gt;0,SUM(D358:E358,G358,I358,K358)," "),2)</f>
        <v>78.67</v>
      </c>
      <c r="N358" s="365">
        <f>'CMSA - ANRE'!NK296</f>
        <v>6.3100000000000005</v>
      </c>
      <c r="O358" s="375"/>
      <c r="P358" s="375">
        <f>CPSA!PH84</f>
        <v>27.434680828402374</v>
      </c>
      <c r="Q358" s="375">
        <f t="shared" ref="Q358:Q368" si="89">SUM(N358:P358)*14.5%</f>
        <v>4.8929787201183439</v>
      </c>
      <c r="R358" s="375">
        <f t="shared" ref="R358:R368" si="90">SUM(N358:Q358)*5%</f>
        <v>1.931882977426036</v>
      </c>
      <c r="S358" s="370">
        <f t="shared" ref="S358:S368" si="91">ROUND(SUM(N358:R358),2)</f>
        <v>40.57</v>
      </c>
    </row>
    <row r="359" spans="1:19" s="366" customFormat="1" ht="35.25" customHeight="1">
      <c r="A359" s="358" t="s">
        <v>564</v>
      </c>
      <c r="B359" s="359" t="s">
        <v>1283</v>
      </c>
      <c r="C359" s="548"/>
      <c r="D359" s="374">
        <f>'CMSA - ANRE'!NL290</f>
        <v>6.65</v>
      </c>
      <c r="E359" s="375">
        <f>CTSA!$MG$34</f>
        <v>7.9571246470618835</v>
      </c>
      <c r="F359" s="375"/>
      <c r="G359" s="375">
        <f>CPSA!PI75</f>
        <v>52.011025117882284</v>
      </c>
      <c r="H359" s="375" t="str">
        <f t="shared" si="83"/>
        <v xml:space="preserve"> </v>
      </c>
      <c r="I359" s="375">
        <f t="shared" si="84"/>
        <v>9.6596317159169036</v>
      </c>
      <c r="J359" s="375" t="str">
        <f t="shared" si="85"/>
        <v xml:space="preserve"> </v>
      </c>
      <c r="K359" s="375">
        <f t="shared" si="86"/>
        <v>3.8138890740430536</v>
      </c>
      <c r="L359" s="375" t="str">
        <f t="shared" si="87"/>
        <v xml:space="preserve"> </v>
      </c>
      <c r="M359" s="370">
        <f t="shared" si="88"/>
        <v>80.09</v>
      </c>
      <c r="N359" s="374">
        <f>'CMSA - ANRE'!NL296</f>
        <v>6.65</v>
      </c>
      <c r="O359" s="375"/>
      <c r="P359" s="375">
        <f>CPSA!PI84</f>
        <v>29.699929704142022</v>
      </c>
      <c r="Q359" s="375">
        <f t="shared" si="89"/>
        <v>5.2707398071005924</v>
      </c>
      <c r="R359" s="375">
        <f t="shared" si="90"/>
        <v>2.0810334755621307</v>
      </c>
      <c r="S359" s="370">
        <f t="shared" si="91"/>
        <v>43.7</v>
      </c>
    </row>
    <row r="360" spans="1:19" s="366" customFormat="1" ht="35.25" customHeight="1">
      <c r="A360" s="358" t="s">
        <v>565</v>
      </c>
      <c r="B360" s="359" t="s">
        <v>1284</v>
      </c>
      <c r="C360" s="548"/>
      <c r="D360" s="374">
        <f>'CMSA - ANRE'!NM290</f>
        <v>6.99</v>
      </c>
      <c r="E360" s="375">
        <f>CTSA!$MG$34</f>
        <v>7.9571246470618835</v>
      </c>
      <c r="F360" s="375"/>
      <c r="G360" s="375">
        <f>CPSA!PJ75</f>
        <v>54.779662632675169</v>
      </c>
      <c r="H360" s="375" t="str">
        <f t="shared" si="83"/>
        <v xml:space="preserve"> </v>
      </c>
      <c r="I360" s="375">
        <f t="shared" si="84"/>
        <v>10.110384155561873</v>
      </c>
      <c r="J360" s="375" t="str">
        <f t="shared" si="85"/>
        <v xml:space="preserve"> </v>
      </c>
      <c r="K360" s="375">
        <f t="shared" si="86"/>
        <v>3.9918585717649466</v>
      </c>
      <c r="L360" s="375" t="str">
        <f t="shared" si="87"/>
        <v xml:space="preserve"> </v>
      </c>
      <c r="M360" s="370">
        <f t="shared" si="88"/>
        <v>83.83</v>
      </c>
      <c r="N360" s="374">
        <f>'CMSA - ANRE'!NM296</f>
        <v>6.99</v>
      </c>
      <c r="O360" s="375"/>
      <c r="P360" s="375">
        <f>CPSA!PJ84</f>
        <v>32.468567218934915</v>
      </c>
      <c r="Q360" s="375">
        <f t="shared" si="89"/>
        <v>5.7214922467455622</v>
      </c>
      <c r="R360" s="375">
        <f t="shared" si="90"/>
        <v>2.2590029732840242</v>
      </c>
      <c r="S360" s="370">
        <f t="shared" si="91"/>
        <v>47.44</v>
      </c>
    </row>
    <row r="361" spans="1:19" s="366" customFormat="1" ht="35.25" customHeight="1">
      <c r="A361" s="358" t="s">
        <v>566</v>
      </c>
      <c r="B361" s="359" t="s">
        <v>1285</v>
      </c>
      <c r="C361" s="548"/>
      <c r="D361" s="374">
        <f>'CMSA - ANRE'!NN290</f>
        <v>7.67</v>
      </c>
      <c r="E361" s="375">
        <f>CTSA!$MG$34</f>
        <v>7.9571246470618835</v>
      </c>
      <c r="F361" s="375"/>
      <c r="G361" s="375">
        <f>CPSA!PK75</f>
        <v>54.779662632675169</v>
      </c>
      <c r="H361" s="375" t="str">
        <f t="shared" si="83"/>
        <v xml:space="preserve"> </v>
      </c>
      <c r="I361" s="375">
        <f t="shared" si="84"/>
        <v>10.20898415556187</v>
      </c>
      <c r="J361" s="375" t="str">
        <f t="shared" si="85"/>
        <v xml:space="preserve"> </v>
      </c>
      <c r="K361" s="375">
        <f t="shared" si="86"/>
        <v>4.0307885717649459</v>
      </c>
      <c r="L361" s="375" t="str">
        <f t="shared" si="87"/>
        <v xml:space="preserve"> </v>
      </c>
      <c r="M361" s="370">
        <f t="shared" si="88"/>
        <v>84.65</v>
      </c>
      <c r="N361" s="374">
        <f>'CMSA - ANRE'!NN296</f>
        <v>7.67</v>
      </c>
      <c r="O361" s="375"/>
      <c r="P361" s="375">
        <f>CPSA!PK84</f>
        <v>32.468567218934915</v>
      </c>
      <c r="Q361" s="375">
        <f t="shared" si="89"/>
        <v>5.8200922467455625</v>
      </c>
      <c r="R361" s="375">
        <f t="shared" si="90"/>
        <v>2.2979329732840239</v>
      </c>
      <c r="S361" s="370">
        <f t="shared" si="91"/>
        <v>48.26</v>
      </c>
    </row>
    <row r="362" spans="1:19" s="366" customFormat="1" ht="35.25" customHeight="1">
      <c r="A362" s="358" t="s">
        <v>567</v>
      </c>
      <c r="B362" s="359" t="s">
        <v>1286</v>
      </c>
      <c r="C362" s="548"/>
      <c r="D362" s="374">
        <f>'CMSA - ANRE'!NO290</f>
        <v>8.01</v>
      </c>
      <c r="E362" s="375">
        <f>CTSA!$MG$34</f>
        <v>7.9571246470618835</v>
      </c>
      <c r="F362" s="375"/>
      <c r="G362" s="375">
        <f>CPSA!PL75</f>
        <v>55.618643697763943</v>
      </c>
      <c r="H362" s="375" t="str">
        <f t="shared" si="83"/>
        <v xml:space="preserve"> </v>
      </c>
      <c r="I362" s="375">
        <f t="shared" si="84"/>
        <v>10.379936409999743</v>
      </c>
      <c r="J362" s="375" t="str">
        <f t="shared" si="85"/>
        <v xml:space="preserve"> </v>
      </c>
      <c r="K362" s="375">
        <f t="shared" si="86"/>
        <v>4.0982852377412788</v>
      </c>
      <c r="L362" s="375" t="str">
        <f t="shared" si="87"/>
        <v xml:space="preserve"> </v>
      </c>
      <c r="M362" s="370">
        <f t="shared" si="88"/>
        <v>86.06</v>
      </c>
      <c r="N362" s="374">
        <f>'CMSA - ANRE'!NO296</f>
        <v>8.01</v>
      </c>
      <c r="O362" s="375"/>
      <c r="P362" s="375">
        <f>CPSA!PL84</f>
        <v>33.307548284023682</v>
      </c>
      <c r="Q362" s="375">
        <f t="shared" si="89"/>
        <v>5.991044501183433</v>
      </c>
      <c r="R362" s="375">
        <f t="shared" si="90"/>
        <v>2.3654296392603555</v>
      </c>
      <c r="S362" s="370">
        <f t="shared" si="91"/>
        <v>49.67</v>
      </c>
    </row>
    <row r="363" spans="1:19" s="366" customFormat="1" ht="35.25" customHeight="1">
      <c r="A363" s="358" t="s">
        <v>568</v>
      </c>
      <c r="B363" s="359" t="s">
        <v>1287</v>
      </c>
      <c r="C363" s="548"/>
      <c r="D363" s="374">
        <f>'CMSA - ANRE'!NP290</f>
        <v>8.35</v>
      </c>
      <c r="E363" s="375">
        <f>CTSA!$MG$34</f>
        <v>7.9571246470618835</v>
      </c>
      <c r="F363" s="375"/>
      <c r="G363" s="375">
        <f>CPSA!PM75</f>
        <v>55.618643697763943</v>
      </c>
      <c r="H363" s="375" t="str">
        <f t="shared" si="83"/>
        <v xml:space="preserve"> </v>
      </c>
      <c r="I363" s="375">
        <f t="shared" si="84"/>
        <v>10.429236409999744</v>
      </c>
      <c r="J363" s="375" t="str">
        <f t="shared" si="85"/>
        <v xml:space="preserve"> </v>
      </c>
      <c r="K363" s="375">
        <f t="shared" si="86"/>
        <v>4.1177502377412791</v>
      </c>
      <c r="L363" s="375" t="str">
        <f t="shared" si="87"/>
        <v xml:space="preserve"> </v>
      </c>
      <c r="M363" s="370">
        <f t="shared" si="88"/>
        <v>86.47</v>
      </c>
      <c r="N363" s="374">
        <f>'CMSA - ANRE'!NP296</f>
        <v>8.35</v>
      </c>
      <c r="O363" s="375"/>
      <c r="P363" s="375">
        <f>CPSA!PM84</f>
        <v>33.307548284023682</v>
      </c>
      <c r="Q363" s="375">
        <f t="shared" si="89"/>
        <v>6.0403445011834336</v>
      </c>
      <c r="R363" s="375">
        <f t="shared" si="90"/>
        <v>2.3848946392603558</v>
      </c>
      <c r="S363" s="370">
        <f t="shared" si="91"/>
        <v>50.08</v>
      </c>
    </row>
    <row r="364" spans="1:19" s="366" customFormat="1" ht="35.25" customHeight="1">
      <c r="A364" s="358" t="s">
        <v>569</v>
      </c>
      <c r="B364" s="359" t="s">
        <v>1288</v>
      </c>
      <c r="C364" s="548"/>
      <c r="D364" s="374">
        <f>'CMSA - ANRE'!NQ290</f>
        <v>5.1309999999999993</v>
      </c>
      <c r="E364" s="375">
        <f>CTSA!$MG$34</f>
        <v>7.9571246470618835</v>
      </c>
      <c r="F364" s="375"/>
      <c r="G364" s="375">
        <f>CPSA!PN75</f>
        <v>79.361807839775778</v>
      </c>
      <c r="H364" s="375" t="str">
        <f t="shared" si="83"/>
        <v xml:space="preserve"> </v>
      </c>
      <c r="I364" s="375">
        <f t="shared" si="84"/>
        <v>13.405240210591462</v>
      </c>
      <c r="J364" s="375" t="str">
        <f t="shared" si="85"/>
        <v xml:space="preserve"> </v>
      </c>
      <c r="K364" s="375">
        <f t="shared" si="86"/>
        <v>5.2927586348714568</v>
      </c>
      <c r="L364" s="375" t="str">
        <f t="shared" si="87"/>
        <v xml:space="preserve"> </v>
      </c>
      <c r="M364" s="370">
        <f t="shared" si="88"/>
        <v>111.15</v>
      </c>
      <c r="N364" s="374">
        <f>'CMSA - ANRE'!NQ296</f>
        <v>5.1309999999999993</v>
      </c>
      <c r="O364" s="375"/>
      <c r="P364" s="375">
        <f>CPSA!PN84</f>
        <v>57.050712426035524</v>
      </c>
      <c r="Q364" s="375">
        <f t="shared" si="89"/>
        <v>9.0163483017751496</v>
      </c>
      <c r="R364" s="375">
        <f t="shared" si="90"/>
        <v>3.5599030363905335</v>
      </c>
      <c r="S364" s="370">
        <f t="shared" si="91"/>
        <v>74.760000000000005</v>
      </c>
    </row>
    <row r="365" spans="1:19" s="366" customFormat="1" ht="35.25" customHeight="1">
      <c r="A365" s="358" t="s">
        <v>570</v>
      </c>
      <c r="B365" s="359" t="s">
        <v>1289</v>
      </c>
      <c r="C365" s="548"/>
      <c r="D365" s="374">
        <f>'CMSA - ANRE'!NR290</f>
        <v>5.1309999999999993</v>
      </c>
      <c r="E365" s="375">
        <f>CTSA!$MG$34</f>
        <v>7.9571246470618835</v>
      </c>
      <c r="F365" s="375"/>
      <c r="G365" s="375">
        <f>CPSA!PO75</f>
        <v>79.361807839775778</v>
      </c>
      <c r="H365" s="375" t="str">
        <f t="shared" si="83"/>
        <v xml:space="preserve"> </v>
      </c>
      <c r="I365" s="375">
        <f t="shared" si="84"/>
        <v>13.405240210591462</v>
      </c>
      <c r="J365" s="375" t="str">
        <f t="shared" si="85"/>
        <v xml:space="preserve"> </v>
      </c>
      <c r="K365" s="375">
        <f t="shared" si="86"/>
        <v>5.2927586348714568</v>
      </c>
      <c r="L365" s="375" t="str">
        <f t="shared" si="87"/>
        <v xml:space="preserve"> </v>
      </c>
      <c r="M365" s="370">
        <f t="shared" si="88"/>
        <v>111.15</v>
      </c>
      <c r="N365" s="374">
        <f>'CMSA - ANRE'!NR296</f>
        <v>5.1309999999999993</v>
      </c>
      <c r="O365" s="375"/>
      <c r="P365" s="375">
        <f>CPSA!PO84</f>
        <v>57.050712426035524</v>
      </c>
      <c r="Q365" s="375">
        <f t="shared" si="89"/>
        <v>9.0163483017751496</v>
      </c>
      <c r="R365" s="375">
        <f t="shared" si="90"/>
        <v>3.5599030363905335</v>
      </c>
      <c r="S365" s="370">
        <f t="shared" si="91"/>
        <v>74.760000000000005</v>
      </c>
    </row>
    <row r="366" spans="1:19" s="366" customFormat="1" ht="35.25" customHeight="1">
      <c r="A366" s="358" t="s">
        <v>571</v>
      </c>
      <c r="B366" s="359" t="s">
        <v>1290</v>
      </c>
      <c r="C366" s="548"/>
      <c r="D366" s="374">
        <f>'CMSA - ANRE'!NS290</f>
        <v>5.1309999999999993</v>
      </c>
      <c r="E366" s="375">
        <f>CTSA!$MG$34</f>
        <v>7.9571246470618835</v>
      </c>
      <c r="F366" s="375"/>
      <c r="G366" s="375">
        <f>CPSA!PP75</f>
        <v>105.62191517705388</v>
      </c>
      <c r="H366" s="375" t="str">
        <f t="shared" si="83"/>
        <v xml:space="preserve"> </v>
      </c>
      <c r="I366" s="375">
        <f t="shared" si="84"/>
        <v>17.212955774496784</v>
      </c>
      <c r="J366" s="375" t="str">
        <f t="shared" si="85"/>
        <v xml:space="preserve"> </v>
      </c>
      <c r="K366" s="375">
        <f t="shared" si="86"/>
        <v>6.7961497799306274</v>
      </c>
      <c r="L366" s="375" t="str">
        <f t="shared" si="87"/>
        <v xml:space="preserve"> </v>
      </c>
      <c r="M366" s="370">
        <f t="shared" si="88"/>
        <v>142.72</v>
      </c>
      <c r="N366" s="374">
        <f>'CMSA - ANRE'!NS296</f>
        <v>5.1309999999999993</v>
      </c>
      <c r="O366" s="375"/>
      <c r="P366" s="375">
        <f>CPSA!PP84</f>
        <v>83.310819763313631</v>
      </c>
      <c r="Q366" s="375">
        <f t="shared" si="89"/>
        <v>12.824063865680476</v>
      </c>
      <c r="R366" s="375">
        <f t="shared" si="90"/>
        <v>5.0632941814497059</v>
      </c>
      <c r="S366" s="370">
        <f t="shared" si="91"/>
        <v>106.33</v>
      </c>
    </row>
    <row r="367" spans="1:19" s="366" customFormat="1" ht="35.25" customHeight="1">
      <c r="A367" s="358" t="s">
        <v>572</v>
      </c>
      <c r="B367" s="359" t="s">
        <v>1291</v>
      </c>
      <c r="C367" s="548"/>
      <c r="D367" s="374">
        <f>'CMSA - ANRE'!NT290</f>
        <v>5.2139999999999995</v>
      </c>
      <c r="E367" s="375">
        <f>CTSA!$MG$34</f>
        <v>7.9571246470618835</v>
      </c>
      <c r="F367" s="375"/>
      <c r="G367" s="375">
        <f>CPSA!PQ75</f>
        <v>105.62191517705388</v>
      </c>
      <c r="H367" s="375" t="str">
        <f t="shared" si="83"/>
        <v xml:space="preserve"> </v>
      </c>
      <c r="I367" s="375">
        <f t="shared" si="84"/>
        <v>17.224990774496785</v>
      </c>
      <c r="J367" s="375" t="str">
        <f t="shared" si="85"/>
        <v xml:space="preserve"> </v>
      </c>
      <c r="K367" s="375">
        <f t="shared" si="86"/>
        <v>6.800901529930627</v>
      </c>
      <c r="L367" s="375" t="str">
        <f t="shared" si="87"/>
        <v xml:space="preserve"> </v>
      </c>
      <c r="M367" s="370">
        <f t="shared" si="88"/>
        <v>142.82</v>
      </c>
      <c r="N367" s="374">
        <f>'CMSA - ANRE'!NT296</f>
        <v>5.2139999999999995</v>
      </c>
      <c r="O367" s="375"/>
      <c r="P367" s="375">
        <f>CPSA!PQ84</f>
        <v>83.310819763313631</v>
      </c>
      <c r="Q367" s="375">
        <f t="shared" si="89"/>
        <v>12.836098865680475</v>
      </c>
      <c r="R367" s="375">
        <f t="shared" si="90"/>
        <v>5.0680459314497055</v>
      </c>
      <c r="S367" s="370">
        <f t="shared" si="91"/>
        <v>106.43</v>
      </c>
    </row>
    <row r="368" spans="1:19" s="366" customFormat="1" ht="35.25" customHeight="1">
      <c r="A368" s="358" t="s">
        <v>573</v>
      </c>
      <c r="B368" s="359" t="s">
        <v>1292</v>
      </c>
      <c r="C368" s="548"/>
      <c r="D368" s="374">
        <f>'CMSA - ANRE'!NU290</f>
        <v>5.2554999999999996</v>
      </c>
      <c r="E368" s="375">
        <f>CTSA!$MG$34</f>
        <v>7.9571246470618835</v>
      </c>
      <c r="F368" s="375"/>
      <c r="G368" s="375">
        <f>CPSA!PR75</f>
        <v>105.62191517705388</v>
      </c>
      <c r="H368" s="375" t="str">
        <f t="shared" si="83"/>
        <v xml:space="preserve"> </v>
      </c>
      <c r="I368" s="375">
        <f t="shared" si="84"/>
        <v>17.231008274496784</v>
      </c>
      <c r="J368" s="375" t="str">
        <f t="shared" si="85"/>
        <v xml:space="preserve"> </v>
      </c>
      <c r="K368" s="375">
        <f t="shared" si="86"/>
        <v>6.8032774049306273</v>
      </c>
      <c r="L368" s="375" t="str">
        <f t="shared" si="87"/>
        <v xml:space="preserve"> </v>
      </c>
      <c r="M368" s="370">
        <f t="shared" si="88"/>
        <v>142.87</v>
      </c>
      <c r="N368" s="374">
        <f>'CMSA - ANRE'!NU296</f>
        <v>5.2554999999999996</v>
      </c>
      <c r="O368" s="375"/>
      <c r="P368" s="375">
        <f>CPSA!PR84</f>
        <v>83.310819763313631</v>
      </c>
      <c r="Q368" s="375">
        <f t="shared" si="89"/>
        <v>12.842116365680475</v>
      </c>
      <c r="R368" s="375">
        <f t="shared" si="90"/>
        <v>5.0704218064497057</v>
      </c>
      <c r="S368" s="370">
        <f t="shared" si="91"/>
        <v>106.48</v>
      </c>
    </row>
    <row r="369" spans="1:19" s="357" customFormat="1" ht="35.25" customHeight="1">
      <c r="A369" s="367" t="s">
        <v>1293</v>
      </c>
      <c r="B369" s="985" t="s">
        <v>13</v>
      </c>
      <c r="C369" s="985"/>
      <c r="D369" s="985"/>
      <c r="E369" s="985"/>
      <c r="F369" s="985"/>
      <c r="G369" s="985"/>
      <c r="H369" s="985"/>
      <c r="I369" s="985"/>
      <c r="J369" s="985"/>
      <c r="K369" s="985"/>
      <c r="L369" s="985"/>
      <c r="M369" s="985"/>
      <c r="N369" s="985"/>
      <c r="O369" s="985"/>
      <c r="P369" s="985"/>
      <c r="Q369" s="985"/>
      <c r="R369" s="985"/>
      <c r="S369" s="985"/>
    </row>
    <row r="370" spans="1:19" s="366" customFormat="1" ht="35.25" customHeight="1">
      <c r="A370" s="358" t="s">
        <v>574</v>
      </c>
      <c r="B370" s="359" t="s">
        <v>1282</v>
      </c>
      <c r="C370" s="365">
        <f>D370</f>
        <v>10.444999999999999</v>
      </c>
      <c r="D370" s="374">
        <f>'CMSA - ANRE'!NV290</f>
        <v>10.444999999999999</v>
      </c>
      <c r="E370" s="375">
        <f>CTSA!$MK$34</f>
        <v>15.914249294123767</v>
      </c>
      <c r="F370" s="375">
        <f>CPSA!PS75</f>
        <v>69.623826567125491</v>
      </c>
      <c r="G370" s="375">
        <f>CPSA!PS75</f>
        <v>69.623826567125491</v>
      </c>
      <c r="H370" s="375">
        <f t="shared" ref="H370:H380" si="92">IF(F370&gt;0,(D370+E370+F370)*14.5%," ")</f>
        <v>13.917545999881142</v>
      </c>
      <c r="I370" s="375">
        <f t="shared" ref="I370:I380" si="93">IF(G370&gt;0,(D370+E370+G370)*14.5%," ")</f>
        <v>13.917545999881142</v>
      </c>
      <c r="J370" s="375">
        <f t="shared" ref="J370:J383" si="94">IF(F370&gt;0,SUM(C370,E370,F370,H370)*5%," ")</f>
        <v>5.4950310930565207</v>
      </c>
      <c r="K370" s="375">
        <f t="shared" ref="K370:K383" si="95">IF(G370&gt;0,SUM(D370:E370,G370,I370)*5%," ")</f>
        <v>5.4950310930565207</v>
      </c>
      <c r="L370" s="375">
        <f t="shared" ref="L370:L383" si="96">IFERROR(ROUND(IF(F370&gt;0,SUM(C370,E370,F370,H370,J370)," "),2)," ")</f>
        <v>115.4</v>
      </c>
      <c r="M370" s="370">
        <f t="shared" ref="M370:M380" si="97">ROUND(IF(G370&gt;0,SUM(D370:E370,G370,I370,K370)," "),2)</f>
        <v>115.4</v>
      </c>
      <c r="N370" s="374">
        <f>'CMSA - ANRE'!NV296</f>
        <v>10.444999999999999</v>
      </c>
      <c r="O370" s="375"/>
      <c r="P370" s="375">
        <f>CPSA!PS84</f>
        <v>22.149100118343195</v>
      </c>
      <c r="Q370" s="375">
        <f t="shared" ref="Q370:Q383" si="98">SUM(N370:P370)*14.5%</f>
        <v>4.7261445171597627</v>
      </c>
      <c r="R370" s="375">
        <f t="shared" ref="R370:R383" si="99">SUM(N370:Q370)*5%</f>
        <v>1.8660122317751477</v>
      </c>
      <c r="S370" s="370">
        <f t="shared" ref="S370:S383" si="100">ROUND(SUM(N370:R370),2)</f>
        <v>39.19</v>
      </c>
    </row>
    <row r="371" spans="1:19" s="366" customFormat="1" ht="35.25" customHeight="1">
      <c r="A371" s="358" t="s">
        <v>575</v>
      </c>
      <c r="B371" s="359" t="s">
        <v>1283</v>
      </c>
      <c r="C371" s="365"/>
      <c r="D371" s="374">
        <f>'CMSA - ANRE'!NW290</f>
        <v>10.784999999999998</v>
      </c>
      <c r="E371" s="375">
        <f>CTSA!$MK$34</f>
        <v>15.914249294123767</v>
      </c>
      <c r="F371" s="375"/>
      <c r="G371" s="375">
        <f>CPSA!PT75</f>
        <v>71.050094377776375</v>
      </c>
      <c r="H371" s="375" t="str">
        <f t="shared" si="92"/>
        <v xml:space="preserve"> </v>
      </c>
      <c r="I371" s="375">
        <f t="shared" si="93"/>
        <v>14.173654832425518</v>
      </c>
      <c r="J371" s="375" t="str">
        <f t="shared" si="94"/>
        <v xml:space="preserve"> </v>
      </c>
      <c r="K371" s="375">
        <f t="shared" si="95"/>
        <v>5.5961499252162827</v>
      </c>
      <c r="L371" s="375" t="str">
        <f t="shared" si="96"/>
        <v xml:space="preserve"> </v>
      </c>
      <c r="M371" s="370">
        <f t="shared" si="97"/>
        <v>117.52</v>
      </c>
      <c r="N371" s="374">
        <f>'CMSA - ANRE'!NW296</f>
        <v>10.784999999999998</v>
      </c>
      <c r="O371" s="375"/>
      <c r="P371" s="375">
        <f>CPSA!PT84</f>
        <v>26.427903550295859</v>
      </c>
      <c r="Q371" s="375">
        <f t="shared" si="98"/>
        <v>5.395871014792899</v>
      </c>
      <c r="R371" s="375">
        <f t="shared" si="99"/>
        <v>2.1304387282544375</v>
      </c>
      <c r="S371" s="370">
        <f t="shared" si="100"/>
        <v>44.74</v>
      </c>
    </row>
    <row r="372" spans="1:19" s="366" customFormat="1" ht="35.25" customHeight="1">
      <c r="A372" s="358" t="s">
        <v>576</v>
      </c>
      <c r="B372" s="359" t="s">
        <v>1284</v>
      </c>
      <c r="C372" s="365"/>
      <c r="D372" s="374">
        <f>'CMSA - ANRE'!NX290</f>
        <v>11.124999999999998</v>
      </c>
      <c r="E372" s="375">
        <f>CTSA!$MK$34</f>
        <v>15.914249294123767</v>
      </c>
      <c r="F372" s="375"/>
      <c r="G372" s="375">
        <f>CPSA!PU75</f>
        <v>74.90940727718467</v>
      </c>
      <c r="H372" s="375" t="str">
        <f t="shared" si="92"/>
        <v xml:space="preserve"> </v>
      </c>
      <c r="I372" s="375">
        <f t="shared" si="93"/>
        <v>14.782555202839722</v>
      </c>
      <c r="J372" s="375" t="str">
        <f t="shared" si="94"/>
        <v xml:space="preserve"> </v>
      </c>
      <c r="K372" s="375">
        <f t="shared" si="95"/>
        <v>5.8365605887074077</v>
      </c>
      <c r="L372" s="375" t="str">
        <f t="shared" si="96"/>
        <v xml:space="preserve"> </v>
      </c>
      <c r="M372" s="370">
        <f t="shared" si="97"/>
        <v>122.57</v>
      </c>
      <c r="N372" s="374">
        <f>'CMSA - ANRE'!NX296</f>
        <v>11.124999999999998</v>
      </c>
      <c r="O372" s="375"/>
      <c r="P372" s="375">
        <f>CPSA!PU84</f>
        <v>30.287216449704147</v>
      </c>
      <c r="Q372" s="375">
        <f t="shared" si="98"/>
        <v>6.0047713852071007</v>
      </c>
      <c r="R372" s="375">
        <f t="shared" si="99"/>
        <v>2.3708493917455624</v>
      </c>
      <c r="S372" s="370">
        <f t="shared" si="100"/>
        <v>49.79</v>
      </c>
    </row>
    <row r="373" spans="1:19" s="366" customFormat="1" ht="35.25" customHeight="1">
      <c r="A373" s="358" t="s">
        <v>577</v>
      </c>
      <c r="B373" s="359" t="s">
        <v>1285</v>
      </c>
      <c r="C373" s="365"/>
      <c r="D373" s="374">
        <f>'CMSA - ANRE'!NY290</f>
        <v>11.805</v>
      </c>
      <c r="E373" s="375">
        <f>CTSA!$MK$34</f>
        <v>15.914249294123767</v>
      </c>
      <c r="F373" s="375"/>
      <c r="G373" s="375">
        <f>CPSA!PV75</f>
        <v>74.90940727718467</v>
      </c>
      <c r="H373" s="375" t="str">
        <f t="shared" si="92"/>
        <v xml:space="preserve"> </v>
      </c>
      <c r="I373" s="375">
        <f t="shared" si="93"/>
        <v>14.881155202839723</v>
      </c>
      <c r="J373" s="375" t="str">
        <f t="shared" si="94"/>
        <v xml:space="preserve"> </v>
      </c>
      <c r="K373" s="375">
        <f t="shared" si="95"/>
        <v>5.8754905887074083</v>
      </c>
      <c r="L373" s="375" t="str">
        <f t="shared" si="96"/>
        <v xml:space="preserve"> </v>
      </c>
      <c r="M373" s="370">
        <f t="shared" si="97"/>
        <v>123.39</v>
      </c>
      <c r="N373" s="374">
        <f>'CMSA - ANRE'!NY296</f>
        <v>11.805</v>
      </c>
      <c r="O373" s="375"/>
      <c r="P373" s="375">
        <f>CPSA!PV84</f>
        <v>30.287216449704147</v>
      </c>
      <c r="Q373" s="375">
        <f t="shared" si="98"/>
        <v>6.103371385207101</v>
      </c>
      <c r="R373" s="375">
        <f t="shared" si="99"/>
        <v>2.4097793917455625</v>
      </c>
      <c r="S373" s="370">
        <f t="shared" si="100"/>
        <v>50.61</v>
      </c>
    </row>
    <row r="374" spans="1:19" s="366" customFormat="1" ht="35.25" customHeight="1">
      <c r="A374" s="358" t="s">
        <v>578</v>
      </c>
      <c r="B374" s="359" t="s">
        <v>1286</v>
      </c>
      <c r="C374" s="365"/>
      <c r="D374" s="374">
        <f>'CMSA - ANRE'!NZ290</f>
        <v>12.144999999999998</v>
      </c>
      <c r="E374" s="375">
        <f>CTSA!$MK$34</f>
        <v>15.914249294123767</v>
      </c>
      <c r="F374" s="375"/>
      <c r="G374" s="375">
        <f>CPSA!PW75</f>
        <v>74.90940727718467</v>
      </c>
      <c r="H374" s="375" t="str">
        <f t="shared" si="92"/>
        <v xml:space="preserve"> </v>
      </c>
      <c r="I374" s="375">
        <f t="shared" si="93"/>
        <v>14.93045520283972</v>
      </c>
      <c r="J374" s="375" t="str">
        <f t="shared" si="94"/>
        <v xml:space="preserve"> </v>
      </c>
      <c r="K374" s="375">
        <f t="shared" si="95"/>
        <v>5.8949555887074077</v>
      </c>
      <c r="L374" s="375" t="str">
        <f t="shared" si="96"/>
        <v xml:space="preserve"> </v>
      </c>
      <c r="M374" s="370">
        <f t="shared" si="97"/>
        <v>123.79</v>
      </c>
      <c r="N374" s="374">
        <f>'CMSA - ANRE'!NZ296</f>
        <v>12.144999999999998</v>
      </c>
      <c r="O374" s="375"/>
      <c r="P374" s="375">
        <f>CPSA!PW84</f>
        <v>30.287216449704147</v>
      </c>
      <c r="Q374" s="375">
        <f t="shared" si="98"/>
        <v>6.1526713852071007</v>
      </c>
      <c r="R374" s="375">
        <f t="shared" si="99"/>
        <v>2.4292443917455624</v>
      </c>
      <c r="S374" s="370">
        <f t="shared" si="100"/>
        <v>51.01</v>
      </c>
    </row>
    <row r="375" spans="1:19" s="366" customFormat="1" ht="35.25" customHeight="1">
      <c r="A375" s="358" t="s">
        <v>579</v>
      </c>
      <c r="B375" s="359" t="s">
        <v>1287</v>
      </c>
      <c r="C375" s="365"/>
      <c r="D375" s="374">
        <f>'CMSA - ANRE'!OA290</f>
        <v>12.484999999999999</v>
      </c>
      <c r="E375" s="375">
        <f>CTSA!$MK$34</f>
        <v>15.914249294123767</v>
      </c>
      <c r="F375" s="375"/>
      <c r="G375" s="375">
        <f>CPSA!PX75</f>
        <v>74.90940727718467</v>
      </c>
      <c r="H375" s="375" t="str">
        <f t="shared" si="92"/>
        <v xml:space="preserve"> </v>
      </c>
      <c r="I375" s="375">
        <f t="shared" si="93"/>
        <v>14.979755202839721</v>
      </c>
      <c r="J375" s="375" t="str">
        <f t="shared" si="94"/>
        <v xml:space="preserve"> </v>
      </c>
      <c r="K375" s="375">
        <f t="shared" si="95"/>
        <v>5.9144205887074079</v>
      </c>
      <c r="L375" s="375" t="str">
        <f t="shared" si="96"/>
        <v xml:space="preserve"> </v>
      </c>
      <c r="M375" s="370">
        <f t="shared" si="97"/>
        <v>124.2</v>
      </c>
      <c r="N375" s="374">
        <f>'CMSA - ANRE'!OA296</f>
        <v>12.484999999999999</v>
      </c>
      <c r="O375" s="375"/>
      <c r="P375" s="375">
        <f>CPSA!PX84</f>
        <v>30.287216449704147</v>
      </c>
      <c r="Q375" s="375">
        <f t="shared" si="98"/>
        <v>6.2019713852071003</v>
      </c>
      <c r="R375" s="375">
        <f t="shared" si="99"/>
        <v>2.4487093917455627</v>
      </c>
      <c r="S375" s="370">
        <f t="shared" si="100"/>
        <v>51.42</v>
      </c>
    </row>
    <row r="376" spans="1:19" s="366" customFormat="1" ht="35.25" customHeight="1">
      <c r="A376" s="358" t="s">
        <v>580</v>
      </c>
      <c r="B376" s="359" t="s">
        <v>1288</v>
      </c>
      <c r="C376" s="365"/>
      <c r="D376" s="374">
        <f>'CMSA - ANRE'!OB290</f>
        <v>10.261999999999999</v>
      </c>
      <c r="E376" s="375">
        <f>CTSA!$MK$34</f>
        <v>15.914249294123767</v>
      </c>
      <c r="F376" s="375"/>
      <c r="G376" s="375">
        <f>CPSA!PY75</f>
        <v>86.990734614462767</v>
      </c>
      <c r="H376" s="375" t="str">
        <f t="shared" si="92"/>
        <v xml:space="preserve"> </v>
      </c>
      <c r="I376" s="375">
        <f t="shared" si="93"/>
        <v>16.409212666745045</v>
      </c>
      <c r="J376" s="375" t="str">
        <f t="shared" si="94"/>
        <v xml:space="preserve"> </v>
      </c>
      <c r="K376" s="375">
        <f t="shared" si="95"/>
        <v>6.478809828766579</v>
      </c>
      <c r="L376" s="375" t="str">
        <f t="shared" si="96"/>
        <v xml:space="preserve"> </v>
      </c>
      <c r="M376" s="370">
        <f t="shared" si="97"/>
        <v>136.06</v>
      </c>
      <c r="N376" s="374">
        <f>'CMSA - ANRE'!OB296</f>
        <v>10.261999999999999</v>
      </c>
      <c r="O376" s="375"/>
      <c r="P376" s="375">
        <f>CPSA!PY84</f>
        <v>42.368543786982265</v>
      </c>
      <c r="Q376" s="375">
        <f t="shared" si="98"/>
        <v>7.631428849112428</v>
      </c>
      <c r="R376" s="375">
        <f t="shared" si="99"/>
        <v>3.013098631804735</v>
      </c>
      <c r="S376" s="370">
        <f t="shared" si="100"/>
        <v>63.28</v>
      </c>
    </row>
    <row r="377" spans="1:19" s="366" customFormat="1" ht="35.25" customHeight="1">
      <c r="A377" s="358" t="s">
        <v>581</v>
      </c>
      <c r="B377" s="359" t="s">
        <v>1289</v>
      </c>
      <c r="C377" s="365"/>
      <c r="D377" s="374">
        <f>'CMSA - ANRE'!OC290</f>
        <v>10.261999999999999</v>
      </c>
      <c r="E377" s="375">
        <f>CTSA!$MK$34</f>
        <v>15.914249294123767</v>
      </c>
      <c r="F377" s="375"/>
      <c r="G377" s="375">
        <f>CPSA!PZ75</f>
        <v>86.990734614462767</v>
      </c>
      <c r="H377" s="375" t="str">
        <f t="shared" si="92"/>
        <v xml:space="preserve"> </v>
      </c>
      <c r="I377" s="375">
        <f t="shared" si="93"/>
        <v>16.409212666745045</v>
      </c>
      <c r="J377" s="375" t="str">
        <f t="shared" si="94"/>
        <v xml:space="preserve"> </v>
      </c>
      <c r="K377" s="375">
        <f t="shared" si="95"/>
        <v>6.478809828766579</v>
      </c>
      <c r="L377" s="375" t="str">
        <f t="shared" si="96"/>
        <v xml:space="preserve"> </v>
      </c>
      <c r="M377" s="370">
        <f t="shared" si="97"/>
        <v>136.06</v>
      </c>
      <c r="N377" s="374">
        <f>'CMSA - ANRE'!OC296</f>
        <v>10.261999999999999</v>
      </c>
      <c r="O377" s="375"/>
      <c r="P377" s="375">
        <f>CPSA!PZ84</f>
        <v>42.368543786982265</v>
      </c>
      <c r="Q377" s="375">
        <f t="shared" si="98"/>
        <v>7.631428849112428</v>
      </c>
      <c r="R377" s="375">
        <f t="shared" si="99"/>
        <v>3.013098631804735</v>
      </c>
      <c r="S377" s="370">
        <f t="shared" si="100"/>
        <v>63.28</v>
      </c>
    </row>
    <row r="378" spans="1:19" s="366" customFormat="1" ht="35.25" customHeight="1">
      <c r="A378" s="358" t="s">
        <v>582</v>
      </c>
      <c r="B378" s="359" t="s">
        <v>1290</v>
      </c>
      <c r="C378" s="365"/>
      <c r="D378" s="374">
        <f>'CMSA - ANRE'!OD290</f>
        <v>10.261999999999999</v>
      </c>
      <c r="E378" s="375">
        <f>CTSA!$MK$34</f>
        <v>15.914249294123767</v>
      </c>
      <c r="F378" s="375"/>
      <c r="G378" s="375">
        <f>CPSA!QA75</f>
        <v>98.736469525705388</v>
      </c>
      <c r="H378" s="375" t="str">
        <f t="shared" si="92"/>
        <v xml:space="preserve"> </v>
      </c>
      <c r="I378" s="375">
        <f t="shared" si="93"/>
        <v>18.112344228875227</v>
      </c>
      <c r="J378" s="375" t="str">
        <f t="shared" si="94"/>
        <v xml:space="preserve"> </v>
      </c>
      <c r="K378" s="375">
        <f t="shared" si="95"/>
        <v>7.1512531524352188</v>
      </c>
      <c r="L378" s="375" t="str">
        <f t="shared" si="96"/>
        <v xml:space="preserve"> </v>
      </c>
      <c r="M378" s="370">
        <f t="shared" si="97"/>
        <v>150.18</v>
      </c>
      <c r="N378" s="374">
        <f>'CMSA - ANRE'!OD296</f>
        <v>10.261999999999999</v>
      </c>
      <c r="O378" s="375"/>
      <c r="P378" s="375">
        <f>CPSA!QA84</f>
        <v>54.114278698224865</v>
      </c>
      <c r="Q378" s="375">
        <f t="shared" si="98"/>
        <v>9.3345604112426042</v>
      </c>
      <c r="R378" s="375">
        <f t="shared" si="99"/>
        <v>3.6855419554733739</v>
      </c>
      <c r="S378" s="370">
        <f t="shared" si="100"/>
        <v>77.400000000000006</v>
      </c>
    </row>
    <row r="379" spans="1:19" s="366" customFormat="1" ht="35.25" customHeight="1">
      <c r="A379" s="358" t="s">
        <v>583</v>
      </c>
      <c r="B379" s="359" t="s">
        <v>1291</v>
      </c>
      <c r="C379" s="365"/>
      <c r="D379" s="374">
        <f>'CMSA - ANRE'!OE290</f>
        <v>10.427999999999999</v>
      </c>
      <c r="E379" s="375">
        <f>CTSA!$MK$34</f>
        <v>15.914249294123767</v>
      </c>
      <c r="F379" s="375"/>
      <c r="G379" s="375">
        <f>CPSA!QB75</f>
        <v>98.736469525705388</v>
      </c>
      <c r="H379" s="375" t="str">
        <f t="shared" si="92"/>
        <v xml:space="preserve"> </v>
      </c>
      <c r="I379" s="375">
        <f t="shared" si="93"/>
        <v>18.136414228875228</v>
      </c>
      <c r="J379" s="375" t="str">
        <f t="shared" si="94"/>
        <v xml:space="preserve"> </v>
      </c>
      <c r="K379" s="375">
        <f t="shared" si="95"/>
        <v>7.1607566524352197</v>
      </c>
      <c r="L379" s="375" t="str">
        <f t="shared" si="96"/>
        <v xml:space="preserve"> </v>
      </c>
      <c r="M379" s="370">
        <f t="shared" si="97"/>
        <v>150.38</v>
      </c>
      <c r="N379" s="374">
        <f>'CMSA - ANRE'!OE296</f>
        <v>10.427999999999999</v>
      </c>
      <c r="O379" s="375"/>
      <c r="P379" s="375">
        <f>CPSA!QB84</f>
        <v>54.114278698224865</v>
      </c>
      <c r="Q379" s="375">
        <f t="shared" si="98"/>
        <v>9.3586304112426042</v>
      </c>
      <c r="R379" s="375">
        <f t="shared" si="99"/>
        <v>3.6950454554733732</v>
      </c>
      <c r="S379" s="370">
        <f t="shared" si="100"/>
        <v>77.599999999999994</v>
      </c>
    </row>
    <row r="380" spans="1:19" s="366" customFormat="1" ht="35.25" customHeight="1">
      <c r="A380" s="358" t="s">
        <v>584</v>
      </c>
      <c r="B380" s="359" t="s">
        <v>1292</v>
      </c>
      <c r="C380" s="365"/>
      <c r="D380" s="374">
        <f>'CMSA - ANRE'!OF290</f>
        <v>10.510999999999999</v>
      </c>
      <c r="E380" s="375">
        <f>CTSA!$MK$34</f>
        <v>15.914249294123767</v>
      </c>
      <c r="F380" s="375"/>
      <c r="G380" s="375">
        <f>CPSA!QC75</f>
        <v>98.736469525705388</v>
      </c>
      <c r="H380" s="375" t="str">
        <f t="shared" si="92"/>
        <v xml:space="preserve"> </v>
      </c>
      <c r="I380" s="375">
        <f t="shared" si="93"/>
        <v>18.148449228875226</v>
      </c>
      <c r="J380" s="375" t="str">
        <f t="shared" si="94"/>
        <v xml:space="preserve"> </v>
      </c>
      <c r="K380" s="375">
        <f t="shared" si="95"/>
        <v>7.1655084024352194</v>
      </c>
      <c r="L380" s="375" t="str">
        <f t="shared" si="96"/>
        <v xml:space="preserve"> </v>
      </c>
      <c r="M380" s="370">
        <f t="shared" si="97"/>
        <v>150.47999999999999</v>
      </c>
      <c r="N380" s="374">
        <f>'CMSA - ANRE'!OF296</f>
        <v>10.510999999999999</v>
      </c>
      <c r="O380" s="375"/>
      <c r="P380" s="375">
        <f>CPSA!QC84</f>
        <v>54.114278698224865</v>
      </c>
      <c r="Q380" s="375">
        <f t="shared" si="98"/>
        <v>9.3706654112426033</v>
      </c>
      <c r="R380" s="375">
        <f t="shared" si="99"/>
        <v>3.6997972054733732</v>
      </c>
      <c r="S380" s="370">
        <f t="shared" si="100"/>
        <v>77.7</v>
      </c>
    </row>
    <row r="381" spans="1:19" s="366" customFormat="1" ht="35.25" customHeight="1">
      <c r="A381" s="367" t="s">
        <v>1294</v>
      </c>
      <c r="B381" s="368" t="s">
        <v>1295</v>
      </c>
      <c r="C381" s="375">
        <f>'CMSA - ANRE'!OG290</f>
        <v>56.361333333333334</v>
      </c>
      <c r="D381" s="375"/>
      <c r="E381" s="375">
        <f>CTSA!MO34</f>
        <v>15.914249294123767</v>
      </c>
      <c r="F381" s="375">
        <f>CPSA!QD75</f>
        <v>76.335675087835554</v>
      </c>
      <c r="G381" s="375"/>
      <c r="H381" s="375">
        <f>IF(F381&gt;0,(C381+E381+F381)*14.5%," ")</f>
        <v>21.548632368717435</v>
      </c>
      <c r="I381" s="375" t="str">
        <f>IF(G381&gt;0,(C381+E381+G381)*14.5%," ")</f>
        <v xml:space="preserve"> </v>
      </c>
      <c r="J381" s="375">
        <f t="shared" si="94"/>
        <v>8.5079945042005054</v>
      </c>
      <c r="K381" s="375" t="str">
        <f t="shared" si="95"/>
        <v xml:space="preserve"> </v>
      </c>
      <c r="L381" s="375">
        <f t="shared" si="96"/>
        <v>178.67</v>
      </c>
      <c r="M381" s="370" t="str">
        <f>IFERROR(ROUND(IF(G381&gt;0,SUM(D381:E381,G381,I381,K381)," "),2)," ")</f>
        <v xml:space="preserve"> </v>
      </c>
      <c r="N381" s="374">
        <f>C381</f>
        <v>56.361333333333334</v>
      </c>
      <c r="O381" s="375"/>
      <c r="P381" s="375">
        <f>CPSA!QD84</f>
        <v>28.860948639053266</v>
      </c>
      <c r="Q381" s="375">
        <f t="shared" si="98"/>
        <v>12.357230885996056</v>
      </c>
      <c r="R381" s="375">
        <f t="shared" si="99"/>
        <v>4.8789756429191335</v>
      </c>
      <c r="S381" s="370">
        <f t="shared" si="100"/>
        <v>102.46</v>
      </c>
    </row>
    <row r="382" spans="1:19" s="366" customFormat="1" ht="35.25" customHeight="1">
      <c r="A382" s="367" t="s">
        <v>1296</v>
      </c>
      <c r="B382" s="373" t="s">
        <v>1297</v>
      </c>
      <c r="C382" s="375">
        <f>'CMSA - ANRE'!OH290</f>
        <v>126.36133333333335</v>
      </c>
      <c r="D382" s="375"/>
      <c r="E382" s="375">
        <f>CTSA!MP34</f>
        <v>15.914249294123767</v>
      </c>
      <c r="F382" s="375">
        <f>CPSA!QE75</f>
        <v>76.335675087835554</v>
      </c>
      <c r="G382" s="375"/>
      <c r="H382" s="375">
        <f>IF(F382&gt;0,(C382+E382+F382)*14.5%," ")</f>
        <v>31.698632368717433</v>
      </c>
      <c r="I382" s="375" t="str">
        <f>IF(G382&gt;0,(C382+E382+G382)*14.5%," ")</f>
        <v xml:space="preserve"> </v>
      </c>
      <c r="J382" s="375">
        <f t="shared" si="94"/>
        <v>12.515494504200504</v>
      </c>
      <c r="K382" s="375" t="str">
        <f t="shared" si="95"/>
        <v xml:space="preserve"> </v>
      </c>
      <c r="L382" s="375">
        <f t="shared" si="96"/>
        <v>262.83</v>
      </c>
      <c r="M382" s="370" t="str">
        <f>IFERROR(ROUND(IF(G382&gt;0,SUM(D382:E382,G382,I382,K382)," "),2)," ")</f>
        <v xml:space="preserve"> </v>
      </c>
      <c r="N382" s="374">
        <f>C382</f>
        <v>126.36133333333335</v>
      </c>
      <c r="O382" s="375"/>
      <c r="P382" s="375">
        <f>CPSA!QE84</f>
        <v>28.860948639053266</v>
      </c>
      <c r="Q382" s="375">
        <f t="shared" si="98"/>
        <v>22.507230885996059</v>
      </c>
      <c r="R382" s="375">
        <f t="shared" si="99"/>
        <v>8.8864756429191338</v>
      </c>
      <c r="S382" s="370">
        <f t="shared" si="100"/>
        <v>186.62</v>
      </c>
    </row>
    <row r="383" spans="1:19" s="366" customFormat="1" ht="35.25" customHeight="1">
      <c r="A383" s="372" t="s">
        <v>1298</v>
      </c>
      <c r="B383" s="368" t="s">
        <v>1299</v>
      </c>
      <c r="C383" s="375">
        <f>'CMSA - ANRE'!OI290</f>
        <v>371.31</v>
      </c>
      <c r="D383" s="375"/>
      <c r="E383" s="375">
        <f>CTSA!MQ34</f>
        <v>7.9571246470618835</v>
      </c>
      <c r="F383" s="375">
        <f>CPSA!QF75</f>
        <v>41.104271271728436</v>
      </c>
      <c r="G383" s="375"/>
      <c r="H383" s="375">
        <f>IF(F383&gt;0,(C383+E383+F383)*14.5%," ")</f>
        <v>60.953852408224591</v>
      </c>
      <c r="I383" s="375" t="str">
        <f>IF(G383&gt;0,(C383+E383+G383)*14.5%," ")</f>
        <v xml:space="preserve"> </v>
      </c>
      <c r="J383" s="375">
        <f t="shared" si="94"/>
        <v>24.066262416350746</v>
      </c>
      <c r="K383" s="375" t="str">
        <f t="shared" si="95"/>
        <v xml:space="preserve"> </v>
      </c>
      <c r="L383" s="375">
        <f t="shared" si="96"/>
        <v>505.39</v>
      </c>
      <c r="M383" s="370" t="str">
        <f>IFERROR(ROUND(IF(G383&gt;0,SUM(D383:E383,G383,I383,K383)," "),2)," ")</f>
        <v xml:space="preserve"> </v>
      </c>
      <c r="N383" s="374">
        <f>C383</f>
        <v>371.31</v>
      </c>
      <c r="O383" s="375"/>
      <c r="P383" s="375">
        <f>CPSA!QF84</f>
        <v>17.366908047337287</v>
      </c>
      <c r="Q383" s="375">
        <f t="shared" si="98"/>
        <v>56.358151666863904</v>
      </c>
      <c r="R383" s="375">
        <f t="shared" si="99"/>
        <v>22.251752985710063</v>
      </c>
      <c r="S383" s="370">
        <f t="shared" si="100"/>
        <v>467.29</v>
      </c>
    </row>
    <row r="384" spans="1:19" s="357" customFormat="1" ht="35.25" customHeight="1">
      <c r="A384" s="367" t="s">
        <v>1300</v>
      </c>
      <c r="B384" s="985" t="s">
        <v>1301</v>
      </c>
      <c r="C384" s="985"/>
      <c r="D384" s="985"/>
      <c r="E384" s="985"/>
      <c r="F384" s="985"/>
      <c r="G384" s="985"/>
      <c r="H384" s="985"/>
      <c r="I384" s="985"/>
      <c r="J384" s="985"/>
      <c r="K384" s="985"/>
      <c r="L384" s="985"/>
      <c r="M384" s="985"/>
      <c r="N384" s="985"/>
      <c r="O384" s="985"/>
      <c r="P384" s="985"/>
      <c r="Q384" s="985"/>
      <c r="R384" s="985"/>
      <c r="S384" s="985"/>
    </row>
    <row r="385" spans="1:19" s="357" customFormat="1" ht="35.25" customHeight="1">
      <c r="A385" s="358" t="s">
        <v>588</v>
      </c>
      <c r="B385" s="359" t="s">
        <v>1302</v>
      </c>
      <c r="C385" s="365">
        <f>D385</f>
        <v>4.55</v>
      </c>
      <c r="D385" s="374">
        <f>'CMSA - ANRE'!OJ290</f>
        <v>4.55</v>
      </c>
      <c r="E385" s="369">
        <f>CTSA!$MR$34</f>
        <v>7.9571246470618835</v>
      </c>
      <c r="F385" s="369">
        <f>CPSA!QG75</f>
        <v>29.945823106047953</v>
      </c>
      <c r="G385" s="369">
        <f>CPSA!QG75</f>
        <v>29.945823106047953</v>
      </c>
      <c r="H385" s="375">
        <f t="shared" ref="H385:H396" si="101">IF(F385&gt;0,(D385+E385+F385)*14.5%," ")</f>
        <v>6.1556774242009267</v>
      </c>
      <c r="I385" s="375">
        <f t="shared" ref="I385:I396" si="102">IF(G385&gt;0,(D385+E385+G385)*14.5%," ")</f>
        <v>6.1556774242009267</v>
      </c>
      <c r="J385" s="375">
        <f t="shared" ref="J385:J396" si="103">IF(F385&gt;0,SUM(C385,E385,F385,H385)*5%," ")</f>
        <v>2.4304312588655383</v>
      </c>
      <c r="K385" s="375">
        <f t="shared" ref="K385:K396" si="104">IF(G385&gt;0,SUM(D385:E385,G385,I385)*5%," ")</f>
        <v>2.4304312588655383</v>
      </c>
      <c r="L385" s="375">
        <f t="shared" ref="L385:L396" si="105">IFERROR(ROUND(IF(F385&gt;0,SUM(C385,E385,F385,H385,J385)," "),2)," ")</f>
        <v>51.04</v>
      </c>
      <c r="M385" s="370">
        <f t="shared" ref="M385:M396" si="106">IFERROR(ROUND(IF(G385&gt;0,SUM(D385:E385,G385,I385,K385)," "),2)," ")</f>
        <v>51.04</v>
      </c>
      <c r="N385" s="736">
        <f>D385</f>
        <v>4.55</v>
      </c>
      <c r="O385" s="369"/>
      <c r="P385" s="369">
        <f>CPSA!QG84</f>
        <v>6.2084598816568057</v>
      </c>
      <c r="Q385" s="369">
        <f t="shared" ref="Q385:Q396" si="107">SUM(N385:P385)*14.5%</f>
        <v>1.5599766828402366</v>
      </c>
      <c r="R385" s="369">
        <f t="shared" ref="R385:R396" si="108">SUM(N385:Q385)*5%</f>
        <v>0.61592182822485209</v>
      </c>
      <c r="S385" s="737">
        <f t="shared" ref="S385:S396" si="109">ROUND(SUM(N385:R385),2)</f>
        <v>12.93</v>
      </c>
    </row>
    <row r="386" spans="1:19" s="357" customFormat="1" ht="35.25" customHeight="1">
      <c r="A386" s="358" t="s">
        <v>589</v>
      </c>
      <c r="B386" s="359" t="s">
        <v>1303</v>
      </c>
      <c r="C386" s="365"/>
      <c r="D386" s="374">
        <f>'CMSA - ANRE'!OK290</f>
        <v>4.55</v>
      </c>
      <c r="E386" s="369">
        <f>CTSA!$MR$34</f>
        <v>7.9571246470618835</v>
      </c>
      <c r="F386" s="369"/>
      <c r="G386" s="369">
        <f>CPSA!QH75</f>
        <v>29.945823106047953</v>
      </c>
      <c r="H386" s="375" t="str">
        <f t="shared" si="101"/>
        <v xml:space="preserve"> </v>
      </c>
      <c r="I386" s="375">
        <f t="shared" si="102"/>
        <v>6.1556774242009267</v>
      </c>
      <c r="J386" s="375" t="str">
        <f t="shared" si="103"/>
        <v xml:space="preserve"> </v>
      </c>
      <c r="K386" s="375">
        <f t="shared" si="104"/>
        <v>2.4304312588655383</v>
      </c>
      <c r="L386" s="375" t="str">
        <f t="shared" si="105"/>
        <v xml:space="preserve"> </v>
      </c>
      <c r="M386" s="370">
        <f t="shared" si="106"/>
        <v>51.04</v>
      </c>
      <c r="N386" s="736">
        <f>'CMSA - ANRE'!OK296</f>
        <v>4.55</v>
      </c>
      <c r="O386" s="369"/>
      <c r="P386" s="369">
        <f>CPSA!QH84</f>
        <v>7.6347276923076937</v>
      </c>
      <c r="Q386" s="369">
        <f t="shared" si="107"/>
        <v>1.7667855153846153</v>
      </c>
      <c r="R386" s="369">
        <f t="shared" si="108"/>
        <v>0.69757566038461549</v>
      </c>
      <c r="S386" s="737">
        <f t="shared" si="109"/>
        <v>14.65</v>
      </c>
    </row>
    <row r="387" spans="1:19" s="357" customFormat="1" ht="35.25" customHeight="1">
      <c r="A387" s="358" t="s">
        <v>590</v>
      </c>
      <c r="B387" s="359" t="s">
        <v>1304</v>
      </c>
      <c r="C387" s="365"/>
      <c r="D387" s="374">
        <f>'CMSA - ANRE'!OL290</f>
        <v>4.55</v>
      </c>
      <c r="E387" s="369">
        <f>CTSA!$MR$34</f>
        <v>7.9571246470618835</v>
      </c>
      <c r="F387" s="369"/>
      <c r="G387" s="369">
        <f>CPSA!QI75</f>
        <v>29.945823106047953</v>
      </c>
      <c r="H387" s="375" t="str">
        <f t="shared" si="101"/>
        <v xml:space="preserve"> </v>
      </c>
      <c r="I387" s="375">
        <f t="shared" si="102"/>
        <v>6.1556774242009267</v>
      </c>
      <c r="J387" s="375" t="str">
        <f t="shared" si="103"/>
        <v xml:space="preserve"> </v>
      </c>
      <c r="K387" s="375">
        <f t="shared" si="104"/>
        <v>2.4304312588655383</v>
      </c>
      <c r="L387" s="375" t="str">
        <f t="shared" si="105"/>
        <v xml:space="preserve"> </v>
      </c>
      <c r="M387" s="370">
        <f t="shared" si="106"/>
        <v>51.04</v>
      </c>
      <c r="N387" s="736">
        <f>'CMSA - ANRE'!OL296</f>
        <v>4.55</v>
      </c>
      <c r="O387" s="369"/>
      <c r="P387" s="369">
        <f>CPSA!QI84</f>
        <v>7.6347276923076937</v>
      </c>
      <c r="Q387" s="369">
        <f t="shared" si="107"/>
        <v>1.7667855153846153</v>
      </c>
      <c r="R387" s="369">
        <f t="shared" si="108"/>
        <v>0.69757566038461549</v>
      </c>
      <c r="S387" s="737">
        <f t="shared" si="109"/>
        <v>14.65</v>
      </c>
    </row>
    <row r="388" spans="1:19" s="357" customFormat="1" ht="35.25" customHeight="1">
      <c r="A388" s="358" t="s">
        <v>591</v>
      </c>
      <c r="B388" s="359" t="s">
        <v>1305</v>
      </c>
      <c r="C388" s="365"/>
      <c r="D388" s="374">
        <f>'CMSA - ANRE'!OM290</f>
        <v>4.55</v>
      </c>
      <c r="E388" s="369">
        <f>CTSA!$MR$34</f>
        <v>7.9571246470618835</v>
      </c>
      <c r="F388" s="369"/>
      <c r="G388" s="369">
        <f>CPSA!QJ75</f>
        <v>29.945823106047953</v>
      </c>
      <c r="H388" s="375" t="str">
        <f t="shared" si="101"/>
        <v xml:space="preserve"> </v>
      </c>
      <c r="I388" s="375">
        <f t="shared" si="102"/>
        <v>6.1556774242009267</v>
      </c>
      <c r="J388" s="375" t="str">
        <f t="shared" si="103"/>
        <v xml:space="preserve"> </v>
      </c>
      <c r="K388" s="375">
        <f t="shared" si="104"/>
        <v>2.4304312588655383</v>
      </c>
      <c r="L388" s="375" t="str">
        <f t="shared" si="105"/>
        <v xml:space="preserve"> </v>
      </c>
      <c r="M388" s="370">
        <f t="shared" si="106"/>
        <v>51.04</v>
      </c>
      <c r="N388" s="736">
        <f>'CMSA - ANRE'!OM296</f>
        <v>4.55</v>
      </c>
      <c r="O388" s="369"/>
      <c r="P388" s="369">
        <f>CPSA!QJ84</f>
        <v>7.6347276923076937</v>
      </c>
      <c r="Q388" s="369">
        <f t="shared" si="107"/>
        <v>1.7667855153846153</v>
      </c>
      <c r="R388" s="369">
        <f t="shared" si="108"/>
        <v>0.69757566038461549</v>
      </c>
      <c r="S388" s="737">
        <f t="shared" si="109"/>
        <v>14.65</v>
      </c>
    </row>
    <row r="389" spans="1:19" s="357" customFormat="1" ht="35.25" customHeight="1">
      <c r="A389" s="358" t="s">
        <v>592</v>
      </c>
      <c r="B389" s="359" t="s">
        <v>1306</v>
      </c>
      <c r="C389" s="365"/>
      <c r="D389" s="374">
        <f>'CMSA - ANRE'!ON290</f>
        <v>4.55</v>
      </c>
      <c r="E389" s="369">
        <f>CTSA!$MR$34</f>
        <v>7.9571246470618835</v>
      </c>
      <c r="F389" s="369"/>
      <c r="G389" s="369">
        <f>CPSA!QK75</f>
        <v>29.945823106047953</v>
      </c>
      <c r="H389" s="375" t="str">
        <f t="shared" si="101"/>
        <v xml:space="preserve"> </v>
      </c>
      <c r="I389" s="375">
        <f t="shared" si="102"/>
        <v>6.1556774242009267</v>
      </c>
      <c r="J389" s="375" t="str">
        <f t="shared" si="103"/>
        <v xml:space="preserve"> </v>
      </c>
      <c r="K389" s="375">
        <f t="shared" si="104"/>
        <v>2.4304312588655383</v>
      </c>
      <c r="L389" s="375" t="str">
        <f t="shared" si="105"/>
        <v xml:space="preserve"> </v>
      </c>
      <c r="M389" s="370">
        <f t="shared" si="106"/>
        <v>51.04</v>
      </c>
      <c r="N389" s="736">
        <f>'CMSA - ANRE'!ON296</f>
        <v>4.55</v>
      </c>
      <c r="O389" s="369"/>
      <c r="P389" s="369">
        <f>CPSA!QK84</f>
        <v>7.6347276923076937</v>
      </c>
      <c r="Q389" s="369">
        <f t="shared" si="107"/>
        <v>1.7667855153846153</v>
      </c>
      <c r="R389" s="369">
        <f t="shared" si="108"/>
        <v>0.69757566038461549</v>
      </c>
      <c r="S389" s="737">
        <f t="shared" si="109"/>
        <v>14.65</v>
      </c>
    </row>
    <row r="390" spans="1:19" s="357" customFormat="1" ht="35.25" customHeight="1">
      <c r="A390" s="358" t="s">
        <v>593</v>
      </c>
      <c r="B390" s="359" t="s">
        <v>1307</v>
      </c>
      <c r="C390" s="365"/>
      <c r="D390" s="374">
        <f>'CMSA - ANRE'!OO290</f>
        <v>4.55</v>
      </c>
      <c r="E390" s="369">
        <f>CTSA!$MR$34</f>
        <v>7.9571246470618835</v>
      </c>
      <c r="F390" s="369"/>
      <c r="G390" s="369">
        <f>CPSA!QL75</f>
        <v>29.945823106047953</v>
      </c>
      <c r="H390" s="375" t="str">
        <f t="shared" si="101"/>
        <v xml:space="preserve"> </v>
      </c>
      <c r="I390" s="375">
        <f t="shared" si="102"/>
        <v>6.1556774242009267</v>
      </c>
      <c r="J390" s="375" t="str">
        <f t="shared" si="103"/>
        <v xml:space="preserve"> </v>
      </c>
      <c r="K390" s="375">
        <f t="shared" si="104"/>
        <v>2.4304312588655383</v>
      </c>
      <c r="L390" s="375" t="str">
        <f t="shared" si="105"/>
        <v xml:space="preserve"> </v>
      </c>
      <c r="M390" s="370">
        <f t="shared" si="106"/>
        <v>51.04</v>
      </c>
      <c r="N390" s="736">
        <f>'CMSA - ANRE'!OO296</f>
        <v>4.55</v>
      </c>
      <c r="O390" s="369"/>
      <c r="P390" s="369">
        <f>CPSA!QL84</f>
        <v>7.6347276923076937</v>
      </c>
      <c r="Q390" s="369">
        <f t="shared" si="107"/>
        <v>1.7667855153846153</v>
      </c>
      <c r="R390" s="369">
        <f t="shared" si="108"/>
        <v>0.69757566038461549</v>
      </c>
      <c r="S390" s="737">
        <f t="shared" si="109"/>
        <v>14.65</v>
      </c>
    </row>
    <row r="391" spans="1:19" s="357" customFormat="1" ht="35.25" customHeight="1">
      <c r="A391" s="358" t="s">
        <v>594</v>
      </c>
      <c r="B391" s="359" t="s">
        <v>1308</v>
      </c>
      <c r="C391" s="365"/>
      <c r="D391" s="374">
        <f>'CMSA - ANRE'!OP290</f>
        <v>5.1309999999999993</v>
      </c>
      <c r="E391" s="369">
        <f>CTSA!$MR$34</f>
        <v>7.9571246470618835</v>
      </c>
      <c r="F391" s="369"/>
      <c r="G391" s="369">
        <f>CPSA!QM75</f>
        <v>30.78480417113671</v>
      </c>
      <c r="H391" s="375" t="str">
        <f t="shared" si="101"/>
        <v xml:space="preserve"> </v>
      </c>
      <c r="I391" s="375">
        <f t="shared" si="102"/>
        <v>6.361574678638795</v>
      </c>
      <c r="J391" s="375" t="str">
        <f t="shared" si="103"/>
        <v xml:space="preserve"> </v>
      </c>
      <c r="K391" s="375">
        <f t="shared" si="104"/>
        <v>2.5117251748418692</v>
      </c>
      <c r="L391" s="375" t="str">
        <f t="shared" si="105"/>
        <v xml:space="preserve"> </v>
      </c>
      <c r="M391" s="370">
        <f t="shared" si="106"/>
        <v>52.75</v>
      </c>
      <c r="N391" s="736">
        <f>'CMSA - ANRE'!OP296</f>
        <v>5.1309999999999993</v>
      </c>
      <c r="O391" s="369"/>
      <c r="P391" s="369">
        <f>CPSA!QM84</f>
        <v>9.3126898224852095</v>
      </c>
      <c r="Q391" s="369">
        <f t="shared" si="107"/>
        <v>2.0943350242603551</v>
      </c>
      <c r="R391" s="369">
        <f t="shared" si="108"/>
        <v>0.82690124233727824</v>
      </c>
      <c r="S391" s="737">
        <f t="shared" si="109"/>
        <v>17.36</v>
      </c>
    </row>
    <row r="392" spans="1:19" s="357" customFormat="1" ht="35.25" customHeight="1">
      <c r="A392" s="358" t="s">
        <v>595</v>
      </c>
      <c r="B392" s="359" t="s">
        <v>1309</v>
      </c>
      <c r="C392" s="365"/>
      <c r="D392" s="374">
        <f>'CMSA - ANRE'!OQ290</f>
        <v>5.1309999999999993</v>
      </c>
      <c r="E392" s="369">
        <f>CTSA!$MR$34</f>
        <v>7.9571246470618835</v>
      </c>
      <c r="F392" s="369"/>
      <c r="G392" s="369">
        <f>CPSA!QN75</f>
        <v>30.78480417113671</v>
      </c>
      <c r="H392" s="375" t="str">
        <f t="shared" si="101"/>
        <v xml:space="preserve"> </v>
      </c>
      <c r="I392" s="375">
        <f t="shared" si="102"/>
        <v>6.361574678638795</v>
      </c>
      <c r="J392" s="375" t="str">
        <f t="shared" si="103"/>
        <v xml:space="preserve"> </v>
      </c>
      <c r="K392" s="375">
        <f t="shared" si="104"/>
        <v>2.5117251748418692</v>
      </c>
      <c r="L392" s="375" t="str">
        <f t="shared" si="105"/>
        <v xml:space="preserve"> </v>
      </c>
      <c r="M392" s="370">
        <f t="shared" si="106"/>
        <v>52.75</v>
      </c>
      <c r="N392" s="736">
        <f>'CMSA - ANRE'!OQ296</f>
        <v>5.1309999999999993</v>
      </c>
      <c r="O392" s="369"/>
      <c r="P392" s="369">
        <f>CPSA!QN84</f>
        <v>9.3126898224852095</v>
      </c>
      <c r="Q392" s="369">
        <f t="shared" si="107"/>
        <v>2.0943350242603551</v>
      </c>
      <c r="R392" s="369">
        <f t="shared" si="108"/>
        <v>0.82690124233727824</v>
      </c>
      <c r="S392" s="737">
        <f t="shared" si="109"/>
        <v>17.36</v>
      </c>
    </row>
    <row r="393" spans="1:19" s="357" customFormat="1" ht="35.25" customHeight="1">
      <c r="A393" s="358" t="s">
        <v>596</v>
      </c>
      <c r="B393" s="359" t="s">
        <v>1310</v>
      </c>
      <c r="C393" s="548"/>
      <c r="D393" s="374">
        <f>'CMSA - ANRE'!OR290</f>
        <v>5.1309999999999993</v>
      </c>
      <c r="E393" s="369">
        <f>CTSA!$MR$34</f>
        <v>7.9571246470618835</v>
      </c>
      <c r="F393" s="369"/>
      <c r="G393" s="369">
        <f>CPSA!QO75</f>
        <v>30.78480417113671</v>
      </c>
      <c r="H393" s="375" t="str">
        <f t="shared" si="101"/>
        <v xml:space="preserve"> </v>
      </c>
      <c r="I393" s="375">
        <f t="shared" si="102"/>
        <v>6.361574678638795</v>
      </c>
      <c r="J393" s="375" t="str">
        <f t="shared" si="103"/>
        <v xml:space="preserve"> </v>
      </c>
      <c r="K393" s="375">
        <f t="shared" si="104"/>
        <v>2.5117251748418692</v>
      </c>
      <c r="L393" s="375" t="str">
        <f t="shared" si="105"/>
        <v xml:space="preserve"> </v>
      </c>
      <c r="M393" s="370">
        <f t="shared" si="106"/>
        <v>52.75</v>
      </c>
      <c r="N393" s="736">
        <f>'CMSA - ANRE'!OR296</f>
        <v>5.1309999999999993</v>
      </c>
      <c r="O393" s="369"/>
      <c r="P393" s="369">
        <f>CPSA!QO84</f>
        <v>9.3126898224852095</v>
      </c>
      <c r="Q393" s="369">
        <f t="shared" si="107"/>
        <v>2.0943350242603551</v>
      </c>
      <c r="R393" s="369">
        <f t="shared" si="108"/>
        <v>0.82690124233727824</v>
      </c>
      <c r="S393" s="737">
        <f t="shared" si="109"/>
        <v>17.36</v>
      </c>
    </row>
    <row r="394" spans="1:19" s="357" customFormat="1" ht="35.25" customHeight="1">
      <c r="A394" s="358" t="s">
        <v>597</v>
      </c>
      <c r="B394" s="359" t="s">
        <v>1311</v>
      </c>
      <c r="C394" s="548"/>
      <c r="D394" s="374">
        <f>'CMSA - ANRE'!OS290</f>
        <v>5.2139999999999995</v>
      </c>
      <c r="E394" s="369">
        <f>CTSA!$MR$34</f>
        <v>7.9571246470618835</v>
      </c>
      <c r="F394" s="369"/>
      <c r="G394" s="369">
        <f>CPSA!QP75</f>
        <v>30.78480417113671</v>
      </c>
      <c r="H394" s="375" t="str">
        <f t="shared" si="101"/>
        <v xml:space="preserve"> </v>
      </c>
      <c r="I394" s="375">
        <f t="shared" si="102"/>
        <v>6.3736096786387959</v>
      </c>
      <c r="J394" s="375" t="str">
        <f t="shared" si="103"/>
        <v xml:space="preserve"> </v>
      </c>
      <c r="K394" s="375">
        <f t="shared" si="104"/>
        <v>2.5164769248418697</v>
      </c>
      <c r="L394" s="375" t="str">
        <f t="shared" si="105"/>
        <v xml:space="preserve"> </v>
      </c>
      <c r="M394" s="370">
        <f t="shared" si="106"/>
        <v>52.85</v>
      </c>
      <c r="N394" s="736">
        <f>'CMSA - ANRE'!OS296</f>
        <v>5.2139999999999995</v>
      </c>
      <c r="O394" s="369"/>
      <c r="P394" s="369">
        <f>CPSA!QP84</f>
        <v>9.3126898224852095</v>
      </c>
      <c r="Q394" s="369">
        <f t="shared" si="107"/>
        <v>2.1063700242603551</v>
      </c>
      <c r="R394" s="369">
        <f t="shared" si="108"/>
        <v>0.83165299233727819</v>
      </c>
      <c r="S394" s="737">
        <f t="shared" si="109"/>
        <v>17.46</v>
      </c>
    </row>
    <row r="395" spans="1:19" s="357" customFormat="1" ht="35.25" customHeight="1">
      <c r="A395" s="358" t="s">
        <v>598</v>
      </c>
      <c r="B395" s="359" t="s">
        <v>1312</v>
      </c>
      <c r="C395" s="548"/>
      <c r="D395" s="374">
        <f>'CMSA - ANRE'!OT290</f>
        <v>5.2554999999999996</v>
      </c>
      <c r="E395" s="369">
        <f>CTSA!$MR$34</f>
        <v>7.9571246470618835</v>
      </c>
      <c r="F395" s="369"/>
      <c r="G395" s="369">
        <f>CPSA!QQ75</f>
        <v>30.78480417113671</v>
      </c>
      <c r="H395" s="375" t="str">
        <f t="shared" si="101"/>
        <v xml:space="preserve"> </v>
      </c>
      <c r="I395" s="375">
        <f t="shared" si="102"/>
        <v>6.3796271786387955</v>
      </c>
      <c r="J395" s="375" t="str">
        <f t="shared" si="103"/>
        <v xml:space="preserve"> </v>
      </c>
      <c r="K395" s="375">
        <f t="shared" si="104"/>
        <v>2.5188527998418695</v>
      </c>
      <c r="L395" s="375" t="str">
        <f t="shared" si="105"/>
        <v xml:space="preserve"> </v>
      </c>
      <c r="M395" s="370">
        <f t="shared" si="106"/>
        <v>52.9</v>
      </c>
      <c r="N395" s="736">
        <f>'CMSA - ANRE'!OT296</f>
        <v>5.2554999999999996</v>
      </c>
      <c r="O395" s="369"/>
      <c r="P395" s="369">
        <f>CPSA!QQ84</f>
        <v>9.3126898224852095</v>
      </c>
      <c r="Q395" s="369">
        <f t="shared" si="107"/>
        <v>2.1123875242603551</v>
      </c>
      <c r="R395" s="369">
        <f t="shared" si="108"/>
        <v>0.83402886733727832</v>
      </c>
      <c r="S395" s="737">
        <f t="shared" si="109"/>
        <v>17.510000000000002</v>
      </c>
    </row>
    <row r="396" spans="1:19" s="357" customFormat="1" ht="35.25" customHeight="1" thickBot="1">
      <c r="A396" s="377" t="s">
        <v>1313</v>
      </c>
      <c r="B396" s="378" t="s">
        <v>1314</v>
      </c>
      <c r="C396" s="379">
        <f>D396</f>
        <v>0.42000000000000004</v>
      </c>
      <c r="D396" s="380">
        <f>'CMSA - ANRE'!OU290</f>
        <v>0.42000000000000004</v>
      </c>
      <c r="E396" s="384"/>
      <c r="F396" s="384">
        <f>CPSA!QR75</f>
        <v>9.5084520710059177</v>
      </c>
      <c r="G396" s="384">
        <f>CPSA!QR75</f>
        <v>9.5084520710059177</v>
      </c>
      <c r="H396" s="381">
        <f t="shared" si="101"/>
        <v>1.4396255502958579</v>
      </c>
      <c r="I396" s="381">
        <f t="shared" si="102"/>
        <v>1.4396255502958579</v>
      </c>
      <c r="J396" s="381">
        <f t="shared" si="103"/>
        <v>0.56840388106508877</v>
      </c>
      <c r="K396" s="381">
        <f t="shared" si="104"/>
        <v>0.56840388106508877</v>
      </c>
      <c r="L396" s="381">
        <f t="shared" si="105"/>
        <v>11.94</v>
      </c>
      <c r="M396" s="382">
        <f t="shared" si="106"/>
        <v>11.94</v>
      </c>
      <c r="N396" s="383">
        <f>'CMSA - ANRE'!OU290</f>
        <v>0.42000000000000004</v>
      </c>
      <c r="O396" s="384"/>
      <c r="P396" s="384">
        <f>CPSA!QR84</f>
        <v>0.55932071005917161</v>
      </c>
      <c r="Q396" s="384">
        <f t="shared" si="107"/>
        <v>0.14200150295857988</v>
      </c>
      <c r="R396" s="384">
        <f t="shared" si="108"/>
        <v>5.6066110650887582E-2</v>
      </c>
      <c r="S396" s="385">
        <f t="shared" si="109"/>
        <v>1.18</v>
      </c>
    </row>
    <row r="398" spans="1:19" ht="35.25" customHeight="1">
      <c r="B398" s="386" t="s">
        <v>1315</v>
      </c>
      <c r="C398" s="738"/>
    </row>
    <row r="399" spans="1:19" ht="35.25" customHeight="1">
      <c r="K399" s="739"/>
      <c r="L399" s="740">
        <f>SUM(L8:L396)</f>
        <v>91510.070000000036</v>
      </c>
      <c r="M399" s="740">
        <f>SUM(M8:M396)</f>
        <v>3200224.2499999981</v>
      </c>
      <c r="N399" s="740">
        <f>SUM(N8:N396)</f>
        <v>22800.596277777782</v>
      </c>
      <c r="O399" s="739"/>
      <c r="P399" s="739"/>
      <c r="Q399" s="739"/>
      <c r="R399" s="739"/>
      <c r="S399" s="740">
        <f>SUM(S8:S396)</f>
        <v>32912.919999999976</v>
      </c>
    </row>
    <row r="400" spans="1:19" ht="35.25" customHeight="1">
      <c r="M400" s="741"/>
    </row>
  </sheetData>
  <autoFilter ref="A6:T396" xr:uid="{00000000-0009-0000-0000-000006000000}">
    <filterColumn colId="0" showButton="0"/>
  </autoFilter>
  <mergeCells count="25">
    <mergeCell ref="A2:S2"/>
    <mergeCell ref="A4:B6"/>
    <mergeCell ref="C4:M4"/>
    <mergeCell ref="N4:S4"/>
    <mergeCell ref="C5:D5"/>
    <mergeCell ref="E5:E6"/>
    <mergeCell ref="F5:G5"/>
    <mergeCell ref="H5:I5"/>
    <mergeCell ref="J5:K5"/>
    <mergeCell ref="L5:M5"/>
    <mergeCell ref="N5:N6"/>
    <mergeCell ref="O5:O6"/>
    <mergeCell ref="P5:P6"/>
    <mergeCell ref="Q5:Q6"/>
    <mergeCell ref="R5:R6"/>
    <mergeCell ref="S5:S6"/>
    <mergeCell ref="B351:S351"/>
    <mergeCell ref="B357:S357"/>
    <mergeCell ref="B369:S369"/>
    <mergeCell ref="B384:S384"/>
    <mergeCell ref="B7:S7"/>
    <mergeCell ref="B170:S170"/>
    <mergeCell ref="B176:S176"/>
    <mergeCell ref="B340:S340"/>
    <mergeCell ref="B346:S346"/>
  </mergeCells>
  <printOptions horizontalCentered="1"/>
  <pageMargins left="0.31527777777777799" right="0.31527777777777799" top="0.59027777777777801" bottom="0.27569444444444402" header="0.39374999999999999" footer="0.511811023622047"/>
  <pageSetup paperSize="9" scale="59" fitToHeight="0" orientation="landscape" horizontalDpi="300" verticalDpi="300" r:id="rId1"/>
  <headerFooter>
    <oddHeader>&amp;R&amp;"Calibri,Bold"&amp;16&amp;Kc00000P R O I E C 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  <pageSetUpPr fitToPage="1"/>
  </sheetPr>
  <dimension ref="A1:G404"/>
  <sheetViews>
    <sheetView tabSelected="1" workbookViewId="0">
      <selection activeCell="C2" sqref="C2"/>
    </sheetView>
  </sheetViews>
  <sheetFormatPr defaultColWidth="9.140625" defaultRowHeight="15"/>
  <cols>
    <col min="1" max="1" width="7.7109375" style="345" customWidth="1"/>
    <col min="2" max="2" width="31.28515625" style="1" customWidth="1"/>
    <col min="3" max="3" width="33" style="1" customWidth="1"/>
    <col min="4" max="4" width="9.7109375" style="135" customWidth="1"/>
    <col min="5" max="5" width="10.85546875" style="135" customWidth="1"/>
    <col min="6" max="6" width="16" style="135" customWidth="1"/>
    <col min="7" max="16384" width="9.140625" style="1"/>
  </cols>
  <sheetData>
    <row r="1" spans="1:6" s="135" customFormat="1">
      <c r="A1" s="590"/>
      <c r="D1" s="1004"/>
      <c r="E1" s="1004"/>
      <c r="F1" s="1004"/>
    </row>
    <row r="2" spans="1:6" s="390" customFormat="1" ht="33" customHeight="1">
      <c r="A2" s="389"/>
      <c r="D2" s="1005" t="s">
        <v>2779</v>
      </c>
      <c r="E2" s="1005"/>
      <c r="F2" s="1005"/>
    </row>
    <row r="3" spans="1:6" s="390" customFormat="1" ht="18.75">
      <c r="A3" s="389"/>
      <c r="D3" s="1005"/>
      <c r="E3" s="1005"/>
      <c r="F3" s="1005"/>
    </row>
    <row r="4" spans="1:6" s="390" customFormat="1" ht="19.5">
      <c r="A4" s="389"/>
      <c r="D4" s="391"/>
      <c r="E4" s="391"/>
      <c r="F4" s="392"/>
    </row>
    <row r="5" spans="1:6" s="390" customFormat="1" ht="37.5" customHeight="1">
      <c r="A5" s="1006" t="s">
        <v>2614</v>
      </c>
      <c r="B5" s="1006"/>
      <c r="C5" s="1006"/>
      <c r="D5" s="1006"/>
      <c r="E5" s="1006"/>
      <c r="F5" s="1006"/>
    </row>
    <row r="6" spans="1:6" s="390" customFormat="1" ht="18.75">
      <c r="A6" s="389"/>
      <c r="B6" s="393"/>
      <c r="C6" s="393"/>
      <c r="D6" s="394"/>
      <c r="E6" s="392"/>
      <c r="F6" s="395" t="s">
        <v>893</v>
      </c>
    </row>
    <row r="7" spans="1:6" s="390" customFormat="1" ht="36.75" customHeight="1">
      <c r="A7" s="1007" t="s">
        <v>1318</v>
      </c>
      <c r="B7" s="991" t="s">
        <v>1319</v>
      </c>
      <c r="C7" s="991"/>
      <c r="D7" s="1007" t="s">
        <v>1320</v>
      </c>
      <c r="E7" s="1007"/>
      <c r="F7" s="1007" t="s">
        <v>1321</v>
      </c>
    </row>
    <row r="8" spans="1:6" s="398" customFormat="1" ht="52.5" customHeight="1">
      <c r="A8" s="1007"/>
      <c r="B8" s="991"/>
      <c r="C8" s="991"/>
      <c r="D8" s="397" t="s">
        <v>917</v>
      </c>
      <c r="E8" s="397" t="s">
        <v>1032</v>
      </c>
      <c r="F8" s="1007"/>
    </row>
    <row r="9" spans="1:6" s="400" customFormat="1" ht="28.5" customHeight="1">
      <c r="A9" s="399" t="s">
        <v>1033</v>
      </c>
      <c r="B9" s="998" t="s">
        <v>1034</v>
      </c>
      <c r="C9" s="998"/>
      <c r="D9" s="998"/>
      <c r="E9" s="998"/>
      <c r="F9" s="998"/>
    </row>
    <row r="10" spans="1:6" s="400" customFormat="1" ht="18" customHeight="1">
      <c r="A10" s="1002" t="s">
        <v>1322</v>
      </c>
      <c r="B10" s="1002"/>
      <c r="C10" s="1003" t="s">
        <v>1323</v>
      </c>
      <c r="D10" s="991"/>
      <c r="E10" s="991"/>
      <c r="F10" s="991"/>
    </row>
    <row r="11" spans="1:6" s="400" customFormat="1" ht="16.5" customHeight="1">
      <c r="A11" s="402" t="s">
        <v>217</v>
      </c>
      <c r="B11" s="403" t="s">
        <v>1324</v>
      </c>
      <c r="C11" s="1003"/>
      <c r="D11" s="404">
        <f>'Nomenclator tarife'!L8</f>
        <v>1100.9100000000001</v>
      </c>
      <c r="E11" s="404">
        <f>'Nomenclator tarife'!M8</f>
        <v>1105.95</v>
      </c>
      <c r="F11" s="404">
        <f>'Nomenclator tarife'!S8</f>
        <v>31.65</v>
      </c>
    </row>
    <row r="12" spans="1:6" s="407" customFormat="1" ht="16.5" customHeight="1">
      <c r="A12" s="405" t="s">
        <v>218</v>
      </c>
      <c r="B12" s="406" t="s">
        <v>1325</v>
      </c>
      <c r="C12" s="1003"/>
      <c r="D12" s="700">
        <f>'Nomenclator tarife'!L9</f>
        <v>1417.47</v>
      </c>
      <c r="E12" s="700">
        <f>'Nomenclator tarife'!M9</f>
        <v>1422.51</v>
      </c>
      <c r="F12" s="700">
        <f>'Nomenclator tarife'!S9</f>
        <v>34.01</v>
      </c>
    </row>
    <row r="13" spans="1:6" s="407" customFormat="1" ht="16.5" customHeight="1">
      <c r="A13" s="405" t="s">
        <v>219</v>
      </c>
      <c r="B13" s="406" t="s">
        <v>1285</v>
      </c>
      <c r="C13" s="1003"/>
      <c r="D13" s="700" t="str">
        <f>'Nomenclator tarife'!L10</f>
        <v xml:space="preserve"> </v>
      </c>
      <c r="E13" s="700">
        <f>'Nomenclator tarife'!M10</f>
        <v>2549.5500000000002</v>
      </c>
      <c r="F13" s="700">
        <f>'Nomenclator tarife'!S10</f>
        <v>39.1</v>
      </c>
    </row>
    <row r="14" spans="1:6" s="407" customFormat="1" ht="16.5" customHeight="1">
      <c r="A14" s="402" t="s">
        <v>220</v>
      </c>
      <c r="B14" s="406" t="s">
        <v>1286</v>
      </c>
      <c r="C14" s="1003"/>
      <c r="D14" s="700" t="str">
        <f>'Nomenclator tarife'!L11</f>
        <v xml:space="preserve"> </v>
      </c>
      <c r="E14" s="700">
        <f>'Nomenclator tarife'!M11</f>
        <v>2986.63</v>
      </c>
      <c r="F14" s="700">
        <f>'Nomenclator tarife'!S11</f>
        <v>50.42</v>
      </c>
    </row>
    <row r="15" spans="1:6" s="407" customFormat="1" ht="16.5" customHeight="1">
      <c r="A15" s="402" t="s">
        <v>221</v>
      </c>
      <c r="B15" s="406" t="s">
        <v>1326</v>
      </c>
      <c r="C15" s="1003"/>
      <c r="D15" s="700" t="str">
        <f>'Nomenclator tarife'!L12</f>
        <v xml:space="preserve"> </v>
      </c>
      <c r="E15" s="700">
        <f>'Nomenclator tarife'!M12</f>
        <v>4137.1000000000004</v>
      </c>
      <c r="F15" s="700">
        <f>'Nomenclator tarife'!S12</f>
        <v>71.17</v>
      </c>
    </row>
    <row r="16" spans="1:6" s="407" customFormat="1" ht="16.5" customHeight="1">
      <c r="A16" s="405" t="s">
        <v>222</v>
      </c>
      <c r="B16" s="406" t="s">
        <v>1327</v>
      </c>
      <c r="C16" s="1003"/>
      <c r="D16" s="700" t="str">
        <f>'Nomenclator tarife'!L13</f>
        <v xml:space="preserve"> </v>
      </c>
      <c r="E16" s="700">
        <f>'Nomenclator tarife'!M13</f>
        <v>7701.68</v>
      </c>
      <c r="F16" s="700">
        <f>'Nomenclator tarife'!S13</f>
        <v>99.32</v>
      </c>
    </row>
    <row r="17" spans="1:6" s="407" customFormat="1" ht="16.5" customHeight="1">
      <c r="A17" s="405" t="s">
        <v>223</v>
      </c>
      <c r="B17" s="406" t="s">
        <v>1328</v>
      </c>
      <c r="C17" s="1003"/>
      <c r="D17" s="700" t="str">
        <f>'Nomenclator tarife'!L14</f>
        <v xml:space="preserve"> </v>
      </c>
      <c r="E17" s="700">
        <f>'Nomenclator tarife'!M14</f>
        <v>13023.44</v>
      </c>
      <c r="F17" s="700">
        <f>'Nomenclator tarife'!S14</f>
        <v>131.55000000000001</v>
      </c>
    </row>
    <row r="18" spans="1:6" s="407" customFormat="1" ht="16.5" customHeight="1">
      <c r="A18" s="402" t="s">
        <v>224</v>
      </c>
      <c r="B18" s="406" t="s">
        <v>1329</v>
      </c>
      <c r="C18" s="1003"/>
      <c r="D18" s="700" t="str">
        <f>'Nomenclator tarife'!L15</f>
        <v xml:space="preserve"> </v>
      </c>
      <c r="E18" s="700">
        <f>'Nomenclator tarife'!M15</f>
        <v>13692.89</v>
      </c>
      <c r="F18" s="700">
        <f>'Nomenclator tarife'!S15</f>
        <v>169.42</v>
      </c>
    </row>
    <row r="19" spans="1:6" s="407" customFormat="1" ht="16.5" customHeight="1">
      <c r="A19" s="402" t="s">
        <v>225</v>
      </c>
      <c r="B19" s="406" t="s">
        <v>1330</v>
      </c>
      <c r="C19" s="1003"/>
      <c r="D19" s="700" t="str">
        <f>'Nomenclator tarife'!L16</f>
        <v xml:space="preserve"> </v>
      </c>
      <c r="E19" s="700">
        <f>'Nomenclator tarife'!M16</f>
        <v>18514.330000000002</v>
      </c>
      <c r="F19" s="700">
        <f>'Nomenclator tarife'!S16</f>
        <v>303.55</v>
      </c>
    </row>
    <row r="20" spans="1:6" s="407" customFormat="1" ht="16.5" customHeight="1">
      <c r="A20" s="405" t="s">
        <v>226</v>
      </c>
      <c r="B20" s="406" t="s">
        <v>1331</v>
      </c>
      <c r="C20" s="1003"/>
      <c r="D20" s="700" t="str">
        <f>'Nomenclator tarife'!L17</f>
        <v xml:space="preserve"> </v>
      </c>
      <c r="E20" s="700">
        <f>'Nomenclator tarife'!M17</f>
        <v>23990.61</v>
      </c>
      <c r="F20" s="700">
        <f>'Nomenclator tarife'!S17</f>
        <v>326.83999999999997</v>
      </c>
    </row>
    <row r="21" spans="1:6" s="407" customFormat="1" ht="16.5" customHeight="1">
      <c r="A21" s="405" t="s">
        <v>227</v>
      </c>
      <c r="B21" s="406" t="s">
        <v>1332</v>
      </c>
      <c r="C21" s="1003"/>
      <c r="D21" s="700" t="str">
        <f>'Nomenclator tarife'!L18</f>
        <v xml:space="preserve"> </v>
      </c>
      <c r="E21" s="700">
        <f>'Nomenclator tarife'!M18</f>
        <v>32072.15</v>
      </c>
      <c r="F21" s="700">
        <f>'Nomenclator tarife'!S18</f>
        <v>446</v>
      </c>
    </row>
    <row r="22" spans="1:6" s="407" customFormat="1" ht="16.5" customHeight="1">
      <c r="A22" s="402" t="s">
        <v>228</v>
      </c>
      <c r="B22" s="406" t="s">
        <v>1292</v>
      </c>
      <c r="C22" s="1003"/>
      <c r="D22" s="700" t="str">
        <f>'Nomenclator tarife'!L19</f>
        <v xml:space="preserve"> </v>
      </c>
      <c r="E22" s="700">
        <f>'Nomenclator tarife'!M19</f>
        <v>48378.16</v>
      </c>
      <c r="F22" s="700">
        <f>'Nomenclator tarife'!S19</f>
        <v>683.55</v>
      </c>
    </row>
    <row r="23" spans="1:6" s="407" customFormat="1">
      <c r="A23" s="402" t="s">
        <v>229</v>
      </c>
      <c r="B23" s="406" t="s">
        <v>1333</v>
      </c>
      <c r="C23" s="1003"/>
      <c r="D23" s="700" t="str">
        <f>'Nomenclator tarife'!L20</f>
        <v xml:space="preserve"> </v>
      </c>
      <c r="E23" s="700">
        <f>'Nomenclator tarife'!M20</f>
        <v>84851.04</v>
      </c>
      <c r="F23" s="700">
        <f>'Nomenclator tarife'!S20</f>
        <v>1050.48</v>
      </c>
    </row>
    <row r="24" spans="1:6" s="407" customFormat="1">
      <c r="A24" s="405" t="s">
        <v>230</v>
      </c>
      <c r="B24" s="406" t="s">
        <v>1334</v>
      </c>
      <c r="C24" s="1003"/>
      <c r="D24" s="700" t="str">
        <f>'Nomenclator tarife'!L21</f>
        <v xml:space="preserve"> </v>
      </c>
      <c r="E24" s="700">
        <f>'Nomenclator tarife'!M21</f>
        <v>96757.74</v>
      </c>
      <c r="F24" s="700">
        <f>'Nomenclator tarife'!S21</f>
        <v>1341.1</v>
      </c>
    </row>
    <row r="25" spans="1:6" s="407" customFormat="1" ht="23.25" customHeight="1">
      <c r="A25" s="1002" t="s">
        <v>1322</v>
      </c>
      <c r="B25" s="1002"/>
      <c r="C25" s="500" t="s">
        <v>1335</v>
      </c>
      <c r="D25" s="1000"/>
      <c r="E25" s="1000"/>
      <c r="F25" s="1000"/>
    </row>
    <row r="26" spans="1:6" s="407" customFormat="1" ht="16.5" customHeight="1">
      <c r="A26" s="405" t="s">
        <v>231</v>
      </c>
      <c r="B26" s="996" t="s">
        <v>1283</v>
      </c>
      <c r="C26" s="406" t="s">
        <v>1284</v>
      </c>
      <c r="D26" s="404">
        <f>'Nomenclator tarife'!L22</f>
        <v>1091.26</v>
      </c>
      <c r="E26" s="404">
        <f>'Nomenclator tarife'!M22</f>
        <v>1096.3</v>
      </c>
      <c r="F26" s="404">
        <f>'Nomenclator tarife'!S22</f>
        <v>31.65</v>
      </c>
    </row>
    <row r="27" spans="1:6" s="407" customFormat="1" ht="16.5" customHeight="1">
      <c r="A27" s="402" t="s">
        <v>232</v>
      </c>
      <c r="B27" s="996"/>
      <c r="C27" s="406" t="s">
        <v>1285</v>
      </c>
      <c r="D27" s="700">
        <f>'Nomenclator tarife'!L23</f>
        <v>1112.51</v>
      </c>
      <c r="E27" s="700">
        <f>'Nomenclator tarife'!M23</f>
        <v>1117.56</v>
      </c>
      <c r="F27" s="700">
        <f>'Nomenclator tarife'!S23</f>
        <v>31.65</v>
      </c>
    </row>
    <row r="28" spans="1:6" s="407" customFormat="1" ht="16.5" customHeight="1">
      <c r="A28" s="402" t="s">
        <v>233</v>
      </c>
      <c r="B28" s="996"/>
      <c r="C28" s="406" t="s">
        <v>1286</v>
      </c>
      <c r="D28" s="700">
        <f>'Nomenclator tarife'!L24</f>
        <v>1115.1600000000001</v>
      </c>
      <c r="E28" s="700">
        <f>'Nomenclator tarife'!M24</f>
        <v>1120.2</v>
      </c>
      <c r="F28" s="700">
        <f>'Nomenclator tarife'!S24</f>
        <v>31.65</v>
      </c>
    </row>
    <row r="29" spans="1:6" s="407" customFormat="1" ht="16.5" customHeight="1">
      <c r="A29" s="405" t="s">
        <v>234</v>
      </c>
      <c r="B29" s="996"/>
      <c r="C29" s="406" t="s">
        <v>1287</v>
      </c>
      <c r="D29" s="700">
        <f>'Nomenclator tarife'!L25</f>
        <v>1133.42</v>
      </c>
      <c r="E29" s="700">
        <f>'Nomenclator tarife'!M25</f>
        <v>1138.47</v>
      </c>
      <c r="F29" s="700">
        <f>'Nomenclator tarife'!S25</f>
        <v>31.65</v>
      </c>
    </row>
    <row r="30" spans="1:6" s="407" customFormat="1" ht="16.5" customHeight="1">
      <c r="A30" s="405" t="s">
        <v>235</v>
      </c>
      <c r="B30" s="996"/>
      <c r="C30" s="406" t="s">
        <v>1327</v>
      </c>
      <c r="D30" s="700">
        <f>'Nomenclator tarife'!L26</f>
        <v>1108.49</v>
      </c>
      <c r="E30" s="700">
        <f>'Nomenclator tarife'!M26</f>
        <v>1113.53</v>
      </c>
      <c r="F30" s="700">
        <f>'Nomenclator tarife'!S26</f>
        <v>31.65</v>
      </c>
    </row>
    <row r="31" spans="1:6" s="407" customFormat="1" ht="16.5" customHeight="1">
      <c r="A31" s="402" t="s">
        <v>236</v>
      </c>
      <c r="B31" s="996"/>
      <c r="C31" s="406" t="s">
        <v>1336</v>
      </c>
      <c r="D31" s="700">
        <f>'Nomenclator tarife'!L27</f>
        <v>1118.51</v>
      </c>
      <c r="E31" s="700">
        <f>'Nomenclator tarife'!M27</f>
        <v>1123.55</v>
      </c>
      <c r="F31" s="700">
        <f>'Nomenclator tarife'!S27</f>
        <v>31.65</v>
      </c>
    </row>
    <row r="32" spans="1:6" s="407" customFormat="1" ht="16.5" customHeight="1">
      <c r="A32" s="402" t="s">
        <v>237</v>
      </c>
      <c r="B32" s="996"/>
      <c r="C32" s="406" t="s">
        <v>1329</v>
      </c>
      <c r="D32" s="700">
        <f>'Nomenclator tarife'!L28</f>
        <v>1163.8499999999999</v>
      </c>
      <c r="E32" s="700">
        <f>'Nomenclator tarife'!M28</f>
        <v>1168.8900000000001</v>
      </c>
      <c r="F32" s="700">
        <f>'Nomenclator tarife'!S28</f>
        <v>31.65</v>
      </c>
    </row>
    <row r="33" spans="1:6" s="407" customFormat="1" ht="16.5" customHeight="1">
      <c r="A33" s="405" t="s">
        <v>238</v>
      </c>
      <c r="B33" s="996"/>
      <c r="C33" s="406" t="s">
        <v>1330</v>
      </c>
      <c r="D33" s="700">
        <f>'Nomenclator tarife'!L29</f>
        <v>1225.4000000000001</v>
      </c>
      <c r="E33" s="700">
        <f>'Nomenclator tarife'!M29</f>
        <v>1230.44</v>
      </c>
      <c r="F33" s="700">
        <f>'Nomenclator tarife'!S29</f>
        <v>31.65</v>
      </c>
    </row>
    <row r="34" spans="1:6" s="407" customFormat="1" ht="16.5" customHeight="1">
      <c r="A34" s="405" t="s">
        <v>239</v>
      </c>
      <c r="B34" s="996"/>
      <c r="C34" s="406" t="s">
        <v>1337</v>
      </c>
      <c r="D34" s="700">
        <f>'Nomenclator tarife'!L30</f>
        <v>1323.18</v>
      </c>
      <c r="E34" s="700">
        <f>'Nomenclator tarife'!M30</f>
        <v>1328.22</v>
      </c>
      <c r="F34" s="700">
        <f>'Nomenclator tarife'!S30</f>
        <v>31.65</v>
      </c>
    </row>
    <row r="35" spans="1:6" s="407" customFormat="1" ht="16.5" customHeight="1">
      <c r="A35" s="402" t="s">
        <v>240</v>
      </c>
      <c r="B35" s="996"/>
      <c r="C35" s="406" t="s">
        <v>1331</v>
      </c>
      <c r="D35" s="700">
        <f>'Nomenclator tarife'!L31</f>
        <v>1356.04</v>
      </c>
      <c r="E35" s="700">
        <f>'Nomenclator tarife'!M31</f>
        <v>1361.08</v>
      </c>
      <c r="F35" s="700">
        <f>'Nomenclator tarife'!S31</f>
        <v>31.65</v>
      </c>
    </row>
    <row r="36" spans="1:6" s="407" customFormat="1" ht="16.5" customHeight="1">
      <c r="A36" s="402" t="s">
        <v>241</v>
      </c>
      <c r="B36" s="996"/>
      <c r="C36" s="406" t="s">
        <v>1332</v>
      </c>
      <c r="D36" s="700">
        <f>'Nomenclator tarife'!L32</f>
        <v>1449.67</v>
      </c>
      <c r="E36" s="700">
        <f>'Nomenclator tarife'!M32</f>
        <v>1454.71</v>
      </c>
      <c r="F36" s="700">
        <f>'Nomenclator tarife'!S32</f>
        <v>31.65</v>
      </c>
    </row>
    <row r="37" spans="1:6" s="407" customFormat="1" ht="16.5" customHeight="1">
      <c r="A37" s="405" t="s">
        <v>242</v>
      </c>
      <c r="B37" s="996"/>
      <c r="C37" s="406" t="s">
        <v>1338</v>
      </c>
      <c r="D37" s="700">
        <f>'Nomenclator tarife'!L33</f>
        <v>1591.08</v>
      </c>
      <c r="E37" s="700">
        <f>'Nomenclator tarife'!M33</f>
        <v>1596.12</v>
      </c>
      <c r="F37" s="700">
        <f>'Nomenclator tarife'!S33</f>
        <v>31.65</v>
      </c>
    </row>
    <row r="38" spans="1:6" s="407" customFormat="1" ht="16.5" customHeight="1">
      <c r="A38" s="405" t="s">
        <v>243</v>
      </c>
      <c r="B38" s="996"/>
      <c r="C38" s="406" t="s">
        <v>1292</v>
      </c>
      <c r="D38" s="700">
        <f>'Nomenclator tarife'!L34</f>
        <v>2017.28</v>
      </c>
      <c r="E38" s="700">
        <f>'Nomenclator tarife'!M34</f>
        <v>2022.32</v>
      </c>
      <c r="F38" s="700">
        <f>'Nomenclator tarife'!S34</f>
        <v>31.65</v>
      </c>
    </row>
    <row r="39" spans="1:6" s="407" customFormat="1" ht="16.5" customHeight="1">
      <c r="A39" s="402" t="s">
        <v>244</v>
      </c>
      <c r="B39" s="996"/>
      <c r="C39" s="406" t="s">
        <v>1339</v>
      </c>
      <c r="D39" s="700">
        <f>'Nomenclator tarife'!L35</f>
        <v>2006.46</v>
      </c>
      <c r="E39" s="700">
        <f>'Nomenclator tarife'!M35</f>
        <v>2011.5</v>
      </c>
      <c r="F39" s="700">
        <f>'Nomenclator tarife'!S35</f>
        <v>31.65</v>
      </c>
    </row>
    <row r="40" spans="1:6" s="407" customFormat="1">
      <c r="A40" s="402" t="s">
        <v>245</v>
      </c>
      <c r="B40" s="996"/>
      <c r="C40" s="406" t="s">
        <v>1333</v>
      </c>
      <c r="D40" s="700">
        <f>'Nomenclator tarife'!L36</f>
        <v>2017.28</v>
      </c>
      <c r="E40" s="700">
        <f>'Nomenclator tarife'!M36</f>
        <v>2022.32</v>
      </c>
      <c r="F40" s="700">
        <f>'Nomenclator tarife'!S36</f>
        <v>31.65</v>
      </c>
    </row>
    <row r="41" spans="1:6" s="407" customFormat="1">
      <c r="A41" s="405" t="s">
        <v>246</v>
      </c>
      <c r="B41" s="996"/>
      <c r="C41" s="406" t="s">
        <v>1334</v>
      </c>
      <c r="D41" s="700">
        <f>'Nomenclator tarife'!L37</f>
        <v>2342.9899999999998</v>
      </c>
      <c r="E41" s="700">
        <f>'Nomenclator tarife'!M37</f>
        <v>2348.0300000000002</v>
      </c>
      <c r="F41" s="700">
        <f>'Nomenclator tarife'!S37</f>
        <v>31.65</v>
      </c>
    </row>
    <row r="42" spans="1:6" s="407" customFormat="1">
      <c r="A42" s="405" t="s">
        <v>247</v>
      </c>
      <c r="B42" s="996"/>
      <c r="C42" s="406" t="s">
        <v>1340</v>
      </c>
      <c r="D42" s="700">
        <f>'Nomenclator tarife'!L38</f>
        <v>2390.71</v>
      </c>
      <c r="E42" s="700">
        <f>'Nomenclator tarife'!M38</f>
        <v>2395.75</v>
      </c>
      <c r="F42" s="700">
        <f>'Nomenclator tarife'!S38</f>
        <v>31.65</v>
      </c>
    </row>
    <row r="43" spans="1:6" s="407" customFormat="1" ht="18" customHeight="1">
      <c r="A43" s="402" t="s">
        <v>248</v>
      </c>
      <c r="B43" s="996" t="s">
        <v>1341</v>
      </c>
      <c r="C43" s="406" t="s">
        <v>1284</v>
      </c>
      <c r="D43" s="700">
        <f>'Nomenclator tarife'!L39</f>
        <v>1594.18</v>
      </c>
      <c r="E43" s="700">
        <f>'Nomenclator tarife'!M39</f>
        <v>1599.22</v>
      </c>
      <c r="F43" s="700">
        <f>'Nomenclator tarife'!S39</f>
        <v>34.01</v>
      </c>
    </row>
    <row r="44" spans="1:6" s="135" customFormat="1">
      <c r="A44" s="405" t="s">
        <v>249</v>
      </c>
      <c r="B44" s="996"/>
      <c r="C44" s="406" t="s">
        <v>1285</v>
      </c>
      <c r="D44" s="700">
        <f>'Nomenclator tarife'!L40</f>
        <v>1614.22</v>
      </c>
      <c r="E44" s="700">
        <f>'Nomenclator tarife'!M40</f>
        <v>1619.27</v>
      </c>
      <c r="F44" s="700">
        <f>'Nomenclator tarife'!S40</f>
        <v>34.01</v>
      </c>
    </row>
    <row r="45" spans="1:6" s="135" customFormat="1" ht="16.5" customHeight="1">
      <c r="A45" s="405" t="s">
        <v>250</v>
      </c>
      <c r="B45" s="996"/>
      <c r="C45" s="406" t="s">
        <v>1286</v>
      </c>
      <c r="D45" s="700">
        <f>'Nomenclator tarife'!L41</f>
        <v>1606.19</v>
      </c>
      <c r="E45" s="700">
        <f>'Nomenclator tarife'!M41</f>
        <v>1611.23</v>
      </c>
      <c r="F45" s="700">
        <f>'Nomenclator tarife'!S41</f>
        <v>34.01</v>
      </c>
    </row>
    <row r="46" spans="1:6" s="135" customFormat="1" ht="16.5" customHeight="1">
      <c r="A46" s="402" t="s">
        <v>251</v>
      </c>
      <c r="B46" s="996"/>
      <c r="C46" s="406" t="s">
        <v>1287</v>
      </c>
      <c r="D46" s="700">
        <f>'Nomenclator tarife'!L42</f>
        <v>1614.61</v>
      </c>
      <c r="E46" s="700">
        <f>'Nomenclator tarife'!M42</f>
        <v>1619.65</v>
      </c>
      <c r="F46" s="700">
        <f>'Nomenclator tarife'!S42</f>
        <v>34.01</v>
      </c>
    </row>
    <row r="47" spans="1:6" s="135" customFormat="1" ht="16.5" customHeight="1">
      <c r="A47" s="405" t="s">
        <v>252</v>
      </c>
      <c r="B47" s="996"/>
      <c r="C47" s="406" t="s">
        <v>1327</v>
      </c>
      <c r="D47" s="700">
        <f>'Nomenclator tarife'!L43</f>
        <v>1635.04</v>
      </c>
      <c r="E47" s="700">
        <f>'Nomenclator tarife'!M43</f>
        <v>1640.09</v>
      </c>
      <c r="F47" s="700">
        <f>'Nomenclator tarife'!S43</f>
        <v>34.01</v>
      </c>
    </row>
    <row r="48" spans="1:6" s="135" customFormat="1" ht="16.5" customHeight="1">
      <c r="A48" s="405" t="s">
        <v>253</v>
      </c>
      <c r="B48" s="996"/>
      <c r="C48" s="406" t="s">
        <v>1336</v>
      </c>
      <c r="D48" s="700">
        <f>'Nomenclator tarife'!L44</f>
        <v>1654.28</v>
      </c>
      <c r="E48" s="700">
        <f>'Nomenclator tarife'!M44</f>
        <v>1659.32</v>
      </c>
      <c r="F48" s="700">
        <f>'Nomenclator tarife'!S44</f>
        <v>34.01</v>
      </c>
    </row>
    <row r="49" spans="1:6" s="135" customFormat="1" ht="16.5" customHeight="1">
      <c r="A49" s="402" t="s">
        <v>254</v>
      </c>
      <c r="B49" s="996"/>
      <c r="C49" s="406" t="s">
        <v>1329</v>
      </c>
      <c r="D49" s="700">
        <f>'Nomenclator tarife'!L45</f>
        <v>1682.53</v>
      </c>
      <c r="E49" s="700">
        <f>'Nomenclator tarife'!M45</f>
        <v>1687.58</v>
      </c>
      <c r="F49" s="700">
        <f>'Nomenclator tarife'!S45</f>
        <v>34.01</v>
      </c>
    </row>
    <row r="50" spans="1:6" s="135" customFormat="1" ht="16.5" customHeight="1">
      <c r="A50" s="405" t="s">
        <v>255</v>
      </c>
      <c r="B50" s="996"/>
      <c r="C50" s="406" t="s">
        <v>1330</v>
      </c>
      <c r="D50" s="700">
        <f>'Nomenclator tarife'!L46</f>
        <v>1708.7</v>
      </c>
      <c r="E50" s="700">
        <f>'Nomenclator tarife'!M46</f>
        <v>1713.74</v>
      </c>
      <c r="F50" s="700">
        <f>'Nomenclator tarife'!S46</f>
        <v>34.01</v>
      </c>
    </row>
    <row r="51" spans="1:6" s="135" customFormat="1" ht="16.5" customHeight="1">
      <c r="A51" s="405" t="s">
        <v>256</v>
      </c>
      <c r="B51" s="996"/>
      <c r="C51" s="406" t="s">
        <v>1337</v>
      </c>
      <c r="D51" s="700">
        <f>'Nomenclator tarife'!L47</f>
        <v>1823.08</v>
      </c>
      <c r="E51" s="700">
        <f>'Nomenclator tarife'!M47</f>
        <v>1828.13</v>
      </c>
      <c r="F51" s="700">
        <f>'Nomenclator tarife'!S47</f>
        <v>34.01</v>
      </c>
    </row>
    <row r="52" spans="1:6" s="135" customFormat="1" ht="16.5" customHeight="1">
      <c r="A52" s="402" t="s">
        <v>257</v>
      </c>
      <c r="B52" s="996"/>
      <c r="C52" s="406" t="s">
        <v>1331</v>
      </c>
      <c r="D52" s="700">
        <f>'Nomenclator tarife'!L48</f>
        <v>1850.53</v>
      </c>
      <c r="E52" s="700">
        <f>'Nomenclator tarife'!M48</f>
        <v>1855.58</v>
      </c>
      <c r="F52" s="700">
        <f>'Nomenclator tarife'!S48</f>
        <v>34.01</v>
      </c>
    </row>
    <row r="53" spans="1:6" s="135" customFormat="1" ht="16.5" customHeight="1">
      <c r="A53" s="405" t="s">
        <v>258</v>
      </c>
      <c r="B53" s="996"/>
      <c r="C53" s="406" t="s">
        <v>1332</v>
      </c>
      <c r="D53" s="700">
        <f>'Nomenclator tarife'!L49</f>
        <v>1892.01</v>
      </c>
      <c r="E53" s="700">
        <f>'Nomenclator tarife'!M49</f>
        <v>1897.05</v>
      </c>
      <c r="F53" s="700">
        <f>'Nomenclator tarife'!S49</f>
        <v>34.01</v>
      </c>
    </row>
    <row r="54" spans="1:6" s="135" customFormat="1" ht="16.5" customHeight="1">
      <c r="A54" s="405" t="s">
        <v>259</v>
      </c>
      <c r="B54" s="996"/>
      <c r="C54" s="406" t="s">
        <v>1338</v>
      </c>
      <c r="D54" s="700">
        <f>'Nomenclator tarife'!L50</f>
        <v>2092.79</v>
      </c>
      <c r="E54" s="700">
        <f>'Nomenclator tarife'!M50</f>
        <v>2097.83</v>
      </c>
      <c r="F54" s="700">
        <f>'Nomenclator tarife'!S50</f>
        <v>34.01</v>
      </c>
    </row>
    <row r="55" spans="1:6" s="135" customFormat="1" ht="16.5" customHeight="1">
      <c r="A55" s="402" t="s">
        <v>260</v>
      </c>
      <c r="B55" s="996"/>
      <c r="C55" s="406" t="s">
        <v>1292</v>
      </c>
      <c r="D55" s="700">
        <f>'Nomenclator tarife'!L51</f>
        <v>2518.98</v>
      </c>
      <c r="E55" s="700">
        <f>'Nomenclator tarife'!M51</f>
        <v>2524.0300000000002</v>
      </c>
      <c r="F55" s="700">
        <f>'Nomenclator tarife'!S51</f>
        <v>34.01</v>
      </c>
    </row>
    <row r="56" spans="1:6" s="135" customFormat="1" ht="16.5" customHeight="1">
      <c r="A56" s="405" t="s">
        <v>261</v>
      </c>
      <c r="B56" s="996"/>
      <c r="C56" s="406" t="s">
        <v>1339</v>
      </c>
      <c r="D56" s="700">
        <f>'Nomenclator tarife'!L52</f>
        <v>2445.65</v>
      </c>
      <c r="E56" s="700">
        <f>'Nomenclator tarife'!M52</f>
        <v>2450.69</v>
      </c>
      <c r="F56" s="700">
        <f>'Nomenclator tarife'!S52</f>
        <v>34.01</v>
      </c>
    </row>
    <row r="57" spans="1:6" s="135" customFormat="1">
      <c r="A57" s="405" t="s">
        <v>262</v>
      </c>
      <c r="B57" s="996"/>
      <c r="C57" s="406" t="s">
        <v>1333</v>
      </c>
      <c r="D57" s="700">
        <f>'Nomenclator tarife'!L53</f>
        <v>3025.26</v>
      </c>
      <c r="E57" s="700">
        <f>'Nomenclator tarife'!M53</f>
        <v>3030.31</v>
      </c>
      <c r="F57" s="700">
        <f>'Nomenclator tarife'!S53</f>
        <v>34.01</v>
      </c>
    </row>
    <row r="58" spans="1:6" s="135" customFormat="1">
      <c r="A58" s="402" t="s">
        <v>263</v>
      </c>
      <c r="B58" s="996"/>
      <c r="C58" s="406" t="s">
        <v>1334</v>
      </c>
      <c r="D58" s="700">
        <f>'Nomenclator tarife'!L54</f>
        <v>3154.25</v>
      </c>
      <c r="E58" s="700">
        <f>'Nomenclator tarife'!M54</f>
        <v>3159.3</v>
      </c>
      <c r="F58" s="700">
        <f>'Nomenclator tarife'!S54</f>
        <v>34.01</v>
      </c>
    </row>
    <row r="59" spans="1:6" s="135" customFormat="1">
      <c r="A59" s="405" t="s">
        <v>264</v>
      </c>
      <c r="B59" s="996"/>
      <c r="C59" s="406" t="s">
        <v>1340</v>
      </c>
      <c r="D59" s="700">
        <f>'Nomenclator tarife'!L55</f>
        <v>3713.31</v>
      </c>
      <c r="E59" s="700">
        <f>'Nomenclator tarife'!M55</f>
        <v>3718.35</v>
      </c>
      <c r="F59" s="700">
        <f>'Nomenclator tarife'!S55</f>
        <v>34.01</v>
      </c>
    </row>
    <row r="60" spans="1:6" s="135" customFormat="1" ht="18" customHeight="1">
      <c r="A60" s="405" t="s">
        <v>265</v>
      </c>
      <c r="B60" s="996" t="s">
        <v>1342</v>
      </c>
      <c r="C60" s="406" t="s">
        <v>1286</v>
      </c>
      <c r="D60" s="700" t="str">
        <f>'Nomenclator tarife'!L56</f>
        <v xml:space="preserve"> </v>
      </c>
      <c r="E60" s="700">
        <f>'Nomenclator tarife'!M56</f>
        <v>2494.25</v>
      </c>
      <c r="F60" s="700">
        <f>'Nomenclator tarife'!S56</f>
        <v>39.1</v>
      </c>
    </row>
    <row r="61" spans="1:6" s="135" customFormat="1" ht="16.5" customHeight="1">
      <c r="A61" s="402" t="s">
        <v>266</v>
      </c>
      <c r="B61" s="996"/>
      <c r="C61" s="406" t="s">
        <v>1287</v>
      </c>
      <c r="D61" s="700" t="str">
        <f>'Nomenclator tarife'!L57</f>
        <v xml:space="preserve"> </v>
      </c>
      <c r="E61" s="700">
        <f>'Nomenclator tarife'!M57</f>
        <v>2495.56</v>
      </c>
      <c r="F61" s="700">
        <f>'Nomenclator tarife'!S57</f>
        <v>39.1</v>
      </c>
    </row>
    <row r="62" spans="1:6" s="135" customFormat="1" ht="16.5" customHeight="1">
      <c r="A62" s="405" t="s">
        <v>267</v>
      </c>
      <c r="B62" s="996"/>
      <c r="C62" s="406" t="s">
        <v>1327</v>
      </c>
      <c r="D62" s="700" t="str">
        <f>'Nomenclator tarife'!L58</f>
        <v xml:space="preserve"> </v>
      </c>
      <c r="E62" s="700">
        <f>'Nomenclator tarife'!M58</f>
        <v>2514.84</v>
      </c>
      <c r="F62" s="700">
        <f>'Nomenclator tarife'!S58</f>
        <v>39.1</v>
      </c>
    </row>
    <row r="63" spans="1:6" s="135" customFormat="1" ht="16.5" customHeight="1">
      <c r="A63" s="405" t="s">
        <v>268</v>
      </c>
      <c r="B63" s="996"/>
      <c r="C63" s="406" t="s">
        <v>1336</v>
      </c>
      <c r="D63" s="700" t="str">
        <f>'Nomenclator tarife'!L59</f>
        <v xml:space="preserve"> </v>
      </c>
      <c r="E63" s="700">
        <f>'Nomenclator tarife'!M59</f>
        <v>2497.81</v>
      </c>
      <c r="F63" s="700">
        <f>'Nomenclator tarife'!S59</f>
        <v>39.1</v>
      </c>
    </row>
    <row r="64" spans="1:6" s="135" customFormat="1" ht="16.5" customHeight="1">
      <c r="A64" s="402" t="s">
        <v>269</v>
      </c>
      <c r="B64" s="996"/>
      <c r="C64" s="406" t="s">
        <v>1329</v>
      </c>
      <c r="D64" s="700" t="str">
        <f>'Nomenclator tarife'!L60</f>
        <v xml:space="preserve"> </v>
      </c>
      <c r="E64" s="700">
        <f>'Nomenclator tarife'!M60</f>
        <v>2551.91</v>
      </c>
      <c r="F64" s="700">
        <f>'Nomenclator tarife'!S60</f>
        <v>39.1</v>
      </c>
    </row>
    <row r="65" spans="1:6" s="135" customFormat="1" ht="16.5" customHeight="1">
      <c r="A65" s="405" t="s">
        <v>270</v>
      </c>
      <c r="B65" s="996"/>
      <c r="C65" s="406" t="s">
        <v>1330</v>
      </c>
      <c r="D65" s="700" t="str">
        <f>'Nomenclator tarife'!L61</f>
        <v xml:space="preserve"> </v>
      </c>
      <c r="E65" s="700">
        <f>'Nomenclator tarife'!M61</f>
        <v>2634.76</v>
      </c>
      <c r="F65" s="700">
        <f>'Nomenclator tarife'!S61</f>
        <v>39.1</v>
      </c>
    </row>
    <row r="66" spans="1:6" s="135" customFormat="1" ht="16.5" customHeight="1">
      <c r="A66" s="405" t="s">
        <v>271</v>
      </c>
      <c r="B66" s="996"/>
      <c r="C66" s="406" t="s">
        <v>1337</v>
      </c>
      <c r="D66" s="700" t="str">
        <f>'Nomenclator tarife'!L62</f>
        <v xml:space="preserve"> </v>
      </c>
      <c r="E66" s="700">
        <f>'Nomenclator tarife'!M62</f>
        <v>2662.11</v>
      </c>
      <c r="F66" s="700">
        <f>'Nomenclator tarife'!S62</f>
        <v>39.1</v>
      </c>
    </row>
    <row r="67" spans="1:6" s="135" customFormat="1" ht="16.5" customHeight="1">
      <c r="A67" s="402" t="s">
        <v>272</v>
      </c>
      <c r="B67" s="996"/>
      <c r="C67" s="406" t="s">
        <v>1331</v>
      </c>
      <c r="D67" s="700" t="str">
        <f>'Nomenclator tarife'!L63</f>
        <v xml:space="preserve"> </v>
      </c>
      <c r="E67" s="700">
        <f>'Nomenclator tarife'!M63</f>
        <v>2693.47</v>
      </c>
      <c r="F67" s="700">
        <f>'Nomenclator tarife'!S63</f>
        <v>39.1</v>
      </c>
    </row>
    <row r="68" spans="1:6" s="135" customFormat="1" ht="16.5" customHeight="1">
      <c r="A68" s="405" t="s">
        <v>273</v>
      </c>
      <c r="B68" s="996"/>
      <c r="C68" s="406" t="s">
        <v>1332</v>
      </c>
      <c r="D68" s="700" t="str">
        <f>'Nomenclator tarife'!L64</f>
        <v xml:space="preserve"> </v>
      </c>
      <c r="E68" s="700">
        <f>'Nomenclator tarife'!M64</f>
        <v>2667.92</v>
      </c>
      <c r="F68" s="700">
        <f>'Nomenclator tarife'!S64</f>
        <v>39.1</v>
      </c>
    </row>
    <row r="69" spans="1:6" s="135" customFormat="1" ht="16.5" customHeight="1">
      <c r="A69" s="405" t="s">
        <v>274</v>
      </c>
      <c r="B69" s="996"/>
      <c r="C69" s="406" t="s">
        <v>1338</v>
      </c>
      <c r="D69" s="700" t="str">
        <f>'Nomenclator tarife'!L65</f>
        <v xml:space="preserve"> </v>
      </c>
      <c r="E69" s="700">
        <f>'Nomenclator tarife'!M65</f>
        <v>3386.94</v>
      </c>
      <c r="F69" s="700">
        <f>'Nomenclator tarife'!S65</f>
        <v>39.1</v>
      </c>
    </row>
    <row r="70" spans="1:6" s="135" customFormat="1" ht="16.5" customHeight="1">
      <c r="A70" s="402" t="s">
        <v>275</v>
      </c>
      <c r="B70" s="996"/>
      <c r="C70" s="406" t="s">
        <v>1292</v>
      </c>
      <c r="D70" s="700" t="str">
        <f>'Nomenclator tarife'!L66</f>
        <v xml:space="preserve"> </v>
      </c>
      <c r="E70" s="700">
        <f>'Nomenclator tarife'!M66</f>
        <v>3399.85</v>
      </c>
      <c r="F70" s="700">
        <f>'Nomenclator tarife'!S66</f>
        <v>39.1</v>
      </c>
    </row>
    <row r="71" spans="1:6" s="135" customFormat="1" ht="16.5" customHeight="1">
      <c r="A71" s="405" t="s">
        <v>276</v>
      </c>
      <c r="B71" s="996"/>
      <c r="C71" s="406" t="s">
        <v>1339</v>
      </c>
      <c r="D71" s="700" t="str">
        <f>'Nomenclator tarife'!L67</f>
        <v xml:space="preserve"> </v>
      </c>
      <c r="E71" s="700">
        <f>'Nomenclator tarife'!M67</f>
        <v>3412.74</v>
      </c>
      <c r="F71" s="700">
        <f>'Nomenclator tarife'!S67</f>
        <v>39.1</v>
      </c>
    </row>
    <row r="72" spans="1:6" s="135" customFormat="1">
      <c r="A72" s="405" t="s">
        <v>277</v>
      </c>
      <c r="B72" s="996"/>
      <c r="C72" s="406" t="s">
        <v>1333</v>
      </c>
      <c r="D72" s="700" t="str">
        <f>'Nomenclator tarife'!L68</f>
        <v xml:space="preserve"> </v>
      </c>
      <c r="E72" s="700">
        <f>'Nomenclator tarife'!M68</f>
        <v>3902.86</v>
      </c>
      <c r="F72" s="700">
        <f>'Nomenclator tarife'!S68</f>
        <v>39.1</v>
      </c>
    </row>
    <row r="73" spans="1:6" s="135" customFormat="1">
      <c r="A73" s="402" t="s">
        <v>278</v>
      </c>
      <c r="B73" s="996"/>
      <c r="C73" s="406" t="s">
        <v>1334</v>
      </c>
      <c r="D73" s="700" t="str">
        <f>'Nomenclator tarife'!L69</f>
        <v xml:space="preserve"> </v>
      </c>
      <c r="E73" s="700">
        <f>'Nomenclator tarife'!M69</f>
        <v>4031.85</v>
      </c>
      <c r="F73" s="700">
        <f>'Nomenclator tarife'!S69</f>
        <v>39.1</v>
      </c>
    </row>
    <row r="74" spans="1:6" s="135" customFormat="1">
      <c r="A74" s="405" t="s">
        <v>279</v>
      </c>
      <c r="B74" s="996"/>
      <c r="C74" s="406" t="s">
        <v>1340</v>
      </c>
      <c r="D74" s="700" t="str">
        <f>'Nomenclator tarife'!L70</f>
        <v xml:space="preserve"> </v>
      </c>
      <c r="E74" s="700">
        <f>'Nomenclator tarife'!M70</f>
        <v>4590.91</v>
      </c>
      <c r="F74" s="700">
        <f>'Nomenclator tarife'!S70</f>
        <v>39.1</v>
      </c>
    </row>
    <row r="75" spans="1:6" s="407" customFormat="1" ht="15.75" customHeight="1">
      <c r="A75" s="405" t="s">
        <v>280</v>
      </c>
      <c r="B75" s="996" t="s">
        <v>1343</v>
      </c>
      <c r="C75" s="406" t="s">
        <v>1287</v>
      </c>
      <c r="D75" s="700" t="str">
        <f>'Nomenclator tarife'!L71</f>
        <v xml:space="preserve"> </v>
      </c>
      <c r="E75" s="700">
        <f>'Nomenclator tarife'!M71</f>
        <v>2959.87</v>
      </c>
      <c r="F75" s="700">
        <f>'Nomenclator tarife'!S71</f>
        <v>50.42</v>
      </c>
    </row>
    <row r="76" spans="1:6" s="135" customFormat="1" ht="16.5" customHeight="1">
      <c r="A76" s="402" t="s">
        <v>281</v>
      </c>
      <c r="B76" s="996"/>
      <c r="C76" s="406" t="s">
        <v>1327</v>
      </c>
      <c r="D76" s="700" t="str">
        <f>'Nomenclator tarife'!L72</f>
        <v xml:space="preserve"> </v>
      </c>
      <c r="E76" s="700">
        <f>'Nomenclator tarife'!M72</f>
        <v>2959.87</v>
      </c>
      <c r="F76" s="700">
        <f>'Nomenclator tarife'!S72</f>
        <v>50.42</v>
      </c>
    </row>
    <row r="77" spans="1:6" s="135" customFormat="1" ht="16.5" customHeight="1">
      <c r="A77" s="405" t="s">
        <v>282</v>
      </c>
      <c r="B77" s="996"/>
      <c r="C77" s="406" t="s">
        <v>1336</v>
      </c>
      <c r="D77" s="700" t="str">
        <f>'Nomenclator tarife'!L73</f>
        <v xml:space="preserve"> </v>
      </c>
      <c r="E77" s="700">
        <f>'Nomenclator tarife'!M73</f>
        <v>2980.14</v>
      </c>
      <c r="F77" s="700">
        <f>'Nomenclator tarife'!S73</f>
        <v>50.42</v>
      </c>
    </row>
    <row r="78" spans="1:6" s="407" customFormat="1" ht="16.5" customHeight="1">
      <c r="A78" s="405" t="s">
        <v>283</v>
      </c>
      <c r="B78" s="996"/>
      <c r="C78" s="406" t="s">
        <v>1329</v>
      </c>
      <c r="D78" s="700" t="str">
        <f>'Nomenclator tarife'!L74</f>
        <v xml:space="preserve"> </v>
      </c>
      <c r="E78" s="700">
        <f>'Nomenclator tarife'!M74</f>
        <v>2977.13</v>
      </c>
      <c r="F78" s="700">
        <f>'Nomenclator tarife'!S74</f>
        <v>50.42</v>
      </c>
    </row>
    <row r="79" spans="1:6" s="409" customFormat="1" ht="16.5" customHeight="1">
      <c r="A79" s="402" t="s">
        <v>284</v>
      </c>
      <c r="B79" s="996"/>
      <c r="C79" s="406" t="s">
        <v>1330</v>
      </c>
      <c r="D79" s="700" t="str">
        <f>'Nomenclator tarife'!L75</f>
        <v xml:space="preserve"> </v>
      </c>
      <c r="E79" s="700">
        <f>'Nomenclator tarife'!M75</f>
        <v>3085.02</v>
      </c>
      <c r="F79" s="700">
        <f>'Nomenclator tarife'!S75</f>
        <v>50.42</v>
      </c>
    </row>
    <row r="80" spans="1:6" s="409" customFormat="1" ht="16.5" customHeight="1">
      <c r="A80" s="405" t="s">
        <v>285</v>
      </c>
      <c r="B80" s="996"/>
      <c r="C80" s="406" t="s">
        <v>1337</v>
      </c>
      <c r="D80" s="700" t="str">
        <f>'Nomenclator tarife'!L76</f>
        <v xml:space="preserve"> </v>
      </c>
      <c r="E80" s="700">
        <f>'Nomenclator tarife'!M76</f>
        <v>3900.35</v>
      </c>
      <c r="F80" s="700">
        <f>'Nomenclator tarife'!S76</f>
        <v>50.42</v>
      </c>
    </row>
    <row r="81" spans="1:6" s="409" customFormat="1" ht="16.5" customHeight="1">
      <c r="A81" s="405" t="s">
        <v>286</v>
      </c>
      <c r="B81" s="996"/>
      <c r="C81" s="406" t="s">
        <v>1331</v>
      </c>
      <c r="D81" s="700" t="str">
        <f>'Nomenclator tarife'!L77</f>
        <v xml:space="preserve"> </v>
      </c>
      <c r="E81" s="700">
        <f>'Nomenclator tarife'!M77</f>
        <v>4237.78</v>
      </c>
      <c r="F81" s="700">
        <f>'Nomenclator tarife'!S77</f>
        <v>50.42</v>
      </c>
    </row>
    <row r="82" spans="1:6" s="409" customFormat="1" ht="16.5" customHeight="1">
      <c r="A82" s="402" t="s">
        <v>287</v>
      </c>
      <c r="B82" s="996"/>
      <c r="C82" s="406" t="s">
        <v>1332</v>
      </c>
      <c r="D82" s="700" t="str">
        <f>'Nomenclator tarife'!L78</f>
        <v xml:space="preserve"> </v>
      </c>
      <c r="E82" s="700">
        <f>'Nomenclator tarife'!M78</f>
        <v>4344.4799999999996</v>
      </c>
      <c r="F82" s="700">
        <f>'Nomenclator tarife'!S78</f>
        <v>50.42</v>
      </c>
    </row>
    <row r="83" spans="1:6" s="409" customFormat="1" ht="16.5" customHeight="1">
      <c r="A83" s="405" t="s">
        <v>288</v>
      </c>
      <c r="B83" s="996"/>
      <c r="C83" s="406" t="s">
        <v>1338</v>
      </c>
      <c r="D83" s="700" t="str">
        <f>'Nomenclator tarife'!L79</f>
        <v xml:space="preserve"> </v>
      </c>
      <c r="E83" s="700">
        <f>'Nomenclator tarife'!M79</f>
        <v>4353.49</v>
      </c>
      <c r="F83" s="700">
        <f>'Nomenclator tarife'!S79</f>
        <v>50.42</v>
      </c>
    </row>
    <row r="84" spans="1:6" s="409" customFormat="1" ht="16.5" customHeight="1">
      <c r="A84" s="405" t="s">
        <v>289</v>
      </c>
      <c r="B84" s="996"/>
      <c r="C84" s="406" t="s">
        <v>1292</v>
      </c>
      <c r="D84" s="700" t="str">
        <f>'Nomenclator tarife'!L80</f>
        <v xml:space="preserve"> </v>
      </c>
      <c r="E84" s="700">
        <f>'Nomenclator tarife'!M80</f>
        <v>4512.79</v>
      </c>
      <c r="F84" s="700">
        <f>'Nomenclator tarife'!S80</f>
        <v>50.42</v>
      </c>
    </row>
    <row r="85" spans="1:6" s="409" customFormat="1" ht="16.5" customHeight="1">
      <c r="A85" s="402" t="s">
        <v>290</v>
      </c>
      <c r="B85" s="996"/>
      <c r="C85" s="406" t="s">
        <v>1339</v>
      </c>
      <c r="D85" s="700" t="str">
        <f>'Nomenclator tarife'!L81</f>
        <v xml:space="preserve"> </v>
      </c>
      <c r="E85" s="700">
        <f>'Nomenclator tarife'!M81</f>
        <v>4874.97</v>
      </c>
      <c r="F85" s="700">
        <f>'Nomenclator tarife'!S81</f>
        <v>50.42</v>
      </c>
    </row>
    <row r="86" spans="1:6" s="409" customFormat="1">
      <c r="A86" s="405" t="s">
        <v>291</v>
      </c>
      <c r="B86" s="996"/>
      <c r="C86" s="406" t="s">
        <v>1333</v>
      </c>
      <c r="D86" s="700" t="str">
        <f>'Nomenclator tarife'!L82</f>
        <v xml:space="preserve"> </v>
      </c>
      <c r="E86" s="700">
        <f>'Nomenclator tarife'!M82</f>
        <v>4615.4799999999996</v>
      </c>
      <c r="F86" s="700">
        <f>'Nomenclator tarife'!S82</f>
        <v>50.42</v>
      </c>
    </row>
    <row r="87" spans="1:6" s="409" customFormat="1">
      <c r="A87" s="405" t="s">
        <v>292</v>
      </c>
      <c r="B87" s="996"/>
      <c r="C87" s="406" t="s">
        <v>1334</v>
      </c>
      <c r="D87" s="700" t="str">
        <f>'Nomenclator tarife'!L83</f>
        <v xml:space="preserve"> </v>
      </c>
      <c r="E87" s="700">
        <f>'Nomenclator tarife'!M83</f>
        <v>4488.13</v>
      </c>
      <c r="F87" s="700">
        <f>'Nomenclator tarife'!S83</f>
        <v>50.42</v>
      </c>
    </row>
    <row r="88" spans="1:6" s="409" customFormat="1">
      <c r="A88" s="402" t="s">
        <v>293</v>
      </c>
      <c r="B88" s="996"/>
      <c r="C88" s="406" t="s">
        <v>1340</v>
      </c>
      <c r="D88" s="700" t="str">
        <f>'Nomenclator tarife'!L84</f>
        <v xml:space="preserve"> </v>
      </c>
      <c r="E88" s="700">
        <f>'Nomenclator tarife'!M84</f>
        <v>5047.18</v>
      </c>
      <c r="F88" s="700">
        <f>'Nomenclator tarife'!S84</f>
        <v>50.42</v>
      </c>
    </row>
    <row r="89" spans="1:6" s="409" customFormat="1" ht="18" customHeight="1">
      <c r="A89" s="405" t="s">
        <v>294</v>
      </c>
      <c r="B89" s="996" t="s">
        <v>1287</v>
      </c>
      <c r="C89" s="406" t="s">
        <v>1327</v>
      </c>
      <c r="D89" s="700" t="str">
        <f>'Nomenclator tarife'!L85</f>
        <v xml:space="preserve"> </v>
      </c>
      <c r="E89" s="700">
        <f>'Nomenclator tarife'!M85</f>
        <v>4018.87</v>
      </c>
      <c r="F89" s="700">
        <f>'Nomenclator tarife'!S85</f>
        <v>71.17</v>
      </c>
    </row>
    <row r="90" spans="1:6" s="409" customFormat="1" ht="16.5" customHeight="1">
      <c r="A90" s="405" t="s">
        <v>295</v>
      </c>
      <c r="B90" s="996"/>
      <c r="C90" s="406" t="s">
        <v>1336</v>
      </c>
      <c r="D90" s="700" t="str">
        <f>'Nomenclator tarife'!L86</f>
        <v xml:space="preserve"> </v>
      </c>
      <c r="E90" s="700">
        <f>'Nomenclator tarife'!M86</f>
        <v>4018.87</v>
      </c>
      <c r="F90" s="700">
        <f>'Nomenclator tarife'!S86</f>
        <v>71.17</v>
      </c>
    </row>
    <row r="91" spans="1:6" s="409" customFormat="1" ht="16.5" customHeight="1">
      <c r="A91" s="402" t="s">
        <v>296</v>
      </c>
      <c r="B91" s="996"/>
      <c r="C91" s="406" t="s">
        <v>1329</v>
      </c>
      <c r="D91" s="700" t="str">
        <f>'Nomenclator tarife'!L87</f>
        <v xml:space="preserve"> </v>
      </c>
      <c r="E91" s="700">
        <f>'Nomenclator tarife'!M87</f>
        <v>4030.89</v>
      </c>
      <c r="F91" s="700">
        <f>'Nomenclator tarife'!S87</f>
        <v>71.17</v>
      </c>
    </row>
    <row r="92" spans="1:6" s="409" customFormat="1" ht="16.5" customHeight="1">
      <c r="A92" s="405" t="s">
        <v>297</v>
      </c>
      <c r="B92" s="996"/>
      <c r="C92" s="406" t="s">
        <v>1330</v>
      </c>
      <c r="D92" s="700" t="str">
        <f>'Nomenclator tarife'!L88</f>
        <v xml:space="preserve"> </v>
      </c>
      <c r="E92" s="700">
        <f>'Nomenclator tarife'!M88</f>
        <v>4088.69</v>
      </c>
      <c r="F92" s="700">
        <f>'Nomenclator tarife'!S88</f>
        <v>71.17</v>
      </c>
    </row>
    <row r="93" spans="1:6" s="409" customFormat="1" ht="16.5" customHeight="1">
      <c r="A93" s="405" t="s">
        <v>298</v>
      </c>
      <c r="B93" s="996"/>
      <c r="C93" s="406" t="s">
        <v>1337</v>
      </c>
      <c r="D93" s="700" t="str">
        <f>'Nomenclator tarife'!L89</f>
        <v xml:space="preserve"> </v>
      </c>
      <c r="E93" s="700">
        <f>'Nomenclator tarife'!M89</f>
        <v>4131.5600000000004</v>
      </c>
      <c r="F93" s="700">
        <f>'Nomenclator tarife'!S89</f>
        <v>71.17</v>
      </c>
    </row>
    <row r="94" spans="1:6" s="409" customFormat="1" ht="16.5" customHeight="1">
      <c r="A94" s="402" t="s">
        <v>299</v>
      </c>
      <c r="B94" s="996"/>
      <c r="C94" s="406" t="s">
        <v>1331</v>
      </c>
      <c r="D94" s="700" t="str">
        <f>'Nomenclator tarife'!L90</f>
        <v xml:space="preserve"> </v>
      </c>
      <c r="E94" s="700">
        <f>'Nomenclator tarife'!M90</f>
        <v>4201.49</v>
      </c>
      <c r="F94" s="700">
        <f>'Nomenclator tarife'!S90</f>
        <v>71.17</v>
      </c>
    </row>
    <row r="95" spans="1:6" s="409" customFormat="1" ht="16.5" customHeight="1">
      <c r="A95" s="405" t="s">
        <v>300</v>
      </c>
      <c r="B95" s="996"/>
      <c r="C95" s="406" t="s">
        <v>1332</v>
      </c>
      <c r="D95" s="700" t="str">
        <f>'Nomenclator tarife'!L91</f>
        <v xml:space="preserve"> </v>
      </c>
      <c r="E95" s="700">
        <f>'Nomenclator tarife'!M91</f>
        <v>4252.58</v>
      </c>
      <c r="F95" s="700">
        <f>'Nomenclator tarife'!S91</f>
        <v>71.17</v>
      </c>
    </row>
    <row r="96" spans="1:6" s="409" customFormat="1" ht="16.5" customHeight="1">
      <c r="A96" s="405" t="s">
        <v>301</v>
      </c>
      <c r="B96" s="996"/>
      <c r="C96" s="406" t="s">
        <v>1338</v>
      </c>
      <c r="D96" s="700" t="str">
        <f>'Nomenclator tarife'!L92</f>
        <v xml:space="preserve"> </v>
      </c>
      <c r="E96" s="700">
        <f>'Nomenclator tarife'!M92</f>
        <v>4883.9399999999996</v>
      </c>
      <c r="F96" s="700">
        <f>'Nomenclator tarife'!S92</f>
        <v>71.17</v>
      </c>
    </row>
    <row r="97" spans="1:6" s="409" customFormat="1" ht="16.5" customHeight="1">
      <c r="A97" s="402" t="s">
        <v>302</v>
      </c>
      <c r="B97" s="996"/>
      <c r="C97" s="406" t="s">
        <v>1292</v>
      </c>
      <c r="D97" s="700" t="str">
        <f>'Nomenclator tarife'!L93</f>
        <v xml:space="preserve"> </v>
      </c>
      <c r="E97" s="700">
        <f>'Nomenclator tarife'!M93</f>
        <v>5161.29</v>
      </c>
      <c r="F97" s="700">
        <f>'Nomenclator tarife'!S93</f>
        <v>71.17</v>
      </c>
    </row>
    <row r="98" spans="1:6" s="409" customFormat="1" ht="16.5" customHeight="1">
      <c r="A98" s="405" t="s">
        <v>303</v>
      </c>
      <c r="B98" s="996"/>
      <c r="C98" s="406" t="s">
        <v>1339</v>
      </c>
      <c r="D98" s="700" t="str">
        <f>'Nomenclator tarife'!L94</f>
        <v xml:space="preserve"> </v>
      </c>
      <c r="E98" s="700">
        <f>'Nomenclator tarife'!M94</f>
        <v>5351.64</v>
      </c>
      <c r="F98" s="700">
        <f>'Nomenclator tarife'!S94</f>
        <v>71.17</v>
      </c>
    </row>
    <row r="99" spans="1:6" s="409" customFormat="1">
      <c r="A99" s="405" t="s">
        <v>304</v>
      </c>
      <c r="B99" s="996"/>
      <c r="C99" s="406" t="s">
        <v>1333</v>
      </c>
      <c r="D99" s="700" t="str">
        <f>'Nomenclator tarife'!L95</f>
        <v xml:space="preserve"> </v>
      </c>
      <c r="E99" s="700">
        <f>'Nomenclator tarife'!M95</f>
        <v>5351.64</v>
      </c>
      <c r="F99" s="700">
        <f>'Nomenclator tarife'!S95</f>
        <v>71.17</v>
      </c>
    </row>
    <row r="100" spans="1:6" s="409" customFormat="1">
      <c r="A100" s="402" t="s">
        <v>305</v>
      </c>
      <c r="B100" s="996"/>
      <c r="C100" s="406" t="s">
        <v>1334</v>
      </c>
      <c r="D100" s="700" t="str">
        <f>'Nomenclator tarife'!L96</f>
        <v xml:space="preserve"> </v>
      </c>
      <c r="E100" s="700">
        <f>'Nomenclator tarife'!M96</f>
        <v>6485.77</v>
      </c>
      <c r="F100" s="700">
        <f>'Nomenclator tarife'!S96</f>
        <v>71.17</v>
      </c>
    </row>
    <row r="101" spans="1:6" s="409" customFormat="1">
      <c r="A101" s="405" t="s">
        <v>306</v>
      </c>
      <c r="B101" s="996"/>
      <c r="C101" s="406" t="s">
        <v>1340</v>
      </c>
      <c r="D101" s="700" t="str">
        <f>'Nomenclator tarife'!L97</f>
        <v xml:space="preserve"> </v>
      </c>
      <c r="E101" s="700">
        <f>'Nomenclator tarife'!M97</f>
        <v>6645.49</v>
      </c>
      <c r="F101" s="700">
        <f>'Nomenclator tarife'!S97</f>
        <v>71.17</v>
      </c>
    </row>
    <row r="102" spans="1:6" s="409" customFormat="1" ht="19.5" customHeight="1">
      <c r="A102" s="405" t="s">
        <v>307</v>
      </c>
      <c r="B102" s="996" t="s">
        <v>1344</v>
      </c>
      <c r="C102" s="406" t="s">
        <v>1336</v>
      </c>
      <c r="D102" s="700" t="str">
        <f>'Nomenclator tarife'!L98</f>
        <v xml:space="preserve"> </v>
      </c>
      <c r="E102" s="700">
        <f>'Nomenclator tarife'!M98</f>
        <v>10419.209999999999</v>
      </c>
      <c r="F102" s="700">
        <f>'Nomenclator tarife'!S98</f>
        <v>99.32</v>
      </c>
    </row>
    <row r="103" spans="1:6" s="409" customFormat="1" ht="16.5" customHeight="1">
      <c r="A103" s="402" t="s">
        <v>308</v>
      </c>
      <c r="B103" s="996"/>
      <c r="C103" s="406" t="s">
        <v>1329</v>
      </c>
      <c r="D103" s="700" t="str">
        <f>'Nomenclator tarife'!L99</f>
        <v xml:space="preserve"> </v>
      </c>
      <c r="E103" s="700">
        <f>'Nomenclator tarife'!M99</f>
        <v>10420.76</v>
      </c>
      <c r="F103" s="700">
        <f>'Nomenclator tarife'!S99</f>
        <v>99.32</v>
      </c>
    </row>
    <row r="104" spans="1:6" s="409" customFormat="1" ht="16.5" customHeight="1">
      <c r="A104" s="405" t="s">
        <v>309</v>
      </c>
      <c r="B104" s="996"/>
      <c r="C104" s="406" t="s">
        <v>1330</v>
      </c>
      <c r="D104" s="700" t="str">
        <f>'Nomenclator tarife'!L100</f>
        <v xml:space="preserve"> </v>
      </c>
      <c r="E104" s="700">
        <f>'Nomenclator tarife'!M100</f>
        <v>10586.95</v>
      </c>
      <c r="F104" s="700">
        <f>'Nomenclator tarife'!S100</f>
        <v>99.32</v>
      </c>
    </row>
    <row r="105" spans="1:6" s="409" customFormat="1" ht="16.5" customHeight="1">
      <c r="A105" s="405" t="s">
        <v>310</v>
      </c>
      <c r="B105" s="996"/>
      <c r="C105" s="406" t="s">
        <v>1337</v>
      </c>
      <c r="D105" s="700" t="str">
        <f>'Nomenclator tarife'!L101</f>
        <v xml:space="preserve"> </v>
      </c>
      <c r="E105" s="700">
        <f>'Nomenclator tarife'!M101</f>
        <v>10677.64</v>
      </c>
      <c r="F105" s="700">
        <f>'Nomenclator tarife'!S101</f>
        <v>99.32</v>
      </c>
    </row>
    <row r="106" spans="1:6" s="409" customFormat="1" ht="16.5" customHeight="1">
      <c r="A106" s="402" t="s">
        <v>311</v>
      </c>
      <c r="B106" s="996"/>
      <c r="C106" s="406" t="s">
        <v>1331</v>
      </c>
      <c r="D106" s="700" t="str">
        <f>'Nomenclator tarife'!L102</f>
        <v xml:space="preserve"> </v>
      </c>
      <c r="E106" s="700">
        <f>'Nomenclator tarife'!M102</f>
        <v>10895.93</v>
      </c>
      <c r="F106" s="700">
        <f>'Nomenclator tarife'!S102</f>
        <v>99.32</v>
      </c>
    </row>
    <row r="107" spans="1:6" s="409" customFormat="1" ht="16.5" customHeight="1">
      <c r="A107" s="405" t="s">
        <v>312</v>
      </c>
      <c r="B107" s="996"/>
      <c r="C107" s="406" t="s">
        <v>1332</v>
      </c>
      <c r="D107" s="700" t="str">
        <f>'Nomenclator tarife'!L103</f>
        <v xml:space="preserve"> </v>
      </c>
      <c r="E107" s="700">
        <f>'Nomenclator tarife'!M103</f>
        <v>11185.5</v>
      </c>
      <c r="F107" s="700">
        <f>'Nomenclator tarife'!S103</f>
        <v>99.32</v>
      </c>
    </row>
    <row r="108" spans="1:6" s="409" customFormat="1" ht="16.5" customHeight="1">
      <c r="A108" s="405" t="s">
        <v>313</v>
      </c>
      <c r="B108" s="996"/>
      <c r="C108" s="406" t="s">
        <v>1338</v>
      </c>
      <c r="D108" s="700" t="str">
        <f>'Nomenclator tarife'!L104</f>
        <v xml:space="preserve"> </v>
      </c>
      <c r="E108" s="700">
        <f>'Nomenclator tarife'!M104</f>
        <v>11450.93</v>
      </c>
      <c r="F108" s="700">
        <f>'Nomenclator tarife'!S104</f>
        <v>99.32</v>
      </c>
    </row>
    <row r="109" spans="1:6" s="409" customFormat="1" ht="16.5" customHeight="1">
      <c r="A109" s="402" t="s">
        <v>314</v>
      </c>
      <c r="B109" s="996"/>
      <c r="C109" s="406" t="s">
        <v>1292</v>
      </c>
      <c r="D109" s="700" t="str">
        <f>'Nomenclator tarife'!L105</f>
        <v xml:space="preserve"> </v>
      </c>
      <c r="E109" s="700">
        <f>'Nomenclator tarife'!M105</f>
        <v>11716.37</v>
      </c>
      <c r="F109" s="700">
        <f>'Nomenclator tarife'!S105</f>
        <v>99.32</v>
      </c>
    </row>
    <row r="110" spans="1:6" s="409" customFormat="1" ht="16.5" customHeight="1">
      <c r="A110" s="405" t="s">
        <v>315</v>
      </c>
      <c r="B110" s="996"/>
      <c r="C110" s="406" t="s">
        <v>1339</v>
      </c>
      <c r="D110" s="700" t="str">
        <f>'Nomenclator tarife'!L106</f>
        <v xml:space="preserve"> </v>
      </c>
      <c r="E110" s="700">
        <f>'Nomenclator tarife'!M106</f>
        <v>13019.43</v>
      </c>
      <c r="F110" s="700">
        <f>'Nomenclator tarife'!S106</f>
        <v>99.32</v>
      </c>
    </row>
    <row r="111" spans="1:6" s="409" customFormat="1">
      <c r="A111" s="405" t="s">
        <v>316</v>
      </c>
      <c r="B111" s="996"/>
      <c r="C111" s="406" t="s">
        <v>1333</v>
      </c>
      <c r="D111" s="700" t="str">
        <f>'Nomenclator tarife'!L107</f>
        <v xml:space="preserve"> </v>
      </c>
      <c r="E111" s="700">
        <f>'Nomenclator tarife'!M107</f>
        <v>13019.43</v>
      </c>
      <c r="F111" s="700">
        <f>'Nomenclator tarife'!S107</f>
        <v>99.32</v>
      </c>
    </row>
    <row r="112" spans="1:6" s="409" customFormat="1">
      <c r="A112" s="402" t="s">
        <v>317</v>
      </c>
      <c r="B112" s="996"/>
      <c r="C112" s="406" t="s">
        <v>1334</v>
      </c>
      <c r="D112" s="700" t="str">
        <f>'Nomenclator tarife'!L108</f>
        <v xml:space="preserve"> </v>
      </c>
      <c r="E112" s="700">
        <f>'Nomenclator tarife'!M108</f>
        <v>17121.64</v>
      </c>
      <c r="F112" s="700">
        <f>'Nomenclator tarife'!S108</f>
        <v>99.32</v>
      </c>
    </row>
    <row r="113" spans="1:6" s="409" customFormat="1">
      <c r="A113" s="405" t="s">
        <v>318</v>
      </c>
      <c r="B113" s="996"/>
      <c r="C113" s="406" t="s">
        <v>1340</v>
      </c>
      <c r="D113" s="700" t="str">
        <f>'Nomenclator tarife'!L109</f>
        <v xml:space="preserve"> </v>
      </c>
      <c r="E113" s="700">
        <f>'Nomenclator tarife'!M109</f>
        <v>17121.64</v>
      </c>
      <c r="F113" s="700">
        <f>'Nomenclator tarife'!S109</f>
        <v>99.32</v>
      </c>
    </row>
    <row r="114" spans="1:6" s="409" customFormat="1" ht="16.5" customHeight="1">
      <c r="A114" s="405" t="s">
        <v>319</v>
      </c>
      <c r="B114" s="996" t="s">
        <v>1345</v>
      </c>
      <c r="C114" s="406" t="s">
        <v>1329</v>
      </c>
      <c r="D114" s="700" t="str">
        <f>'Nomenclator tarife'!L110</f>
        <v xml:space="preserve"> </v>
      </c>
      <c r="E114" s="700">
        <f>'Nomenclator tarife'!M110</f>
        <v>14195.16</v>
      </c>
      <c r="F114" s="700">
        <f>'Nomenclator tarife'!S110</f>
        <v>131.55000000000001</v>
      </c>
    </row>
    <row r="115" spans="1:6" s="409" customFormat="1" ht="16.5" customHeight="1">
      <c r="A115" s="402" t="s">
        <v>320</v>
      </c>
      <c r="B115" s="996"/>
      <c r="C115" s="406" t="s">
        <v>1330</v>
      </c>
      <c r="D115" s="700" t="str">
        <f>'Nomenclator tarife'!L111</f>
        <v xml:space="preserve"> </v>
      </c>
      <c r="E115" s="700">
        <f>'Nomenclator tarife'!M111</f>
        <v>14317.21</v>
      </c>
      <c r="F115" s="700">
        <f>'Nomenclator tarife'!S111</f>
        <v>131.55000000000001</v>
      </c>
    </row>
    <row r="116" spans="1:6" s="409" customFormat="1" ht="16.5" customHeight="1">
      <c r="A116" s="405" t="s">
        <v>321</v>
      </c>
      <c r="B116" s="996"/>
      <c r="C116" s="406" t="s">
        <v>1337</v>
      </c>
      <c r="D116" s="700" t="str">
        <f>'Nomenclator tarife'!L112</f>
        <v xml:space="preserve"> </v>
      </c>
      <c r="E116" s="700">
        <f>'Nomenclator tarife'!M112</f>
        <v>14406.27</v>
      </c>
      <c r="F116" s="700">
        <f>'Nomenclator tarife'!S112</f>
        <v>131.55000000000001</v>
      </c>
    </row>
    <row r="117" spans="1:6" s="409" customFormat="1" ht="16.5" customHeight="1">
      <c r="A117" s="405" t="s">
        <v>322</v>
      </c>
      <c r="B117" s="996"/>
      <c r="C117" s="406" t="s">
        <v>1331</v>
      </c>
      <c r="D117" s="700" t="str">
        <f>'Nomenclator tarife'!L113</f>
        <v xml:space="preserve"> </v>
      </c>
      <c r="E117" s="700">
        <f>'Nomenclator tarife'!M113</f>
        <v>14817.61</v>
      </c>
      <c r="F117" s="700">
        <f>'Nomenclator tarife'!S113</f>
        <v>131.55000000000001</v>
      </c>
    </row>
    <row r="118" spans="1:6" s="409" customFormat="1" ht="16.5" customHeight="1">
      <c r="A118" s="402" t="s">
        <v>323</v>
      </c>
      <c r="B118" s="996"/>
      <c r="C118" s="406" t="s">
        <v>1332</v>
      </c>
      <c r="D118" s="700" t="str">
        <f>'Nomenclator tarife'!L114</f>
        <v xml:space="preserve"> </v>
      </c>
      <c r="E118" s="700">
        <f>'Nomenclator tarife'!M114</f>
        <v>15251.96</v>
      </c>
      <c r="F118" s="700">
        <f>'Nomenclator tarife'!S114</f>
        <v>131.55000000000001</v>
      </c>
    </row>
    <row r="119" spans="1:6" s="409" customFormat="1" ht="16.5" customHeight="1">
      <c r="A119" s="405" t="s">
        <v>324</v>
      </c>
      <c r="B119" s="996"/>
      <c r="C119" s="406" t="s">
        <v>1338</v>
      </c>
      <c r="D119" s="700" t="str">
        <f>'Nomenclator tarife'!L115</f>
        <v xml:space="preserve"> </v>
      </c>
      <c r="E119" s="700">
        <f>'Nomenclator tarife'!M115</f>
        <v>15420.88</v>
      </c>
      <c r="F119" s="700">
        <f>'Nomenclator tarife'!S115</f>
        <v>131.55000000000001</v>
      </c>
    </row>
    <row r="120" spans="1:6" s="409" customFormat="1" ht="16.5" customHeight="1">
      <c r="A120" s="405" t="s">
        <v>325</v>
      </c>
      <c r="B120" s="996"/>
      <c r="C120" s="406" t="s">
        <v>1292</v>
      </c>
      <c r="D120" s="700" t="str">
        <f>'Nomenclator tarife'!L116</f>
        <v xml:space="preserve"> </v>
      </c>
      <c r="E120" s="700">
        <f>'Nomenclator tarife'!M116</f>
        <v>15589.8</v>
      </c>
      <c r="F120" s="700">
        <f>'Nomenclator tarife'!S116</f>
        <v>131.55000000000001</v>
      </c>
    </row>
    <row r="121" spans="1:6" s="409" customFormat="1" ht="16.5" customHeight="1">
      <c r="A121" s="402" t="s">
        <v>326</v>
      </c>
      <c r="B121" s="996"/>
      <c r="C121" s="406" t="s">
        <v>1339</v>
      </c>
      <c r="D121" s="700" t="str">
        <f>'Nomenclator tarife'!L117</f>
        <v xml:space="preserve"> </v>
      </c>
      <c r="E121" s="700">
        <f>'Nomenclator tarife'!M117</f>
        <v>16844.580000000002</v>
      </c>
      <c r="F121" s="700">
        <f>'Nomenclator tarife'!S117</f>
        <v>131.55000000000001</v>
      </c>
    </row>
    <row r="122" spans="1:6" s="409" customFormat="1">
      <c r="A122" s="405" t="s">
        <v>327</v>
      </c>
      <c r="B122" s="996"/>
      <c r="C122" s="406" t="s">
        <v>1333</v>
      </c>
      <c r="D122" s="700" t="str">
        <f>'Nomenclator tarife'!L118</f>
        <v xml:space="preserve"> </v>
      </c>
      <c r="E122" s="700">
        <f>'Nomenclator tarife'!M118</f>
        <v>20078.099999999999</v>
      </c>
      <c r="F122" s="700">
        <f>'Nomenclator tarife'!S118</f>
        <v>131.55000000000001</v>
      </c>
    </row>
    <row r="123" spans="1:6" s="409" customFormat="1">
      <c r="A123" s="405" t="s">
        <v>328</v>
      </c>
      <c r="B123" s="996"/>
      <c r="C123" s="406" t="s">
        <v>1334</v>
      </c>
      <c r="D123" s="700" t="str">
        <f>'Nomenclator tarife'!L119</f>
        <v xml:space="preserve"> </v>
      </c>
      <c r="E123" s="700">
        <f>'Nomenclator tarife'!M119</f>
        <v>21332.9</v>
      </c>
      <c r="F123" s="700">
        <f>'Nomenclator tarife'!S119</f>
        <v>131.55000000000001</v>
      </c>
    </row>
    <row r="124" spans="1:6" s="409" customFormat="1">
      <c r="A124" s="402" t="s">
        <v>329</v>
      </c>
      <c r="B124" s="996"/>
      <c r="C124" s="406" t="s">
        <v>1340</v>
      </c>
      <c r="D124" s="700" t="str">
        <f>'Nomenclator tarife'!L120</f>
        <v xml:space="preserve"> </v>
      </c>
      <c r="E124" s="700">
        <f>'Nomenclator tarife'!M120</f>
        <v>21332.9</v>
      </c>
      <c r="F124" s="700">
        <f>'Nomenclator tarife'!S120</f>
        <v>131.55000000000001</v>
      </c>
    </row>
    <row r="125" spans="1:6" s="409" customFormat="1" ht="16.5" customHeight="1">
      <c r="A125" s="405" t="s">
        <v>330</v>
      </c>
      <c r="B125" s="996" t="s">
        <v>1346</v>
      </c>
      <c r="C125" s="406" t="s">
        <v>1330</v>
      </c>
      <c r="D125" s="700" t="str">
        <f>'Nomenclator tarife'!L121</f>
        <v xml:space="preserve"> </v>
      </c>
      <c r="E125" s="700">
        <f>'Nomenclator tarife'!M121</f>
        <v>17499.47</v>
      </c>
      <c r="F125" s="700">
        <f>'Nomenclator tarife'!S121</f>
        <v>169.42</v>
      </c>
    </row>
    <row r="126" spans="1:6" s="409" customFormat="1" ht="16.5" customHeight="1">
      <c r="A126" s="405" t="s">
        <v>331</v>
      </c>
      <c r="B126" s="996"/>
      <c r="C126" s="406" t="s">
        <v>1337</v>
      </c>
      <c r="D126" s="700" t="str">
        <f>'Nomenclator tarife'!L122</f>
        <v xml:space="preserve"> </v>
      </c>
      <c r="E126" s="700">
        <f>'Nomenclator tarife'!M122</f>
        <v>17588.54</v>
      </c>
      <c r="F126" s="700">
        <f>'Nomenclator tarife'!S122</f>
        <v>169.42</v>
      </c>
    </row>
    <row r="127" spans="1:6" s="409" customFormat="1" ht="16.5" customHeight="1">
      <c r="A127" s="402" t="s">
        <v>332</v>
      </c>
      <c r="B127" s="996"/>
      <c r="C127" s="406" t="s">
        <v>1331</v>
      </c>
      <c r="D127" s="700" t="str">
        <f>'Nomenclator tarife'!L123</f>
        <v xml:space="preserve"> </v>
      </c>
      <c r="E127" s="700">
        <f>'Nomenclator tarife'!M123</f>
        <v>19595.41</v>
      </c>
      <c r="F127" s="700">
        <f>'Nomenclator tarife'!S123</f>
        <v>169.42</v>
      </c>
    </row>
    <row r="128" spans="1:6" s="409" customFormat="1" ht="16.5" customHeight="1">
      <c r="A128" s="405" t="s">
        <v>333</v>
      </c>
      <c r="B128" s="996"/>
      <c r="C128" s="406" t="s">
        <v>1332</v>
      </c>
      <c r="D128" s="700" t="str">
        <f>'Nomenclator tarife'!L124</f>
        <v xml:space="preserve"> </v>
      </c>
      <c r="E128" s="700">
        <f>'Nomenclator tarife'!M124</f>
        <v>19595.41</v>
      </c>
      <c r="F128" s="700">
        <f>'Nomenclator tarife'!S124</f>
        <v>169.42</v>
      </c>
    </row>
    <row r="129" spans="1:6" s="409" customFormat="1" ht="16.5" customHeight="1">
      <c r="A129" s="405" t="s">
        <v>334</v>
      </c>
      <c r="B129" s="996"/>
      <c r="C129" s="406" t="s">
        <v>1338</v>
      </c>
      <c r="D129" s="700" t="str">
        <f>'Nomenclator tarife'!L125</f>
        <v xml:space="preserve"> </v>
      </c>
      <c r="E129" s="700">
        <f>'Nomenclator tarife'!M125</f>
        <v>19595.41</v>
      </c>
      <c r="F129" s="700">
        <f>'Nomenclator tarife'!S125</f>
        <v>169.42</v>
      </c>
    </row>
    <row r="130" spans="1:6" s="409" customFormat="1" ht="16.5" customHeight="1">
      <c r="A130" s="402" t="s">
        <v>335</v>
      </c>
      <c r="B130" s="996"/>
      <c r="C130" s="406" t="s">
        <v>1292</v>
      </c>
      <c r="D130" s="700" t="str">
        <f>'Nomenclator tarife'!L126</f>
        <v xml:space="preserve"> </v>
      </c>
      <c r="E130" s="700">
        <f>'Nomenclator tarife'!M126</f>
        <v>20516.98</v>
      </c>
      <c r="F130" s="700">
        <f>'Nomenclator tarife'!S126</f>
        <v>169.42</v>
      </c>
    </row>
    <row r="131" spans="1:6" s="409" customFormat="1" ht="16.5" customHeight="1">
      <c r="A131" s="405" t="s">
        <v>336</v>
      </c>
      <c r="B131" s="996"/>
      <c r="C131" s="406" t="s">
        <v>1339</v>
      </c>
      <c r="D131" s="700" t="str">
        <f>'Nomenclator tarife'!L127</f>
        <v xml:space="preserve"> </v>
      </c>
      <c r="E131" s="700">
        <f>'Nomenclator tarife'!M127</f>
        <v>20516.98</v>
      </c>
      <c r="F131" s="700">
        <f>'Nomenclator tarife'!S127</f>
        <v>169.42</v>
      </c>
    </row>
    <row r="132" spans="1:6" s="409" customFormat="1">
      <c r="A132" s="405" t="s">
        <v>337</v>
      </c>
      <c r="B132" s="996"/>
      <c r="C132" s="406" t="s">
        <v>1333</v>
      </c>
      <c r="D132" s="700" t="str">
        <f>'Nomenclator tarife'!L128</f>
        <v xml:space="preserve"> </v>
      </c>
      <c r="E132" s="700">
        <f>'Nomenclator tarife'!M128</f>
        <v>23260.36</v>
      </c>
      <c r="F132" s="700">
        <f>'Nomenclator tarife'!S128</f>
        <v>169.42</v>
      </c>
    </row>
    <row r="133" spans="1:6" s="409" customFormat="1">
      <c r="A133" s="402" t="s">
        <v>338</v>
      </c>
      <c r="B133" s="996"/>
      <c r="C133" s="406" t="s">
        <v>1334</v>
      </c>
      <c r="D133" s="700" t="str">
        <f>'Nomenclator tarife'!L129</f>
        <v xml:space="preserve"> </v>
      </c>
      <c r="E133" s="700">
        <f>'Nomenclator tarife'!M129</f>
        <v>23260.36</v>
      </c>
      <c r="F133" s="700">
        <f>'Nomenclator tarife'!S129</f>
        <v>169.42</v>
      </c>
    </row>
    <row r="134" spans="1:6" s="409" customFormat="1">
      <c r="A134" s="405" t="s">
        <v>339</v>
      </c>
      <c r="B134" s="996"/>
      <c r="C134" s="406" t="s">
        <v>1340</v>
      </c>
      <c r="D134" s="700" t="str">
        <f>'Nomenclator tarife'!L130</f>
        <v xml:space="preserve"> </v>
      </c>
      <c r="E134" s="700">
        <f>'Nomenclator tarife'!M130</f>
        <v>24563.42</v>
      </c>
      <c r="F134" s="700">
        <f>'Nomenclator tarife'!S130</f>
        <v>169.42</v>
      </c>
    </row>
    <row r="135" spans="1:6" s="409" customFormat="1" ht="18" customHeight="1">
      <c r="A135" s="405" t="s">
        <v>340</v>
      </c>
      <c r="B135" s="996" t="s">
        <v>1347</v>
      </c>
      <c r="C135" s="406" t="s">
        <v>1337</v>
      </c>
      <c r="D135" s="700" t="str">
        <f>'Nomenclator tarife'!L131</f>
        <v xml:space="preserve"> </v>
      </c>
      <c r="E135" s="700">
        <f>'Nomenclator tarife'!M131</f>
        <v>21068.99</v>
      </c>
      <c r="F135" s="700">
        <f>'Nomenclator tarife'!S131</f>
        <v>303.55</v>
      </c>
    </row>
    <row r="136" spans="1:6" s="409" customFormat="1" ht="16.5" customHeight="1">
      <c r="A136" s="402" t="s">
        <v>341</v>
      </c>
      <c r="B136" s="996"/>
      <c r="C136" s="406" t="s">
        <v>1331</v>
      </c>
      <c r="D136" s="700" t="str">
        <f>'Nomenclator tarife'!L132</f>
        <v xml:space="preserve"> </v>
      </c>
      <c r="E136" s="700">
        <f>'Nomenclator tarife'!M132</f>
        <v>20382.509999999998</v>
      </c>
      <c r="F136" s="700">
        <f>'Nomenclator tarife'!S132</f>
        <v>303.55</v>
      </c>
    </row>
    <row r="137" spans="1:6" s="409" customFormat="1" ht="16.5" customHeight="1">
      <c r="A137" s="405" t="s">
        <v>342</v>
      </c>
      <c r="B137" s="996"/>
      <c r="C137" s="406" t="s">
        <v>1332</v>
      </c>
      <c r="D137" s="700" t="str">
        <f>'Nomenclator tarife'!L133</f>
        <v xml:space="preserve"> </v>
      </c>
      <c r="E137" s="700">
        <f>'Nomenclator tarife'!M133</f>
        <v>20382.509999999998</v>
      </c>
      <c r="F137" s="700">
        <f>'Nomenclator tarife'!S133</f>
        <v>303.55</v>
      </c>
    </row>
    <row r="138" spans="1:6" s="409" customFormat="1" ht="16.5" customHeight="1">
      <c r="A138" s="405" t="s">
        <v>343</v>
      </c>
      <c r="B138" s="996"/>
      <c r="C138" s="406" t="s">
        <v>1338</v>
      </c>
      <c r="D138" s="700" t="str">
        <f>'Nomenclator tarife'!L134</f>
        <v xml:space="preserve"> </v>
      </c>
      <c r="E138" s="700">
        <f>'Nomenclator tarife'!M134</f>
        <v>21673.919999999998</v>
      </c>
      <c r="F138" s="700">
        <f>'Nomenclator tarife'!S134</f>
        <v>303.55</v>
      </c>
    </row>
    <row r="139" spans="1:6" s="409" customFormat="1" ht="16.5" customHeight="1">
      <c r="A139" s="402" t="s">
        <v>344</v>
      </c>
      <c r="B139" s="996"/>
      <c r="C139" s="406" t="s">
        <v>1292</v>
      </c>
      <c r="D139" s="700" t="str">
        <f>'Nomenclator tarife'!L135</f>
        <v xml:space="preserve"> </v>
      </c>
      <c r="E139" s="700">
        <f>'Nomenclator tarife'!M135</f>
        <v>21673.919999999998</v>
      </c>
      <c r="F139" s="700">
        <f>'Nomenclator tarife'!S135</f>
        <v>303.55</v>
      </c>
    </row>
    <row r="140" spans="1:6" s="409" customFormat="1" ht="16.5" customHeight="1">
      <c r="A140" s="405" t="s">
        <v>345</v>
      </c>
      <c r="B140" s="996"/>
      <c r="C140" s="406" t="s">
        <v>1339</v>
      </c>
      <c r="D140" s="700" t="str">
        <f>'Nomenclator tarife'!L136</f>
        <v xml:space="preserve"> </v>
      </c>
      <c r="E140" s="700">
        <f>'Nomenclator tarife'!M136</f>
        <v>22479.43</v>
      </c>
      <c r="F140" s="700">
        <f>'Nomenclator tarife'!S136</f>
        <v>303.55</v>
      </c>
    </row>
    <row r="141" spans="1:6" s="409" customFormat="1">
      <c r="A141" s="405" t="s">
        <v>346</v>
      </c>
      <c r="B141" s="996"/>
      <c r="C141" s="406" t="s">
        <v>1333</v>
      </c>
      <c r="D141" s="700" t="str">
        <f>'Nomenclator tarife'!L137</f>
        <v xml:space="preserve"> </v>
      </c>
      <c r="E141" s="700">
        <f>'Nomenclator tarife'!M137</f>
        <v>24167.59</v>
      </c>
      <c r="F141" s="700">
        <f>'Nomenclator tarife'!S137</f>
        <v>303.55</v>
      </c>
    </row>
    <row r="142" spans="1:6" s="409" customFormat="1">
      <c r="A142" s="402" t="s">
        <v>347</v>
      </c>
      <c r="B142" s="996"/>
      <c r="C142" s="406" t="s">
        <v>1348</v>
      </c>
      <c r="D142" s="700" t="str">
        <f>'Nomenclator tarife'!L138</f>
        <v xml:space="preserve"> </v>
      </c>
      <c r="E142" s="700">
        <f>'Nomenclator tarife'!M138</f>
        <v>33715.06</v>
      </c>
      <c r="F142" s="700">
        <f>'Nomenclator tarife'!S138</f>
        <v>303.55</v>
      </c>
    </row>
    <row r="143" spans="1:6" s="409" customFormat="1">
      <c r="A143" s="405" t="s">
        <v>348</v>
      </c>
      <c r="B143" s="996"/>
      <c r="C143" s="406" t="s">
        <v>1340</v>
      </c>
      <c r="D143" s="700" t="str">
        <f>'Nomenclator tarife'!L139</f>
        <v xml:space="preserve"> </v>
      </c>
      <c r="E143" s="700">
        <f>'Nomenclator tarife'!M139</f>
        <v>35112.230000000003</v>
      </c>
      <c r="F143" s="700">
        <f>'Nomenclator tarife'!S139</f>
        <v>303.55</v>
      </c>
    </row>
    <row r="144" spans="1:6" s="409" customFormat="1" ht="14.25" customHeight="1">
      <c r="A144" s="405" t="s">
        <v>349</v>
      </c>
      <c r="B144" s="996" t="s">
        <v>1349</v>
      </c>
      <c r="C144" s="406" t="s">
        <v>1331</v>
      </c>
      <c r="D144" s="700" t="str">
        <f>'Nomenclator tarife'!L140</f>
        <v xml:space="preserve"> </v>
      </c>
      <c r="E144" s="700">
        <f>'Nomenclator tarife'!M140</f>
        <v>25193.43</v>
      </c>
      <c r="F144" s="700">
        <f>'Nomenclator tarife'!S140</f>
        <v>303.55</v>
      </c>
    </row>
    <row r="145" spans="1:6" s="409" customFormat="1" ht="16.5" customHeight="1">
      <c r="A145" s="402" t="s">
        <v>350</v>
      </c>
      <c r="B145" s="996"/>
      <c r="C145" s="406" t="s">
        <v>1332</v>
      </c>
      <c r="D145" s="700" t="str">
        <f>'Nomenclator tarife'!L141</f>
        <v xml:space="preserve"> </v>
      </c>
      <c r="E145" s="700">
        <f>'Nomenclator tarife'!M141</f>
        <v>25193.43</v>
      </c>
      <c r="F145" s="700">
        <f>'Nomenclator tarife'!S141</f>
        <v>303.55</v>
      </c>
    </row>
    <row r="146" spans="1:6" s="409" customFormat="1" ht="16.5" customHeight="1">
      <c r="A146" s="405" t="s">
        <v>351</v>
      </c>
      <c r="B146" s="996"/>
      <c r="C146" s="406" t="s">
        <v>1338</v>
      </c>
      <c r="D146" s="700" t="str">
        <f>'Nomenclator tarife'!L142</f>
        <v xml:space="preserve"> </v>
      </c>
      <c r="E146" s="700">
        <f>'Nomenclator tarife'!M142</f>
        <v>25315.64</v>
      </c>
      <c r="F146" s="700">
        <f>'Nomenclator tarife'!S142</f>
        <v>303.55</v>
      </c>
    </row>
    <row r="147" spans="1:6" s="409" customFormat="1" ht="16.5" customHeight="1">
      <c r="A147" s="405" t="s">
        <v>352</v>
      </c>
      <c r="B147" s="996"/>
      <c r="C147" s="406" t="s">
        <v>1292</v>
      </c>
      <c r="D147" s="700" t="str">
        <f>'Nomenclator tarife'!L143</f>
        <v xml:space="preserve"> </v>
      </c>
      <c r="E147" s="700">
        <f>'Nomenclator tarife'!M143</f>
        <v>25660.34</v>
      </c>
      <c r="F147" s="700">
        <f>'Nomenclator tarife'!S143</f>
        <v>303.55</v>
      </c>
    </row>
    <row r="148" spans="1:6" s="409" customFormat="1" ht="16.5" customHeight="1">
      <c r="A148" s="402" t="s">
        <v>353</v>
      </c>
      <c r="B148" s="996"/>
      <c r="C148" s="406" t="s">
        <v>1339</v>
      </c>
      <c r="D148" s="700" t="str">
        <f>'Nomenclator tarife'!L144</f>
        <v xml:space="preserve"> </v>
      </c>
      <c r="E148" s="700">
        <f>'Nomenclator tarife'!M144</f>
        <v>27864.46</v>
      </c>
      <c r="F148" s="700">
        <f>'Nomenclator tarife'!S144</f>
        <v>303.55</v>
      </c>
    </row>
    <row r="149" spans="1:6" s="409" customFormat="1">
      <c r="A149" s="405" t="s">
        <v>354</v>
      </c>
      <c r="B149" s="996"/>
      <c r="C149" s="406" t="s">
        <v>1333</v>
      </c>
      <c r="D149" s="700" t="str">
        <f>'Nomenclator tarife'!L145</f>
        <v xml:space="preserve"> </v>
      </c>
      <c r="E149" s="700">
        <f>'Nomenclator tarife'!M145</f>
        <v>27925.58</v>
      </c>
      <c r="F149" s="700">
        <f>'Nomenclator tarife'!S145</f>
        <v>303.55</v>
      </c>
    </row>
    <row r="150" spans="1:6" s="409" customFormat="1">
      <c r="A150" s="405" t="s">
        <v>355</v>
      </c>
      <c r="B150" s="996"/>
      <c r="C150" s="406" t="s">
        <v>1348</v>
      </c>
      <c r="D150" s="700" t="str">
        <f>'Nomenclator tarife'!L146</f>
        <v xml:space="preserve"> </v>
      </c>
      <c r="E150" s="700">
        <f>'Nomenclator tarife'!M146</f>
        <v>34276.449999999997</v>
      </c>
      <c r="F150" s="700">
        <f>'Nomenclator tarife'!S146</f>
        <v>303.55</v>
      </c>
    </row>
    <row r="151" spans="1:6" s="409" customFormat="1">
      <c r="A151" s="402" t="s">
        <v>356</v>
      </c>
      <c r="B151" s="996"/>
      <c r="C151" s="406" t="s">
        <v>1340</v>
      </c>
      <c r="D151" s="700" t="str">
        <f>'Nomenclator tarife'!L147</f>
        <v xml:space="preserve"> </v>
      </c>
      <c r="E151" s="700">
        <f>'Nomenclator tarife'!M147</f>
        <v>41441.43</v>
      </c>
      <c r="F151" s="700">
        <f>'Nomenclator tarife'!S147</f>
        <v>303.55</v>
      </c>
    </row>
    <row r="152" spans="1:6" s="409" customFormat="1" ht="16.5" customHeight="1">
      <c r="A152" s="405" t="s">
        <v>357</v>
      </c>
      <c r="B152" s="996" t="s">
        <v>1350</v>
      </c>
      <c r="C152" s="406" t="s">
        <v>1332</v>
      </c>
      <c r="D152" s="700" t="str">
        <f>'Nomenclator tarife'!L148</f>
        <v xml:space="preserve"> </v>
      </c>
      <c r="E152" s="700">
        <f>'Nomenclator tarife'!M148</f>
        <v>29897.33</v>
      </c>
      <c r="F152" s="700">
        <f>'Nomenclator tarife'!S148</f>
        <v>326.83999999999997</v>
      </c>
    </row>
    <row r="153" spans="1:6" s="409" customFormat="1" ht="16.5" customHeight="1">
      <c r="A153" s="405" t="s">
        <v>358</v>
      </c>
      <c r="B153" s="996"/>
      <c r="C153" s="406" t="s">
        <v>1338</v>
      </c>
      <c r="D153" s="700" t="str">
        <f>'Nomenclator tarife'!L149</f>
        <v xml:space="preserve"> </v>
      </c>
      <c r="E153" s="700">
        <f>'Nomenclator tarife'!M149</f>
        <v>29897.33</v>
      </c>
      <c r="F153" s="700">
        <f>'Nomenclator tarife'!S149</f>
        <v>326.83999999999997</v>
      </c>
    </row>
    <row r="154" spans="1:6" s="409" customFormat="1" ht="16.5" customHeight="1">
      <c r="A154" s="402" t="s">
        <v>359</v>
      </c>
      <c r="B154" s="996"/>
      <c r="C154" s="406" t="s">
        <v>1292</v>
      </c>
      <c r="D154" s="700" t="str">
        <f>'Nomenclator tarife'!L150</f>
        <v xml:space="preserve"> </v>
      </c>
      <c r="E154" s="700">
        <f>'Nomenclator tarife'!M150</f>
        <v>30369.26</v>
      </c>
      <c r="F154" s="700">
        <f>'Nomenclator tarife'!S150</f>
        <v>326.83999999999997</v>
      </c>
    </row>
    <row r="155" spans="1:6" s="409" customFormat="1" ht="16.5" customHeight="1">
      <c r="A155" s="405" t="s">
        <v>360</v>
      </c>
      <c r="B155" s="996"/>
      <c r="C155" s="406" t="s">
        <v>1339</v>
      </c>
      <c r="D155" s="700" t="str">
        <f>'Nomenclator tarife'!L151</f>
        <v xml:space="preserve"> </v>
      </c>
      <c r="E155" s="700">
        <f>'Nomenclator tarife'!M151</f>
        <v>32446.15</v>
      </c>
      <c r="F155" s="700">
        <f>'Nomenclator tarife'!S151</f>
        <v>326.83999999999997</v>
      </c>
    </row>
    <row r="156" spans="1:6" s="409" customFormat="1">
      <c r="A156" s="405" t="s">
        <v>361</v>
      </c>
      <c r="B156" s="996"/>
      <c r="C156" s="406" t="s">
        <v>1333</v>
      </c>
      <c r="D156" s="700" t="str">
        <f>'Nomenclator tarife'!L152</f>
        <v xml:space="preserve"> </v>
      </c>
      <c r="E156" s="700">
        <f>'Nomenclator tarife'!M152</f>
        <v>32674.95</v>
      </c>
      <c r="F156" s="700">
        <f>'Nomenclator tarife'!S152</f>
        <v>326.83999999999997</v>
      </c>
    </row>
    <row r="157" spans="1:6" s="409" customFormat="1">
      <c r="A157" s="402" t="s">
        <v>362</v>
      </c>
      <c r="B157" s="996"/>
      <c r="C157" s="406" t="s">
        <v>1348</v>
      </c>
      <c r="D157" s="700" t="str">
        <f>'Nomenclator tarife'!L153</f>
        <v xml:space="preserve"> </v>
      </c>
      <c r="E157" s="700">
        <f>'Nomenclator tarife'!M153</f>
        <v>42665.27</v>
      </c>
      <c r="F157" s="700">
        <f>'Nomenclator tarife'!S153</f>
        <v>326.83999999999997</v>
      </c>
    </row>
    <row r="158" spans="1:6" s="409" customFormat="1">
      <c r="A158" s="405" t="s">
        <v>363</v>
      </c>
      <c r="B158" s="996"/>
      <c r="C158" s="406" t="s">
        <v>1340</v>
      </c>
      <c r="D158" s="700" t="str">
        <f>'Nomenclator tarife'!L154</f>
        <v xml:space="preserve"> </v>
      </c>
      <c r="E158" s="700">
        <f>'Nomenclator tarife'!M154</f>
        <v>46023.12</v>
      </c>
      <c r="F158" s="700">
        <f>'Nomenclator tarife'!S154</f>
        <v>326.83999999999997</v>
      </c>
    </row>
    <row r="159" spans="1:6" s="409" customFormat="1" ht="18" customHeight="1">
      <c r="A159" s="405" t="s">
        <v>364</v>
      </c>
      <c r="B159" s="996" t="s">
        <v>1351</v>
      </c>
      <c r="C159" s="406" t="s">
        <v>1338</v>
      </c>
      <c r="D159" s="700" t="str">
        <f>'Nomenclator tarife'!L155</f>
        <v xml:space="preserve"> </v>
      </c>
      <c r="E159" s="700">
        <f>'Nomenclator tarife'!M155</f>
        <v>31805.26</v>
      </c>
      <c r="F159" s="700">
        <f>'Nomenclator tarife'!S155</f>
        <v>446</v>
      </c>
    </row>
    <row r="160" spans="1:6" s="409" customFormat="1" ht="16.5" customHeight="1">
      <c r="A160" s="402" t="s">
        <v>365</v>
      </c>
      <c r="B160" s="996"/>
      <c r="C160" s="406" t="s">
        <v>1292</v>
      </c>
      <c r="D160" s="700" t="str">
        <f>'Nomenclator tarife'!L156</f>
        <v xml:space="preserve"> </v>
      </c>
      <c r="E160" s="700">
        <f>'Nomenclator tarife'!M156</f>
        <v>32941.19</v>
      </c>
      <c r="F160" s="700">
        <f>'Nomenclator tarife'!S156</f>
        <v>446</v>
      </c>
    </row>
    <row r="161" spans="1:6" s="409" customFormat="1" ht="16.5" customHeight="1">
      <c r="A161" s="405" t="s">
        <v>366</v>
      </c>
      <c r="B161" s="996"/>
      <c r="C161" s="406" t="s">
        <v>1339</v>
      </c>
      <c r="D161" s="700" t="str">
        <f>'Nomenclator tarife'!L157</f>
        <v xml:space="preserve"> </v>
      </c>
      <c r="E161" s="700">
        <f>'Nomenclator tarife'!M157</f>
        <v>34864.79</v>
      </c>
      <c r="F161" s="700">
        <f>'Nomenclator tarife'!S157</f>
        <v>446</v>
      </c>
    </row>
    <row r="162" spans="1:6" s="409" customFormat="1">
      <c r="A162" s="405" t="s">
        <v>367</v>
      </c>
      <c r="B162" s="996"/>
      <c r="C162" s="406" t="s">
        <v>1333</v>
      </c>
      <c r="D162" s="700" t="str">
        <f>'Nomenclator tarife'!L158</f>
        <v xml:space="preserve"> </v>
      </c>
      <c r="E162" s="700">
        <f>'Nomenclator tarife'!M158</f>
        <v>34864.79</v>
      </c>
      <c r="F162" s="700">
        <f>'Nomenclator tarife'!S158</f>
        <v>446</v>
      </c>
    </row>
    <row r="163" spans="1:6" s="409" customFormat="1">
      <c r="A163" s="402" t="s">
        <v>368</v>
      </c>
      <c r="B163" s="996"/>
      <c r="C163" s="406" t="s">
        <v>1348</v>
      </c>
      <c r="D163" s="700" t="str">
        <f>'Nomenclator tarife'!L159</f>
        <v xml:space="preserve"> </v>
      </c>
      <c r="E163" s="700">
        <f>'Nomenclator tarife'!M159</f>
        <v>40595.51</v>
      </c>
      <c r="F163" s="700">
        <f>'Nomenclator tarife'!S159</f>
        <v>446</v>
      </c>
    </row>
    <row r="164" spans="1:6" s="409" customFormat="1">
      <c r="A164" s="405" t="s">
        <v>369</v>
      </c>
      <c r="B164" s="996"/>
      <c r="C164" s="406" t="s">
        <v>1340</v>
      </c>
      <c r="D164" s="700" t="str">
        <f>'Nomenclator tarife'!L160</f>
        <v xml:space="preserve"> </v>
      </c>
      <c r="E164" s="700">
        <f>'Nomenclator tarife'!M160</f>
        <v>46758.61</v>
      </c>
      <c r="F164" s="700">
        <f>'Nomenclator tarife'!S160</f>
        <v>446</v>
      </c>
    </row>
    <row r="165" spans="1:6" s="409" customFormat="1" ht="15.75" customHeight="1">
      <c r="A165" s="405" t="s">
        <v>370</v>
      </c>
      <c r="B165" s="996" t="s">
        <v>1352</v>
      </c>
      <c r="C165" s="406" t="s">
        <v>1292</v>
      </c>
      <c r="D165" s="700" t="str">
        <f>'Nomenclator tarife'!L161</f>
        <v xml:space="preserve"> </v>
      </c>
      <c r="E165" s="700">
        <f>'Nomenclator tarife'!M161</f>
        <v>43042.18</v>
      </c>
      <c r="F165" s="700">
        <f>'Nomenclator tarife'!S161</f>
        <v>594.1</v>
      </c>
    </row>
    <row r="166" spans="1:6" s="409" customFormat="1" ht="16.5" customHeight="1">
      <c r="A166" s="402" t="s">
        <v>371</v>
      </c>
      <c r="B166" s="996"/>
      <c r="C166" s="406" t="s">
        <v>1339</v>
      </c>
      <c r="D166" s="700" t="str">
        <f>'Nomenclator tarife'!L162</f>
        <v xml:space="preserve"> </v>
      </c>
      <c r="E166" s="700">
        <f>'Nomenclator tarife'!M162</f>
        <v>45012.86</v>
      </c>
      <c r="F166" s="700">
        <f>'Nomenclator tarife'!S162</f>
        <v>594.1</v>
      </c>
    </row>
    <row r="167" spans="1:6" s="409" customFormat="1">
      <c r="A167" s="405" t="s">
        <v>372</v>
      </c>
      <c r="B167" s="996"/>
      <c r="C167" s="406" t="s">
        <v>1333</v>
      </c>
      <c r="D167" s="700" t="str">
        <f>'Nomenclator tarife'!L163</f>
        <v xml:space="preserve"> </v>
      </c>
      <c r="E167" s="700">
        <f>'Nomenclator tarife'!M163</f>
        <v>45012.86</v>
      </c>
      <c r="F167" s="700">
        <f>'Nomenclator tarife'!S163</f>
        <v>594.1</v>
      </c>
    </row>
    <row r="168" spans="1:6" s="409" customFormat="1">
      <c r="A168" s="405" t="s">
        <v>373</v>
      </c>
      <c r="B168" s="996"/>
      <c r="C168" s="406" t="s">
        <v>1348</v>
      </c>
      <c r="D168" s="700" t="str">
        <f>'Nomenclator tarife'!L164</f>
        <v xml:space="preserve"> </v>
      </c>
      <c r="E168" s="700">
        <f>'Nomenclator tarife'!M164</f>
        <v>48622.7</v>
      </c>
      <c r="F168" s="700">
        <f>'Nomenclator tarife'!S164</f>
        <v>594.1</v>
      </c>
    </row>
    <row r="169" spans="1:6" s="409" customFormat="1">
      <c r="A169" s="402" t="s">
        <v>374</v>
      </c>
      <c r="B169" s="996"/>
      <c r="C169" s="406" t="s">
        <v>1340</v>
      </c>
      <c r="D169" s="700" t="str">
        <f>'Nomenclator tarife'!L165</f>
        <v xml:space="preserve"> </v>
      </c>
      <c r="E169" s="700">
        <f>'Nomenclator tarife'!M165</f>
        <v>58083.63</v>
      </c>
      <c r="F169" s="700">
        <f>'Nomenclator tarife'!S165</f>
        <v>594.1</v>
      </c>
    </row>
    <row r="170" spans="1:6" s="409" customFormat="1" ht="18" customHeight="1">
      <c r="A170" s="405" t="s">
        <v>375</v>
      </c>
      <c r="B170" s="996" t="s">
        <v>1353</v>
      </c>
      <c r="C170" s="406" t="s">
        <v>1339</v>
      </c>
      <c r="D170" s="700" t="str">
        <f>'Nomenclator tarife'!L166</f>
        <v xml:space="preserve"> </v>
      </c>
      <c r="E170" s="700">
        <f>'Nomenclator tarife'!M166</f>
        <v>56805.38</v>
      </c>
      <c r="F170" s="700">
        <f>'Nomenclator tarife'!S166</f>
        <v>683.55</v>
      </c>
    </row>
    <row r="171" spans="1:6" s="409" customFormat="1">
      <c r="A171" s="405" t="s">
        <v>376</v>
      </c>
      <c r="B171" s="996"/>
      <c r="C171" s="406" t="s">
        <v>1333</v>
      </c>
      <c r="D171" s="700" t="str">
        <f>'Nomenclator tarife'!L167</f>
        <v xml:space="preserve"> </v>
      </c>
      <c r="E171" s="700">
        <f>'Nomenclator tarife'!M167</f>
        <v>56805.38</v>
      </c>
      <c r="F171" s="700">
        <f>'Nomenclator tarife'!S167</f>
        <v>683.55</v>
      </c>
    </row>
    <row r="172" spans="1:6" s="409" customFormat="1" ht="18.75" customHeight="1">
      <c r="A172" s="402" t="s">
        <v>377</v>
      </c>
      <c r="B172" s="996"/>
      <c r="C172" s="406" t="s">
        <v>1348</v>
      </c>
      <c r="D172" s="700" t="str">
        <f>'Nomenclator tarife'!L168</f>
        <v xml:space="preserve"> </v>
      </c>
      <c r="E172" s="700">
        <f>'Nomenclator tarife'!M168</f>
        <v>59033.75</v>
      </c>
      <c r="F172" s="700">
        <f>'Nomenclator tarife'!S168</f>
        <v>683.55</v>
      </c>
    </row>
    <row r="173" spans="1:6" s="409" customFormat="1" ht="20.25" customHeight="1">
      <c r="A173" s="405" t="s">
        <v>1196</v>
      </c>
      <c r="B173" s="996"/>
      <c r="C173" s="406" t="s">
        <v>1340</v>
      </c>
      <c r="D173" s="700" t="str">
        <f>'Nomenclator tarife'!L169</f>
        <v xml:space="preserve"> </v>
      </c>
      <c r="E173" s="700">
        <f>'Nomenclator tarife'!M169</f>
        <v>72084.210000000006</v>
      </c>
      <c r="F173" s="700">
        <f>'Nomenclator tarife'!S169</f>
        <v>683.55</v>
      </c>
    </row>
    <row r="174" spans="1:6" s="411" customFormat="1" ht="28.5" customHeight="1">
      <c r="A174" s="410" t="s">
        <v>1198</v>
      </c>
      <c r="B174" s="998" t="s">
        <v>1199</v>
      </c>
      <c r="C174" s="998"/>
      <c r="D174" s="998"/>
      <c r="E174" s="998"/>
      <c r="F174" s="998"/>
    </row>
    <row r="175" spans="1:6" s="411" customFormat="1" ht="19.5" customHeight="1">
      <c r="A175" s="402" t="s">
        <v>378</v>
      </c>
      <c r="B175" s="996" t="s">
        <v>1354</v>
      </c>
      <c r="C175" s="996"/>
      <c r="D175" s="547">
        <f>'Nomenclator tarife'!L171</f>
        <v>948.19</v>
      </c>
      <c r="E175" s="547">
        <f>'Nomenclator tarife'!M171</f>
        <v>948.19</v>
      </c>
      <c r="F175" s="547">
        <f>'Nomenclator tarife'!S171</f>
        <v>150.86000000000001</v>
      </c>
    </row>
    <row r="176" spans="1:6" s="411" customFormat="1" ht="19.5" customHeight="1">
      <c r="A176" s="402" t="s">
        <v>379</v>
      </c>
      <c r="B176" s="996" t="s">
        <v>1355</v>
      </c>
      <c r="C176" s="996"/>
      <c r="D176" s="547">
        <f>'Nomenclator tarife'!L172</f>
        <v>1278.4100000000001</v>
      </c>
      <c r="E176" s="547">
        <f>'Nomenclator tarife'!M172</f>
        <v>1278.4100000000001</v>
      </c>
      <c r="F176" s="547">
        <f>'Nomenclator tarife'!S172</f>
        <v>214.98</v>
      </c>
    </row>
    <row r="177" spans="1:7" s="411" customFormat="1" ht="19.5" customHeight="1">
      <c r="A177" s="402" t="s">
        <v>380</v>
      </c>
      <c r="B177" s="996" t="s">
        <v>1356</v>
      </c>
      <c r="C177" s="996"/>
      <c r="D177" s="547" t="str">
        <f>'Nomenclator tarife'!L173</f>
        <v xml:space="preserve"> </v>
      </c>
      <c r="E177" s="547">
        <f>'Nomenclator tarife'!M173</f>
        <v>1507.6</v>
      </c>
      <c r="F177" s="547">
        <f>'Nomenclator tarife'!S173</f>
        <v>258.89999999999998</v>
      </c>
    </row>
    <row r="178" spans="1:7" s="411" customFormat="1" ht="19.5" customHeight="1">
      <c r="A178" s="402" t="s">
        <v>381</v>
      </c>
      <c r="B178" s="996" t="s">
        <v>1357</v>
      </c>
      <c r="C178" s="996"/>
      <c r="D178" s="547" t="str">
        <f>'Nomenclator tarife'!L174</f>
        <v xml:space="preserve"> </v>
      </c>
      <c r="E178" s="547">
        <f>'Nomenclator tarife'!M174</f>
        <v>2496.08</v>
      </c>
      <c r="F178" s="547">
        <f>'Nomenclator tarife'!S174</f>
        <v>456.59</v>
      </c>
    </row>
    <row r="179" spans="1:7" s="411" customFormat="1" ht="19.5" customHeight="1">
      <c r="A179" s="402" t="s">
        <v>382</v>
      </c>
      <c r="B179" s="996" t="s">
        <v>1358</v>
      </c>
      <c r="C179" s="996"/>
      <c r="D179" s="547" t="str">
        <f>'Nomenclator tarife'!L175</f>
        <v xml:space="preserve"> </v>
      </c>
      <c r="E179" s="547">
        <f>'Nomenclator tarife'!M175</f>
        <v>3114.99</v>
      </c>
      <c r="F179" s="547">
        <f>'Nomenclator tarife'!S175</f>
        <v>580.37</v>
      </c>
    </row>
    <row r="180" spans="1:7" s="411" customFormat="1" ht="28.5" customHeight="1">
      <c r="A180" s="399" t="s">
        <v>1205</v>
      </c>
      <c r="B180" s="998" t="s">
        <v>1206</v>
      </c>
      <c r="C180" s="998"/>
      <c r="D180" s="998"/>
      <c r="E180" s="998"/>
      <c r="F180" s="998"/>
    </row>
    <row r="181" spans="1:7" s="409" customFormat="1" ht="16.5" customHeight="1">
      <c r="A181" s="1002" t="s">
        <v>1359</v>
      </c>
      <c r="B181" s="1002"/>
      <c r="C181" s="1003" t="s">
        <v>1360</v>
      </c>
      <c r="D181" s="991"/>
      <c r="E181" s="991"/>
      <c r="F181" s="991"/>
    </row>
    <row r="182" spans="1:7" s="411" customFormat="1" ht="16.5" customHeight="1">
      <c r="A182" s="402" t="s">
        <v>383</v>
      </c>
      <c r="B182" s="403" t="s">
        <v>1324</v>
      </c>
      <c r="C182" s="1003"/>
      <c r="D182" s="404">
        <f>'Nomenclator tarife'!L177</f>
        <v>238.79</v>
      </c>
      <c r="E182" s="404">
        <f>'Nomenclator tarife'!M177</f>
        <v>243.84</v>
      </c>
      <c r="F182" s="404"/>
    </row>
    <row r="183" spans="1:7" s="411" customFormat="1" ht="16.5" customHeight="1">
      <c r="A183" s="402" t="s">
        <v>384</v>
      </c>
      <c r="B183" s="403" t="s">
        <v>1361</v>
      </c>
      <c r="C183" s="1003"/>
      <c r="D183" s="700">
        <f>'Nomenclator tarife'!L178</f>
        <v>199.15</v>
      </c>
      <c r="E183" s="700">
        <f>'Nomenclator tarife'!M178</f>
        <v>204.19</v>
      </c>
      <c r="F183" s="404"/>
    </row>
    <row r="184" spans="1:7" s="411" customFormat="1" ht="16.5" customHeight="1">
      <c r="A184" s="402" t="s">
        <v>385</v>
      </c>
      <c r="B184" s="403" t="s">
        <v>1285</v>
      </c>
      <c r="C184" s="1003"/>
      <c r="D184" s="700" t="str">
        <f>'Nomenclator tarife'!L179</f>
        <v xml:space="preserve"> </v>
      </c>
      <c r="E184" s="700">
        <f>'Nomenclator tarife'!M179</f>
        <v>313.45999999999998</v>
      </c>
      <c r="F184" s="404"/>
    </row>
    <row r="185" spans="1:7" s="411" customFormat="1" ht="16.5" customHeight="1">
      <c r="A185" s="402" t="s">
        <v>386</v>
      </c>
      <c r="B185" s="403" t="s">
        <v>1286</v>
      </c>
      <c r="C185" s="1003"/>
      <c r="D185" s="700" t="str">
        <f>'Nomenclator tarife'!L180</f>
        <v xml:space="preserve"> </v>
      </c>
      <c r="E185" s="700">
        <f>'Nomenclator tarife'!M180</f>
        <v>305.45</v>
      </c>
      <c r="F185" s="404"/>
    </row>
    <row r="186" spans="1:7" s="411" customFormat="1" ht="16.5" customHeight="1">
      <c r="A186" s="402" t="s">
        <v>387</v>
      </c>
      <c r="B186" s="403" t="s">
        <v>1362</v>
      </c>
      <c r="C186" s="1003"/>
      <c r="D186" s="700" t="str">
        <f>'Nomenclator tarife'!L181</f>
        <v xml:space="preserve"> </v>
      </c>
      <c r="E186" s="700">
        <f>'Nomenclator tarife'!M181</f>
        <v>408.72</v>
      </c>
      <c r="F186" s="404"/>
    </row>
    <row r="187" spans="1:7" s="411" customFormat="1" ht="16.5" customHeight="1">
      <c r="A187" s="402" t="s">
        <v>388</v>
      </c>
      <c r="B187" s="403" t="s">
        <v>1327</v>
      </c>
      <c r="C187" s="1003"/>
      <c r="D187" s="700" t="str">
        <f>'Nomenclator tarife'!L182</f>
        <v xml:space="preserve"> </v>
      </c>
      <c r="E187" s="700">
        <f>'Nomenclator tarife'!M182</f>
        <v>436.64</v>
      </c>
      <c r="F187" s="404"/>
    </row>
    <row r="188" spans="1:7" s="411" customFormat="1" ht="16.5" customHeight="1">
      <c r="A188" s="402" t="s">
        <v>389</v>
      </c>
      <c r="B188" s="403" t="s">
        <v>1328</v>
      </c>
      <c r="C188" s="1003"/>
      <c r="D188" s="700" t="str">
        <f>'Nomenclator tarife'!L183</f>
        <v xml:space="preserve"> </v>
      </c>
      <c r="E188" s="700">
        <f>'Nomenclator tarife'!M183</f>
        <v>346.79</v>
      </c>
      <c r="F188" s="404"/>
    </row>
    <row r="189" spans="1:7" s="411" customFormat="1" ht="16.5" customHeight="1">
      <c r="A189" s="402" t="s">
        <v>390</v>
      </c>
      <c r="B189" s="403" t="s">
        <v>1329</v>
      </c>
      <c r="C189" s="1003"/>
      <c r="D189" s="700" t="str">
        <f>'Nomenclator tarife'!L184</f>
        <v xml:space="preserve"> </v>
      </c>
      <c r="E189" s="700">
        <f>'Nomenclator tarife'!M184</f>
        <v>409.13</v>
      </c>
      <c r="F189" s="404"/>
    </row>
    <row r="190" spans="1:7" s="411" customFormat="1" ht="16.5" customHeight="1">
      <c r="A190" s="402" t="s">
        <v>391</v>
      </c>
      <c r="B190" s="403" t="s">
        <v>1330</v>
      </c>
      <c r="C190" s="1003"/>
      <c r="D190" s="700" t="str">
        <f>'Nomenclator tarife'!L185</f>
        <v xml:space="preserve"> </v>
      </c>
      <c r="E190" s="700">
        <f>'Nomenclator tarife'!M185</f>
        <v>499.81</v>
      </c>
      <c r="F190" s="404"/>
      <c r="G190" s="388"/>
    </row>
    <row r="191" spans="1:7" s="388" customFormat="1" ht="16.5" customHeight="1">
      <c r="A191" s="402" t="s">
        <v>392</v>
      </c>
      <c r="B191" s="403" t="s">
        <v>1331</v>
      </c>
      <c r="C191" s="1003"/>
      <c r="D191" s="700" t="str">
        <f>'Nomenclator tarife'!L186</f>
        <v xml:space="preserve"> </v>
      </c>
      <c r="E191" s="700">
        <f>'Nomenclator tarife'!M186</f>
        <v>617.61</v>
      </c>
      <c r="F191" s="404"/>
    </row>
    <row r="192" spans="1:7" s="388" customFormat="1" ht="16.5" customHeight="1">
      <c r="A192" s="402" t="s">
        <v>393</v>
      </c>
      <c r="B192" s="403" t="s">
        <v>1332</v>
      </c>
      <c r="C192" s="1003"/>
      <c r="D192" s="700" t="str">
        <f>'Nomenclator tarife'!L187</f>
        <v xml:space="preserve"> </v>
      </c>
      <c r="E192" s="700">
        <f>'Nomenclator tarife'!M187</f>
        <v>727.75</v>
      </c>
      <c r="F192" s="404"/>
    </row>
    <row r="193" spans="1:6" s="388" customFormat="1" ht="16.5" customHeight="1">
      <c r="A193" s="402" t="s">
        <v>394</v>
      </c>
      <c r="B193" s="403" t="s">
        <v>1292</v>
      </c>
      <c r="C193" s="1003"/>
      <c r="D193" s="700" t="str">
        <f>'Nomenclator tarife'!L188</f>
        <v xml:space="preserve"> </v>
      </c>
      <c r="E193" s="700">
        <f>'Nomenclator tarife'!M188</f>
        <v>1334.38</v>
      </c>
      <c r="F193" s="404"/>
    </row>
    <row r="194" spans="1:6" s="388" customFormat="1">
      <c r="A194" s="402" t="s">
        <v>395</v>
      </c>
      <c r="B194" s="403" t="s">
        <v>1333</v>
      </c>
      <c r="C194" s="1003"/>
      <c r="D194" s="700" t="str">
        <f>'Nomenclator tarife'!L189</f>
        <v xml:space="preserve"> </v>
      </c>
      <c r="E194" s="700">
        <f>'Nomenclator tarife'!M189</f>
        <v>1528.99</v>
      </c>
      <c r="F194" s="404"/>
    </row>
    <row r="195" spans="1:6" s="412" customFormat="1">
      <c r="A195" s="402" t="s">
        <v>396</v>
      </c>
      <c r="B195" s="406" t="s">
        <v>1334</v>
      </c>
      <c r="C195" s="1003"/>
      <c r="D195" s="700" t="str">
        <f>'Nomenclator tarife'!L190</f>
        <v xml:space="preserve"> </v>
      </c>
      <c r="E195" s="700">
        <f>'Nomenclator tarife'!M190</f>
        <v>2755.82</v>
      </c>
      <c r="F195" s="404"/>
    </row>
    <row r="196" spans="1:6" s="412" customFormat="1" ht="16.5" customHeight="1">
      <c r="A196" s="402"/>
      <c r="B196" s="403" t="s">
        <v>1359</v>
      </c>
      <c r="C196" s="413" t="s">
        <v>1363</v>
      </c>
      <c r="D196" s="1000"/>
      <c r="E196" s="1000"/>
      <c r="F196" s="1000"/>
    </row>
    <row r="197" spans="1:6" s="388" customFormat="1" ht="19.5" customHeight="1">
      <c r="A197" s="402" t="s">
        <v>397</v>
      </c>
      <c r="B197" s="1001" t="s">
        <v>1283</v>
      </c>
      <c r="C197" s="406" t="s">
        <v>1284</v>
      </c>
      <c r="D197" s="404">
        <f>'Nomenclator tarife'!L191</f>
        <v>229.14</v>
      </c>
      <c r="E197" s="404">
        <f>'Nomenclator tarife'!M191</f>
        <v>234.19</v>
      </c>
      <c r="F197" s="404"/>
    </row>
    <row r="198" spans="1:6" s="388" customFormat="1" ht="16.5" customHeight="1">
      <c r="A198" s="402" t="s">
        <v>398</v>
      </c>
      <c r="B198" s="1001"/>
      <c r="C198" s="406" t="s">
        <v>1285</v>
      </c>
      <c r="D198" s="700">
        <f>'Nomenclator tarife'!L192</f>
        <v>250.4</v>
      </c>
      <c r="E198" s="700">
        <f>'Nomenclator tarife'!M192</f>
        <v>255.44</v>
      </c>
      <c r="F198" s="404"/>
    </row>
    <row r="199" spans="1:6" s="388" customFormat="1" ht="16.5" customHeight="1">
      <c r="A199" s="402" t="s">
        <v>399</v>
      </c>
      <c r="B199" s="1001"/>
      <c r="C199" s="406" t="s">
        <v>1286</v>
      </c>
      <c r="D199" s="700">
        <f>'Nomenclator tarife'!L193</f>
        <v>253.05</v>
      </c>
      <c r="E199" s="700">
        <f>'Nomenclator tarife'!M193</f>
        <v>258.08999999999997</v>
      </c>
      <c r="F199" s="404"/>
    </row>
    <row r="200" spans="1:6" s="388" customFormat="1" ht="16.5" customHeight="1">
      <c r="A200" s="402" t="s">
        <v>400</v>
      </c>
      <c r="B200" s="1001"/>
      <c r="C200" s="406" t="s">
        <v>1287</v>
      </c>
      <c r="D200" s="700">
        <f>'Nomenclator tarife'!L194</f>
        <v>271.31</v>
      </c>
      <c r="E200" s="700">
        <f>'Nomenclator tarife'!M194</f>
        <v>276.35000000000002</v>
      </c>
      <c r="F200" s="404"/>
    </row>
    <row r="201" spans="1:6" s="388" customFormat="1" ht="16.5" customHeight="1">
      <c r="A201" s="402" t="s">
        <v>401</v>
      </c>
      <c r="B201" s="1001"/>
      <c r="C201" s="406" t="s">
        <v>1327</v>
      </c>
      <c r="D201" s="700">
        <f>'Nomenclator tarife'!L195</f>
        <v>246.38</v>
      </c>
      <c r="E201" s="700">
        <f>'Nomenclator tarife'!M195</f>
        <v>251.42</v>
      </c>
      <c r="F201" s="404"/>
    </row>
    <row r="202" spans="1:6" s="388" customFormat="1" ht="16.5" customHeight="1">
      <c r="A202" s="402" t="s">
        <v>402</v>
      </c>
      <c r="B202" s="1001"/>
      <c r="C202" s="406" t="s">
        <v>1336</v>
      </c>
      <c r="D202" s="700">
        <f>'Nomenclator tarife'!L196</f>
        <v>256.39999999999998</v>
      </c>
      <c r="E202" s="700">
        <f>'Nomenclator tarife'!M196</f>
        <v>261.44</v>
      </c>
      <c r="F202" s="404"/>
    </row>
    <row r="203" spans="1:6" s="388" customFormat="1" ht="16.5" customHeight="1">
      <c r="A203" s="402" t="s">
        <v>403</v>
      </c>
      <c r="B203" s="1001"/>
      <c r="C203" s="406" t="s">
        <v>1329</v>
      </c>
      <c r="D203" s="700">
        <f>'Nomenclator tarife'!L197</f>
        <v>301.74</v>
      </c>
      <c r="E203" s="700">
        <f>'Nomenclator tarife'!M197</f>
        <v>306.77999999999997</v>
      </c>
      <c r="F203" s="404"/>
    </row>
    <row r="204" spans="1:6" s="388" customFormat="1" ht="16.5" customHeight="1">
      <c r="A204" s="402" t="s">
        <v>404</v>
      </c>
      <c r="B204" s="1001"/>
      <c r="C204" s="406" t="s">
        <v>1330</v>
      </c>
      <c r="D204" s="700">
        <f>'Nomenclator tarife'!L198</f>
        <v>363.28</v>
      </c>
      <c r="E204" s="700">
        <f>'Nomenclator tarife'!M198</f>
        <v>368.32</v>
      </c>
      <c r="F204" s="404"/>
    </row>
    <row r="205" spans="1:6" s="388" customFormat="1" ht="16.5" customHeight="1">
      <c r="A205" s="402" t="s">
        <v>405</v>
      </c>
      <c r="B205" s="1001"/>
      <c r="C205" s="406" t="s">
        <v>1337</v>
      </c>
      <c r="D205" s="700">
        <f>'Nomenclator tarife'!L199</f>
        <v>450.98</v>
      </c>
      <c r="E205" s="700">
        <f>'Nomenclator tarife'!M199</f>
        <v>456.02</v>
      </c>
      <c r="F205" s="404"/>
    </row>
    <row r="206" spans="1:6" s="388" customFormat="1" ht="16.5" customHeight="1">
      <c r="A206" s="402" t="s">
        <v>406</v>
      </c>
      <c r="B206" s="1001"/>
      <c r="C206" s="406" t="s">
        <v>1331</v>
      </c>
      <c r="D206" s="700">
        <f>'Nomenclator tarife'!L200</f>
        <v>473.75</v>
      </c>
      <c r="E206" s="700">
        <f>'Nomenclator tarife'!M200</f>
        <v>478.79</v>
      </c>
      <c r="F206" s="404"/>
    </row>
    <row r="207" spans="1:6" s="388" customFormat="1" ht="16.5" customHeight="1">
      <c r="A207" s="402" t="s">
        <v>407</v>
      </c>
      <c r="B207" s="1001"/>
      <c r="C207" s="406" t="s">
        <v>1332</v>
      </c>
      <c r="D207" s="700">
        <f>'Nomenclator tarife'!L201</f>
        <v>567.38</v>
      </c>
      <c r="E207" s="700">
        <f>'Nomenclator tarife'!M201</f>
        <v>572.42999999999995</v>
      </c>
      <c r="F207" s="404"/>
    </row>
    <row r="208" spans="1:6" s="388" customFormat="1" ht="16.5" customHeight="1">
      <c r="A208" s="402" t="s">
        <v>408</v>
      </c>
      <c r="B208" s="1001"/>
      <c r="C208" s="406" t="s">
        <v>1338</v>
      </c>
      <c r="D208" s="700">
        <f>'Nomenclator tarife'!L202</f>
        <v>708.79</v>
      </c>
      <c r="E208" s="700">
        <f>'Nomenclator tarife'!M202</f>
        <v>713.83</v>
      </c>
      <c r="F208" s="404"/>
    </row>
    <row r="209" spans="1:7" s="388" customFormat="1" ht="16.5" customHeight="1">
      <c r="A209" s="402" t="s">
        <v>409</v>
      </c>
      <c r="B209" s="1001"/>
      <c r="C209" s="406" t="s">
        <v>1292</v>
      </c>
      <c r="D209" s="700">
        <f>'Nomenclator tarife'!L203</f>
        <v>1134.99</v>
      </c>
      <c r="E209" s="700">
        <f>'Nomenclator tarife'!M203</f>
        <v>1140.03</v>
      </c>
      <c r="F209" s="404"/>
    </row>
    <row r="210" spans="1:7" s="388" customFormat="1" ht="16.5" customHeight="1">
      <c r="A210" s="402" t="s">
        <v>410</v>
      </c>
      <c r="B210" s="1001"/>
      <c r="C210" s="406" t="s">
        <v>1339</v>
      </c>
      <c r="D210" s="700">
        <f>'Nomenclator tarife'!L204</f>
        <v>1124.17</v>
      </c>
      <c r="E210" s="700">
        <f>'Nomenclator tarife'!M204</f>
        <v>1129.21</v>
      </c>
      <c r="F210" s="404"/>
    </row>
    <row r="211" spans="1:7" s="388" customFormat="1">
      <c r="A211" s="402" t="s">
        <v>411</v>
      </c>
      <c r="B211" s="1001"/>
      <c r="C211" s="406" t="s">
        <v>1333</v>
      </c>
      <c r="D211" s="700">
        <f>'Nomenclator tarife'!L205</f>
        <v>1134.99</v>
      </c>
      <c r="E211" s="700">
        <f>'Nomenclator tarife'!M205</f>
        <v>1140.03</v>
      </c>
      <c r="F211" s="404"/>
    </row>
    <row r="212" spans="1:7" s="388" customFormat="1">
      <c r="A212" s="402" t="s">
        <v>412</v>
      </c>
      <c r="B212" s="1001"/>
      <c r="C212" s="406" t="s">
        <v>1334</v>
      </c>
      <c r="D212" s="700">
        <f>'Nomenclator tarife'!L206</f>
        <v>1460.7</v>
      </c>
      <c r="E212" s="700">
        <f>'Nomenclator tarife'!M206</f>
        <v>1465.75</v>
      </c>
      <c r="F212" s="404"/>
    </row>
    <row r="213" spans="1:7" s="388" customFormat="1">
      <c r="A213" s="402" t="s">
        <v>413</v>
      </c>
      <c r="B213" s="1001"/>
      <c r="C213" s="406" t="s">
        <v>1340</v>
      </c>
      <c r="D213" s="700">
        <f>'Nomenclator tarife'!L207</f>
        <v>1508.42</v>
      </c>
      <c r="E213" s="700">
        <f>'Nomenclator tarife'!M207</f>
        <v>1513.46</v>
      </c>
      <c r="F213" s="404"/>
    </row>
    <row r="214" spans="1:7" s="388" customFormat="1" ht="19.5" customHeight="1">
      <c r="A214" s="402" t="s">
        <v>414</v>
      </c>
      <c r="B214" s="996" t="s">
        <v>1364</v>
      </c>
      <c r="C214" s="406" t="s">
        <v>1284</v>
      </c>
      <c r="D214" s="700">
        <f>'Nomenclator tarife'!L208</f>
        <v>230.56</v>
      </c>
      <c r="E214" s="700">
        <f>'Nomenclator tarife'!M208</f>
        <v>235.63</v>
      </c>
      <c r="F214" s="404"/>
    </row>
    <row r="215" spans="1:7" s="388" customFormat="1">
      <c r="A215" s="402" t="s">
        <v>415</v>
      </c>
      <c r="B215" s="996"/>
      <c r="C215" s="406" t="s">
        <v>1285</v>
      </c>
      <c r="D215" s="700">
        <f>'Nomenclator tarife'!L209</f>
        <v>250.6</v>
      </c>
      <c r="E215" s="700">
        <f>'Nomenclator tarife'!M209</f>
        <v>255.67</v>
      </c>
      <c r="F215" s="404"/>
    </row>
    <row r="216" spans="1:7" s="388" customFormat="1" ht="16.5" customHeight="1">
      <c r="A216" s="402" t="s">
        <v>416</v>
      </c>
      <c r="B216" s="996"/>
      <c r="C216" s="406" t="s">
        <v>1286</v>
      </c>
      <c r="D216" s="700">
        <f>'Nomenclator tarife'!L210</f>
        <v>242.57</v>
      </c>
      <c r="E216" s="700">
        <f>'Nomenclator tarife'!M210</f>
        <v>247.64</v>
      </c>
      <c r="F216" s="404"/>
    </row>
    <row r="217" spans="1:7" s="388" customFormat="1" ht="16.5" customHeight="1">
      <c r="A217" s="402" t="s">
        <v>417</v>
      </c>
      <c r="B217" s="996"/>
      <c r="C217" s="406" t="s">
        <v>1287</v>
      </c>
      <c r="D217" s="700">
        <f>'Nomenclator tarife'!L211</f>
        <v>250.98</v>
      </c>
      <c r="E217" s="700">
        <f>'Nomenclator tarife'!M211</f>
        <v>256.06</v>
      </c>
      <c r="F217" s="404"/>
    </row>
    <row r="218" spans="1:7" s="388" customFormat="1" ht="16.5" customHeight="1">
      <c r="A218" s="402" t="s">
        <v>418</v>
      </c>
      <c r="B218" s="996"/>
      <c r="C218" s="406" t="s">
        <v>1327</v>
      </c>
      <c r="D218" s="700">
        <f>'Nomenclator tarife'!L212</f>
        <v>271.42</v>
      </c>
      <c r="E218" s="700">
        <f>'Nomenclator tarife'!M212</f>
        <v>276.5</v>
      </c>
      <c r="F218" s="404"/>
    </row>
    <row r="219" spans="1:7" s="388" customFormat="1" ht="16.5" customHeight="1">
      <c r="A219" s="402" t="s">
        <v>419</v>
      </c>
      <c r="B219" s="996"/>
      <c r="C219" s="406" t="s">
        <v>1336</v>
      </c>
      <c r="D219" s="700">
        <f>'Nomenclator tarife'!L213</f>
        <v>290.66000000000003</v>
      </c>
      <c r="E219" s="700">
        <f>'Nomenclator tarife'!M213</f>
        <v>295.73</v>
      </c>
      <c r="F219" s="404"/>
    </row>
    <row r="220" spans="1:7" s="388" customFormat="1" ht="16.5" customHeight="1">
      <c r="A220" s="402" t="s">
        <v>420</v>
      </c>
      <c r="B220" s="996"/>
      <c r="C220" s="406" t="s">
        <v>1329</v>
      </c>
      <c r="D220" s="700">
        <f>'Nomenclator tarife'!L214</f>
        <v>318.91000000000003</v>
      </c>
      <c r="E220" s="700">
        <f>'Nomenclator tarife'!M214</f>
        <v>323.98</v>
      </c>
      <c r="F220" s="404"/>
    </row>
    <row r="221" spans="1:7" s="388" customFormat="1" ht="16.5" customHeight="1">
      <c r="A221" s="402" t="s">
        <v>421</v>
      </c>
      <c r="B221" s="996"/>
      <c r="C221" s="406" t="s">
        <v>1330</v>
      </c>
      <c r="D221" s="700">
        <f>'Nomenclator tarife'!L215</f>
        <v>345.07</v>
      </c>
      <c r="E221" s="700">
        <f>'Nomenclator tarife'!M215</f>
        <v>350.15</v>
      </c>
      <c r="F221" s="404"/>
      <c r="G221" s="400"/>
    </row>
    <row r="222" spans="1:7" s="400" customFormat="1" ht="16.5" customHeight="1">
      <c r="A222" s="402" t="s">
        <v>422</v>
      </c>
      <c r="B222" s="996"/>
      <c r="C222" s="406" t="s">
        <v>1337</v>
      </c>
      <c r="D222" s="700">
        <f>'Nomenclator tarife'!L216</f>
        <v>449.37</v>
      </c>
      <c r="E222" s="700">
        <f>'Nomenclator tarife'!M216</f>
        <v>454.45</v>
      </c>
      <c r="F222" s="404"/>
      <c r="G222" s="388"/>
    </row>
    <row r="223" spans="1:7" s="388" customFormat="1" ht="16.5" customHeight="1">
      <c r="A223" s="402" t="s">
        <v>423</v>
      </c>
      <c r="B223" s="996"/>
      <c r="C223" s="406" t="s">
        <v>1331</v>
      </c>
      <c r="D223" s="700">
        <f>'Nomenclator tarife'!L217</f>
        <v>466.74</v>
      </c>
      <c r="E223" s="700">
        <f>'Nomenclator tarife'!M217</f>
        <v>471.81</v>
      </c>
      <c r="F223" s="404"/>
      <c r="G223" s="1"/>
    </row>
    <row r="224" spans="1:7" ht="16.5" customHeight="1">
      <c r="A224" s="402" t="s">
        <v>424</v>
      </c>
      <c r="B224" s="996"/>
      <c r="C224" s="406" t="s">
        <v>1332</v>
      </c>
      <c r="D224" s="700">
        <f>'Nomenclator tarife'!L218</f>
        <v>508.21</v>
      </c>
      <c r="E224" s="700">
        <f>'Nomenclator tarife'!M218</f>
        <v>513.29</v>
      </c>
      <c r="F224" s="404"/>
      <c r="G224" s="388"/>
    </row>
    <row r="225" spans="1:7" s="388" customFormat="1" ht="16.5" customHeight="1">
      <c r="A225" s="402" t="s">
        <v>425</v>
      </c>
      <c r="B225" s="996"/>
      <c r="C225" s="406" t="s">
        <v>1338</v>
      </c>
      <c r="D225" s="700">
        <f>'Nomenclator tarife'!L219</f>
        <v>708.99</v>
      </c>
      <c r="E225" s="700">
        <f>'Nomenclator tarife'!M219</f>
        <v>714.06</v>
      </c>
      <c r="F225" s="404"/>
    </row>
    <row r="226" spans="1:7" s="388" customFormat="1" ht="16.5" customHeight="1">
      <c r="A226" s="402" t="s">
        <v>426</v>
      </c>
      <c r="B226" s="996"/>
      <c r="C226" s="406" t="s">
        <v>1292</v>
      </c>
      <c r="D226" s="700">
        <f>'Nomenclator tarife'!L220</f>
        <v>1135.19</v>
      </c>
      <c r="E226" s="700">
        <f>'Nomenclator tarife'!M220</f>
        <v>1140.26</v>
      </c>
      <c r="F226" s="404"/>
    </row>
    <row r="227" spans="1:7" s="388" customFormat="1" ht="16.5" customHeight="1">
      <c r="A227" s="402" t="s">
        <v>427</v>
      </c>
      <c r="B227" s="996"/>
      <c r="C227" s="406" t="s">
        <v>1339</v>
      </c>
      <c r="D227" s="700">
        <f>'Nomenclator tarife'!L221</f>
        <v>1061.8499999999999</v>
      </c>
      <c r="E227" s="700">
        <f>'Nomenclator tarife'!M221</f>
        <v>1066.92</v>
      </c>
      <c r="F227" s="404"/>
    </row>
    <row r="228" spans="1:7" s="388" customFormat="1">
      <c r="A228" s="402" t="s">
        <v>428</v>
      </c>
      <c r="B228" s="996"/>
      <c r="C228" s="406" t="s">
        <v>1333</v>
      </c>
      <c r="D228" s="700">
        <f>'Nomenclator tarife'!L222</f>
        <v>1641.47</v>
      </c>
      <c r="E228" s="700">
        <f>'Nomenclator tarife'!M222</f>
        <v>1646.54</v>
      </c>
      <c r="F228" s="404"/>
      <c r="G228" s="1"/>
    </row>
    <row r="229" spans="1:7">
      <c r="A229" s="402" t="s">
        <v>429</v>
      </c>
      <c r="B229" s="996"/>
      <c r="C229" s="406" t="s">
        <v>1334</v>
      </c>
      <c r="D229" s="700">
        <f>'Nomenclator tarife'!L223</f>
        <v>1770.46</v>
      </c>
      <c r="E229" s="700">
        <f>'Nomenclator tarife'!M223</f>
        <v>1775.53</v>
      </c>
      <c r="F229" s="404"/>
      <c r="G229" s="137"/>
    </row>
    <row r="230" spans="1:7" s="137" customFormat="1">
      <c r="A230" s="402" t="s">
        <v>430</v>
      </c>
      <c r="B230" s="996"/>
      <c r="C230" s="406" t="s">
        <v>1340</v>
      </c>
      <c r="D230" s="700">
        <f>'Nomenclator tarife'!L224</f>
        <v>2329.52</v>
      </c>
      <c r="E230" s="700">
        <f>'Nomenclator tarife'!M224</f>
        <v>2334.59</v>
      </c>
      <c r="F230" s="404"/>
      <c r="G230" s="1"/>
    </row>
    <row r="231" spans="1:7" ht="19.5" customHeight="1">
      <c r="A231" s="402" t="s">
        <v>431</v>
      </c>
      <c r="B231" s="996" t="s">
        <v>1365</v>
      </c>
      <c r="C231" s="406" t="s">
        <v>1286</v>
      </c>
      <c r="D231" s="700" t="str">
        <f>'Nomenclator tarife'!L225</f>
        <v xml:space="preserve"> </v>
      </c>
      <c r="E231" s="700">
        <f>'Nomenclator tarife'!M225</f>
        <v>266.2</v>
      </c>
      <c r="F231" s="404"/>
      <c r="G231" s="388"/>
    </row>
    <row r="232" spans="1:7" s="388" customFormat="1" ht="16.5" customHeight="1">
      <c r="A232" s="402" t="s">
        <v>432</v>
      </c>
      <c r="B232" s="996"/>
      <c r="C232" s="406" t="s">
        <v>1287</v>
      </c>
      <c r="D232" s="700" t="str">
        <f>'Nomenclator tarife'!L226</f>
        <v xml:space="preserve"> </v>
      </c>
      <c r="E232" s="700">
        <f>'Nomenclator tarife'!M226</f>
        <v>267.51</v>
      </c>
      <c r="F232" s="404"/>
      <c r="G232" s="412"/>
    </row>
    <row r="233" spans="1:7" s="388" customFormat="1" ht="16.5" customHeight="1">
      <c r="A233" s="402" t="s">
        <v>433</v>
      </c>
      <c r="B233" s="996"/>
      <c r="C233" s="406" t="s">
        <v>1327</v>
      </c>
      <c r="D233" s="700" t="str">
        <f>'Nomenclator tarife'!L227</f>
        <v xml:space="preserve"> </v>
      </c>
      <c r="E233" s="700">
        <f>'Nomenclator tarife'!M227</f>
        <v>278.76</v>
      </c>
      <c r="F233" s="404"/>
      <c r="G233" s="412"/>
    </row>
    <row r="234" spans="1:7" s="388" customFormat="1" ht="16.5" customHeight="1">
      <c r="A234" s="402" t="s">
        <v>434</v>
      </c>
      <c r="B234" s="996"/>
      <c r="C234" s="406" t="s">
        <v>1336</v>
      </c>
      <c r="D234" s="700" t="str">
        <f>'Nomenclator tarife'!L228</f>
        <v xml:space="preserve"> </v>
      </c>
      <c r="E234" s="700">
        <f>'Nomenclator tarife'!M228</f>
        <v>261.73</v>
      </c>
      <c r="F234" s="404"/>
      <c r="G234" s="412"/>
    </row>
    <row r="235" spans="1:7" ht="16.5" customHeight="1">
      <c r="A235" s="402" t="s">
        <v>435</v>
      </c>
      <c r="B235" s="996"/>
      <c r="C235" s="406" t="s">
        <v>1329</v>
      </c>
      <c r="D235" s="700" t="str">
        <f>'Nomenclator tarife'!L229</f>
        <v xml:space="preserve"> </v>
      </c>
      <c r="E235" s="700">
        <f>'Nomenclator tarife'!M229</f>
        <v>315.83</v>
      </c>
      <c r="F235" s="404"/>
      <c r="G235" s="412"/>
    </row>
    <row r="236" spans="1:7" s="388" customFormat="1" ht="16.5" customHeight="1">
      <c r="A236" s="402" t="s">
        <v>436</v>
      </c>
      <c r="B236" s="996"/>
      <c r="C236" s="406" t="s">
        <v>1330</v>
      </c>
      <c r="D236" s="700" t="str">
        <f>'Nomenclator tarife'!L230</f>
        <v xml:space="preserve"> </v>
      </c>
      <c r="E236" s="700">
        <f>'Nomenclator tarife'!M230</f>
        <v>398.67</v>
      </c>
      <c r="F236" s="404"/>
      <c r="G236" s="412"/>
    </row>
    <row r="237" spans="1:7" ht="16.5" customHeight="1">
      <c r="A237" s="402" t="s">
        <v>437</v>
      </c>
      <c r="B237" s="996"/>
      <c r="C237" s="406" t="s">
        <v>1337</v>
      </c>
      <c r="D237" s="700" t="str">
        <f>'Nomenclator tarife'!L231</f>
        <v xml:space="preserve"> </v>
      </c>
      <c r="E237" s="700">
        <f>'Nomenclator tarife'!M231</f>
        <v>415.94</v>
      </c>
      <c r="F237" s="404"/>
      <c r="G237" s="412"/>
    </row>
    <row r="238" spans="1:7" s="388" customFormat="1" ht="16.5" customHeight="1">
      <c r="A238" s="402" t="s">
        <v>438</v>
      </c>
      <c r="B238" s="996"/>
      <c r="C238" s="406" t="s">
        <v>1331</v>
      </c>
      <c r="D238" s="700" t="str">
        <f>'Nomenclator tarife'!L232</f>
        <v xml:space="preserve"> </v>
      </c>
      <c r="E238" s="700">
        <f>'Nomenclator tarife'!M232</f>
        <v>437.21</v>
      </c>
      <c r="F238" s="404"/>
      <c r="G238" s="412"/>
    </row>
    <row r="239" spans="1:7" s="388" customFormat="1" ht="16.5" customHeight="1">
      <c r="A239" s="402" t="s">
        <v>439</v>
      </c>
      <c r="B239" s="996"/>
      <c r="C239" s="406" t="s">
        <v>1332</v>
      </c>
      <c r="D239" s="700" t="str">
        <f>'Nomenclator tarife'!L233</f>
        <v xml:space="preserve"> </v>
      </c>
      <c r="E239" s="700">
        <f>'Nomenclator tarife'!M233</f>
        <v>411.67</v>
      </c>
      <c r="F239" s="404"/>
      <c r="G239" s="412"/>
    </row>
    <row r="240" spans="1:7" s="388" customFormat="1" ht="16.5" customHeight="1">
      <c r="A240" s="402" t="s">
        <v>440</v>
      </c>
      <c r="B240" s="996"/>
      <c r="C240" s="406" t="s">
        <v>1338</v>
      </c>
      <c r="D240" s="700" t="str">
        <f>'Nomenclator tarife'!L234</f>
        <v xml:space="preserve"> </v>
      </c>
      <c r="E240" s="700">
        <f>'Nomenclator tarife'!M234</f>
        <v>1130.68</v>
      </c>
      <c r="F240" s="404"/>
      <c r="G240" s="412"/>
    </row>
    <row r="241" spans="1:7" s="388" customFormat="1" ht="16.5" customHeight="1">
      <c r="A241" s="402" t="s">
        <v>441</v>
      </c>
      <c r="B241" s="996"/>
      <c r="C241" s="406" t="s">
        <v>1292</v>
      </c>
      <c r="D241" s="700" t="str">
        <f>'Nomenclator tarife'!L235</f>
        <v xml:space="preserve"> </v>
      </c>
      <c r="E241" s="700">
        <f>'Nomenclator tarife'!M235</f>
        <v>1143.5899999999999</v>
      </c>
      <c r="F241" s="404"/>
      <c r="G241" s="412"/>
    </row>
    <row r="242" spans="1:7" ht="16.5" customHeight="1">
      <c r="A242" s="402" t="s">
        <v>442</v>
      </c>
      <c r="B242" s="996"/>
      <c r="C242" s="406" t="s">
        <v>1339</v>
      </c>
      <c r="D242" s="700" t="str">
        <f>'Nomenclator tarife'!L236</f>
        <v xml:space="preserve"> </v>
      </c>
      <c r="E242" s="700">
        <f>'Nomenclator tarife'!M236</f>
        <v>1156.48</v>
      </c>
      <c r="F242" s="404"/>
      <c r="G242" s="412"/>
    </row>
    <row r="243" spans="1:7" s="137" customFormat="1">
      <c r="A243" s="402" t="s">
        <v>443</v>
      </c>
      <c r="B243" s="996"/>
      <c r="C243" s="406" t="s">
        <v>1333</v>
      </c>
      <c r="D243" s="700" t="str">
        <f>'Nomenclator tarife'!L237</f>
        <v xml:space="preserve"> </v>
      </c>
      <c r="E243" s="700">
        <f>'Nomenclator tarife'!M237</f>
        <v>1646.6</v>
      </c>
      <c r="F243" s="404"/>
      <c r="G243" s="412"/>
    </row>
    <row r="244" spans="1:7">
      <c r="A244" s="402" t="s">
        <v>444</v>
      </c>
      <c r="B244" s="996"/>
      <c r="C244" s="406" t="s">
        <v>1334</v>
      </c>
      <c r="D244" s="700" t="str">
        <f>'Nomenclator tarife'!L238</f>
        <v xml:space="preserve"> </v>
      </c>
      <c r="E244" s="700">
        <f>'Nomenclator tarife'!M238</f>
        <v>1775.59</v>
      </c>
      <c r="F244" s="404"/>
      <c r="G244" s="412"/>
    </row>
    <row r="245" spans="1:7" s="388" customFormat="1">
      <c r="A245" s="402" t="s">
        <v>445</v>
      </c>
      <c r="B245" s="996"/>
      <c r="C245" s="406" t="s">
        <v>1340</v>
      </c>
      <c r="D245" s="700" t="str">
        <f>'Nomenclator tarife'!L239</f>
        <v xml:space="preserve"> </v>
      </c>
      <c r="E245" s="700">
        <f>'Nomenclator tarife'!M239</f>
        <v>2334.65</v>
      </c>
      <c r="F245" s="404"/>
      <c r="G245" s="412"/>
    </row>
    <row r="246" spans="1:7" s="388" customFormat="1" ht="17.25" customHeight="1">
      <c r="A246" s="402" t="s">
        <v>446</v>
      </c>
      <c r="B246" s="996" t="s">
        <v>1366</v>
      </c>
      <c r="C246" s="406" t="s">
        <v>1287</v>
      </c>
      <c r="D246" s="700" t="str">
        <f>'Nomenclator tarife'!L240</f>
        <v xml:space="preserve"> </v>
      </c>
      <c r="E246" s="700">
        <f>'Nomenclator tarife'!M240</f>
        <v>272.02999999999997</v>
      </c>
      <c r="F246" s="404"/>
      <c r="G246" s="412"/>
    </row>
    <row r="247" spans="1:7" s="388" customFormat="1" ht="16.5" customHeight="1">
      <c r="A247" s="402" t="s">
        <v>447</v>
      </c>
      <c r="B247" s="996"/>
      <c r="C247" s="406" t="s">
        <v>1327</v>
      </c>
      <c r="D247" s="700" t="str">
        <f>'Nomenclator tarife'!L241</f>
        <v xml:space="preserve"> </v>
      </c>
      <c r="E247" s="700">
        <f>'Nomenclator tarife'!M241</f>
        <v>272.02999999999997</v>
      </c>
      <c r="F247" s="404"/>
      <c r="G247" s="412"/>
    </row>
    <row r="248" spans="1:7" s="388" customFormat="1" ht="16.5" customHeight="1">
      <c r="A248" s="402" t="s">
        <v>448</v>
      </c>
      <c r="B248" s="996"/>
      <c r="C248" s="406" t="s">
        <v>1336</v>
      </c>
      <c r="D248" s="700" t="str">
        <f>'Nomenclator tarife'!L242</f>
        <v xml:space="preserve"> </v>
      </c>
      <c r="E248" s="700">
        <f>'Nomenclator tarife'!M242</f>
        <v>292.3</v>
      </c>
      <c r="F248" s="404"/>
      <c r="G248" s="412"/>
    </row>
    <row r="249" spans="1:7" ht="16.5" customHeight="1">
      <c r="A249" s="402" t="s">
        <v>449</v>
      </c>
      <c r="B249" s="996"/>
      <c r="C249" s="406" t="s">
        <v>1329</v>
      </c>
      <c r="D249" s="700" t="str">
        <f>'Nomenclator tarife'!L243</f>
        <v xml:space="preserve"> </v>
      </c>
      <c r="E249" s="700">
        <f>'Nomenclator tarife'!M243</f>
        <v>289.29000000000002</v>
      </c>
      <c r="F249" s="404"/>
      <c r="G249" s="412"/>
    </row>
    <row r="250" spans="1:7" s="414" customFormat="1" ht="16.5" customHeight="1">
      <c r="A250" s="402" t="s">
        <v>450</v>
      </c>
      <c r="B250" s="996"/>
      <c r="C250" s="406" t="s">
        <v>1330</v>
      </c>
      <c r="D250" s="700" t="str">
        <f>'Nomenclator tarife'!L244</f>
        <v xml:space="preserve"> </v>
      </c>
      <c r="E250" s="700">
        <f>'Nomenclator tarife'!M244</f>
        <v>397.18</v>
      </c>
      <c r="F250" s="404"/>
      <c r="G250" s="412"/>
    </row>
    <row r="251" spans="1:7" s="414" customFormat="1" ht="16.5" customHeight="1">
      <c r="A251" s="402" t="s">
        <v>451</v>
      </c>
      <c r="B251" s="996"/>
      <c r="C251" s="406" t="s">
        <v>1337</v>
      </c>
      <c r="D251" s="700" t="str">
        <f>'Nomenclator tarife'!L245</f>
        <v xml:space="preserve"> </v>
      </c>
      <c r="E251" s="700">
        <f>'Nomenclator tarife'!M245</f>
        <v>1202.42</v>
      </c>
      <c r="F251" s="404"/>
      <c r="G251" s="412"/>
    </row>
    <row r="252" spans="1:7" s="414" customFormat="1" ht="16.5" customHeight="1">
      <c r="A252" s="402" t="s">
        <v>452</v>
      </c>
      <c r="B252" s="996"/>
      <c r="C252" s="406" t="s">
        <v>1331</v>
      </c>
      <c r="D252" s="700" t="str">
        <f>'Nomenclator tarife'!L246</f>
        <v xml:space="preserve"> </v>
      </c>
      <c r="E252" s="700">
        <f>'Nomenclator tarife'!M246</f>
        <v>1529.77</v>
      </c>
      <c r="F252" s="404"/>
      <c r="G252" s="412"/>
    </row>
    <row r="253" spans="1:7" s="414" customFormat="1" ht="16.5" customHeight="1">
      <c r="A253" s="402" t="s">
        <v>453</v>
      </c>
      <c r="B253" s="996"/>
      <c r="C253" s="406" t="s">
        <v>1332</v>
      </c>
      <c r="D253" s="700" t="str">
        <f>'Nomenclator tarife'!L247</f>
        <v xml:space="preserve"> </v>
      </c>
      <c r="E253" s="700">
        <f>'Nomenclator tarife'!M247</f>
        <v>1636.47</v>
      </c>
      <c r="F253" s="404"/>
      <c r="G253" s="412"/>
    </row>
    <row r="254" spans="1:7" s="414" customFormat="1" ht="16.5" customHeight="1">
      <c r="A254" s="402" t="s">
        <v>454</v>
      </c>
      <c r="B254" s="996"/>
      <c r="C254" s="406" t="s">
        <v>1338</v>
      </c>
      <c r="D254" s="700" t="str">
        <f>'Nomenclator tarife'!L248</f>
        <v xml:space="preserve"> </v>
      </c>
      <c r="E254" s="700">
        <f>'Nomenclator tarife'!M248</f>
        <v>1645.48</v>
      </c>
      <c r="F254" s="404"/>
      <c r="G254" s="412"/>
    </row>
    <row r="255" spans="1:7" s="414" customFormat="1" ht="16.5" customHeight="1">
      <c r="A255" s="402" t="s">
        <v>455</v>
      </c>
      <c r="B255" s="996"/>
      <c r="C255" s="406" t="s">
        <v>1292</v>
      </c>
      <c r="D255" s="700" t="str">
        <f>'Nomenclator tarife'!L249</f>
        <v xml:space="preserve"> </v>
      </c>
      <c r="E255" s="700">
        <f>'Nomenclator tarife'!M249</f>
        <v>1804.78</v>
      </c>
      <c r="F255" s="404"/>
      <c r="G255" s="412"/>
    </row>
    <row r="256" spans="1:7" s="414" customFormat="1" ht="16.5" customHeight="1">
      <c r="A256" s="402" t="s">
        <v>456</v>
      </c>
      <c r="B256" s="996"/>
      <c r="C256" s="406" t="s">
        <v>1339</v>
      </c>
      <c r="D256" s="700" t="str">
        <f>'Nomenclator tarife'!L250</f>
        <v xml:space="preserve"> </v>
      </c>
      <c r="E256" s="700">
        <f>'Nomenclator tarife'!M250</f>
        <v>2166.96</v>
      </c>
      <c r="F256" s="404"/>
      <c r="G256" s="412"/>
    </row>
    <row r="257" spans="1:7" s="414" customFormat="1">
      <c r="A257" s="402" t="s">
        <v>457</v>
      </c>
      <c r="B257" s="996"/>
      <c r="C257" s="406" t="s">
        <v>1333</v>
      </c>
      <c r="D257" s="700" t="str">
        <f>'Nomenclator tarife'!L251</f>
        <v xml:space="preserve"> </v>
      </c>
      <c r="E257" s="700">
        <f>'Nomenclator tarife'!M251</f>
        <v>1907.47</v>
      </c>
      <c r="F257" s="404"/>
      <c r="G257" s="412"/>
    </row>
    <row r="258" spans="1:7" s="414" customFormat="1">
      <c r="A258" s="402" t="s">
        <v>458</v>
      </c>
      <c r="B258" s="996"/>
      <c r="C258" s="406" t="s">
        <v>1334</v>
      </c>
      <c r="D258" s="700" t="str">
        <f>'Nomenclator tarife'!L252</f>
        <v xml:space="preserve"> </v>
      </c>
      <c r="E258" s="700">
        <f>'Nomenclator tarife'!M252</f>
        <v>1780.11</v>
      </c>
      <c r="F258" s="404"/>
      <c r="G258" s="412"/>
    </row>
    <row r="259" spans="1:7" s="414" customFormat="1">
      <c r="A259" s="402" t="s">
        <v>459</v>
      </c>
      <c r="B259" s="996"/>
      <c r="C259" s="406" t="s">
        <v>1340</v>
      </c>
      <c r="D259" s="700" t="str">
        <f>'Nomenclator tarife'!L253</f>
        <v xml:space="preserve"> </v>
      </c>
      <c r="E259" s="700">
        <f>'Nomenclator tarife'!M253</f>
        <v>2339.17</v>
      </c>
      <c r="F259" s="404"/>
      <c r="G259" s="412"/>
    </row>
    <row r="260" spans="1:7" s="414" customFormat="1" ht="15.75" customHeight="1">
      <c r="A260" s="402" t="s">
        <v>460</v>
      </c>
      <c r="B260" s="996" t="s">
        <v>1287</v>
      </c>
      <c r="C260" s="406" t="s">
        <v>1327</v>
      </c>
      <c r="D260" s="700" t="str">
        <f>'Nomenclator tarife'!L254</f>
        <v xml:space="preserve"> </v>
      </c>
      <c r="E260" s="700">
        <f>'Nomenclator tarife'!M254</f>
        <v>290.49</v>
      </c>
      <c r="F260" s="404"/>
      <c r="G260" s="412"/>
    </row>
    <row r="261" spans="1:7" s="414" customFormat="1" ht="16.5" customHeight="1">
      <c r="A261" s="402" t="s">
        <v>461</v>
      </c>
      <c r="B261" s="996"/>
      <c r="C261" s="406" t="s">
        <v>1336</v>
      </c>
      <c r="D261" s="700" t="str">
        <f>'Nomenclator tarife'!L255</f>
        <v xml:space="preserve"> </v>
      </c>
      <c r="E261" s="700">
        <f>'Nomenclator tarife'!M255</f>
        <v>290.49</v>
      </c>
      <c r="F261" s="404"/>
      <c r="G261" s="412"/>
    </row>
    <row r="262" spans="1:7" s="414" customFormat="1" ht="16.5" customHeight="1">
      <c r="A262" s="402" t="s">
        <v>462</v>
      </c>
      <c r="B262" s="996"/>
      <c r="C262" s="406" t="s">
        <v>1329</v>
      </c>
      <c r="D262" s="700" t="str">
        <f>'Nomenclator tarife'!L256</f>
        <v xml:space="preserve"> </v>
      </c>
      <c r="E262" s="700">
        <f>'Nomenclator tarife'!M256</f>
        <v>302.52</v>
      </c>
      <c r="F262" s="404"/>
      <c r="G262" s="412"/>
    </row>
    <row r="263" spans="1:7" s="414" customFormat="1" ht="16.5" customHeight="1">
      <c r="A263" s="402" t="s">
        <v>463</v>
      </c>
      <c r="B263" s="996"/>
      <c r="C263" s="406" t="s">
        <v>1330</v>
      </c>
      <c r="D263" s="700" t="str">
        <f>'Nomenclator tarife'!L257</f>
        <v xml:space="preserve"> </v>
      </c>
      <c r="E263" s="700">
        <f>'Nomenclator tarife'!M257</f>
        <v>360.31</v>
      </c>
      <c r="F263" s="404"/>
      <c r="G263" s="412"/>
    </row>
    <row r="264" spans="1:7" s="414" customFormat="1" ht="16.5" customHeight="1">
      <c r="A264" s="402" t="s">
        <v>464</v>
      </c>
      <c r="B264" s="996"/>
      <c r="C264" s="406" t="s">
        <v>1337</v>
      </c>
      <c r="D264" s="700" t="str">
        <f>'Nomenclator tarife'!L258</f>
        <v xml:space="preserve"> </v>
      </c>
      <c r="E264" s="700">
        <f>'Nomenclator tarife'!M258</f>
        <v>393.1</v>
      </c>
      <c r="F264" s="404"/>
      <c r="G264" s="412"/>
    </row>
    <row r="265" spans="1:7" s="414" customFormat="1" ht="16.5" customHeight="1">
      <c r="A265" s="402" t="s">
        <v>465</v>
      </c>
      <c r="B265" s="996"/>
      <c r="C265" s="406" t="s">
        <v>1331</v>
      </c>
      <c r="D265" s="700" t="str">
        <f>'Nomenclator tarife'!L259</f>
        <v xml:space="preserve"> </v>
      </c>
      <c r="E265" s="700">
        <f>'Nomenclator tarife'!M259</f>
        <v>452.94</v>
      </c>
      <c r="F265" s="404"/>
      <c r="G265" s="412"/>
    </row>
    <row r="266" spans="1:7" s="414" customFormat="1" ht="16.5" customHeight="1">
      <c r="A266" s="402" t="s">
        <v>466</v>
      </c>
      <c r="B266" s="996"/>
      <c r="C266" s="406" t="s">
        <v>1332</v>
      </c>
      <c r="D266" s="700" t="str">
        <f>'Nomenclator tarife'!L260</f>
        <v xml:space="preserve"> </v>
      </c>
      <c r="E266" s="700">
        <f>'Nomenclator tarife'!M260</f>
        <v>504.03</v>
      </c>
      <c r="F266" s="404"/>
      <c r="G266" s="412"/>
    </row>
    <row r="267" spans="1:7" s="414" customFormat="1" ht="16.5" customHeight="1">
      <c r="A267" s="402" t="s">
        <v>467</v>
      </c>
      <c r="B267" s="996"/>
      <c r="C267" s="406" t="s">
        <v>1338</v>
      </c>
      <c r="D267" s="700" t="str">
        <f>'Nomenclator tarife'!L261</f>
        <v xml:space="preserve"> </v>
      </c>
      <c r="E267" s="700">
        <f>'Nomenclator tarife'!M261</f>
        <v>1135.4000000000001</v>
      </c>
      <c r="F267" s="404"/>
      <c r="G267" s="412"/>
    </row>
    <row r="268" spans="1:7" s="414" customFormat="1" ht="16.5" customHeight="1">
      <c r="A268" s="402" t="s">
        <v>468</v>
      </c>
      <c r="B268" s="996"/>
      <c r="C268" s="406" t="s">
        <v>1292</v>
      </c>
      <c r="D268" s="700" t="str">
        <f>'Nomenclator tarife'!L262</f>
        <v xml:space="preserve"> </v>
      </c>
      <c r="E268" s="700">
        <f>'Nomenclator tarife'!M262</f>
        <v>1412.74</v>
      </c>
      <c r="F268" s="404"/>
      <c r="G268" s="412"/>
    </row>
    <row r="269" spans="1:7" s="414" customFormat="1" ht="16.5" customHeight="1">
      <c r="A269" s="402" t="s">
        <v>469</v>
      </c>
      <c r="B269" s="996"/>
      <c r="C269" s="406" t="s">
        <v>1339</v>
      </c>
      <c r="D269" s="700" t="str">
        <f>'Nomenclator tarife'!L263</f>
        <v xml:space="preserve"> </v>
      </c>
      <c r="E269" s="700">
        <f>'Nomenclator tarife'!M263</f>
        <v>1603.1</v>
      </c>
      <c r="F269" s="404"/>
      <c r="G269" s="412"/>
    </row>
    <row r="270" spans="1:7" s="414" customFormat="1">
      <c r="A270" s="402" t="s">
        <v>470</v>
      </c>
      <c r="B270" s="996"/>
      <c r="C270" s="406" t="s">
        <v>1333</v>
      </c>
      <c r="D270" s="700" t="str">
        <f>'Nomenclator tarife'!L264</f>
        <v xml:space="preserve"> </v>
      </c>
      <c r="E270" s="700">
        <f>'Nomenclator tarife'!M264</f>
        <v>1603.1</v>
      </c>
      <c r="F270" s="404"/>
      <c r="G270" s="412"/>
    </row>
    <row r="271" spans="1:7" s="414" customFormat="1">
      <c r="A271" s="402" t="s">
        <v>471</v>
      </c>
      <c r="B271" s="996"/>
      <c r="C271" s="406" t="s">
        <v>1334</v>
      </c>
      <c r="D271" s="700" t="str">
        <f>'Nomenclator tarife'!L265</f>
        <v xml:space="preserve"> </v>
      </c>
      <c r="E271" s="700">
        <f>'Nomenclator tarife'!M265</f>
        <v>2737.22</v>
      </c>
      <c r="F271" s="404"/>
      <c r="G271" s="412"/>
    </row>
    <row r="272" spans="1:7" s="414" customFormat="1">
      <c r="A272" s="402" t="s">
        <v>472</v>
      </c>
      <c r="B272" s="996"/>
      <c r="C272" s="406" t="s">
        <v>1340</v>
      </c>
      <c r="D272" s="700" t="str">
        <f>'Nomenclator tarife'!L266</f>
        <v xml:space="preserve"> </v>
      </c>
      <c r="E272" s="700">
        <f>'Nomenclator tarife'!M266</f>
        <v>2896.95</v>
      </c>
      <c r="F272" s="404"/>
      <c r="G272" s="412"/>
    </row>
    <row r="273" spans="1:7" s="414" customFormat="1" ht="18" customHeight="1">
      <c r="A273" s="402" t="s">
        <v>473</v>
      </c>
      <c r="B273" s="996" t="s">
        <v>1367</v>
      </c>
      <c r="C273" s="406" t="s">
        <v>1336</v>
      </c>
      <c r="D273" s="700" t="str">
        <f>'Nomenclator tarife'!L267</f>
        <v xml:space="preserve"> </v>
      </c>
      <c r="E273" s="700">
        <f>'Nomenclator tarife'!M267</f>
        <v>3743.77</v>
      </c>
      <c r="F273" s="404"/>
      <c r="G273" s="412"/>
    </row>
    <row r="274" spans="1:7" s="414" customFormat="1" ht="16.5" customHeight="1">
      <c r="A274" s="402" t="s">
        <v>474</v>
      </c>
      <c r="B274" s="996"/>
      <c r="C274" s="406" t="s">
        <v>1329</v>
      </c>
      <c r="D274" s="700" t="str">
        <f>'Nomenclator tarife'!L268</f>
        <v xml:space="preserve"> </v>
      </c>
      <c r="E274" s="700">
        <f>'Nomenclator tarife'!M268</f>
        <v>3745.32</v>
      </c>
      <c r="F274" s="404"/>
      <c r="G274" s="412"/>
    </row>
    <row r="275" spans="1:7" s="414" customFormat="1" ht="16.5" customHeight="1">
      <c r="A275" s="402" t="s">
        <v>475</v>
      </c>
      <c r="B275" s="996"/>
      <c r="C275" s="406" t="s">
        <v>1330</v>
      </c>
      <c r="D275" s="700" t="str">
        <f>'Nomenclator tarife'!L269</f>
        <v xml:space="preserve"> </v>
      </c>
      <c r="E275" s="700">
        <f>'Nomenclator tarife'!M269</f>
        <v>3911.51</v>
      </c>
      <c r="F275" s="404"/>
      <c r="G275" s="412"/>
    </row>
    <row r="276" spans="1:7" s="414" customFormat="1" ht="16.5" customHeight="1">
      <c r="A276" s="402" t="s">
        <v>476</v>
      </c>
      <c r="B276" s="996"/>
      <c r="C276" s="406" t="s">
        <v>1337</v>
      </c>
      <c r="D276" s="700" t="str">
        <f>'Nomenclator tarife'!L270</f>
        <v xml:space="preserve"> </v>
      </c>
      <c r="E276" s="700">
        <f>'Nomenclator tarife'!M270</f>
        <v>3992.11</v>
      </c>
      <c r="F276" s="404"/>
      <c r="G276" s="412"/>
    </row>
    <row r="277" spans="1:7" s="414" customFormat="1" ht="16.5" customHeight="1">
      <c r="A277" s="402" t="s">
        <v>477</v>
      </c>
      <c r="B277" s="996"/>
      <c r="C277" s="406" t="s">
        <v>1331</v>
      </c>
      <c r="D277" s="700" t="str">
        <f>'Nomenclator tarife'!L271</f>
        <v xml:space="preserve"> </v>
      </c>
      <c r="E277" s="700">
        <f>'Nomenclator tarife'!M271</f>
        <v>4200.32</v>
      </c>
      <c r="F277" s="404"/>
      <c r="G277" s="412"/>
    </row>
    <row r="278" spans="1:7" s="414" customFormat="1" ht="16.5" customHeight="1">
      <c r="A278" s="402" t="s">
        <v>478</v>
      </c>
      <c r="B278" s="996"/>
      <c r="C278" s="406" t="s">
        <v>1332</v>
      </c>
      <c r="D278" s="700" t="str">
        <f>'Nomenclator tarife'!L272</f>
        <v xml:space="preserve"> </v>
      </c>
      <c r="E278" s="700">
        <f>'Nomenclator tarife'!M272</f>
        <v>4489.88</v>
      </c>
      <c r="F278" s="404"/>
      <c r="G278" s="412"/>
    </row>
    <row r="279" spans="1:7" s="414" customFormat="1" ht="16.5" customHeight="1">
      <c r="A279" s="402" t="s">
        <v>479</v>
      </c>
      <c r="B279" s="996"/>
      <c r="C279" s="406" t="s">
        <v>1338</v>
      </c>
      <c r="D279" s="700" t="str">
        <f>'Nomenclator tarife'!L273</f>
        <v xml:space="preserve"> </v>
      </c>
      <c r="E279" s="700">
        <f>'Nomenclator tarife'!M273</f>
        <v>4755.32</v>
      </c>
      <c r="F279" s="404"/>
      <c r="G279" s="412"/>
    </row>
    <row r="280" spans="1:7" s="414" customFormat="1" ht="16.5" customHeight="1">
      <c r="A280" s="402" t="s">
        <v>480</v>
      </c>
      <c r="B280" s="996"/>
      <c r="C280" s="406" t="s">
        <v>1292</v>
      </c>
      <c r="D280" s="700" t="str">
        <f>'Nomenclator tarife'!L274</f>
        <v xml:space="preserve"> </v>
      </c>
      <c r="E280" s="700">
        <f>'Nomenclator tarife'!M274</f>
        <v>5020.76</v>
      </c>
      <c r="F280" s="404"/>
      <c r="G280" s="412"/>
    </row>
    <row r="281" spans="1:7" s="414" customFormat="1" ht="16.5" customHeight="1">
      <c r="A281" s="402" t="s">
        <v>481</v>
      </c>
      <c r="B281" s="996"/>
      <c r="C281" s="406" t="s">
        <v>1339</v>
      </c>
      <c r="D281" s="700" t="str">
        <f>'Nomenclator tarife'!L275</f>
        <v xml:space="preserve"> </v>
      </c>
      <c r="E281" s="700">
        <f>'Nomenclator tarife'!M275</f>
        <v>6323.82</v>
      </c>
      <c r="F281" s="404"/>
      <c r="G281" s="412"/>
    </row>
    <row r="282" spans="1:7" s="414" customFormat="1">
      <c r="A282" s="402" t="s">
        <v>482</v>
      </c>
      <c r="B282" s="996"/>
      <c r="C282" s="406" t="s">
        <v>1333</v>
      </c>
      <c r="D282" s="700" t="str">
        <f>'Nomenclator tarife'!L276</f>
        <v xml:space="preserve"> </v>
      </c>
      <c r="E282" s="700">
        <f>'Nomenclator tarife'!M276</f>
        <v>6323.82</v>
      </c>
      <c r="F282" s="404"/>
      <c r="G282" s="412"/>
    </row>
    <row r="283" spans="1:7" s="414" customFormat="1">
      <c r="A283" s="402" t="s">
        <v>483</v>
      </c>
      <c r="B283" s="996"/>
      <c r="C283" s="406" t="s">
        <v>1334</v>
      </c>
      <c r="D283" s="700" t="str">
        <f>'Nomenclator tarife'!L277</f>
        <v xml:space="preserve"> </v>
      </c>
      <c r="E283" s="700">
        <f>'Nomenclator tarife'!M277</f>
        <v>10426.030000000001</v>
      </c>
      <c r="F283" s="404"/>
      <c r="G283" s="412"/>
    </row>
    <row r="284" spans="1:7" s="414" customFormat="1">
      <c r="A284" s="402" t="s">
        <v>484</v>
      </c>
      <c r="B284" s="996"/>
      <c r="C284" s="406" t="s">
        <v>1340</v>
      </c>
      <c r="D284" s="700" t="str">
        <f>'Nomenclator tarife'!L278</f>
        <v xml:space="preserve"> </v>
      </c>
      <c r="E284" s="700">
        <f>'Nomenclator tarife'!M278</f>
        <v>10426.030000000001</v>
      </c>
      <c r="F284" s="404"/>
      <c r="G284" s="412"/>
    </row>
    <row r="285" spans="1:7" s="414" customFormat="1" ht="18" customHeight="1">
      <c r="A285" s="402" t="s">
        <v>485</v>
      </c>
      <c r="B285" s="996" t="s">
        <v>1368</v>
      </c>
      <c r="C285" s="406" t="s">
        <v>1329</v>
      </c>
      <c r="D285" s="700" t="str">
        <f>'Nomenclator tarife'!L279</f>
        <v xml:space="preserve"> </v>
      </c>
      <c r="E285" s="700">
        <f>'Nomenclator tarife'!M279</f>
        <v>3810.7</v>
      </c>
      <c r="F285" s="404"/>
      <c r="G285" s="412"/>
    </row>
    <row r="286" spans="1:7" s="414" customFormat="1" ht="16.5" customHeight="1">
      <c r="A286" s="402" t="s">
        <v>486</v>
      </c>
      <c r="B286" s="996"/>
      <c r="C286" s="406" t="s">
        <v>1330</v>
      </c>
      <c r="D286" s="700" t="str">
        <f>'Nomenclator tarife'!L280</f>
        <v xml:space="preserve"> </v>
      </c>
      <c r="E286" s="700">
        <f>'Nomenclator tarife'!M280</f>
        <v>3932.74</v>
      </c>
      <c r="F286" s="404"/>
      <c r="G286" s="412"/>
    </row>
    <row r="287" spans="1:7" s="414" customFormat="1" ht="16.5" customHeight="1">
      <c r="A287" s="402" t="s">
        <v>487</v>
      </c>
      <c r="B287" s="996"/>
      <c r="C287" s="406" t="s">
        <v>1337</v>
      </c>
      <c r="D287" s="700" t="str">
        <f>'Nomenclator tarife'!L281</f>
        <v xml:space="preserve"> </v>
      </c>
      <c r="E287" s="700">
        <f>'Nomenclator tarife'!M281</f>
        <v>4011.72</v>
      </c>
      <c r="F287" s="404"/>
      <c r="G287" s="412"/>
    </row>
    <row r="288" spans="1:7" s="414" customFormat="1" ht="16.5" customHeight="1">
      <c r="A288" s="402" t="s">
        <v>488</v>
      </c>
      <c r="B288" s="996"/>
      <c r="C288" s="406" t="s">
        <v>1331</v>
      </c>
      <c r="D288" s="700" t="str">
        <f>'Nomenclator tarife'!L282</f>
        <v xml:space="preserve"> </v>
      </c>
      <c r="E288" s="700">
        <f>'Nomenclator tarife'!M282</f>
        <v>4412.97</v>
      </c>
      <c r="F288" s="404"/>
      <c r="G288" s="412"/>
    </row>
    <row r="289" spans="1:7" s="414" customFormat="1" ht="16.5" customHeight="1">
      <c r="A289" s="402" t="s">
        <v>489</v>
      </c>
      <c r="B289" s="996"/>
      <c r="C289" s="406" t="s">
        <v>1332</v>
      </c>
      <c r="D289" s="700" t="str">
        <f>'Nomenclator tarife'!L283</f>
        <v xml:space="preserve"> </v>
      </c>
      <c r="E289" s="700">
        <f>'Nomenclator tarife'!M283</f>
        <v>4847.32</v>
      </c>
      <c r="F289" s="404"/>
      <c r="G289" s="412"/>
    </row>
    <row r="290" spans="1:7" s="414" customFormat="1" ht="16.5" customHeight="1">
      <c r="A290" s="402" t="s">
        <v>490</v>
      </c>
      <c r="B290" s="996"/>
      <c r="C290" s="406" t="s">
        <v>1338</v>
      </c>
      <c r="D290" s="700" t="str">
        <f>'Nomenclator tarife'!L284</f>
        <v xml:space="preserve"> </v>
      </c>
      <c r="E290" s="700">
        <f>'Nomenclator tarife'!M284</f>
        <v>5016.24</v>
      </c>
      <c r="F290" s="404"/>
      <c r="G290" s="412"/>
    </row>
    <row r="291" spans="1:7" s="414" customFormat="1" ht="16.5" customHeight="1">
      <c r="A291" s="402" t="s">
        <v>491</v>
      </c>
      <c r="B291" s="996"/>
      <c r="C291" s="406" t="s">
        <v>1292</v>
      </c>
      <c r="D291" s="700" t="str">
        <f>'Nomenclator tarife'!L285</f>
        <v xml:space="preserve"> </v>
      </c>
      <c r="E291" s="700">
        <f>'Nomenclator tarife'!M285</f>
        <v>5185.1499999999996</v>
      </c>
      <c r="F291" s="404"/>
      <c r="G291" s="412"/>
    </row>
    <row r="292" spans="1:7" s="414" customFormat="1" ht="16.5" customHeight="1">
      <c r="A292" s="402" t="s">
        <v>492</v>
      </c>
      <c r="B292" s="996"/>
      <c r="C292" s="406" t="s">
        <v>1339</v>
      </c>
      <c r="D292" s="700" t="str">
        <f>'Nomenclator tarife'!L286</f>
        <v xml:space="preserve"> </v>
      </c>
      <c r="E292" s="700">
        <f>'Nomenclator tarife'!M286</f>
        <v>6439.94</v>
      </c>
      <c r="F292" s="404"/>
      <c r="G292" s="412"/>
    </row>
    <row r="293" spans="1:7" s="414" customFormat="1">
      <c r="A293" s="402" t="s">
        <v>493</v>
      </c>
      <c r="B293" s="996"/>
      <c r="C293" s="406" t="s">
        <v>1333</v>
      </c>
      <c r="D293" s="700" t="str">
        <f>'Nomenclator tarife'!L287</f>
        <v xml:space="preserve"> </v>
      </c>
      <c r="E293" s="700">
        <f>'Nomenclator tarife'!M287</f>
        <v>9673.4500000000007</v>
      </c>
      <c r="F293" s="404"/>
      <c r="G293" s="412"/>
    </row>
    <row r="294" spans="1:7" s="414" customFormat="1">
      <c r="A294" s="402" t="s">
        <v>494</v>
      </c>
      <c r="B294" s="996"/>
      <c r="C294" s="406" t="s">
        <v>1334</v>
      </c>
      <c r="D294" s="700" t="str">
        <f>'Nomenclator tarife'!L288</f>
        <v xml:space="preserve"> </v>
      </c>
      <c r="E294" s="700">
        <f>'Nomenclator tarife'!M288</f>
        <v>10928.25</v>
      </c>
      <c r="F294" s="404"/>
      <c r="G294" s="412"/>
    </row>
    <row r="295" spans="1:7" s="414" customFormat="1">
      <c r="A295" s="402" t="s">
        <v>495</v>
      </c>
      <c r="B295" s="996"/>
      <c r="C295" s="406" t="s">
        <v>1340</v>
      </c>
      <c r="D295" s="700" t="str">
        <f>'Nomenclator tarife'!L289</f>
        <v xml:space="preserve"> </v>
      </c>
      <c r="E295" s="700">
        <f>'Nomenclator tarife'!M289</f>
        <v>10928.25</v>
      </c>
      <c r="F295" s="404"/>
      <c r="G295" s="412"/>
    </row>
    <row r="296" spans="1:7" s="414" customFormat="1" ht="15" customHeight="1">
      <c r="A296" s="402" t="s">
        <v>496</v>
      </c>
      <c r="B296" s="996" t="s">
        <v>1369</v>
      </c>
      <c r="C296" s="406" t="s">
        <v>1330</v>
      </c>
      <c r="D296" s="700" t="str">
        <f>'Nomenclator tarife'!L290</f>
        <v xml:space="preserve"> </v>
      </c>
      <c r="E296" s="700">
        <f>'Nomenclator tarife'!M290</f>
        <v>3944.6</v>
      </c>
      <c r="F296" s="404"/>
      <c r="G296" s="412"/>
    </row>
    <row r="297" spans="1:7" s="414" customFormat="1" ht="16.5" customHeight="1">
      <c r="A297" s="402" t="s">
        <v>497</v>
      </c>
      <c r="B297" s="996"/>
      <c r="C297" s="406" t="s">
        <v>1337</v>
      </c>
      <c r="D297" s="700" t="str">
        <f>'Nomenclator tarife'!L291</f>
        <v xml:space="preserve"> </v>
      </c>
      <c r="E297" s="700">
        <f>'Nomenclator tarife'!M291</f>
        <v>4023.58</v>
      </c>
      <c r="F297" s="404"/>
      <c r="G297" s="412"/>
    </row>
    <row r="298" spans="1:7" s="414" customFormat="1" ht="16.5" customHeight="1">
      <c r="A298" s="402" t="s">
        <v>498</v>
      </c>
      <c r="B298" s="996"/>
      <c r="C298" s="406" t="s">
        <v>1331</v>
      </c>
      <c r="D298" s="700" t="str">
        <f>'Nomenclator tarife'!L292</f>
        <v xml:space="preserve"> </v>
      </c>
      <c r="E298" s="700">
        <f>'Nomenclator tarife'!M292</f>
        <v>6020.37</v>
      </c>
      <c r="F298" s="404"/>
      <c r="G298" s="412"/>
    </row>
    <row r="299" spans="1:7" s="414" customFormat="1" ht="16.5" customHeight="1">
      <c r="A299" s="402" t="s">
        <v>499</v>
      </c>
      <c r="B299" s="996"/>
      <c r="C299" s="406" t="s">
        <v>1332</v>
      </c>
      <c r="D299" s="700" t="str">
        <f>'Nomenclator tarife'!L293</f>
        <v xml:space="preserve"> </v>
      </c>
      <c r="E299" s="700">
        <f>'Nomenclator tarife'!M293</f>
        <v>6020.37</v>
      </c>
      <c r="F299" s="404"/>
      <c r="G299" s="412"/>
    </row>
    <row r="300" spans="1:7" s="414" customFormat="1" ht="16.5" customHeight="1">
      <c r="A300" s="402" t="s">
        <v>500</v>
      </c>
      <c r="B300" s="996"/>
      <c r="C300" s="406" t="s">
        <v>1338</v>
      </c>
      <c r="D300" s="700" t="str">
        <f>'Nomenclator tarife'!L294</f>
        <v xml:space="preserve"> </v>
      </c>
      <c r="E300" s="700">
        <f>'Nomenclator tarife'!M294</f>
        <v>6020.37</v>
      </c>
      <c r="F300" s="404"/>
      <c r="G300" s="412"/>
    </row>
    <row r="301" spans="1:7" s="414" customFormat="1" ht="16.5" customHeight="1">
      <c r="A301" s="402" t="s">
        <v>501</v>
      </c>
      <c r="B301" s="996"/>
      <c r="C301" s="406" t="s">
        <v>1292</v>
      </c>
      <c r="D301" s="700" t="str">
        <f>'Nomenclator tarife'!L295</f>
        <v xml:space="preserve"> </v>
      </c>
      <c r="E301" s="700">
        <f>'Nomenclator tarife'!M295</f>
        <v>6941.94</v>
      </c>
      <c r="F301" s="404"/>
      <c r="G301" s="412"/>
    </row>
    <row r="302" spans="1:7" s="414" customFormat="1" ht="16.5" customHeight="1">
      <c r="A302" s="402" t="s">
        <v>502</v>
      </c>
      <c r="B302" s="996"/>
      <c r="C302" s="406" t="s">
        <v>1339</v>
      </c>
      <c r="D302" s="700" t="str">
        <f>'Nomenclator tarife'!L296</f>
        <v xml:space="preserve"> </v>
      </c>
      <c r="E302" s="700">
        <f>'Nomenclator tarife'!M296</f>
        <v>6941.94</v>
      </c>
      <c r="F302" s="404"/>
      <c r="G302" s="412"/>
    </row>
    <row r="303" spans="1:7" s="414" customFormat="1">
      <c r="A303" s="402" t="s">
        <v>503</v>
      </c>
      <c r="B303" s="996"/>
      <c r="C303" s="406" t="s">
        <v>1333</v>
      </c>
      <c r="D303" s="700" t="str">
        <f>'Nomenclator tarife'!L297</f>
        <v xml:space="preserve"> </v>
      </c>
      <c r="E303" s="700">
        <f>'Nomenclator tarife'!M297</f>
        <v>9685.32</v>
      </c>
      <c r="F303" s="404"/>
      <c r="G303" s="412"/>
    </row>
    <row r="304" spans="1:7" s="414" customFormat="1">
      <c r="A304" s="402" t="s">
        <v>504</v>
      </c>
      <c r="B304" s="996"/>
      <c r="C304" s="406" t="s">
        <v>1334</v>
      </c>
      <c r="D304" s="700" t="str">
        <f>'Nomenclator tarife'!L298</f>
        <v xml:space="preserve"> </v>
      </c>
      <c r="E304" s="700">
        <f>'Nomenclator tarife'!M298</f>
        <v>9685.32</v>
      </c>
      <c r="F304" s="404"/>
      <c r="G304" s="412"/>
    </row>
    <row r="305" spans="1:7" s="414" customFormat="1">
      <c r="A305" s="402" t="s">
        <v>505</v>
      </c>
      <c r="B305" s="996"/>
      <c r="C305" s="406" t="s">
        <v>1340</v>
      </c>
      <c r="D305" s="700" t="str">
        <f>'Nomenclator tarife'!L299</f>
        <v xml:space="preserve"> </v>
      </c>
      <c r="E305" s="700">
        <f>'Nomenclator tarife'!M299</f>
        <v>10988.37</v>
      </c>
      <c r="F305" s="404"/>
      <c r="G305" s="412"/>
    </row>
    <row r="306" spans="1:7" s="414" customFormat="1" ht="18.75" customHeight="1">
      <c r="A306" s="402" t="s">
        <v>506</v>
      </c>
      <c r="B306" s="996" t="s">
        <v>1370</v>
      </c>
      <c r="C306" s="406" t="s">
        <v>1337</v>
      </c>
      <c r="D306" s="700" t="str">
        <f>'Nomenclator tarife'!L300</f>
        <v xml:space="preserve"> </v>
      </c>
      <c r="E306" s="700">
        <f>'Nomenclator tarife'!M300</f>
        <v>3894.88</v>
      </c>
      <c r="F306" s="404"/>
      <c r="G306" s="412"/>
    </row>
    <row r="307" spans="1:7" s="414" customFormat="1" ht="16.5" customHeight="1">
      <c r="A307" s="402" t="s">
        <v>507</v>
      </c>
      <c r="B307" s="996"/>
      <c r="C307" s="406" t="s">
        <v>1331</v>
      </c>
      <c r="D307" s="700" t="str">
        <f>'Nomenclator tarife'!L301</f>
        <v xml:space="preserve"> </v>
      </c>
      <c r="E307" s="700">
        <f>'Nomenclator tarife'!M301</f>
        <v>3198.3</v>
      </c>
      <c r="F307" s="404"/>
      <c r="G307" s="412"/>
    </row>
    <row r="308" spans="1:7" s="414" customFormat="1" ht="16.5" customHeight="1">
      <c r="A308" s="402" t="s">
        <v>508</v>
      </c>
      <c r="B308" s="996"/>
      <c r="C308" s="406" t="s">
        <v>1332</v>
      </c>
      <c r="D308" s="700" t="str">
        <f>'Nomenclator tarife'!L302</f>
        <v xml:space="preserve"> </v>
      </c>
      <c r="E308" s="700">
        <f>'Nomenclator tarife'!M302</f>
        <v>3198.3</v>
      </c>
      <c r="F308" s="404"/>
      <c r="G308" s="412"/>
    </row>
    <row r="309" spans="1:7" s="414" customFormat="1" ht="16.5" customHeight="1">
      <c r="A309" s="402" t="s">
        <v>509</v>
      </c>
      <c r="B309" s="996"/>
      <c r="C309" s="406" t="s">
        <v>1338</v>
      </c>
      <c r="D309" s="700" t="str">
        <f>'Nomenclator tarife'!L303</f>
        <v xml:space="preserve"> </v>
      </c>
      <c r="E309" s="700">
        <f>'Nomenclator tarife'!M303</f>
        <v>4489.72</v>
      </c>
      <c r="F309" s="404"/>
      <c r="G309" s="412"/>
    </row>
    <row r="310" spans="1:7" s="414" customFormat="1" ht="16.5" customHeight="1">
      <c r="A310" s="402" t="s">
        <v>510</v>
      </c>
      <c r="B310" s="996"/>
      <c r="C310" s="406" t="s">
        <v>1292</v>
      </c>
      <c r="D310" s="700" t="str">
        <f>'Nomenclator tarife'!L304</f>
        <v xml:space="preserve"> </v>
      </c>
      <c r="E310" s="700">
        <f>'Nomenclator tarife'!M304</f>
        <v>4489.72</v>
      </c>
      <c r="F310" s="404"/>
      <c r="G310" s="412"/>
    </row>
    <row r="311" spans="1:7" s="414" customFormat="1" ht="16.5" customHeight="1">
      <c r="A311" s="402" t="s">
        <v>511</v>
      </c>
      <c r="B311" s="996"/>
      <c r="C311" s="406" t="s">
        <v>1339</v>
      </c>
      <c r="D311" s="700" t="str">
        <f>'Nomenclator tarife'!L305</f>
        <v xml:space="preserve"> </v>
      </c>
      <c r="E311" s="700">
        <f>'Nomenclator tarife'!M305</f>
        <v>5295.23</v>
      </c>
      <c r="F311" s="404"/>
      <c r="G311" s="412"/>
    </row>
    <row r="312" spans="1:7" s="414" customFormat="1">
      <c r="A312" s="402" t="s">
        <v>512</v>
      </c>
      <c r="B312" s="996"/>
      <c r="C312" s="406" t="s">
        <v>1333</v>
      </c>
      <c r="D312" s="700" t="str">
        <f>'Nomenclator tarife'!L306</f>
        <v xml:space="preserve"> </v>
      </c>
      <c r="E312" s="700">
        <f>'Nomenclator tarife'!M306</f>
        <v>6983.39</v>
      </c>
      <c r="F312" s="404"/>
      <c r="G312" s="412"/>
    </row>
    <row r="313" spans="1:7" s="414" customFormat="1">
      <c r="A313" s="402" t="s">
        <v>513</v>
      </c>
      <c r="B313" s="996"/>
      <c r="C313" s="406" t="s">
        <v>1348</v>
      </c>
      <c r="D313" s="700" t="str">
        <f>'Nomenclator tarife'!L307</f>
        <v xml:space="preserve"> </v>
      </c>
      <c r="E313" s="700">
        <f>'Nomenclator tarife'!M307</f>
        <v>16530.849999999999</v>
      </c>
      <c r="F313" s="404"/>
      <c r="G313" s="412"/>
    </row>
    <row r="314" spans="1:7" s="414" customFormat="1">
      <c r="A314" s="402" t="s">
        <v>514</v>
      </c>
      <c r="B314" s="996"/>
      <c r="C314" s="406" t="s">
        <v>1340</v>
      </c>
      <c r="D314" s="700" t="str">
        <f>'Nomenclator tarife'!L308</f>
        <v xml:space="preserve"> </v>
      </c>
      <c r="E314" s="700">
        <f>'Nomenclator tarife'!M308</f>
        <v>17928.03</v>
      </c>
      <c r="F314" s="404"/>
      <c r="G314" s="412"/>
    </row>
    <row r="315" spans="1:7" s="414" customFormat="1" ht="17.25" customHeight="1">
      <c r="A315" s="402" t="s">
        <v>515</v>
      </c>
      <c r="B315" s="996" t="s">
        <v>1371</v>
      </c>
      <c r="C315" s="406" t="s">
        <v>1331</v>
      </c>
      <c r="D315" s="700" t="str">
        <f>'Nomenclator tarife'!L309</f>
        <v xml:space="preserve"> </v>
      </c>
      <c r="E315" s="700">
        <f>'Nomenclator tarife'!M309</f>
        <v>4339.87</v>
      </c>
      <c r="F315" s="404"/>
      <c r="G315" s="412"/>
    </row>
    <row r="316" spans="1:7" s="414" customFormat="1" ht="16.5" customHeight="1">
      <c r="A316" s="402" t="s">
        <v>516</v>
      </c>
      <c r="B316" s="996"/>
      <c r="C316" s="406" t="s">
        <v>1332</v>
      </c>
      <c r="D316" s="700" t="str">
        <f>'Nomenclator tarife'!L310</f>
        <v xml:space="preserve"> </v>
      </c>
      <c r="E316" s="700">
        <f>'Nomenclator tarife'!M310</f>
        <v>4339.87</v>
      </c>
      <c r="F316" s="404"/>
      <c r="G316" s="412"/>
    </row>
    <row r="317" spans="1:7" s="414" customFormat="1" ht="16.5" customHeight="1">
      <c r="A317" s="402" t="s">
        <v>517</v>
      </c>
      <c r="B317" s="996"/>
      <c r="C317" s="406" t="s">
        <v>1338</v>
      </c>
      <c r="D317" s="700" t="str">
        <f>'Nomenclator tarife'!L311</f>
        <v xml:space="preserve"> </v>
      </c>
      <c r="E317" s="700">
        <f>'Nomenclator tarife'!M311</f>
        <v>4462.08</v>
      </c>
      <c r="F317" s="404"/>
      <c r="G317" s="412"/>
    </row>
    <row r="318" spans="1:7" s="414" customFormat="1" ht="16.5" customHeight="1">
      <c r="A318" s="402" t="s">
        <v>518</v>
      </c>
      <c r="B318" s="996"/>
      <c r="C318" s="406" t="s">
        <v>1292</v>
      </c>
      <c r="D318" s="700" t="str">
        <f>'Nomenclator tarife'!L312</f>
        <v xml:space="preserve"> </v>
      </c>
      <c r="E318" s="700">
        <f>'Nomenclator tarife'!M312</f>
        <v>4806.78</v>
      </c>
      <c r="F318" s="404"/>
      <c r="G318" s="412"/>
    </row>
    <row r="319" spans="1:7" s="414" customFormat="1" ht="16.5" customHeight="1">
      <c r="A319" s="402" t="s">
        <v>519</v>
      </c>
      <c r="B319" s="996"/>
      <c r="C319" s="406" t="s">
        <v>1339</v>
      </c>
      <c r="D319" s="700" t="str">
        <f>'Nomenclator tarife'!L313</f>
        <v xml:space="preserve"> </v>
      </c>
      <c r="E319" s="700">
        <f>'Nomenclator tarife'!M313</f>
        <v>7010.9</v>
      </c>
      <c r="F319" s="404"/>
      <c r="G319" s="412"/>
    </row>
    <row r="320" spans="1:7" s="414" customFormat="1">
      <c r="A320" s="402" t="s">
        <v>520</v>
      </c>
      <c r="B320" s="996"/>
      <c r="C320" s="406" t="s">
        <v>1333</v>
      </c>
      <c r="D320" s="700" t="str">
        <f>'Nomenclator tarife'!L314</f>
        <v xml:space="preserve"> </v>
      </c>
      <c r="E320" s="700">
        <f>'Nomenclator tarife'!M314</f>
        <v>7072.02</v>
      </c>
      <c r="F320" s="404"/>
      <c r="G320" s="412"/>
    </row>
    <row r="321" spans="1:7" s="414" customFormat="1">
      <c r="A321" s="402" t="s">
        <v>521</v>
      </c>
      <c r="B321" s="996"/>
      <c r="C321" s="406" t="s">
        <v>1348</v>
      </c>
      <c r="D321" s="700" t="str">
        <f>'Nomenclator tarife'!L315</f>
        <v xml:space="preserve"> </v>
      </c>
      <c r="E321" s="700">
        <f>'Nomenclator tarife'!M315</f>
        <v>13422.89</v>
      </c>
      <c r="F321" s="404"/>
      <c r="G321" s="412"/>
    </row>
    <row r="322" spans="1:7" s="414" customFormat="1">
      <c r="A322" s="402" t="s">
        <v>522</v>
      </c>
      <c r="B322" s="996"/>
      <c r="C322" s="406" t="s">
        <v>1340</v>
      </c>
      <c r="D322" s="700" t="str">
        <f>'Nomenclator tarife'!L316</f>
        <v xml:space="preserve"> </v>
      </c>
      <c r="E322" s="700">
        <f>'Nomenclator tarife'!M316</f>
        <v>20587.87</v>
      </c>
      <c r="F322" s="404"/>
      <c r="G322" s="412"/>
    </row>
    <row r="323" spans="1:7" s="414" customFormat="1" ht="18" customHeight="1">
      <c r="A323" s="402" t="s">
        <v>523</v>
      </c>
      <c r="B323" s="996" t="s">
        <v>1372</v>
      </c>
      <c r="C323" s="406" t="s">
        <v>1332</v>
      </c>
      <c r="D323" s="700" t="str">
        <f>'Nomenclator tarife'!L317</f>
        <v xml:space="preserve"> </v>
      </c>
      <c r="E323" s="700">
        <f>'Nomenclator tarife'!M317</f>
        <v>4481.6099999999997</v>
      </c>
      <c r="F323" s="404"/>
      <c r="G323" s="412"/>
    </row>
    <row r="324" spans="1:7" s="414" customFormat="1" ht="16.5" customHeight="1">
      <c r="A324" s="402" t="s">
        <v>524</v>
      </c>
      <c r="B324" s="996"/>
      <c r="C324" s="406" t="s">
        <v>1338</v>
      </c>
      <c r="D324" s="700" t="str">
        <f>'Nomenclator tarife'!L318</f>
        <v xml:space="preserve"> </v>
      </c>
      <c r="E324" s="700">
        <f>'Nomenclator tarife'!M318</f>
        <v>4481.6099999999997</v>
      </c>
      <c r="F324" s="404"/>
      <c r="G324" s="412"/>
    </row>
    <row r="325" spans="1:7" s="414" customFormat="1" ht="16.5" customHeight="1">
      <c r="A325" s="402" t="s">
        <v>525</v>
      </c>
      <c r="B325" s="996"/>
      <c r="C325" s="406" t="s">
        <v>1292</v>
      </c>
      <c r="D325" s="700" t="str">
        <f>'Nomenclator tarife'!L319</f>
        <v xml:space="preserve"> </v>
      </c>
      <c r="E325" s="700">
        <f>'Nomenclator tarife'!M319</f>
        <v>4953.54</v>
      </c>
      <c r="F325" s="404"/>
      <c r="G325" s="412"/>
    </row>
    <row r="326" spans="1:7" s="414" customFormat="1" ht="16.5" customHeight="1">
      <c r="A326" s="402" t="s">
        <v>526</v>
      </c>
      <c r="B326" s="996"/>
      <c r="C326" s="406" t="s">
        <v>1339</v>
      </c>
      <c r="D326" s="700" t="str">
        <f>'Nomenclator tarife'!L320</f>
        <v xml:space="preserve"> </v>
      </c>
      <c r="E326" s="700">
        <f>'Nomenclator tarife'!M320</f>
        <v>7030.43</v>
      </c>
      <c r="F326" s="404"/>
      <c r="G326" s="412"/>
    </row>
    <row r="327" spans="1:7" s="414" customFormat="1">
      <c r="A327" s="402" t="s">
        <v>527</v>
      </c>
      <c r="B327" s="996"/>
      <c r="C327" s="406" t="s">
        <v>1333</v>
      </c>
      <c r="D327" s="700" t="str">
        <f>'Nomenclator tarife'!L321</f>
        <v xml:space="preserve"> </v>
      </c>
      <c r="E327" s="700">
        <f>'Nomenclator tarife'!M321</f>
        <v>7259.23</v>
      </c>
      <c r="F327" s="404"/>
      <c r="G327" s="412"/>
    </row>
    <row r="328" spans="1:7" s="414" customFormat="1">
      <c r="A328" s="402" t="s">
        <v>528</v>
      </c>
      <c r="B328" s="996"/>
      <c r="C328" s="406" t="s">
        <v>1348</v>
      </c>
      <c r="D328" s="700" t="str">
        <f>'Nomenclator tarife'!L322</f>
        <v xml:space="preserve"> </v>
      </c>
      <c r="E328" s="700">
        <f>'Nomenclator tarife'!M322</f>
        <v>17249.560000000001</v>
      </c>
      <c r="F328" s="404"/>
      <c r="G328" s="412"/>
    </row>
    <row r="329" spans="1:7" s="414" customFormat="1">
      <c r="A329" s="402" t="s">
        <v>529</v>
      </c>
      <c r="B329" s="996"/>
      <c r="C329" s="406" t="s">
        <v>1340</v>
      </c>
      <c r="D329" s="700" t="str">
        <f>'Nomenclator tarife'!L323</f>
        <v xml:space="preserve"> </v>
      </c>
      <c r="E329" s="700">
        <f>'Nomenclator tarife'!M323</f>
        <v>20607.400000000001</v>
      </c>
      <c r="F329" s="404"/>
      <c r="G329" s="412"/>
    </row>
    <row r="330" spans="1:7" s="414" customFormat="1" ht="15.75" customHeight="1">
      <c r="A330" s="402" t="s">
        <v>530</v>
      </c>
      <c r="B330" s="996" t="s">
        <v>1373</v>
      </c>
      <c r="C330" s="406" t="s">
        <v>1338</v>
      </c>
      <c r="D330" s="700" t="str">
        <f>'Nomenclator tarife'!L324</f>
        <v xml:space="preserve"> </v>
      </c>
      <c r="E330" s="700">
        <f>'Nomenclator tarife'!M324</f>
        <v>5664.92</v>
      </c>
      <c r="F330" s="404"/>
      <c r="G330" s="412"/>
    </row>
    <row r="331" spans="1:7" s="414" customFormat="1" ht="16.5" customHeight="1">
      <c r="A331" s="402" t="s">
        <v>531</v>
      </c>
      <c r="B331" s="996"/>
      <c r="C331" s="406" t="s">
        <v>1292</v>
      </c>
      <c r="D331" s="700" t="str">
        <f>'Nomenclator tarife'!L325</f>
        <v xml:space="preserve"> </v>
      </c>
      <c r="E331" s="700">
        <f>'Nomenclator tarife'!M325</f>
        <v>6800.85</v>
      </c>
      <c r="F331" s="404"/>
      <c r="G331" s="412"/>
    </row>
    <row r="332" spans="1:7" s="414" customFormat="1" ht="16.5" customHeight="1">
      <c r="A332" s="402" t="s">
        <v>532</v>
      </c>
      <c r="B332" s="996"/>
      <c r="C332" s="406" t="s">
        <v>1339</v>
      </c>
      <c r="D332" s="700" t="str">
        <f>'Nomenclator tarife'!L326</f>
        <v xml:space="preserve"> </v>
      </c>
      <c r="E332" s="700">
        <f>'Nomenclator tarife'!M326</f>
        <v>8724.4500000000007</v>
      </c>
      <c r="F332" s="404"/>
      <c r="G332" s="412"/>
    </row>
    <row r="333" spans="1:7" s="414" customFormat="1">
      <c r="A333" s="402" t="s">
        <v>533</v>
      </c>
      <c r="B333" s="996"/>
      <c r="C333" s="406" t="s">
        <v>1333</v>
      </c>
      <c r="D333" s="700" t="str">
        <f>'Nomenclator tarife'!L327</f>
        <v xml:space="preserve"> </v>
      </c>
      <c r="E333" s="700">
        <f>'Nomenclator tarife'!M327</f>
        <v>8724.4500000000007</v>
      </c>
      <c r="F333" s="404"/>
      <c r="G333" s="412"/>
    </row>
    <row r="334" spans="1:7" s="414" customFormat="1">
      <c r="A334" s="402" t="s">
        <v>534</v>
      </c>
      <c r="B334" s="996"/>
      <c r="C334" s="406" t="s">
        <v>1348</v>
      </c>
      <c r="D334" s="700" t="str">
        <f>'Nomenclator tarife'!L328</f>
        <v xml:space="preserve"> </v>
      </c>
      <c r="E334" s="700">
        <f>'Nomenclator tarife'!M328</f>
        <v>14455.17</v>
      </c>
      <c r="F334" s="404"/>
      <c r="G334" s="412"/>
    </row>
    <row r="335" spans="1:7" s="414" customFormat="1">
      <c r="A335" s="402" t="s">
        <v>535</v>
      </c>
      <c r="B335" s="996"/>
      <c r="C335" s="406" t="s">
        <v>1340</v>
      </c>
      <c r="D335" s="700" t="str">
        <f>'Nomenclator tarife'!L329</f>
        <v xml:space="preserve"> </v>
      </c>
      <c r="E335" s="700">
        <f>'Nomenclator tarife'!M329</f>
        <v>20618.27</v>
      </c>
      <c r="F335" s="404"/>
      <c r="G335" s="412"/>
    </row>
    <row r="336" spans="1:7" s="414" customFormat="1" ht="19.5" customHeight="1">
      <c r="A336" s="402" t="s">
        <v>536</v>
      </c>
      <c r="B336" s="996" t="s">
        <v>1352</v>
      </c>
      <c r="C336" s="406" t="s">
        <v>1292</v>
      </c>
      <c r="D336" s="700" t="str">
        <f>'Nomenclator tarife'!L330</f>
        <v xml:space="preserve"> </v>
      </c>
      <c r="E336" s="700">
        <f>'Nomenclator tarife'!M330</f>
        <v>8884.7000000000007</v>
      </c>
      <c r="F336" s="404"/>
      <c r="G336" s="412"/>
    </row>
    <row r="337" spans="1:7" s="414" customFormat="1" ht="16.5" customHeight="1">
      <c r="A337" s="402" t="s">
        <v>537</v>
      </c>
      <c r="B337" s="996"/>
      <c r="C337" s="406" t="s">
        <v>1339</v>
      </c>
      <c r="D337" s="700" t="str">
        <f>'Nomenclator tarife'!L331</f>
        <v xml:space="preserve"> </v>
      </c>
      <c r="E337" s="700">
        <f>'Nomenclator tarife'!M331</f>
        <v>10855.38</v>
      </c>
      <c r="F337" s="404"/>
      <c r="G337" s="412"/>
    </row>
    <row r="338" spans="1:7" s="414" customFormat="1" ht="16.5" customHeight="1">
      <c r="A338" s="402" t="s">
        <v>538</v>
      </c>
      <c r="B338" s="996"/>
      <c r="C338" s="406" t="s">
        <v>1333</v>
      </c>
      <c r="D338" s="700" t="str">
        <f>'Nomenclator tarife'!L332</f>
        <v xml:space="preserve"> </v>
      </c>
      <c r="E338" s="700">
        <f>'Nomenclator tarife'!M332</f>
        <v>10855.38</v>
      </c>
      <c r="F338" s="404"/>
      <c r="G338" s="412"/>
    </row>
    <row r="339" spans="1:7" s="414" customFormat="1" ht="16.5" customHeight="1">
      <c r="A339" s="402" t="s">
        <v>539</v>
      </c>
      <c r="B339" s="996"/>
      <c r="C339" s="406" t="s">
        <v>1348</v>
      </c>
      <c r="D339" s="700" t="str">
        <f>'Nomenclator tarife'!L333</f>
        <v xml:space="preserve"> </v>
      </c>
      <c r="E339" s="700">
        <f>'Nomenclator tarife'!M333</f>
        <v>14465.22</v>
      </c>
      <c r="F339" s="404"/>
      <c r="G339" s="412"/>
    </row>
    <row r="340" spans="1:7" s="414" customFormat="1" ht="16.5" customHeight="1">
      <c r="A340" s="402" t="s">
        <v>540</v>
      </c>
      <c r="B340" s="996"/>
      <c r="C340" s="406" t="s">
        <v>1340</v>
      </c>
      <c r="D340" s="700" t="str">
        <f>'Nomenclator tarife'!L334</f>
        <v xml:space="preserve"> </v>
      </c>
      <c r="E340" s="700">
        <f>'Nomenclator tarife'!M334</f>
        <v>23926.15</v>
      </c>
      <c r="F340" s="404"/>
      <c r="G340" s="412"/>
    </row>
    <row r="341" spans="1:7" s="414" customFormat="1" ht="16.5" customHeight="1">
      <c r="A341" s="402" t="s">
        <v>541</v>
      </c>
      <c r="B341" s="996" t="s">
        <v>1374</v>
      </c>
      <c r="C341" s="406" t="s">
        <v>1339</v>
      </c>
      <c r="D341" s="700" t="str">
        <f>'Nomenclator tarife'!L335</f>
        <v xml:space="preserve"> </v>
      </c>
      <c r="E341" s="700">
        <f>'Nomenclator tarife'!M335</f>
        <v>8667.84</v>
      </c>
      <c r="F341" s="404"/>
      <c r="G341" s="412"/>
    </row>
    <row r="342" spans="1:7" s="414" customFormat="1">
      <c r="A342" s="402" t="s">
        <v>542</v>
      </c>
      <c r="B342" s="996"/>
      <c r="C342" s="406" t="s">
        <v>1333</v>
      </c>
      <c r="D342" s="700" t="str">
        <f>'Nomenclator tarife'!L336</f>
        <v xml:space="preserve"> </v>
      </c>
      <c r="E342" s="700">
        <f>'Nomenclator tarife'!M336</f>
        <v>8667.84</v>
      </c>
      <c r="F342" s="404"/>
      <c r="G342" s="412"/>
    </row>
    <row r="343" spans="1:7" s="414" customFormat="1" ht="15.75" customHeight="1">
      <c r="A343" s="402" t="s">
        <v>543</v>
      </c>
      <c r="B343" s="996"/>
      <c r="C343" s="406" t="s">
        <v>1348</v>
      </c>
      <c r="D343" s="700" t="str">
        <f>'Nomenclator tarife'!L337</f>
        <v xml:space="preserve"> </v>
      </c>
      <c r="E343" s="700">
        <f>'Nomenclator tarife'!M337</f>
        <v>10896.21</v>
      </c>
      <c r="F343" s="404"/>
      <c r="G343" s="412"/>
    </row>
    <row r="344" spans="1:7" s="414" customFormat="1" ht="18.75" customHeight="1">
      <c r="A344" s="402" t="s">
        <v>1255</v>
      </c>
      <c r="B344" s="996"/>
      <c r="C344" s="406" t="s">
        <v>1340</v>
      </c>
      <c r="D344" s="700" t="str">
        <f>'Nomenclator tarife'!L338</f>
        <v xml:space="preserve"> </v>
      </c>
      <c r="E344" s="700">
        <f>'Nomenclator tarife'!M338</f>
        <v>23946.67</v>
      </c>
      <c r="F344" s="404"/>
      <c r="G344" s="412"/>
    </row>
    <row r="345" spans="1:7" ht="28.5" customHeight="1">
      <c r="A345" s="416" t="s">
        <v>1256</v>
      </c>
      <c r="B345" s="998" t="s">
        <v>1375</v>
      </c>
      <c r="C345" s="998"/>
      <c r="D345" s="415">
        <f>'Nomenclator tarife'!L339</f>
        <v>131.80000000000001</v>
      </c>
      <c r="E345" s="415">
        <f>'Nomenclator tarife'!M339</f>
        <v>131.80000000000001</v>
      </c>
      <c r="F345" s="404"/>
      <c r="G345" s="137"/>
    </row>
    <row r="346" spans="1:7" s="388" customFormat="1" ht="44.25" customHeight="1">
      <c r="A346" s="417" t="s">
        <v>1258</v>
      </c>
      <c r="B346" s="998" t="s">
        <v>1259</v>
      </c>
      <c r="C346" s="998"/>
      <c r="D346" s="998"/>
      <c r="E346" s="998"/>
      <c r="F346" s="998"/>
      <c r="G346" s="1"/>
    </row>
    <row r="347" spans="1:7" ht="19.5" customHeight="1">
      <c r="A347" s="402" t="s">
        <v>545</v>
      </c>
      <c r="B347" s="996" t="s">
        <v>1260</v>
      </c>
      <c r="C347" s="996"/>
      <c r="D347" s="404">
        <f>'Nomenclator tarife'!L341</f>
        <v>187.45</v>
      </c>
      <c r="E347" s="404">
        <f>'Nomenclator tarife'!M341</f>
        <v>187.45</v>
      </c>
      <c r="F347" s="404">
        <f>'Nomenclator tarife'!S341</f>
        <v>73.86</v>
      </c>
      <c r="G347" s="388"/>
    </row>
    <row r="348" spans="1:7" ht="19.5" customHeight="1">
      <c r="A348" s="402" t="s">
        <v>546</v>
      </c>
      <c r="B348" s="996" t="s">
        <v>1261</v>
      </c>
      <c r="C348" s="996"/>
      <c r="D348" s="700" t="str">
        <f>'Nomenclator tarife'!L342</f>
        <v xml:space="preserve"> </v>
      </c>
      <c r="E348" s="700">
        <f>'Nomenclator tarife'!M342</f>
        <v>192.52</v>
      </c>
      <c r="F348" s="700">
        <f>'Nomenclator tarife'!S342</f>
        <v>80.95</v>
      </c>
      <c r="G348" s="388"/>
    </row>
    <row r="349" spans="1:7" ht="19.5" customHeight="1">
      <c r="A349" s="402" t="s">
        <v>547</v>
      </c>
      <c r="B349" s="996" t="s">
        <v>1262</v>
      </c>
      <c r="C349" s="996"/>
      <c r="D349" s="700" t="str">
        <f>'Nomenclator tarife'!L343</f>
        <v xml:space="preserve"> </v>
      </c>
      <c r="E349" s="700">
        <f>'Nomenclator tarife'!M343</f>
        <v>205.86</v>
      </c>
      <c r="F349" s="700">
        <f>'Nomenclator tarife'!S343</f>
        <v>94.3</v>
      </c>
      <c r="G349" s="388"/>
    </row>
    <row r="350" spans="1:7" ht="19.5" customHeight="1">
      <c r="A350" s="402" t="s">
        <v>548</v>
      </c>
      <c r="B350" s="996" t="s">
        <v>1263</v>
      </c>
      <c r="C350" s="996"/>
      <c r="D350" s="700" t="str">
        <f>'Nomenclator tarife'!L344</f>
        <v xml:space="preserve"> </v>
      </c>
      <c r="E350" s="700">
        <f>'Nomenclator tarife'!M344</f>
        <v>211.4</v>
      </c>
      <c r="F350" s="700">
        <f>'Nomenclator tarife'!S344</f>
        <v>99.83</v>
      </c>
      <c r="G350" s="388"/>
    </row>
    <row r="351" spans="1:7" ht="58.5" customHeight="1">
      <c r="A351" s="417" t="s">
        <v>1264</v>
      </c>
      <c r="B351" s="998" t="s">
        <v>1265</v>
      </c>
      <c r="C351" s="998"/>
      <c r="D351" s="415">
        <f>'Nomenclator tarife'!L345</f>
        <v>202.28</v>
      </c>
      <c r="E351" s="415">
        <f>'Nomenclator tarife'!M345</f>
        <v>202.28</v>
      </c>
      <c r="F351" s="418"/>
      <c r="G351" s="414"/>
    </row>
    <row r="352" spans="1:7" ht="45" customHeight="1">
      <c r="A352" s="417" t="s">
        <v>1266</v>
      </c>
      <c r="B352" s="998" t="s">
        <v>1267</v>
      </c>
      <c r="C352" s="998"/>
      <c r="D352" s="998"/>
      <c r="E352" s="998"/>
      <c r="F352" s="998"/>
      <c r="G352" s="414"/>
    </row>
    <row r="353" spans="1:7" ht="19.5" customHeight="1">
      <c r="A353" s="402" t="s">
        <v>551</v>
      </c>
      <c r="B353" s="996" t="s">
        <v>1376</v>
      </c>
      <c r="C353" s="996"/>
      <c r="D353" s="404">
        <f>'Nomenclator tarife'!L347</f>
        <v>101.47</v>
      </c>
      <c r="E353" s="404">
        <f>'Nomenclator tarife'!M347</f>
        <v>101.47</v>
      </c>
      <c r="F353" s="404">
        <f>'Nomenclator tarife'!S347</f>
        <v>44.67</v>
      </c>
      <c r="G353" s="414"/>
    </row>
    <row r="354" spans="1:7" ht="19.5" customHeight="1">
      <c r="A354" s="402" t="s">
        <v>552</v>
      </c>
      <c r="B354" s="996" t="s">
        <v>1377</v>
      </c>
      <c r="C354" s="996"/>
      <c r="D354" s="700" t="str">
        <f>'Nomenclator tarife'!L348</f>
        <v xml:space="preserve"> </v>
      </c>
      <c r="E354" s="700">
        <f>'Nomenclator tarife'!M348</f>
        <v>103.62</v>
      </c>
      <c r="F354" s="700">
        <f>'Nomenclator tarife'!S348</f>
        <v>46.83</v>
      </c>
      <c r="G354" s="414"/>
    </row>
    <row r="355" spans="1:7" ht="19.5" customHeight="1">
      <c r="A355" s="402" t="s">
        <v>553</v>
      </c>
      <c r="B355" s="996" t="s">
        <v>1378</v>
      </c>
      <c r="C355" s="996"/>
      <c r="D355" s="700" t="str">
        <f>'Nomenclator tarife'!L349</f>
        <v xml:space="preserve"> </v>
      </c>
      <c r="E355" s="700">
        <f>'Nomenclator tarife'!M349</f>
        <v>108.04</v>
      </c>
      <c r="F355" s="700">
        <f>'Nomenclator tarife'!S349</f>
        <v>51.24</v>
      </c>
    </row>
    <row r="356" spans="1:7" ht="57.75" customHeight="1">
      <c r="A356" s="417" t="s">
        <v>1271</v>
      </c>
      <c r="B356" s="998" t="s">
        <v>1379</v>
      </c>
      <c r="C356" s="998"/>
      <c r="D356" s="415">
        <f>'Nomenclator tarife'!L350</f>
        <v>138.63</v>
      </c>
      <c r="E356" s="415">
        <f>'Nomenclator tarife'!M350</f>
        <v>138.63</v>
      </c>
      <c r="F356" s="404"/>
    </row>
    <row r="357" spans="1:7" ht="28.5" customHeight="1">
      <c r="A357" s="417" t="s">
        <v>1273</v>
      </c>
      <c r="B357" s="999" t="s">
        <v>1274</v>
      </c>
      <c r="C357" s="999"/>
      <c r="D357" s="999"/>
      <c r="E357" s="999"/>
      <c r="F357" s="999"/>
      <c r="G357" s="388"/>
    </row>
    <row r="358" spans="1:7" ht="19.5" customHeight="1">
      <c r="A358" s="402" t="s">
        <v>557</v>
      </c>
      <c r="B358" s="996" t="s">
        <v>1380</v>
      </c>
      <c r="C358" s="996"/>
      <c r="D358" s="404">
        <f>'Nomenclator tarife'!L352</f>
        <v>85.46</v>
      </c>
      <c r="E358" s="404">
        <f>'Nomenclator tarife'!M352</f>
        <v>85.46</v>
      </c>
      <c r="F358" s="404">
        <f>'Nomenclator tarife'!S352</f>
        <v>28.66</v>
      </c>
    </row>
    <row r="359" spans="1:7" ht="19.5" customHeight="1">
      <c r="A359" s="402" t="s">
        <v>558</v>
      </c>
      <c r="B359" s="996" t="s">
        <v>1381</v>
      </c>
      <c r="C359" s="996"/>
      <c r="D359" s="700" t="str">
        <f>'Nomenclator tarife'!L353</f>
        <v xml:space="preserve"> </v>
      </c>
      <c r="E359" s="700">
        <f>'Nomenclator tarife'!M353</f>
        <v>93.03</v>
      </c>
      <c r="F359" s="700">
        <f>'Nomenclator tarife'!S353</f>
        <v>36.24</v>
      </c>
      <c r="G359" s="388"/>
    </row>
    <row r="360" spans="1:7" ht="19.5" customHeight="1">
      <c r="A360" s="402" t="s">
        <v>559</v>
      </c>
      <c r="B360" s="996" t="s">
        <v>1382</v>
      </c>
      <c r="C360" s="996"/>
      <c r="D360" s="700" t="str">
        <f>'Nomenclator tarife'!L354</f>
        <v xml:space="preserve"> </v>
      </c>
      <c r="E360" s="700">
        <f>'Nomenclator tarife'!M354</f>
        <v>102.46</v>
      </c>
      <c r="F360" s="700">
        <f>'Nomenclator tarife'!S354</f>
        <v>45.67</v>
      </c>
    </row>
    <row r="361" spans="1:7" ht="19.5" customHeight="1">
      <c r="A361" s="402" t="s">
        <v>560</v>
      </c>
      <c r="B361" s="996" t="s">
        <v>1383</v>
      </c>
      <c r="C361" s="996"/>
      <c r="D361" s="700" t="str">
        <f>'Nomenclator tarife'!L355</f>
        <v xml:space="preserve"> </v>
      </c>
      <c r="E361" s="700">
        <f>'Nomenclator tarife'!M355</f>
        <v>106.49</v>
      </c>
      <c r="F361" s="700">
        <f>'Nomenclator tarife'!S355</f>
        <v>49.7</v>
      </c>
    </row>
    <row r="362" spans="1:7" ht="44.25" customHeight="1">
      <c r="A362" s="419" t="s">
        <v>1279</v>
      </c>
      <c r="B362" s="998" t="s">
        <v>1384</v>
      </c>
      <c r="C362" s="998"/>
      <c r="D362" s="415">
        <f>'Nomenclator tarife'!L356</f>
        <v>78.78</v>
      </c>
      <c r="E362" s="415">
        <f>'Nomenclator tarife'!M356</f>
        <v>78.78</v>
      </c>
      <c r="F362" s="404"/>
    </row>
    <row r="363" spans="1:7" ht="15.75" customHeight="1">
      <c r="A363" s="419" t="s">
        <v>1281</v>
      </c>
      <c r="B363" s="998" t="s">
        <v>12</v>
      </c>
      <c r="C363" s="998"/>
      <c r="D363" s="998"/>
      <c r="E363" s="998"/>
      <c r="F363" s="998"/>
    </row>
    <row r="364" spans="1:7" ht="15" customHeight="1">
      <c r="A364" s="402" t="s">
        <v>563</v>
      </c>
      <c r="B364" s="996" t="s">
        <v>1282</v>
      </c>
      <c r="C364" s="996"/>
      <c r="D364" s="404">
        <f>'Nomenclator tarife'!L358</f>
        <v>78.67</v>
      </c>
      <c r="E364" s="404">
        <f>'Nomenclator tarife'!M358</f>
        <v>78.67</v>
      </c>
      <c r="F364" s="404">
        <f>'Nomenclator tarife'!S358</f>
        <v>40.57</v>
      </c>
    </row>
    <row r="365" spans="1:7" ht="15" customHeight="1">
      <c r="A365" s="402" t="s">
        <v>564</v>
      </c>
      <c r="B365" s="996" t="s">
        <v>1283</v>
      </c>
      <c r="C365" s="996"/>
      <c r="D365" s="700" t="str">
        <f>'Nomenclator tarife'!L359</f>
        <v xml:space="preserve"> </v>
      </c>
      <c r="E365" s="700">
        <f>'Nomenclator tarife'!M359</f>
        <v>80.09</v>
      </c>
      <c r="F365" s="700">
        <f>'Nomenclator tarife'!S359</f>
        <v>43.7</v>
      </c>
      <c r="G365" s="135"/>
    </row>
    <row r="366" spans="1:7" ht="15" customHeight="1">
      <c r="A366" s="402" t="s">
        <v>565</v>
      </c>
      <c r="B366" s="996" t="s">
        <v>1284</v>
      </c>
      <c r="C366" s="996"/>
      <c r="D366" s="700" t="str">
        <f>'Nomenclator tarife'!L360</f>
        <v xml:space="preserve"> </v>
      </c>
      <c r="E366" s="700">
        <f>'Nomenclator tarife'!M360</f>
        <v>83.83</v>
      </c>
      <c r="F366" s="700">
        <f>'Nomenclator tarife'!S360</f>
        <v>47.44</v>
      </c>
      <c r="G366" s="135"/>
    </row>
    <row r="367" spans="1:7" ht="15" customHeight="1">
      <c r="A367" s="402" t="s">
        <v>566</v>
      </c>
      <c r="B367" s="996" t="s">
        <v>1285</v>
      </c>
      <c r="C367" s="996"/>
      <c r="D367" s="700" t="str">
        <f>'Nomenclator tarife'!L361</f>
        <v xml:space="preserve"> </v>
      </c>
      <c r="E367" s="700">
        <f>'Nomenclator tarife'!M361</f>
        <v>84.65</v>
      </c>
      <c r="F367" s="700">
        <f>'Nomenclator tarife'!S361</f>
        <v>48.26</v>
      </c>
      <c r="G367" s="135"/>
    </row>
    <row r="368" spans="1:7" ht="15" customHeight="1">
      <c r="A368" s="402" t="s">
        <v>567</v>
      </c>
      <c r="B368" s="996" t="s">
        <v>1286</v>
      </c>
      <c r="C368" s="996"/>
      <c r="D368" s="700" t="str">
        <f>'Nomenclator tarife'!L362</f>
        <v xml:space="preserve"> </v>
      </c>
      <c r="E368" s="700">
        <f>'Nomenclator tarife'!M362</f>
        <v>86.06</v>
      </c>
      <c r="F368" s="700">
        <f>'Nomenclator tarife'!S362</f>
        <v>49.67</v>
      </c>
      <c r="G368" s="135"/>
    </row>
    <row r="369" spans="1:7" ht="15" customHeight="1">
      <c r="A369" s="402" t="s">
        <v>568</v>
      </c>
      <c r="B369" s="996" t="s">
        <v>1287</v>
      </c>
      <c r="C369" s="996"/>
      <c r="D369" s="700" t="str">
        <f>'Nomenclator tarife'!L363</f>
        <v xml:space="preserve"> </v>
      </c>
      <c r="E369" s="700">
        <f>'Nomenclator tarife'!M363</f>
        <v>86.47</v>
      </c>
      <c r="F369" s="700">
        <f>'Nomenclator tarife'!S363</f>
        <v>50.08</v>
      </c>
      <c r="G369" s="135"/>
    </row>
    <row r="370" spans="1:7" ht="15" customHeight="1">
      <c r="A370" s="402" t="s">
        <v>569</v>
      </c>
      <c r="B370" s="996" t="s">
        <v>1288</v>
      </c>
      <c r="C370" s="996"/>
      <c r="D370" s="700" t="str">
        <f>'Nomenclator tarife'!L364</f>
        <v xml:space="preserve"> </v>
      </c>
      <c r="E370" s="700">
        <f>'Nomenclator tarife'!M364</f>
        <v>111.15</v>
      </c>
      <c r="F370" s="700">
        <f>'Nomenclator tarife'!S364</f>
        <v>74.760000000000005</v>
      </c>
      <c r="G370" s="135"/>
    </row>
    <row r="371" spans="1:7" ht="15" customHeight="1">
      <c r="A371" s="402" t="s">
        <v>570</v>
      </c>
      <c r="B371" s="996" t="s">
        <v>1289</v>
      </c>
      <c r="C371" s="996"/>
      <c r="D371" s="700" t="str">
        <f>'Nomenclator tarife'!L365</f>
        <v xml:space="preserve"> </v>
      </c>
      <c r="E371" s="700">
        <f>'Nomenclator tarife'!M365</f>
        <v>111.15</v>
      </c>
      <c r="F371" s="700">
        <f>'Nomenclator tarife'!S365</f>
        <v>74.760000000000005</v>
      </c>
      <c r="G371" s="135"/>
    </row>
    <row r="372" spans="1:7" ht="15" customHeight="1">
      <c r="A372" s="402" t="s">
        <v>571</v>
      </c>
      <c r="B372" s="996" t="s">
        <v>1290</v>
      </c>
      <c r="C372" s="996"/>
      <c r="D372" s="700" t="str">
        <f>'Nomenclator tarife'!L366</f>
        <v xml:space="preserve"> </v>
      </c>
      <c r="E372" s="700">
        <f>'Nomenclator tarife'!M366</f>
        <v>142.72</v>
      </c>
      <c r="F372" s="700">
        <f>'Nomenclator tarife'!S366</f>
        <v>106.33</v>
      </c>
      <c r="G372" s="135"/>
    </row>
    <row r="373" spans="1:7" ht="15" customHeight="1">
      <c r="A373" s="402" t="s">
        <v>572</v>
      </c>
      <c r="B373" s="996" t="s">
        <v>1291</v>
      </c>
      <c r="C373" s="996"/>
      <c r="D373" s="700" t="str">
        <f>'Nomenclator tarife'!L367</f>
        <v xml:space="preserve"> </v>
      </c>
      <c r="E373" s="700">
        <f>'Nomenclator tarife'!M367</f>
        <v>142.82</v>
      </c>
      <c r="F373" s="700">
        <f>'Nomenclator tarife'!S367</f>
        <v>106.43</v>
      </c>
      <c r="G373" s="135"/>
    </row>
    <row r="374" spans="1:7" ht="15" customHeight="1">
      <c r="A374" s="402" t="s">
        <v>573</v>
      </c>
      <c r="B374" s="996" t="s">
        <v>1292</v>
      </c>
      <c r="C374" s="996"/>
      <c r="D374" s="700" t="str">
        <f>'Nomenclator tarife'!L368</f>
        <v xml:space="preserve"> </v>
      </c>
      <c r="E374" s="700">
        <f>'Nomenclator tarife'!M368</f>
        <v>142.87</v>
      </c>
      <c r="F374" s="700">
        <f>'Nomenclator tarife'!S368</f>
        <v>106.48</v>
      </c>
      <c r="G374" s="135"/>
    </row>
    <row r="375" spans="1:7" ht="17.25" customHeight="1">
      <c r="A375" s="419" t="s">
        <v>1293</v>
      </c>
      <c r="B375" s="998" t="s">
        <v>13</v>
      </c>
      <c r="C375" s="998"/>
      <c r="D375" s="998"/>
      <c r="E375" s="998"/>
      <c r="F375" s="998"/>
    </row>
    <row r="376" spans="1:7" ht="15" customHeight="1">
      <c r="A376" s="402" t="s">
        <v>574</v>
      </c>
      <c r="B376" s="996" t="s">
        <v>1282</v>
      </c>
      <c r="C376" s="996"/>
      <c r="D376" s="404">
        <f>'Nomenclator tarife'!L370</f>
        <v>115.4</v>
      </c>
      <c r="E376" s="404">
        <f>'Nomenclator tarife'!M370</f>
        <v>115.4</v>
      </c>
      <c r="F376" s="404">
        <f>'Nomenclator tarife'!S370</f>
        <v>39.19</v>
      </c>
    </row>
    <row r="377" spans="1:7" ht="15" customHeight="1">
      <c r="A377" s="402" t="s">
        <v>575</v>
      </c>
      <c r="B377" s="996" t="s">
        <v>1283</v>
      </c>
      <c r="C377" s="996"/>
      <c r="D377" s="700" t="str">
        <f>'Nomenclator tarife'!L371</f>
        <v xml:space="preserve"> </v>
      </c>
      <c r="E377" s="700">
        <f>'Nomenclator tarife'!M371</f>
        <v>117.52</v>
      </c>
      <c r="F377" s="700">
        <f>'Nomenclator tarife'!S371</f>
        <v>44.74</v>
      </c>
    </row>
    <row r="378" spans="1:7" ht="15" customHeight="1">
      <c r="A378" s="402" t="s">
        <v>576</v>
      </c>
      <c r="B378" s="996" t="s">
        <v>1284</v>
      </c>
      <c r="C378" s="996"/>
      <c r="D378" s="700" t="str">
        <f>'Nomenclator tarife'!L372</f>
        <v xml:space="preserve"> </v>
      </c>
      <c r="E378" s="700">
        <f>'Nomenclator tarife'!M372</f>
        <v>122.57</v>
      </c>
      <c r="F378" s="700">
        <f>'Nomenclator tarife'!S372</f>
        <v>49.79</v>
      </c>
    </row>
    <row r="379" spans="1:7" ht="15" customHeight="1">
      <c r="A379" s="402" t="s">
        <v>577</v>
      </c>
      <c r="B379" s="996" t="s">
        <v>1285</v>
      </c>
      <c r="C379" s="996"/>
      <c r="D379" s="700" t="str">
        <f>'Nomenclator tarife'!L373</f>
        <v xml:space="preserve"> </v>
      </c>
      <c r="E379" s="700">
        <f>'Nomenclator tarife'!M373</f>
        <v>123.39</v>
      </c>
      <c r="F379" s="700">
        <f>'Nomenclator tarife'!S373</f>
        <v>50.61</v>
      </c>
    </row>
    <row r="380" spans="1:7" ht="15" customHeight="1">
      <c r="A380" s="402" t="s">
        <v>578</v>
      </c>
      <c r="B380" s="996" t="s">
        <v>1286</v>
      </c>
      <c r="C380" s="996"/>
      <c r="D380" s="700" t="str">
        <f>'Nomenclator tarife'!L374</f>
        <v xml:space="preserve"> </v>
      </c>
      <c r="E380" s="700">
        <f>'Nomenclator tarife'!M374</f>
        <v>123.79</v>
      </c>
      <c r="F380" s="700">
        <f>'Nomenclator tarife'!S374</f>
        <v>51.01</v>
      </c>
    </row>
    <row r="381" spans="1:7" ht="15" customHeight="1">
      <c r="A381" s="402" t="s">
        <v>579</v>
      </c>
      <c r="B381" s="996" t="s">
        <v>1287</v>
      </c>
      <c r="C381" s="996"/>
      <c r="D381" s="700" t="str">
        <f>'Nomenclator tarife'!L375</f>
        <v xml:space="preserve"> </v>
      </c>
      <c r="E381" s="700">
        <f>'Nomenclator tarife'!M375</f>
        <v>124.2</v>
      </c>
      <c r="F381" s="700">
        <f>'Nomenclator tarife'!S375</f>
        <v>51.42</v>
      </c>
    </row>
    <row r="382" spans="1:7" ht="15" customHeight="1">
      <c r="A382" s="402" t="s">
        <v>580</v>
      </c>
      <c r="B382" s="996" t="s">
        <v>1288</v>
      </c>
      <c r="C382" s="996"/>
      <c r="D382" s="700" t="str">
        <f>'Nomenclator tarife'!L376</f>
        <v xml:space="preserve"> </v>
      </c>
      <c r="E382" s="700">
        <f>'Nomenclator tarife'!M376</f>
        <v>136.06</v>
      </c>
      <c r="F382" s="700">
        <f>'Nomenclator tarife'!S376</f>
        <v>63.28</v>
      </c>
    </row>
    <row r="383" spans="1:7" ht="15" customHeight="1">
      <c r="A383" s="402" t="s">
        <v>581</v>
      </c>
      <c r="B383" s="996" t="s">
        <v>1289</v>
      </c>
      <c r="C383" s="996"/>
      <c r="D383" s="700" t="str">
        <f>'Nomenclator tarife'!L377</f>
        <v xml:space="preserve"> </v>
      </c>
      <c r="E383" s="700">
        <f>'Nomenclator tarife'!M377</f>
        <v>136.06</v>
      </c>
      <c r="F383" s="700">
        <f>'Nomenclator tarife'!S377</f>
        <v>63.28</v>
      </c>
    </row>
    <row r="384" spans="1:7" ht="15" customHeight="1">
      <c r="A384" s="402" t="s">
        <v>582</v>
      </c>
      <c r="B384" s="996" t="s">
        <v>1290</v>
      </c>
      <c r="C384" s="996"/>
      <c r="D384" s="700" t="str">
        <f>'Nomenclator tarife'!L378</f>
        <v xml:space="preserve"> </v>
      </c>
      <c r="E384" s="700">
        <f>'Nomenclator tarife'!M378</f>
        <v>150.18</v>
      </c>
      <c r="F384" s="700">
        <f>'Nomenclator tarife'!S378</f>
        <v>77.400000000000006</v>
      </c>
    </row>
    <row r="385" spans="1:6" ht="15" customHeight="1">
      <c r="A385" s="402" t="s">
        <v>583</v>
      </c>
      <c r="B385" s="996" t="s">
        <v>1291</v>
      </c>
      <c r="C385" s="996"/>
      <c r="D385" s="700" t="str">
        <f>'Nomenclator tarife'!L379</f>
        <v xml:space="preserve"> </v>
      </c>
      <c r="E385" s="700">
        <f>'Nomenclator tarife'!M379</f>
        <v>150.38</v>
      </c>
      <c r="F385" s="700">
        <f>'Nomenclator tarife'!S379</f>
        <v>77.599999999999994</v>
      </c>
    </row>
    <row r="386" spans="1:6" ht="15" customHeight="1">
      <c r="A386" s="402" t="s">
        <v>584</v>
      </c>
      <c r="B386" s="996" t="s">
        <v>1292</v>
      </c>
      <c r="C386" s="996"/>
      <c r="D386" s="700" t="str">
        <f>'Nomenclator tarife'!L380</f>
        <v xml:space="preserve"> </v>
      </c>
      <c r="E386" s="700">
        <f>'Nomenclator tarife'!M380</f>
        <v>150.47999999999999</v>
      </c>
      <c r="F386" s="700">
        <f>'Nomenclator tarife'!S380</f>
        <v>77.7</v>
      </c>
    </row>
    <row r="387" spans="1:6" ht="42" customHeight="1">
      <c r="A387" s="417" t="s">
        <v>1294</v>
      </c>
      <c r="B387" s="998" t="s">
        <v>1385</v>
      </c>
      <c r="C387" s="998"/>
      <c r="D387" s="415">
        <f>'Nomenclator tarife'!L381</f>
        <v>178.67</v>
      </c>
      <c r="E387" s="415"/>
      <c r="F387" s="415">
        <f>'Nomenclator tarife'!S381</f>
        <v>102.46</v>
      </c>
    </row>
    <row r="388" spans="1:6" ht="28.5" customHeight="1">
      <c r="A388" s="417" t="s">
        <v>1296</v>
      </c>
      <c r="B388" s="998" t="s">
        <v>1386</v>
      </c>
      <c r="C388" s="998"/>
      <c r="D388" s="415">
        <f>'Nomenclator tarife'!L382</f>
        <v>262.83</v>
      </c>
      <c r="E388" s="415"/>
      <c r="F388" s="415">
        <f>'Nomenclator tarife'!S382</f>
        <v>186.62</v>
      </c>
    </row>
    <row r="389" spans="1:6" ht="28.5" customHeight="1">
      <c r="A389" s="417" t="s">
        <v>1298</v>
      </c>
      <c r="B389" s="998" t="s">
        <v>16</v>
      </c>
      <c r="C389" s="998"/>
      <c r="D389" s="415">
        <f>'Nomenclator tarife'!L383</f>
        <v>505.39</v>
      </c>
      <c r="E389" s="415"/>
      <c r="F389" s="415">
        <f>'Nomenclator tarife'!S383</f>
        <v>467.29</v>
      </c>
    </row>
    <row r="390" spans="1:6" ht="29.25" customHeight="1">
      <c r="A390" s="417" t="s">
        <v>1300</v>
      </c>
      <c r="B390" s="998" t="s">
        <v>1387</v>
      </c>
      <c r="C390" s="998"/>
      <c r="D390" s="998"/>
      <c r="E390" s="998"/>
      <c r="F390" s="998"/>
    </row>
    <row r="391" spans="1:6" ht="19.5" customHeight="1">
      <c r="A391" s="402" t="s">
        <v>588</v>
      </c>
      <c r="B391" s="996" t="s">
        <v>1282</v>
      </c>
      <c r="C391" s="996"/>
      <c r="D391" s="404">
        <f>'Nomenclator tarife'!L385</f>
        <v>51.04</v>
      </c>
      <c r="E391" s="404">
        <f>'Nomenclator tarife'!M385</f>
        <v>51.04</v>
      </c>
      <c r="F391" s="404">
        <f>'Nomenclator tarife'!S385</f>
        <v>12.93</v>
      </c>
    </row>
    <row r="392" spans="1:6" ht="19.5" customHeight="1">
      <c r="A392" s="402" t="s">
        <v>589</v>
      </c>
      <c r="B392" s="996" t="s">
        <v>1283</v>
      </c>
      <c r="C392" s="996"/>
      <c r="D392" s="700" t="str">
        <f>'Nomenclator tarife'!L386</f>
        <v xml:space="preserve"> </v>
      </c>
      <c r="E392" s="700">
        <f>'Nomenclator tarife'!M386</f>
        <v>51.04</v>
      </c>
      <c r="F392" s="700">
        <f>'Nomenclator tarife'!S386</f>
        <v>14.65</v>
      </c>
    </row>
    <row r="393" spans="1:6" ht="19.5" customHeight="1">
      <c r="A393" s="402" t="s">
        <v>590</v>
      </c>
      <c r="B393" s="996" t="s">
        <v>1284</v>
      </c>
      <c r="C393" s="996"/>
      <c r="D393" s="700" t="str">
        <f>'Nomenclator tarife'!L387</f>
        <v xml:space="preserve"> </v>
      </c>
      <c r="E393" s="700">
        <f>'Nomenclator tarife'!M387</f>
        <v>51.04</v>
      </c>
      <c r="F393" s="700">
        <f>'Nomenclator tarife'!S387</f>
        <v>14.65</v>
      </c>
    </row>
    <row r="394" spans="1:6" ht="19.5" customHeight="1">
      <c r="A394" s="402" t="s">
        <v>591</v>
      </c>
      <c r="B394" s="996" t="s">
        <v>1285</v>
      </c>
      <c r="C394" s="996"/>
      <c r="D394" s="700" t="str">
        <f>'Nomenclator tarife'!L388</f>
        <v xml:space="preserve"> </v>
      </c>
      <c r="E394" s="700">
        <f>'Nomenclator tarife'!M388</f>
        <v>51.04</v>
      </c>
      <c r="F394" s="700">
        <f>'Nomenclator tarife'!S388</f>
        <v>14.65</v>
      </c>
    </row>
    <row r="395" spans="1:6" ht="19.5" customHeight="1">
      <c r="A395" s="402" t="s">
        <v>592</v>
      </c>
      <c r="B395" s="996" t="s">
        <v>1286</v>
      </c>
      <c r="C395" s="996"/>
      <c r="D395" s="700" t="str">
        <f>'Nomenclator tarife'!L389</f>
        <v xml:space="preserve"> </v>
      </c>
      <c r="E395" s="700">
        <f>'Nomenclator tarife'!M389</f>
        <v>51.04</v>
      </c>
      <c r="F395" s="700">
        <f>'Nomenclator tarife'!S389</f>
        <v>14.65</v>
      </c>
    </row>
    <row r="396" spans="1:6" ht="19.5" customHeight="1">
      <c r="A396" s="402" t="s">
        <v>593</v>
      </c>
      <c r="B396" s="996" t="s">
        <v>1287</v>
      </c>
      <c r="C396" s="996"/>
      <c r="D396" s="700" t="str">
        <f>'Nomenclator tarife'!L390</f>
        <v xml:space="preserve"> </v>
      </c>
      <c r="E396" s="700">
        <f>'Nomenclator tarife'!M390</f>
        <v>51.04</v>
      </c>
      <c r="F396" s="700">
        <f>'Nomenclator tarife'!S390</f>
        <v>14.65</v>
      </c>
    </row>
    <row r="397" spans="1:6" ht="23.85" customHeight="1">
      <c r="A397" s="402" t="s">
        <v>594</v>
      </c>
      <c r="B397" s="996" t="s">
        <v>1288</v>
      </c>
      <c r="C397" s="996"/>
      <c r="D397" s="700" t="str">
        <f>'Nomenclator tarife'!L391</f>
        <v xml:space="preserve"> </v>
      </c>
      <c r="E397" s="700">
        <f>'Nomenclator tarife'!M391</f>
        <v>52.75</v>
      </c>
      <c r="F397" s="700">
        <f>'Nomenclator tarife'!S391</f>
        <v>17.36</v>
      </c>
    </row>
    <row r="398" spans="1:6" ht="19.5" customHeight="1">
      <c r="A398" s="402" t="s">
        <v>595</v>
      </c>
      <c r="B398" s="996" t="s">
        <v>1289</v>
      </c>
      <c r="C398" s="996"/>
      <c r="D398" s="700" t="str">
        <f>'Nomenclator tarife'!L392</f>
        <v xml:space="preserve"> </v>
      </c>
      <c r="E398" s="700">
        <f>'Nomenclator tarife'!M392</f>
        <v>52.75</v>
      </c>
      <c r="F398" s="700">
        <f>'Nomenclator tarife'!S392</f>
        <v>17.36</v>
      </c>
    </row>
    <row r="399" spans="1:6" ht="19.5" customHeight="1">
      <c r="A399" s="402" t="s">
        <v>596</v>
      </c>
      <c r="B399" s="996" t="s">
        <v>1290</v>
      </c>
      <c r="C399" s="996"/>
      <c r="D399" s="700" t="str">
        <f>'Nomenclator tarife'!L393</f>
        <v xml:space="preserve"> </v>
      </c>
      <c r="E399" s="700">
        <f>'Nomenclator tarife'!M393</f>
        <v>52.75</v>
      </c>
      <c r="F399" s="700">
        <f>'Nomenclator tarife'!S393</f>
        <v>17.36</v>
      </c>
    </row>
    <row r="400" spans="1:6" ht="19.5" customHeight="1">
      <c r="A400" s="402" t="s">
        <v>597</v>
      </c>
      <c r="B400" s="996" t="s">
        <v>1291</v>
      </c>
      <c r="C400" s="996"/>
      <c r="D400" s="700" t="str">
        <f>'Nomenclator tarife'!L394</f>
        <v xml:space="preserve"> </v>
      </c>
      <c r="E400" s="700">
        <f>'Nomenclator tarife'!M394</f>
        <v>52.85</v>
      </c>
      <c r="F400" s="700">
        <f>'Nomenclator tarife'!S394</f>
        <v>17.46</v>
      </c>
    </row>
    <row r="401" spans="1:6" ht="19.5" customHeight="1">
      <c r="A401" s="402" t="s">
        <v>598</v>
      </c>
      <c r="B401" s="996" t="s">
        <v>1292</v>
      </c>
      <c r="C401" s="996"/>
      <c r="D401" s="700" t="str">
        <f>'Nomenclator tarife'!L395</f>
        <v xml:space="preserve"> </v>
      </c>
      <c r="E401" s="700">
        <f>'Nomenclator tarife'!M395</f>
        <v>52.9</v>
      </c>
      <c r="F401" s="700">
        <f>'Nomenclator tarife'!S395</f>
        <v>17.510000000000002</v>
      </c>
    </row>
    <row r="402" spans="1:6" ht="28.5" customHeight="1">
      <c r="A402" s="417" t="s">
        <v>1313</v>
      </c>
      <c r="B402" s="998" t="s">
        <v>1314</v>
      </c>
      <c r="C402" s="998"/>
      <c r="D402" s="700">
        <f>'Nomenclator tarife'!L396</f>
        <v>11.94</v>
      </c>
      <c r="E402" s="700">
        <f>'Nomenclator tarife'!M396</f>
        <v>11.94</v>
      </c>
      <c r="F402" s="700">
        <f>'Nomenclator tarife'!S396</f>
        <v>1.18</v>
      </c>
    </row>
    <row r="403" spans="1:6" ht="12" customHeight="1"/>
    <row r="404" spans="1:6" ht="15.75">
      <c r="A404" s="997" t="s">
        <v>1388</v>
      </c>
      <c r="B404" s="997"/>
      <c r="C404" s="997"/>
      <c r="D404" s="997"/>
      <c r="E404" s="997"/>
      <c r="F404" s="997"/>
    </row>
  </sheetData>
  <autoFilter ref="A9:I402" xr:uid="{00000000-0001-0000-0700-000000000000}">
    <filterColumn colId="1" showButton="0"/>
    <filterColumn colId="2" showButton="0"/>
    <filterColumn colId="3" showButton="0"/>
    <filterColumn colId="4" showButton="0"/>
  </autoFilter>
  <mergeCells count="111">
    <mergeCell ref="A25:B25"/>
    <mergeCell ref="D25:F25"/>
    <mergeCell ref="B26:B42"/>
    <mergeCell ref="B43:B59"/>
    <mergeCell ref="B60:B74"/>
    <mergeCell ref="B75:B88"/>
    <mergeCell ref="B89:B101"/>
    <mergeCell ref="D1:F1"/>
    <mergeCell ref="D2:F3"/>
    <mergeCell ref="A5:F5"/>
    <mergeCell ref="A7:A8"/>
    <mergeCell ref="B7:C8"/>
    <mergeCell ref="D7:E7"/>
    <mergeCell ref="F7:F8"/>
    <mergeCell ref="B9:F9"/>
    <mergeCell ref="A10:B10"/>
    <mergeCell ref="C10:C24"/>
    <mergeCell ref="D10:F10"/>
    <mergeCell ref="B102:B113"/>
    <mergeCell ref="B114:B124"/>
    <mergeCell ref="B125:B134"/>
    <mergeCell ref="B135:B143"/>
    <mergeCell ref="B144:B151"/>
    <mergeCell ref="B152:B158"/>
    <mergeCell ref="B159:B164"/>
    <mergeCell ref="B165:B169"/>
    <mergeCell ref="B170:B173"/>
    <mergeCell ref="B174:F174"/>
    <mergeCell ref="B175:C175"/>
    <mergeCell ref="B176:C176"/>
    <mergeCell ref="B177:C177"/>
    <mergeCell ref="B178:C178"/>
    <mergeCell ref="B179:C179"/>
    <mergeCell ref="B180:F180"/>
    <mergeCell ref="A181:B181"/>
    <mergeCell ref="C181:C195"/>
    <mergeCell ref="D181:F181"/>
    <mergeCell ref="D196:F196"/>
    <mergeCell ref="B197:B213"/>
    <mergeCell ref="B214:B230"/>
    <mergeCell ref="B231:B245"/>
    <mergeCell ref="B246:B259"/>
    <mergeCell ref="B260:B272"/>
    <mergeCell ref="B273:B284"/>
    <mergeCell ref="B285:B295"/>
    <mergeCell ref="B296:B305"/>
    <mergeCell ref="B306:B314"/>
    <mergeCell ref="B315:B322"/>
    <mergeCell ref="B323:B329"/>
    <mergeCell ref="B330:B335"/>
    <mergeCell ref="B336:B340"/>
    <mergeCell ref="B341:B344"/>
    <mergeCell ref="B345:C345"/>
    <mergeCell ref="B346:F346"/>
    <mergeCell ref="B347:C347"/>
    <mergeCell ref="B348:C348"/>
    <mergeCell ref="B349:C349"/>
    <mergeCell ref="B350:C350"/>
    <mergeCell ref="B351:C351"/>
    <mergeCell ref="B352:F352"/>
    <mergeCell ref="B353:C353"/>
    <mergeCell ref="B354:C354"/>
    <mergeCell ref="B355:C355"/>
    <mergeCell ref="B356:C356"/>
    <mergeCell ref="B357:F357"/>
    <mergeCell ref="B358:C358"/>
    <mergeCell ref="B359:C359"/>
    <mergeCell ref="B360:C360"/>
    <mergeCell ref="B361:C361"/>
    <mergeCell ref="B362:C362"/>
    <mergeCell ref="B363:F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F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F390"/>
    <mergeCell ref="B391:C391"/>
    <mergeCell ref="B392:C392"/>
    <mergeCell ref="B393:C393"/>
    <mergeCell ref="A404:F404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</mergeCells>
  <printOptions horizontalCentered="1"/>
  <pageMargins left="0.98425196850393704" right="0.39370078740157483" top="0.78740157480314965" bottom="0.59055118110236227" header="0.51181102362204722" footer="0.51181102362204722"/>
  <pageSetup paperSize="9" scale="8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Q404"/>
  <sheetViews>
    <sheetView topLeftCell="A367" workbookViewId="0">
      <selection sqref="A1:XFD1"/>
    </sheetView>
  </sheetViews>
  <sheetFormatPr defaultColWidth="9.140625" defaultRowHeight="15"/>
  <cols>
    <col min="1" max="1" width="8.85546875" style="345" customWidth="1"/>
    <col min="2" max="2" width="40.140625" style="1" customWidth="1"/>
    <col min="3" max="3" width="31.42578125" style="9" customWidth="1"/>
    <col min="4" max="4" width="14" style="135" customWidth="1"/>
    <col min="5" max="5" width="14.85546875" style="135" customWidth="1"/>
    <col min="6" max="6" width="14.7109375" style="135" customWidth="1"/>
    <col min="7" max="16384" width="9.140625" style="1"/>
  </cols>
  <sheetData>
    <row r="1" spans="1:17" s="135" customFormat="1">
      <c r="A1" s="926"/>
      <c r="C1" s="9"/>
    </row>
    <row r="2" spans="1:17" s="390" customFormat="1" ht="33.75" customHeight="1">
      <c r="A2" s="389"/>
      <c r="C2" s="398"/>
      <c r="D2" s="1015" t="s">
        <v>2780</v>
      </c>
      <c r="E2" s="1015"/>
      <c r="F2" s="1015"/>
    </row>
    <row r="3" spans="1:17" s="390" customFormat="1" ht="18.75">
      <c r="A3" s="389"/>
      <c r="C3" s="398"/>
      <c r="D3" s="1015"/>
      <c r="E3" s="1015"/>
      <c r="F3" s="1015"/>
    </row>
    <row r="4" spans="1:17" s="390" customFormat="1" ht="16.5" customHeight="1">
      <c r="A4" s="389"/>
      <c r="C4" s="398"/>
      <c r="D4" s="391"/>
      <c r="E4" s="391"/>
      <c r="F4" s="392"/>
    </row>
    <row r="5" spans="1:17" s="390" customFormat="1" ht="41.25" customHeight="1">
      <c r="A5" s="1006" t="s">
        <v>2615</v>
      </c>
      <c r="B5" s="1006"/>
      <c r="C5" s="1006"/>
      <c r="D5" s="1006"/>
      <c r="E5" s="1006"/>
      <c r="F5" s="1006"/>
      <c r="L5" s="1006"/>
      <c r="M5" s="1006"/>
      <c r="N5" s="1006"/>
      <c r="O5" s="1006"/>
      <c r="P5" s="1006"/>
      <c r="Q5" s="1006"/>
    </row>
    <row r="6" spans="1:17" s="390" customFormat="1" ht="18.75">
      <c r="A6" s="389"/>
      <c r="B6" s="393"/>
      <c r="C6" s="420"/>
      <c r="D6" s="394"/>
      <c r="E6" s="392"/>
      <c r="F6" s="421" t="s">
        <v>1391</v>
      </c>
    </row>
    <row r="7" spans="1:17" s="390" customFormat="1" ht="36.75" customHeight="1">
      <c r="A7" s="1007" t="s">
        <v>1392</v>
      </c>
      <c r="B7" s="991" t="s">
        <v>1393</v>
      </c>
      <c r="C7" s="991"/>
      <c r="D7" s="1007" t="s">
        <v>1394</v>
      </c>
      <c r="E7" s="1007"/>
      <c r="F7" s="1007" t="s">
        <v>1395</v>
      </c>
    </row>
    <row r="8" spans="1:17" s="398" customFormat="1" ht="67.5" customHeight="1">
      <c r="A8" s="1007"/>
      <c r="B8" s="991"/>
      <c r="C8" s="991"/>
      <c r="D8" s="422" t="s">
        <v>1396</v>
      </c>
      <c r="E8" s="422" t="s">
        <v>1397</v>
      </c>
      <c r="F8" s="1007"/>
    </row>
    <row r="9" spans="1:17" s="400" customFormat="1" ht="42.75" customHeight="1">
      <c r="A9" s="423" t="s">
        <v>1033</v>
      </c>
      <c r="B9" s="998" t="s">
        <v>1398</v>
      </c>
      <c r="C9" s="998"/>
      <c r="D9" s="998"/>
      <c r="E9" s="998"/>
      <c r="F9" s="998"/>
    </row>
    <row r="10" spans="1:17" s="407" customFormat="1" ht="15" customHeight="1">
      <c r="A10" s="1013" t="s">
        <v>1399</v>
      </c>
      <c r="B10" s="1013"/>
      <c r="C10" s="1016" t="s">
        <v>1400</v>
      </c>
      <c r="D10" s="1017"/>
      <c r="E10" s="1018"/>
      <c r="F10" s="1019"/>
    </row>
    <row r="11" spans="1:17" s="400" customFormat="1">
      <c r="A11" s="402" t="s">
        <v>217</v>
      </c>
      <c r="B11" s="424" t="s">
        <v>1401</v>
      </c>
      <c r="C11" s="1016"/>
      <c r="D11" s="404">
        <f>'Anexa_ro acceptat'!D11</f>
        <v>1100.9100000000001</v>
      </c>
      <c r="E11" s="404">
        <f>'Anexa_ro acceptat'!E11</f>
        <v>1105.95</v>
      </c>
      <c r="F11" s="404">
        <f>'Anexa_ro acceptat'!F11</f>
        <v>31.65</v>
      </c>
    </row>
    <row r="12" spans="1:17" s="400" customFormat="1">
      <c r="A12" s="402" t="s">
        <v>218</v>
      </c>
      <c r="B12" s="424" t="s">
        <v>1402</v>
      </c>
      <c r="C12" s="1016"/>
      <c r="D12" s="404">
        <f>'Anexa_ro acceptat'!D12</f>
        <v>1417.47</v>
      </c>
      <c r="E12" s="404">
        <f>'Anexa_ro acceptat'!E12</f>
        <v>1422.51</v>
      </c>
      <c r="F12" s="404">
        <f>'Anexa_ro acceptat'!F12</f>
        <v>34.01</v>
      </c>
    </row>
    <row r="13" spans="1:17" s="400" customFormat="1">
      <c r="A13" s="402" t="s">
        <v>219</v>
      </c>
      <c r="B13" s="424" t="s">
        <v>1403</v>
      </c>
      <c r="C13" s="1016"/>
      <c r="D13" s="404" t="str">
        <f>'Anexa_ro acceptat'!D13</f>
        <v xml:space="preserve"> </v>
      </c>
      <c r="E13" s="404">
        <f>'Anexa_ro acceptat'!E13</f>
        <v>2549.5500000000002</v>
      </c>
      <c r="F13" s="404">
        <f>'Anexa_ro acceptat'!F13</f>
        <v>39.1</v>
      </c>
    </row>
    <row r="14" spans="1:17" s="400" customFormat="1">
      <c r="A14" s="402" t="s">
        <v>220</v>
      </c>
      <c r="B14" s="424" t="s">
        <v>1404</v>
      </c>
      <c r="C14" s="1016"/>
      <c r="D14" s="404" t="str">
        <f>'Anexa_ro acceptat'!D14</f>
        <v xml:space="preserve"> </v>
      </c>
      <c r="E14" s="404">
        <f>'Anexa_ro acceptat'!E14</f>
        <v>2986.63</v>
      </c>
      <c r="F14" s="404">
        <f>'Anexa_ro acceptat'!F14</f>
        <v>50.42</v>
      </c>
    </row>
    <row r="15" spans="1:17" s="400" customFormat="1">
      <c r="A15" s="402" t="s">
        <v>221</v>
      </c>
      <c r="B15" s="424" t="s">
        <v>1405</v>
      </c>
      <c r="C15" s="1016"/>
      <c r="D15" s="404" t="str">
        <f>'Anexa_ro acceptat'!D15</f>
        <v xml:space="preserve"> </v>
      </c>
      <c r="E15" s="404">
        <f>'Anexa_ro acceptat'!E15</f>
        <v>4137.1000000000004</v>
      </c>
      <c r="F15" s="404">
        <f>'Anexa_ro acceptat'!F15</f>
        <v>71.17</v>
      </c>
    </row>
    <row r="16" spans="1:17" s="400" customFormat="1">
      <c r="A16" s="402" t="s">
        <v>222</v>
      </c>
      <c r="B16" s="424" t="s">
        <v>1406</v>
      </c>
      <c r="C16" s="1016"/>
      <c r="D16" s="404" t="str">
        <f>'Anexa_ro acceptat'!D16</f>
        <v xml:space="preserve"> </v>
      </c>
      <c r="E16" s="404">
        <f>'Anexa_ro acceptat'!E16</f>
        <v>7701.68</v>
      </c>
      <c r="F16" s="404">
        <f>'Anexa_ro acceptat'!F16</f>
        <v>99.32</v>
      </c>
    </row>
    <row r="17" spans="1:6" s="400" customFormat="1">
      <c r="A17" s="402" t="s">
        <v>223</v>
      </c>
      <c r="B17" s="424" t="s">
        <v>1407</v>
      </c>
      <c r="C17" s="1016"/>
      <c r="D17" s="404" t="str">
        <f>'Anexa_ro acceptat'!D17</f>
        <v xml:space="preserve"> </v>
      </c>
      <c r="E17" s="404">
        <f>'Anexa_ro acceptat'!E17</f>
        <v>13023.44</v>
      </c>
      <c r="F17" s="404">
        <f>'Anexa_ro acceptat'!F17</f>
        <v>131.55000000000001</v>
      </c>
    </row>
    <row r="18" spans="1:6" s="400" customFormat="1">
      <c r="A18" s="402" t="s">
        <v>224</v>
      </c>
      <c r="B18" s="424" t="s">
        <v>1408</v>
      </c>
      <c r="C18" s="1016"/>
      <c r="D18" s="404" t="str">
        <f>'Anexa_ro acceptat'!D18</f>
        <v xml:space="preserve"> </v>
      </c>
      <c r="E18" s="404">
        <f>'Anexa_ro acceptat'!E18</f>
        <v>13692.89</v>
      </c>
      <c r="F18" s="404">
        <f>'Anexa_ro acceptat'!F18</f>
        <v>169.42</v>
      </c>
    </row>
    <row r="19" spans="1:6" s="400" customFormat="1">
      <c r="A19" s="402" t="s">
        <v>225</v>
      </c>
      <c r="B19" s="424" t="s">
        <v>1409</v>
      </c>
      <c r="C19" s="1016"/>
      <c r="D19" s="404" t="str">
        <f>'Anexa_ro acceptat'!D19</f>
        <v xml:space="preserve"> </v>
      </c>
      <c r="E19" s="404">
        <f>'Anexa_ro acceptat'!E19</f>
        <v>18514.330000000002</v>
      </c>
      <c r="F19" s="404">
        <f>'Anexa_ro acceptat'!F19</f>
        <v>303.55</v>
      </c>
    </row>
    <row r="20" spans="1:6" s="400" customFormat="1">
      <c r="A20" s="402" t="s">
        <v>226</v>
      </c>
      <c r="B20" s="424" t="s">
        <v>1410</v>
      </c>
      <c r="C20" s="1016"/>
      <c r="D20" s="404" t="str">
        <f>'Anexa_ro acceptat'!D20</f>
        <v xml:space="preserve"> </v>
      </c>
      <c r="E20" s="404">
        <f>'Anexa_ro acceptat'!E20</f>
        <v>23990.61</v>
      </c>
      <c r="F20" s="404">
        <f>'Anexa_ro acceptat'!F20</f>
        <v>326.83999999999997</v>
      </c>
    </row>
    <row r="21" spans="1:6" s="400" customFormat="1">
      <c r="A21" s="402" t="s">
        <v>227</v>
      </c>
      <c r="B21" s="424" t="s">
        <v>1411</v>
      </c>
      <c r="C21" s="1016"/>
      <c r="D21" s="404" t="str">
        <f>'Anexa_ro acceptat'!D21</f>
        <v xml:space="preserve"> </v>
      </c>
      <c r="E21" s="404">
        <f>'Anexa_ro acceptat'!E21</f>
        <v>32072.15</v>
      </c>
      <c r="F21" s="404">
        <f>'Anexa_ro acceptat'!F21</f>
        <v>446</v>
      </c>
    </row>
    <row r="22" spans="1:6" s="400" customFormat="1">
      <c r="A22" s="402" t="s">
        <v>228</v>
      </c>
      <c r="B22" s="424" t="s">
        <v>1412</v>
      </c>
      <c r="C22" s="1016"/>
      <c r="D22" s="404" t="str">
        <f>'Anexa_ro acceptat'!D22</f>
        <v xml:space="preserve"> </v>
      </c>
      <c r="E22" s="404">
        <f>'Anexa_ro acceptat'!E22</f>
        <v>48378.16</v>
      </c>
      <c r="F22" s="404">
        <f>'Anexa_ro acceptat'!F22</f>
        <v>683.55</v>
      </c>
    </row>
    <row r="23" spans="1:6" s="400" customFormat="1">
      <c r="A23" s="402" t="s">
        <v>229</v>
      </c>
      <c r="B23" s="424" t="s">
        <v>1413</v>
      </c>
      <c r="C23" s="1016"/>
      <c r="D23" s="404" t="str">
        <f>'Anexa_ro acceptat'!D23</f>
        <v xml:space="preserve"> </v>
      </c>
      <c r="E23" s="404">
        <f>'Anexa_ro acceptat'!E23</f>
        <v>84851.04</v>
      </c>
      <c r="F23" s="404">
        <f>'Anexa_ro acceptat'!F23</f>
        <v>1050.48</v>
      </c>
    </row>
    <row r="24" spans="1:6" s="400" customFormat="1">
      <c r="A24" s="402" t="s">
        <v>230</v>
      </c>
      <c r="B24" s="424" t="s">
        <v>1414</v>
      </c>
      <c r="C24" s="1016"/>
      <c r="D24" s="404" t="str">
        <f>'Anexa_ro acceptat'!D24</f>
        <v xml:space="preserve"> </v>
      </c>
      <c r="E24" s="404">
        <f>'Anexa_ro acceptat'!E24</f>
        <v>96757.74</v>
      </c>
      <c r="F24" s="404">
        <f>'Anexa_ro acceptat'!F24</f>
        <v>1341.1</v>
      </c>
    </row>
    <row r="25" spans="1:6" s="400" customFormat="1" ht="25.5">
      <c r="A25" s="1013" t="s">
        <v>1399</v>
      </c>
      <c r="B25" s="1013"/>
      <c r="C25" s="318" t="s">
        <v>1415</v>
      </c>
      <c r="D25" s="1000"/>
      <c r="E25" s="1000"/>
      <c r="F25" s="1000"/>
    </row>
    <row r="26" spans="1:6" s="407" customFormat="1" ht="24" customHeight="1">
      <c r="A26" s="405" t="s">
        <v>231</v>
      </c>
      <c r="B26" s="1009" t="s">
        <v>1416</v>
      </c>
      <c r="C26" s="424" t="s">
        <v>1417</v>
      </c>
      <c r="D26" s="404">
        <f>'Anexa_ro acceptat'!D26</f>
        <v>1091.26</v>
      </c>
      <c r="E26" s="404">
        <f>'Anexa_ro acceptat'!E26</f>
        <v>1096.3</v>
      </c>
      <c r="F26" s="404">
        <f>'Anexa_ro acceptat'!F26</f>
        <v>31.65</v>
      </c>
    </row>
    <row r="27" spans="1:6" s="400" customFormat="1">
      <c r="A27" s="402" t="s">
        <v>232</v>
      </c>
      <c r="B27" s="1009"/>
      <c r="C27" s="424" t="s">
        <v>1418</v>
      </c>
      <c r="D27" s="404">
        <f>'Anexa_ro acceptat'!D27</f>
        <v>1112.51</v>
      </c>
      <c r="E27" s="404">
        <f>'Anexa_ro acceptat'!E27</f>
        <v>1117.56</v>
      </c>
      <c r="F27" s="404">
        <f>'Anexa_ro acceptat'!F27</f>
        <v>31.65</v>
      </c>
    </row>
    <row r="28" spans="1:6" s="400" customFormat="1">
      <c r="A28" s="402" t="s">
        <v>233</v>
      </c>
      <c r="B28" s="1009"/>
      <c r="C28" s="424" t="s">
        <v>1419</v>
      </c>
      <c r="D28" s="404">
        <f>'Anexa_ro acceptat'!D28</f>
        <v>1115.1600000000001</v>
      </c>
      <c r="E28" s="404">
        <f>'Anexa_ro acceptat'!E28</f>
        <v>1120.2</v>
      </c>
      <c r="F28" s="404">
        <f>'Anexa_ro acceptat'!F28</f>
        <v>31.65</v>
      </c>
    </row>
    <row r="29" spans="1:6" s="400" customFormat="1">
      <c r="A29" s="402" t="s">
        <v>234</v>
      </c>
      <c r="B29" s="1009"/>
      <c r="C29" s="424" t="s">
        <v>1420</v>
      </c>
      <c r="D29" s="404">
        <f>'Anexa_ro acceptat'!D29</f>
        <v>1133.42</v>
      </c>
      <c r="E29" s="404">
        <f>'Anexa_ro acceptat'!E29</f>
        <v>1138.47</v>
      </c>
      <c r="F29" s="404">
        <f>'Anexa_ro acceptat'!F29</f>
        <v>31.65</v>
      </c>
    </row>
    <row r="30" spans="1:6" s="400" customFormat="1">
      <c r="A30" s="402" t="s">
        <v>235</v>
      </c>
      <c r="B30" s="1009"/>
      <c r="C30" s="424" t="s">
        <v>1421</v>
      </c>
      <c r="D30" s="404">
        <f>'Anexa_ro acceptat'!D30</f>
        <v>1108.49</v>
      </c>
      <c r="E30" s="404">
        <f>'Anexa_ro acceptat'!E30</f>
        <v>1113.53</v>
      </c>
      <c r="F30" s="404">
        <f>'Anexa_ro acceptat'!F30</f>
        <v>31.65</v>
      </c>
    </row>
    <row r="31" spans="1:6" s="400" customFormat="1">
      <c r="A31" s="402" t="s">
        <v>236</v>
      </c>
      <c r="B31" s="1009"/>
      <c r="C31" s="424" t="s">
        <v>1422</v>
      </c>
      <c r="D31" s="404">
        <f>'Anexa_ro acceptat'!D31</f>
        <v>1118.51</v>
      </c>
      <c r="E31" s="404">
        <f>'Anexa_ro acceptat'!E31</f>
        <v>1123.55</v>
      </c>
      <c r="F31" s="404">
        <f>'Anexa_ro acceptat'!F31</f>
        <v>31.65</v>
      </c>
    </row>
    <row r="32" spans="1:6" s="400" customFormat="1">
      <c r="A32" s="402" t="s">
        <v>237</v>
      </c>
      <c r="B32" s="1009"/>
      <c r="C32" s="424" t="s">
        <v>1423</v>
      </c>
      <c r="D32" s="404">
        <f>'Anexa_ro acceptat'!D32</f>
        <v>1163.8499999999999</v>
      </c>
      <c r="E32" s="404">
        <f>'Anexa_ro acceptat'!E32</f>
        <v>1168.8900000000001</v>
      </c>
      <c r="F32" s="404">
        <f>'Anexa_ro acceptat'!F32</f>
        <v>31.65</v>
      </c>
    </row>
    <row r="33" spans="1:6" s="400" customFormat="1">
      <c r="A33" s="402" t="s">
        <v>238</v>
      </c>
      <c r="B33" s="1009"/>
      <c r="C33" s="424" t="s">
        <v>1424</v>
      </c>
      <c r="D33" s="404">
        <f>'Anexa_ro acceptat'!D33</f>
        <v>1225.4000000000001</v>
      </c>
      <c r="E33" s="404">
        <f>'Anexa_ro acceptat'!E33</f>
        <v>1230.44</v>
      </c>
      <c r="F33" s="404">
        <f>'Anexa_ro acceptat'!F33</f>
        <v>31.65</v>
      </c>
    </row>
    <row r="34" spans="1:6" s="400" customFormat="1">
      <c r="A34" s="402" t="s">
        <v>239</v>
      </c>
      <c r="B34" s="1009"/>
      <c r="C34" s="424" t="s">
        <v>1425</v>
      </c>
      <c r="D34" s="404">
        <f>'Anexa_ro acceptat'!D34</f>
        <v>1323.18</v>
      </c>
      <c r="E34" s="404">
        <f>'Anexa_ro acceptat'!E34</f>
        <v>1328.22</v>
      </c>
      <c r="F34" s="404">
        <f>'Anexa_ro acceptat'!F34</f>
        <v>31.65</v>
      </c>
    </row>
    <row r="35" spans="1:6" s="400" customFormat="1">
      <c r="A35" s="402" t="s">
        <v>240</v>
      </c>
      <c r="B35" s="1009"/>
      <c r="C35" s="424" t="s">
        <v>1426</v>
      </c>
      <c r="D35" s="404">
        <f>'Anexa_ro acceptat'!D35</f>
        <v>1356.04</v>
      </c>
      <c r="E35" s="404">
        <f>'Anexa_ro acceptat'!E35</f>
        <v>1361.08</v>
      </c>
      <c r="F35" s="404">
        <f>'Anexa_ro acceptat'!F35</f>
        <v>31.65</v>
      </c>
    </row>
    <row r="36" spans="1:6" s="400" customFormat="1">
      <c r="A36" s="402" t="s">
        <v>241</v>
      </c>
      <c r="B36" s="1009"/>
      <c r="C36" s="424" t="s">
        <v>1427</v>
      </c>
      <c r="D36" s="404">
        <f>'Anexa_ro acceptat'!D36</f>
        <v>1449.67</v>
      </c>
      <c r="E36" s="404">
        <f>'Anexa_ro acceptat'!E36</f>
        <v>1454.71</v>
      </c>
      <c r="F36" s="404">
        <f>'Anexa_ro acceptat'!F36</f>
        <v>31.65</v>
      </c>
    </row>
    <row r="37" spans="1:6" s="400" customFormat="1">
      <c r="A37" s="402" t="s">
        <v>242</v>
      </c>
      <c r="B37" s="1009"/>
      <c r="C37" s="424" t="s">
        <v>1428</v>
      </c>
      <c r="D37" s="404">
        <f>'Anexa_ro acceptat'!D37</f>
        <v>1591.08</v>
      </c>
      <c r="E37" s="404">
        <f>'Anexa_ro acceptat'!E37</f>
        <v>1596.12</v>
      </c>
      <c r="F37" s="404">
        <f>'Anexa_ro acceptat'!F37</f>
        <v>31.65</v>
      </c>
    </row>
    <row r="38" spans="1:6" s="400" customFormat="1">
      <c r="A38" s="402" t="s">
        <v>243</v>
      </c>
      <c r="B38" s="1009"/>
      <c r="C38" s="424" t="s">
        <v>1429</v>
      </c>
      <c r="D38" s="404">
        <f>'Anexa_ro acceptat'!D38</f>
        <v>2017.28</v>
      </c>
      <c r="E38" s="404">
        <f>'Anexa_ro acceptat'!E38</f>
        <v>2022.32</v>
      </c>
      <c r="F38" s="404">
        <f>'Anexa_ro acceptat'!F38</f>
        <v>31.65</v>
      </c>
    </row>
    <row r="39" spans="1:6" s="400" customFormat="1">
      <c r="A39" s="402" t="s">
        <v>244</v>
      </c>
      <c r="B39" s="1009"/>
      <c r="C39" s="424" t="s">
        <v>1430</v>
      </c>
      <c r="D39" s="404">
        <f>'Anexa_ro acceptat'!D39</f>
        <v>2006.46</v>
      </c>
      <c r="E39" s="404">
        <f>'Anexa_ro acceptat'!E39</f>
        <v>2011.5</v>
      </c>
      <c r="F39" s="404">
        <f>'Anexa_ro acceptat'!F39</f>
        <v>31.65</v>
      </c>
    </row>
    <row r="40" spans="1:6">
      <c r="A40" s="402" t="s">
        <v>245</v>
      </c>
      <c r="B40" s="1009"/>
      <c r="C40" s="424" t="s">
        <v>1431</v>
      </c>
      <c r="D40" s="404">
        <f>'Anexa_ro acceptat'!D40</f>
        <v>2017.28</v>
      </c>
      <c r="E40" s="404">
        <f>'Anexa_ro acceptat'!E40</f>
        <v>2022.32</v>
      </c>
      <c r="F40" s="404">
        <f>'Anexa_ro acceptat'!F40</f>
        <v>31.65</v>
      </c>
    </row>
    <row r="41" spans="1:6">
      <c r="A41" s="402" t="s">
        <v>246</v>
      </c>
      <c r="B41" s="1009"/>
      <c r="C41" s="424" t="s">
        <v>1432</v>
      </c>
      <c r="D41" s="404">
        <f>'Anexa_ro acceptat'!D41</f>
        <v>2342.9899999999998</v>
      </c>
      <c r="E41" s="404">
        <f>'Anexa_ro acceptat'!E41</f>
        <v>2348.0300000000002</v>
      </c>
      <c r="F41" s="404">
        <f>'Anexa_ro acceptat'!F41</f>
        <v>31.65</v>
      </c>
    </row>
    <row r="42" spans="1:6">
      <c r="A42" s="402" t="s">
        <v>247</v>
      </c>
      <c r="B42" s="1009"/>
      <c r="C42" s="424" t="s">
        <v>1433</v>
      </c>
      <c r="D42" s="404">
        <f>'Anexa_ro acceptat'!D42</f>
        <v>2390.71</v>
      </c>
      <c r="E42" s="404">
        <f>'Anexa_ro acceptat'!E42</f>
        <v>2395.75</v>
      </c>
      <c r="F42" s="404">
        <f>'Anexa_ro acceptat'!F42</f>
        <v>31.65</v>
      </c>
    </row>
    <row r="43" spans="1:6" ht="13.5" customHeight="1">
      <c r="A43" s="402" t="s">
        <v>248</v>
      </c>
      <c r="B43" s="1009" t="s">
        <v>1417</v>
      </c>
      <c r="C43" s="424" t="s">
        <v>1417</v>
      </c>
      <c r="D43" s="404">
        <f>'Anexa_ro acceptat'!D43</f>
        <v>1594.18</v>
      </c>
      <c r="E43" s="404">
        <f>'Anexa_ro acceptat'!E43</f>
        <v>1599.22</v>
      </c>
      <c r="F43" s="404">
        <f>'Anexa_ro acceptat'!F43</f>
        <v>34.01</v>
      </c>
    </row>
    <row r="44" spans="1:6">
      <c r="A44" s="402" t="s">
        <v>249</v>
      </c>
      <c r="B44" s="1009"/>
      <c r="C44" s="424" t="s">
        <v>1418</v>
      </c>
      <c r="D44" s="404">
        <f>'Anexa_ro acceptat'!D44</f>
        <v>1614.22</v>
      </c>
      <c r="E44" s="404">
        <f>'Anexa_ro acceptat'!E44</f>
        <v>1619.27</v>
      </c>
      <c r="F44" s="404">
        <f>'Anexa_ro acceptat'!F44</f>
        <v>34.01</v>
      </c>
    </row>
    <row r="45" spans="1:6">
      <c r="A45" s="402" t="s">
        <v>250</v>
      </c>
      <c r="B45" s="1009"/>
      <c r="C45" s="424" t="s">
        <v>1419</v>
      </c>
      <c r="D45" s="404">
        <f>'Anexa_ro acceptat'!D45</f>
        <v>1606.19</v>
      </c>
      <c r="E45" s="404">
        <f>'Anexa_ro acceptat'!E45</f>
        <v>1611.23</v>
      </c>
      <c r="F45" s="404">
        <f>'Anexa_ro acceptat'!F45</f>
        <v>34.01</v>
      </c>
    </row>
    <row r="46" spans="1:6">
      <c r="A46" s="402" t="s">
        <v>251</v>
      </c>
      <c r="B46" s="1009"/>
      <c r="C46" s="424" t="s">
        <v>1420</v>
      </c>
      <c r="D46" s="404">
        <f>'Anexa_ro acceptat'!D46</f>
        <v>1614.61</v>
      </c>
      <c r="E46" s="404">
        <f>'Anexa_ro acceptat'!E46</f>
        <v>1619.65</v>
      </c>
      <c r="F46" s="404">
        <f>'Anexa_ro acceptat'!F46</f>
        <v>34.01</v>
      </c>
    </row>
    <row r="47" spans="1:6">
      <c r="A47" s="402" t="s">
        <v>252</v>
      </c>
      <c r="B47" s="1009"/>
      <c r="C47" s="424" t="s">
        <v>1421</v>
      </c>
      <c r="D47" s="404">
        <f>'Anexa_ro acceptat'!D47</f>
        <v>1635.04</v>
      </c>
      <c r="E47" s="404">
        <f>'Anexa_ro acceptat'!E47</f>
        <v>1640.09</v>
      </c>
      <c r="F47" s="404">
        <f>'Anexa_ro acceptat'!F47</f>
        <v>34.01</v>
      </c>
    </row>
    <row r="48" spans="1:6">
      <c r="A48" s="402" t="s">
        <v>253</v>
      </c>
      <c r="B48" s="1009"/>
      <c r="C48" s="424" t="s">
        <v>1422</v>
      </c>
      <c r="D48" s="404">
        <f>'Anexa_ro acceptat'!D48</f>
        <v>1654.28</v>
      </c>
      <c r="E48" s="404">
        <f>'Anexa_ro acceptat'!E48</f>
        <v>1659.32</v>
      </c>
      <c r="F48" s="404">
        <f>'Anexa_ro acceptat'!F48</f>
        <v>34.01</v>
      </c>
    </row>
    <row r="49" spans="1:6">
      <c r="A49" s="402" t="s">
        <v>254</v>
      </c>
      <c r="B49" s="1009"/>
      <c r="C49" s="424" t="s">
        <v>1423</v>
      </c>
      <c r="D49" s="404">
        <f>'Anexa_ro acceptat'!D49</f>
        <v>1682.53</v>
      </c>
      <c r="E49" s="404">
        <f>'Anexa_ro acceptat'!E49</f>
        <v>1687.58</v>
      </c>
      <c r="F49" s="404">
        <f>'Anexa_ro acceptat'!F49</f>
        <v>34.01</v>
      </c>
    </row>
    <row r="50" spans="1:6">
      <c r="A50" s="402" t="s">
        <v>255</v>
      </c>
      <c r="B50" s="1009"/>
      <c r="C50" s="424" t="s">
        <v>1424</v>
      </c>
      <c r="D50" s="404">
        <f>'Anexa_ro acceptat'!D50</f>
        <v>1708.7</v>
      </c>
      <c r="E50" s="404">
        <f>'Anexa_ro acceptat'!E50</f>
        <v>1713.74</v>
      </c>
      <c r="F50" s="404">
        <f>'Anexa_ro acceptat'!F50</f>
        <v>34.01</v>
      </c>
    </row>
    <row r="51" spans="1:6">
      <c r="A51" s="402" t="s">
        <v>256</v>
      </c>
      <c r="B51" s="1009"/>
      <c r="C51" s="424" t="s">
        <v>1425</v>
      </c>
      <c r="D51" s="404">
        <f>'Anexa_ro acceptat'!D51</f>
        <v>1823.08</v>
      </c>
      <c r="E51" s="404">
        <f>'Anexa_ro acceptat'!E51</f>
        <v>1828.13</v>
      </c>
      <c r="F51" s="404">
        <f>'Anexa_ro acceptat'!F51</f>
        <v>34.01</v>
      </c>
    </row>
    <row r="52" spans="1:6">
      <c r="A52" s="402" t="s">
        <v>257</v>
      </c>
      <c r="B52" s="1009"/>
      <c r="C52" s="424" t="s">
        <v>1426</v>
      </c>
      <c r="D52" s="404">
        <f>'Anexa_ro acceptat'!D52</f>
        <v>1850.53</v>
      </c>
      <c r="E52" s="404">
        <f>'Anexa_ro acceptat'!E52</f>
        <v>1855.58</v>
      </c>
      <c r="F52" s="404">
        <f>'Anexa_ro acceptat'!F52</f>
        <v>34.01</v>
      </c>
    </row>
    <row r="53" spans="1:6">
      <c r="A53" s="402" t="s">
        <v>258</v>
      </c>
      <c r="B53" s="1009"/>
      <c r="C53" s="424" t="s">
        <v>1427</v>
      </c>
      <c r="D53" s="404">
        <f>'Anexa_ro acceptat'!D53</f>
        <v>1892.01</v>
      </c>
      <c r="E53" s="404">
        <f>'Anexa_ro acceptat'!E53</f>
        <v>1897.05</v>
      </c>
      <c r="F53" s="404">
        <f>'Anexa_ro acceptat'!F53</f>
        <v>34.01</v>
      </c>
    </row>
    <row r="54" spans="1:6">
      <c r="A54" s="402" t="s">
        <v>259</v>
      </c>
      <c r="B54" s="1009"/>
      <c r="C54" s="424" t="s">
        <v>1428</v>
      </c>
      <c r="D54" s="404">
        <f>'Anexa_ro acceptat'!D54</f>
        <v>2092.79</v>
      </c>
      <c r="E54" s="404">
        <f>'Anexa_ro acceptat'!E54</f>
        <v>2097.83</v>
      </c>
      <c r="F54" s="404">
        <f>'Anexa_ro acceptat'!F54</f>
        <v>34.01</v>
      </c>
    </row>
    <row r="55" spans="1:6">
      <c r="A55" s="402" t="s">
        <v>260</v>
      </c>
      <c r="B55" s="1009"/>
      <c r="C55" s="424" t="s">
        <v>1429</v>
      </c>
      <c r="D55" s="404">
        <f>'Anexa_ro acceptat'!D55</f>
        <v>2518.98</v>
      </c>
      <c r="E55" s="404">
        <f>'Anexa_ro acceptat'!E55</f>
        <v>2524.0300000000002</v>
      </c>
      <c r="F55" s="404">
        <f>'Anexa_ro acceptat'!F55</f>
        <v>34.01</v>
      </c>
    </row>
    <row r="56" spans="1:6">
      <c r="A56" s="402" t="s">
        <v>261</v>
      </c>
      <c r="B56" s="1009"/>
      <c r="C56" s="424" t="s">
        <v>1430</v>
      </c>
      <c r="D56" s="404">
        <f>'Anexa_ro acceptat'!D56</f>
        <v>2445.65</v>
      </c>
      <c r="E56" s="404">
        <f>'Anexa_ro acceptat'!E56</f>
        <v>2450.69</v>
      </c>
      <c r="F56" s="404">
        <f>'Anexa_ro acceptat'!F56</f>
        <v>34.01</v>
      </c>
    </row>
    <row r="57" spans="1:6">
      <c r="A57" s="402" t="s">
        <v>262</v>
      </c>
      <c r="B57" s="1009"/>
      <c r="C57" s="424" t="s">
        <v>1431</v>
      </c>
      <c r="D57" s="404">
        <f>'Anexa_ro acceptat'!D57</f>
        <v>3025.26</v>
      </c>
      <c r="E57" s="404">
        <f>'Anexa_ro acceptat'!E57</f>
        <v>3030.31</v>
      </c>
      <c r="F57" s="404">
        <f>'Anexa_ro acceptat'!F57</f>
        <v>34.01</v>
      </c>
    </row>
    <row r="58" spans="1:6">
      <c r="A58" s="402" t="s">
        <v>263</v>
      </c>
      <c r="B58" s="1009"/>
      <c r="C58" s="424" t="s">
        <v>1432</v>
      </c>
      <c r="D58" s="404">
        <f>'Anexa_ro acceptat'!D58</f>
        <v>3154.25</v>
      </c>
      <c r="E58" s="404">
        <f>'Anexa_ro acceptat'!E58</f>
        <v>3159.3</v>
      </c>
      <c r="F58" s="404">
        <f>'Anexa_ro acceptat'!F58</f>
        <v>34.01</v>
      </c>
    </row>
    <row r="59" spans="1:6">
      <c r="A59" s="402" t="s">
        <v>264</v>
      </c>
      <c r="B59" s="1009"/>
      <c r="C59" s="424" t="s">
        <v>1433</v>
      </c>
      <c r="D59" s="404">
        <f>'Anexa_ro acceptat'!D59</f>
        <v>3713.31</v>
      </c>
      <c r="E59" s="404">
        <f>'Anexa_ro acceptat'!E59</f>
        <v>3718.35</v>
      </c>
      <c r="F59" s="404">
        <f>'Anexa_ro acceptat'!F59</f>
        <v>34.01</v>
      </c>
    </row>
    <row r="60" spans="1:6" ht="18" customHeight="1">
      <c r="A60" s="402" t="s">
        <v>265</v>
      </c>
      <c r="B60" s="1009" t="s">
        <v>1434</v>
      </c>
      <c r="C60" s="424" t="s">
        <v>1419</v>
      </c>
      <c r="D60" s="404" t="str">
        <f>'Anexa_ro acceptat'!D60</f>
        <v xml:space="preserve"> </v>
      </c>
      <c r="E60" s="404">
        <f>'Anexa_ro acceptat'!E60</f>
        <v>2494.25</v>
      </c>
      <c r="F60" s="404">
        <f>'Anexa_ro acceptat'!F60</f>
        <v>39.1</v>
      </c>
    </row>
    <row r="61" spans="1:6">
      <c r="A61" s="402" t="s">
        <v>266</v>
      </c>
      <c r="B61" s="1009"/>
      <c r="C61" s="424" t="s">
        <v>1420</v>
      </c>
      <c r="D61" s="404" t="str">
        <f>'Anexa_ro acceptat'!D61</f>
        <v xml:space="preserve"> </v>
      </c>
      <c r="E61" s="404">
        <f>'Anexa_ro acceptat'!E61</f>
        <v>2495.56</v>
      </c>
      <c r="F61" s="404">
        <f>'Anexa_ro acceptat'!F61</f>
        <v>39.1</v>
      </c>
    </row>
    <row r="62" spans="1:6">
      <c r="A62" s="402" t="s">
        <v>267</v>
      </c>
      <c r="B62" s="1009"/>
      <c r="C62" s="424" t="s">
        <v>1421</v>
      </c>
      <c r="D62" s="404" t="str">
        <f>'Anexa_ro acceptat'!D62</f>
        <v xml:space="preserve"> </v>
      </c>
      <c r="E62" s="404">
        <f>'Anexa_ro acceptat'!E62</f>
        <v>2514.84</v>
      </c>
      <c r="F62" s="404">
        <f>'Anexa_ro acceptat'!F62</f>
        <v>39.1</v>
      </c>
    </row>
    <row r="63" spans="1:6">
      <c r="A63" s="402" t="s">
        <v>268</v>
      </c>
      <c r="B63" s="1009"/>
      <c r="C63" s="424" t="s">
        <v>1422</v>
      </c>
      <c r="D63" s="404" t="str">
        <f>'Anexa_ro acceptat'!D63</f>
        <v xml:space="preserve"> </v>
      </c>
      <c r="E63" s="404">
        <f>'Anexa_ro acceptat'!E63</f>
        <v>2497.81</v>
      </c>
      <c r="F63" s="404">
        <f>'Anexa_ro acceptat'!F63</f>
        <v>39.1</v>
      </c>
    </row>
    <row r="64" spans="1:6">
      <c r="A64" s="402" t="s">
        <v>269</v>
      </c>
      <c r="B64" s="1009"/>
      <c r="C64" s="424" t="s">
        <v>1423</v>
      </c>
      <c r="D64" s="404" t="str">
        <f>'Anexa_ro acceptat'!D64</f>
        <v xml:space="preserve"> </v>
      </c>
      <c r="E64" s="404">
        <f>'Anexa_ro acceptat'!E64</f>
        <v>2551.91</v>
      </c>
      <c r="F64" s="404">
        <f>'Anexa_ro acceptat'!F64</f>
        <v>39.1</v>
      </c>
    </row>
    <row r="65" spans="1:6">
      <c r="A65" s="402" t="s">
        <v>270</v>
      </c>
      <c r="B65" s="1009"/>
      <c r="C65" s="424" t="s">
        <v>1424</v>
      </c>
      <c r="D65" s="404" t="str">
        <f>'Anexa_ro acceptat'!D65</f>
        <v xml:space="preserve"> </v>
      </c>
      <c r="E65" s="404">
        <f>'Anexa_ro acceptat'!E65</f>
        <v>2634.76</v>
      </c>
      <c r="F65" s="404">
        <f>'Anexa_ro acceptat'!F65</f>
        <v>39.1</v>
      </c>
    </row>
    <row r="66" spans="1:6">
      <c r="A66" s="402" t="s">
        <v>271</v>
      </c>
      <c r="B66" s="1009"/>
      <c r="C66" s="424" t="s">
        <v>1425</v>
      </c>
      <c r="D66" s="404" t="str">
        <f>'Anexa_ro acceptat'!D66</f>
        <v xml:space="preserve"> </v>
      </c>
      <c r="E66" s="404">
        <f>'Anexa_ro acceptat'!E66</f>
        <v>2662.11</v>
      </c>
      <c r="F66" s="404">
        <f>'Anexa_ro acceptat'!F66</f>
        <v>39.1</v>
      </c>
    </row>
    <row r="67" spans="1:6">
      <c r="A67" s="402" t="s">
        <v>272</v>
      </c>
      <c r="B67" s="1009"/>
      <c r="C67" s="424" t="s">
        <v>1435</v>
      </c>
      <c r="D67" s="404" t="str">
        <f>'Anexa_ro acceptat'!D67</f>
        <v xml:space="preserve"> </v>
      </c>
      <c r="E67" s="404">
        <f>'Anexa_ro acceptat'!E67</f>
        <v>2693.47</v>
      </c>
      <c r="F67" s="404">
        <f>'Anexa_ro acceptat'!F67</f>
        <v>39.1</v>
      </c>
    </row>
    <row r="68" spans="1:6">
      <c r="A68" s="402" t="s">
        <v>273</v>
      </c>
      <c r="B68" s="1009"/>
      <c r="C68" s="424" t="s">
        <v>1427</v>
      </c>
      <c r="D68" s="404" t="str">
        <f>'Anexa_ro acceptat'!D68</f>
        <v xml:space="preserve"> </v>
      </c>
      <c r="E68" s="404">
        <f>'Anexa_ro acceptat'!E68</f>
        <v>2667.92</v>
      </c>
      <c r="F68" s="404">
        <f>'Anexa_ro acceptat'!F68</f>
        <v>39.1</v>
      </c>
    </row>
    <row r="69" spans="1:6">
      <c r="A69" s="402" t="s">
        <v>274</v>
      </c>
      <c r="B69" s="1009"/>
      <c r="C69" s="424" t="s">
        <v>1428</v>
      </c>
      <c r="D69" s="404" t="str">
        <f>'Anexa_ro acceptat'!D69</f>
        <v xml:space="preserve"> </v>
      </c>
      <c r="E69" s="404">
        <f>'Anexa_ro acceptat'!E69</f>
        <v>3386.94</v>
      </c>
      <c r="F69" s="404">
        <f>'Anexa_ro acceptat'!F69</f>
        <v>39.1</v>
      </c>
    </row>
    <row r="70" spans="1:6" s="400" customFormat="1">
      <c r="A70" s="402" t="s">
        <v>275</v>
      </c>
      <c r="B70" s="1009"/>
      <c r="C70" s="424" t="s">
        <v>1429</v>
      </c>
      <c r="D70" s="404" t="str">
        <f>'Anexa_ro acceptat'!D70</f>
        <v xml:space="preserve"> </v>
      </c>
      <c r="E70" s="404">
        <f>'Anexa_ro acceptat'!E70</f>
        <v>3399.85</v>
      </c>
      <c r="F70" s="404">
        <f>'Anexa_ro acceptat'!F70</f>
        <v>39.1</v>
      </c>
    </row>
    <row r="71" spans="1:6">
      <c r="A71" s="402" t="s">
        <v>276</v>
      </c>
      <c r="B71" s="1009"/>
      <c r="C71" s="424" t="s">
        <v>1430</v>
      </c>
      <c r="D71" s="404" t="str">
        <f>'Anexa_ro acceptat'!D71</f>
        <v xml:space="preserve"> </v>
      </c>
      <c r="E71" s="404">
        <f>'Anexa_ro acceptat'!E71</f>
        <v>3412.74</v>
      </c>
      <c r="F71" s="404">
        <f>'Anexa_ro acceptat'!F71</f>
        <v>39.1</v>
      </c>
    </row>
    <row r="72" spans="1:6">
      <c r="A72" s="402" t="s">
        <v>277</v>
      </c>
      <c r="B72" s="1009"/>
      <c r="C72" s="424" t="s">
        <v>1431</v>
      </c>
      <c r="D72" s="404" t="str">
        <f>'Anexa_ro acceptat'!D72</f>
        <v xml:space="preserve"> </v>
      </c>
      <c r="E72" s="404">
        <f>'Anexa_ro acceptat'!E72</f>
        <v>3902.86</v>
      </c>
      <c r="F72" s="404">
        <f>'Anexa_ro acceptat'!F72</f>
        <v>39.1</v>
      </c>
    </row>
    <row r="73" spans="1:6" s="158" customFormat="1">
      <c r="A73" s="402" t="s">
        <v>278</v>
      </c>
      <c r="B73" s="1009"/>
      <c r="C73" s="424" t="s">
        <v>1432</v>
      </c>
      <c r="D73" s="404" t="str">
        <f>'Anexa_ro acceptat'!D73</f>
        <v xml:space="preserve"> </v>
      </c>
      <c r="E73" s="404">
        <f>'Anexa_ro acceptat'!E73</f>
        <v>4031.85</v>
      </c>
      <c r="F73" s="404">
        <f>'Anexa_ro acceptat'!F73</f>
        <v>39.1</v>
      </c>
    </row>
    <row r="74" spans="1:6" s="426" customFormat="1">
      <c r="A74" s="402" t="s">
        <v>279</v>
      </c>
      <c r="B74" s="1009"/>
      <c r="C74" s="424" t="s">
        <v>1433</v>
      </c>
      <c r="D74" s="404" t="str">
        <f>'Anexa_ro acceptat'!D74</f>
        <v xml:space="preserve"> </v>
      </c>
      <c r="E74" s="404">
        <f>'Anexa_ro acceptat'!E74</f>
        <v>4590.91</v>
      </c>
      <c r="F74" s="404">
        <f>'Anexa_ro acceptat'!F74</f>
        <v>39.1</v>
      </c>
    </row>
    <row r="75" spans="1:6" s="411" customFormat="1" ht="15" customHeight="1">
      <c r="A75" s="402" t="s">
        <v>280</v>
      </c>
      <c r="B75" s="1009" t="s">
        <v>1436</v>
      </c>
      <c r="C75" s="424" t="s">
        <v>1420</v>
      </c>
      <c r="D75" s="404" t="str">
        <f>'Anexa_ro acceptat'!D75</f>
        <v xml:space="preserve"> </v>
      </c>
      <c r="E75" s="404">
        <f>'Anexa_ro acceptat'!E75</f>
        <v>2959.87</v>
      </c>
      <c r="F75" s="404">
        <f>'Anexa_ro acceptat'!F75</f>
        <v>50.42</v>
      </c>
    </row>
    <row r="76" spans="1:6" s="411" customFormat="1">
      <c r="A76" s="402" t="s">
        <v>281</v>
      </c>
      <c r="B76" s="1009"/>
      <c r="C76" s="424" t="s">
        <v>1421</v>
      </c>
      <c r="D76" s="404" t="str">
        <f>'Anexa_ro acceptat'!D76</f>
        <v xml:space="preserve"> </v>
      </c>
      <c r="E76" s="404">
        <f>'Anexa_ro acceptat'!E76</f>
        <v>2959.87</v>
      </c>
      <c r="F76" s="404">
        <f>'Anexa_ro acceptat'!F76</f>
        <v>50.42</v>
      </c>
    </row>
    <row r="77" spans="1:6" s="411" customFormat="1">
      <c r="A77" s="402" t="s">
        <v>282</v>
      </c>
      <c r="B77" s="1009"/>
      <c r="C77" s="424" t="s">
        <v>1422</v>
      </c>
      <c r="D77" s="404" t="str">
        <f>'Anexa_ro acceptat'!D77</f>
        <v xml:space="preserve"> </v>
      </c>
      <c r="E77" s="404">
        <f>'Anexa_ro acceptat'!E77</f>
        <v>2980.14</v>
      </c>
      <c r="F77" s="404">
        <f>'Anexa_ro acceptat'!F77</f>
        <v>50.42</v>
      </c>
    </row>
    <row r="78" spans="1:6" s="411" customFormat="1">
      <c r="A78" s="402" t="s">
        <v>283</v>
      </c>
      <c r="B78" s="1009"/>
      <c r="C78" s="424" t="s">
        <v>1423</v>
      </c>
      <c r="D78" s="404" t="str">
        <f>'Anexa_ro acceptat'!D78</f>
        <v xml:space="preserve"> </v>
      </c>
      <c r="E78" s="404">
        <f>'Anexa_ro acceptat'!E78</f>
        <v>2977.13</v>
      </c>
      <c r="F78" s="404">
        <f>'Anexa_ro acceptat'!F78</f>
        <v>50.42</v>
      </c>
    </row>
    <row r="79" spans="1:6" s="411" customFormat="1">
      <c r="A79" s="402" t="s">
        <v>284</v>
      </c>
      <c r="B79" s="1009"/>
      <c r="C79" s="424" t="s">
        <v>1424</v>
      </c>
      <c r="D79" s="404" t="str">
        <f>'Anexa_ro acceptat'!D79</f>
        <v xml:space="preserve"> </v>
      </c>
      <c r="E79" s="404">
        <f>'Anexa_ro acceptat'!E79</f>
        <v>3085.02</v>
      </c>
      <c r="F79" s="404">
        <f>'Anexa_ro acceptat'!F79</f>
        <v>50.42</v>
      </c>
    </row>
    <row r="80" spans="1:6" s="411" customFormat="1">
      <c r="A80" s="402" t="s">
        <v>285</v>
      </c>
      <c r="B80" s="1009"/>
      <c r="C80" s="424" t="s">
        <v>1425</v>
      </c>
      <c r="D80" s="404" t="str">
        <f>'Anexa_ro acceptat'!D80</f>
        <v xml:space="preserve"> </v>
      </c>
      <c r="E80" s="404">
        <f>'Anexa_ro acceptat'!E80</f>
        <v>3900.35</v>
      </c>
      <c r="F80" s="404">
        <f>'Anexa_ro acceptat'!F80</f>
        <v>50.42</v>
      </c>
    </row>
    <row r="81" spans="1:6" s="411" customFormat="1">
      <c r="A81" s="402" t="s">
        <v>286</v>
      </c>
      <c r="B81" s="1009"/>
      <c r="C81" s="424" t="s">
        <v>1435</v>
      </c>
      <c r="D81" s="404" t="str">
        <f>'Anexa_ro acceptat'!D81</f>
        <v xml:space="preserve"> </v>
      </c>
      <c r="E81" s="404">
        <f>'Anexa_ro acceptat'!E81</f>
        <v>4237.78</v>
      </c>
      <c r="F81" s="404">
        <f>'Anexa_ro acceptat'!F81</f>
        <v>50.42</v>
      </c>
    </row>
    <row r="82" spans="1:6" s="411" customFormat="1">
      <c r="A82" s="402" t="s">
        <v>287</v>
      </c>
      <c r="B82" s="1009"/>
      <c r="C82" s="424" t="s">
        <v>1427</v>
      </c>
      <c r="D82" s="404" t="str">
        <f>'Anexa_ro acceptat'!D82</f>
        <v xml:space="preserve"> </v>
      </c>
      <c r="E82" s="404">
        <f>'Anexa_ro acceptat'!E82</f>
        <v>4344.4799999999996</v>
      </c>
      <c r="F82" s="404">
        <f>'Anexa_ro acceptat'!F82</f>
        <v>50.42</v>
      </c>
    </row>
    <row r="83" spans="1:6" s="411" customFormat="1">
      <c r="A83" s="402" t="s">
        <v>288</v>
      </c>
      <c r="B83" s="1009"/>
      <c r="C83" s="424" t="s">
        <v>1428</v>
      </c>
      <c r="D83" s="404" t="str">
        <f>'Anexa_ro acceptat'!D83</f>
        <v xml:space="preserve"> </v>
      </c>
      <c r="E83" s="404">
        <f>'Anexa_ro acceptat'!E83</f>
        <v>4353.49</v>
      </c>
      <c r="F83" s="404">
        <f>'Anexa_ro acceptat'!F83</f>
        <v>50.42</v>
      </c>
    </row>
    <row r="84" spans="1:6" s="411" customFormat="1">
      <c r="A84" s="402" t="s">
        <v>289</v>
      </c>
      <c r="B84" s="1009"/>
      <c r="C84" s="424" t="s">
        <v>1429</v>
      </c>
      <c r="D84" s="404" t="str">
        <f>'Anexa_ro acceptat'!D84</f>
        <v xml:space="preserve"> </v>
      </c>
      <c r="E84" s="404">
        <f>'Anexa_ro acceptat'!E84</f>
        <v>4512.79</v>
      </c>
      <c r="F84" s="404">
        <f>'Anexa_ro acceptat'!F84</f>
        <v>50.42</v>
      </c>
    </row>
    <row r="85" spans="1:6" s="411" customFormat="1">
      <c r="A85" s="402" t="s">
        <v>290</v>
      </c>
      <c r="B85" s="1009"/>
      <c r="C85" s="424" t="s">
        <v>1430</v>
      </c>
      <c r="D85" s="404" t="str">
        <f>'Anexa_ro acceptat'!D85</f>
        <v xml:space="preserve"> </v>
      </c>
      <c r="E85" s="404">
        <f>'Anexa_ro acceptat'!E85</f>
        <v>4874.97</v>
      </c>
      <c r="F85" s="404">
        <f>'Anexa_ro acceptat'!F85</f>
        <v>50.42</v>
      </c>
    </row>
    <row r="86" spans="1:6" s="411" customFormat="1">
      <c r="A86" s="402" t="s">
        <v>291</v>
      </c>
      <c r="B86" s="1009"/>
      <c r="C86" s="424" t="s">
        <v>1431</v>
      </c>
      <c r="D86" s="404" t="str">
        <f>'Anexa_ro acceptat'!D86</f>
        <v xml:space="preserve"> </v>
      </c>
      <c r="E86" s="404">
        <f>'Anexa_ro acceptat'!E86</f>
        <v>4615.4799999999996</v>
      </c>
      <c r="F86" s="404">
        <f>'Anexa_ro acceptat'!F86</f>
        <v>50.42</v>
      </c>
    </row>
    <row r="87" spans="1:6" s="411" customFormat="1">
      <c r="A87" s="402" t="s">
        <v>292</v>
      </c>
      <c r="B87" s="1009"/>
      <c r="C87" s="424" t="s">
        <v>1432</v>
      </c>
      <c r="D87" s="404" t="str">
        <f>'Anexa_ro acceptat'!D87</f>
        <v xml:space="preserve"> </v>
      </c>
      <c r="E87" s="404">
        <f>'Anexa_ro acceptat'!E87</f>
        <v>4488.13</v>
      </c>
      <c r="F87" s="404">
        <f>'Anexa_ro acceptat'!F87</f>
        <v>50.42</v>
      </c>
    </row>
    <row r="88" spans="1:6" s="411" customFormat="1">
      <c r="A88" s="402" t="s">
        <v>293</v>
      </c>
      <c r="B88" s="1009"/>
      <c r="C88" s="424" t="s">
        <v>1433</v>
      </c>
      <c r="D88" s="404" t="str">
        <f>'Anexa_ro acceptat'!D88</f>
        <v xml:space="preserve"> </v>
      </c>
      <c r="E88" s="404">
        <f>'Anexa_ro acceptat'!E88</f>
        <v>5047.18</v>
      </c>
      <c r="F88" s="404">
        <f>'Anexa_ro acceptat'!F88</f>
        <v>50.42</v>
      </c>
    </row>
    <row r="89" spans="1:6" s="411" customFormat="1" ht="18" customHeight="1">
      <c r="A89" s="402" t="s">
        <v>294</v>
      </c>
      <c r="B89" s="1009" t="s">
        <v>1437</v>
      </c>
      <c r="C89" s="424" t="s">
        <v>1421</v>
      </c>
      <c r="D89" s="404" t="str">
        <f>'Anexa_ro acceptat'!D89</f>
        <v xml:space="preserve"> </v>
      </c>
      <c r="E89" s="404">
        <f>'Anexa_ro acceptat'!E89</f>
        <v>4018.87</v>
      </c>
      <c r="F89" s="404">
        <f>'Anexa_ro acceptat'!F89</f>
        <v>71.17</v>
      </c>
    </row>
    <row r="90" spans="1:6" s="411" customFormat="1">
      <c r="A90" s="402" t="s">
        <v>295</v>
      </c>
      <c r="B90" s="1009"/>
      <c r="C90" s="424" t="s">
        <v>1422</v>
      </c>
      <c r="D90" s="404" t="str">
        <f>'Anexa_ro acceptat'!D90</f>
        <v xml:space="preserve"> </v>
      </c>
      <c r="E90" s="404">
        <f>'Anexa_ro acceptat'!E90</f>
        <v>4018.87</v>
      </c>
      <c r="F90" s="404">
        <f>'Anexa_ro acceptat'!F90</f>
        <v>71.17</v>
      </c>
    </row>
    <row r="91" spans="1:6" s="411" customFormat="1">
      <c r="A91" s="402" t="s">
        <v>296</v>
      </c>
      <c r="B91" s="1009"/>
      <c r="C91" s="424" t="s">
        <v>1423</v>
      </c>
      <c r="D91" s="404" t="str">
        <f>'Anexa_ro acceptat'!D91</f>
        <v xml:space="preserve"> </v>
      </c>
      <c r="E91" s="404">
        <f>'Anexa_ro acceptat'!E91</f>
        <v>4030.89</v>
      </c>
      <c r="F91" s="404">
        <f>'Anexa_ro acceptat'!F91</f>
        <v>71.17</v>
      </c>
    </row>
    <row r="92" spans="1:6" s="411" customFormat="1">
      <c r="A92" s="402" t="s">
        <v>297</v>
      </c>
      <c r="B92" s="1009"/>
      <c r="C92" s="424" t="s">
        <v>1424</v>
      </c>
      <c r="D92" s="404" t="str">
        <f>'Anexa_ro acceptat'!D92</f>
        <v xml:space="preserve"> </v>
      </c>
      <c r="E92" s="404">
        <f>'Anexa_ro acceptat'!E92</f>
        <v>4088.69</v>
      </c>
      <c r="F92" s="404">
        <f>'Anexa_ro acceptat'!F92</f>
        <v>71.17</v>
      </c>
    </row>
    <row r="93" spans="1:6" s="411" customFormat="1">
      <c r="A93" s="402" t="s">
        <v>298</v>
      </c>
      <c r="B93" s="1009"/>
      <c r="C93" s="424" t="s">
        <v>1425</v>
      </c>
      <c r="D93" s="404" t="str">
        <f>'Anexa_ro acceptat'!D93</f>
        <v xml:space="preserve"> </v>
      </c>
      <c r="E93" s="404">
        <f>'Anexa_ro acceptat'!E93</f>
        <v>4131.5600000000004</v>
      </c>
      <c r="F93" s="404">
        <f>'Anexa_ro acceptat'!F93</f>
        <v>71.17</v>
      </c>
    </row>
    <row r="94" spans="1:6" s="411" customFormat="1">
      <c r="A94" s="402" t="s">
        <v>299</v>
      </c>
      <c r="B94" s="1009"/>
      <c r="C94" s="424" t="s">
        <v>1426</v>
      </c>
      <c r="D94" s="404" t="str">
        <f>'Anexa_ro acceptat'!D94</f>
        <v xml:space="preserve"> </v>
      </c>
      <c r="E94" s="404">
        <f>'Anexa_ro acceptat'!E94</f>
        <v>4201.49</v>
      </c>
      <c r="F94" s="404">
        <f>'Anexa_ro acceptat'!F94</f>
        <v>71.17</v>
      </c>
    </row>
    <row r="95" spans="1:6" s="411" customFormat="1">
      <c r="A95" s="402" t="s">
        <v>300</v>
      </c>
      <c r="B95" s="1009"/>
      <c r="C95" s="424" t="s">
        <v>1427</v>
      </c>
      <c r="D95" s="404" t="str">
        <f>'Anexa_ro acceptat'!D95</f>
        <v xml:space="preserve"> </v>
      </c>
      <c r="E95" s="404">
        <f>'Anexa_ro acceptat'!E95</f>
        <v>4252.58</v>
      </c>
      <c r="F95" s="404">
        <f>'Anexa_ro acceptat'!F95</f>
        <v>71.17</v>
      </c>
    </row>
    <row r="96" spans="1:6" s="411" customFormat="1">
      <c r="A96" s="402" t="s">
        <v>301</v>
      </c>
      <c r="B96" s="1009"/>
      <c r="C96" s="424" t="s">
        <v>1428</v>
      </c>
      <c r="D96" s="404" t="str">
        <f>'Anexa_ro acceptat'!D96</f>
        <v xml:space="preserve"> </v>
      </c>
      <c r="E96" s="404">
        <f>'Anexa_ro acceptat'!E96</f>
        <v>4883.9399999999996</v>
      </c>
      <c r="F96" s="404">
        <f>'Anexa_ro acceptat'!F96</f>
        <v>71.17</v>
      </c>
    </row>
    <row r="97" spans="1:6" s="411" customFormat="1">
      <c r="A97" s="402" t="s">
        <v>302</v>
      </c>
      <c r="B97" s="1009"/>
      <c r="C97" s="424" t="s">
        <v>1429</v>
      </c>
      <c r="D97" s="404" t="str">
        <f>'Anexa_ro acceptat'!D97</f>
        <v xml:space="preserve"> </v>
      </c>
      <c r="E97" s="404">
        <f>'Anexa_ro acceptat'!E97</f>
        <v>5161.29</v>
      </c>
      <c r="F97" s="404">
        <f>'Anexa_ro acceptat'!F97</f>
        <v>71.17</v>
      </c>
    </row>
    <row r="98" spans="1:6" s="411" customFormat="1">
      <c r="A98" s="402" t="s">
        <v>303</v>
      </c>
      <c r="B98" s="1009"/>
      <c r="C98" s="424" t="s">
        <v>1430</v>
      </c>
      <c r="D98" s="404" t="str">
        <f>'Anexa_ro acceptat'!D98</f>
        <v xml:space="preserve"> </v>
      </c>
      <c r="E98" s="404">
        <f>'Anexa_ro acceptat'!E98</f>
        <v>5351.64</v>
      </c>
      <c r="F98" s="404">
        <f>'Anexa_ro acceptat'!F98</f>
        <v>71.17</v>
      </c>
    </row>
    <row r="99" spans="1:6" s="411" customFormat="1">
      <c r="A99" s="402" t="s">
        <v>304</v>
      </c>
      <c r="B99" s="1009"/>
      <c r="C99" s="424" t="s">
        <v>1431</v>
      </c>
      <c r="D99" s="404" t="str">
        <f>'Anexa_ro acceptat'!D99</f>
        <v xml:space="preserve"> </v>
      </c>
      <c r="E99" s="404">
        <f>'Anexa_ro acceptat'!E99</f>
        <v>5351.64</v>
      </c>
      <c r="F99" s="404">
        <f>'Anexa_ro acceptat'!F99</f>
        <v>71.17</v>
      </c>
    </row>
    <row r="100" spans="1:6" s="411" customFormat="1">
      <c r="A100" s="402" t="s">
        <v>305</v>
      </c>
      <c r="B100" s="1009"/>
      <c r="C100" s="424" t="s">
        <v>1432</v>
      </c>
      <c r="D100" s="404" t="str">
        <f>'Anexa_ro acceptat'!D100</f>
        <v xml:space="preserve"> </v>
      </c>
      <c r="E100" s="404">
        <f>'Anexa_ro acceptat'!E100</f>
        <v>6485.77</v>
      </c>
      <c r="F100" s="404">
        <f>'Anexa_ro acceptat'!F100</f>
        <v>71.17</v>
      </c>
    </row>
    <row r="101" spans="1:6" s="411" customFormat="1">
      <c r="A101" s="402" t="s">
        <v>306</v>
      </c>
      <c r="B101" s="1009"/>
      <c r="C101" s="424" t="s">
        <v>1433</v>
      </c>
      <c r="D101" s="404" t="str">
        <f>'Anexa_ro acceptat'!D101</f>
        <v xml:space="preserve"> </v>
      </c>
      <c r="E101" s="404">
        <f>'Anexa_ro acceptat'!E101</f>
        <v>6645.49</v>
      </c>
      <c r="F101" s="404">
        <f>'Anexa_ro acceptat'!F101</f>
        <v>71.17</v>
      </c>
    </row>
    <row r="102" spans="1:6" s="388" customFormat="1" ht="15.75" customHeight="1">
      <c r="A102" s="402" t="s">
        <v>307</v>
      </c>
      <c r="B102" s="1009" t="s">
        <v>1438</v>
      </c>
      <c r="C102" s="424" t="s">
        <v>1422</v>
      </c>
      <c r="D102" s="404" t="str">
        <f>'Anexa_ro acceptat'!D102</f>
        <v xml:space="preserve"> </v>
      </c>
      <c r="E102" s="404">
        <f>'Anexa_ro acceptat'!E102</f>
        <v>10419.209999999999</v>
      </c>
      <c r="F102" s="404">
        <f>'Anexa_ro acceptat'!F102</f>
        <v>99.32</v>
      </c>
    </row>
    <row r="103" spans="1:6" s="388" customFormat="1">
      <c r="A103" s="402" t="s">
        <v>308</v>
      </c>
      <c r="B103" s="1009"/>
      <c r="C103" s="424" t="s">
        <v>1423</v>
      </c>
      <c r="D103" s="404" t="str">
        <f>'Anexa_ro acceptat'!D103</f>
        <v xml:space="preserve"> </v>
      </c>
      <c r="E103" s="404">
        <f>'Anexa_ro acceptat'!E103</f>
        <v>10420.76</v>
      </c>
      <c r="F103" s="404">
        <f>'Anexa_ro acceptat'!F103</f>
        <v>99.32</v>
      </c>
    </row>
    <row r="104" spans="1:6" s="388" customFormat="1">
      <c r="A104" s="402" t="s">
        <v>309</v>
      </c>
      <c r="B104" s="1009"/>
      <c r="C104" s="424" t="s">
        <v>1424</v>
      </c>
      <c r="D104" s="404" t="str">
        <f>'Anexa_ro acceptat'!D104</f>
        <v xml:space="preserve"> </v>
      </c>
      <c r="E104" s="404">
        <f>'Anexa_ro acceptat'!E104</f>
        <v>10586.95</v>
      </c>
      <c r="F104" s="404">
        <f>'Anexa_ro acceptat'!F104</f>
        <v>99.32</v>
      </c>
    </row>
    <row r="105" spans="1:6" s="388" customFormat="1">
      <c r="A105" s="402" t="s">
        <v>310</v>
      </c>
      <c r="B105" s="1009"/>
      <c r="C105" s="424" t="s">
        <v>1425</v>
      </c>
      <c r="D105" s="404" t="str">
        <f>'Anexa_ro acceptat'!D105</f>
        <v xml:space="preserve"> </v>
      </c>
      <c r="E105" s="404">
        <f>'Anexa_ro acceptat'!E105</f>
        <v>10677.64</v>
      </c>
      <c r="F105" s="404">
        <f>'Anexa_ro acceptat'!F105</f>
        <v>99.32</v>
      </c>
    </row>
    <row r="106" spans="1:6" s="388" customFormat="1">
      <c r="A106" s="402" t="s">
        <v>311</v>
      </c>
      <c r="B106" s="1009"/>
      <c r="C106" s="424" t="s">
        <v>1426</v>
      </c>
      <c r="D106" s="404" t="str">
        <f>'Anexa_ro acceptat'!D106</f>
        <v xml:space="preserve"> </v>
      </c>
      <c r="E106" s="404">
        <f>'Anexa_ro acceptat'!E106</f>
        <v>10895.93</v>
      </c>
      <c r="F106" s="404">
        <f>'Anexa_ro acceptat'!F106</f>
        <v>99.32</v>
      </c>
    </row>
    <row r="107" spans="1:6" s="388" customFormat="1">
      <c r="A107" s="402" t="s">
        <v>312</v>
      </c>
      <c r="B107" s="1009"/>
      <c r="C107" s="424" t="s">
        <v>1427</v>
      </c>
      <c r="D107" s="404" t="str">
        <f>'Anexa_ro acceptat'!D107</f>
        <v xml:space="preserve"> </v>
      </c>
      <c r="E107" s="404">
        <f>'Anexa_ro acceptat'!E107</f>
        <v>11185.5</v>
      </c>
      <c r="F107" s="404">
        <f>'Anexa_ro acceptat'!F107</f>
        <v>99.32</v>
      </c>
    </row>
    <row r="108" spans="1:6" s="388" customFormat="1">
      <c r="A108" s="402" t="s">
        <v>313</v>
      </c>
      <c r="B108" s="1009"/>
      <c r="C108" s="424" t="s">
        <v>1428</v>
      </c>
      <c r="D108" s="404" t="str">
        <f>'Anexa_ro acceptat'!D108</f>
        <v xml:space="preserve"> </v>
      </c>
      <c r="E108" s="404">
        <f>'Anexa_ro acceptat'!E108</f>
        <v>11450.93</v>
      </c>
      <c r="F108" s="404">
        <f>'Anexa_ro acceptat'!F108</f>
        <v>99.32</v>
      </c>
    </row>
    <row r="109" spans="1:6" s="388" customFormat="1">
      <c r="A109" s="402" t="s">
        <v>314</v>
      </c>
      <c r="B109" s="1009"/>
      <c r="C109" s="424" t="s">
        <v>1429</v>
      </c>
      <c r="D109" s="404" t="str">
        <f>'Anexa_ro acceptat'!D109</f>
        <v xml:space="preserve"> </v>
      </c>
      <c r="E109" s="404">
        <f>'Anexa_ro acceptat'!E109</f>
        <v>11716.37</v>
      </c>
      <c r="F109" s="404">
        <f>'Anexa_ro acceptat'!F109</f>
        <v>99.32</v>
      </c>
    </row>
    <row r="110" spans="1:6" s="388" customFormat="1">
      <c r="A110" s="402" t="s">
        <v>315</v>
      </c>
      <c r="B110" s="1009"/>
      <c r="C110" s="424" t="s">
        <v>1430</v>
      </c>
      <c r="D110" s="404" t="str">
        <f>'Anexa_ro acceptat'!D110</f>
        <v xml:space="preserve"> </v>
      </c>
      <c r="E110" s="404">
        <f>'Anexa_ro acceptat'!E110</f>
        <v>13019.43</v>
      </c>
      <c r="F110" s="404">
        <f>'Anexa_ro acceptat'!F110</f>
        <v>99.32</v>
      </c>
    </row>
    <row r="111" spans="1:6" s="388" customFormat="1">
      <c r="A111" s="402" t="s">
        <v>316</v>
      </c>
      <c r="B111" s="1009"/>
      <c r="C111" s="424" t="s">
        <v>1431</v>
      </c>
      <c r="D111" s="404" t="str">
        <f>'Anexa_ro acceptat'!D111</f>
        <v xml:space="preserve"> </v>
      </c>
      <c r="E111" s="404">
        <f>'Anexa_ro acceptat'!E111</f>
        <v>13019.43</v>
      </c>
      <c r="F111" s="404">
        <f>'Anexa_ro acceptat'!F111</f>
        <v>99.32</v>
      </c>
    </row>
    <row r="112" spans="1:6" s="388" customFormat="1">
      <c r="A112" s="402" t="s">
        <v>317</v>
      </c>
      <c r="B112" s="1009"/>
      <c r="C112" s="424" t="s">
        <v>1432</v>
      </c>
      <c r="D112" s="404" t="str">
        <f>'Anexa_ro acceptat'!D112</f>
        <v xml:space="preserve"> </v>
      </c>
      <c r="E112" s="404">
        <f>'Anexa_ro acceptat'!E112</f>
        <v>17121.64</v>
      </c>
      <c r="F112" s="404">
        <f>'Anexa_ro acceptat'!F112</f>
        <v>99.32</v>
      </c>
    </row>
    <row r="113" spans="1:6" s="388" customFormat="1">
      <c r="A113" s="402" t="s">
        <v>318</v>
      </c>
      <c r="B113" s="1009"/>
      <c r="C113" s="424" t="s">
        <v>1433</v>
      </c>
      <c r="D113" s="404" t="str">
        <f>'Anexa_ro acceptat'!D113</f>
        <v xml:space="preserve"> </v>
      </c>
      <c r="E113" s="404">
        <f>'Anexa_ro acceptat'!E113</f>
        <v>17121.64</v>
      </c>
      <c r="F113" s="404">
        <f>'Anexa_ro acceptat'!F113</f>
        <v>99.32</v>
      </c>
    </row>
    <row r="114" spans="1:6" s="388" customFormat="1" ht="15.75" customHeight="1">
      <c r="A114" s="402" t="s">
        <v>319</v>
      </c>
      <c r="B114" s="1009" t="s">
        <v>1439</v>
      </c>
      <c r="C114" s="425" t="s">
        <v>1423</v>
      </c>
      <c r="D114" s="404" t="str">
        <f>'Anexa_ro acceptat'!D114</f>
        <v xml:space="preserve"> </v>
      </c>
      <c r="E114" s="404">
        <f>'Anexa_ro acceptat'!E114</f>
        <v>14195.16</v>
      </c>
      <c r="F114" s="404">
        <f>'Anexa_ro acceptat'!F114</f>
        <v>131.55000000000001</v>
      </c>
    </row>
    <row r="115" spans="1:6" s="388" customFormat="1">
      <c r="A115" s="402" t="s">
        <v>320</v>
      </c>
      <c r="B115" s="1009"/>
      <c r="C115" s="424" t="s">
        <v>1424</v>
      </c>
      <c r="D115" s="404" t="str">
        <f>'Anexa_ro acceptat'!D115</f>
        <v xml:space="preserve"> </v>
      </c>
      <c r="E115" s="404">
        <f>'Anexa_ro acceptat'!E115</f>
        <v>14317.21</v>
      </c>
      <c r="F115" s="404">
        <f>'Anexa_ro acceptat'!F115</f>
        <v>131.55000000000001</v>
      </c>
    </row>
    <row r="116" spans="1:6" s="388" customFormat="1">
      <c r="A116" s="402" t="s">
        <v>321</v>
      </c>
      <c r="B116" s="1009"/>
      <c r="C116" s="424" t="s">
        <v>1425</v>
      </c>
      <c r="D116" s="404" t="str">
        <f>'Anexa_ro acceptat'!D116</f>
        <v xml:space="preserve"> </v>
      </c>
      <c r="E116" s="404">
        <f>'Anexa_ro acceptat'!E116</f>
        <v>14406.27</v>
      </c>
      <c r="F116" s="404">
        <f>'Anexa_ro acceptat'!F116</f>
        <v>131.55000000000001</v>
      </c>
    </row>
    <row r="117" spans="1:6" s="388" customFormat="1">
      <c r="A117" s="402" t="s">
        <v>322</v>
      </c>
      <c r="B117" s="1009"/>
      <c r="C117" s="424" t="s">
        <v>1426</v>
      </c>
      <c r="D117" s="404" t="str">
        <f>'Anexa_ro acceptat'!D117</f>
        <v xml:space="preserve"> </v>
      </c>
      <c r="E117" s="404">
        <f>'Anexa_ro acceptat'!E117</f>
        <v>14817.61</v>
      </c>
      <c r="F117" s="404">
        <f>'Anexa_ro acceptat'!F117</f>
        <v>131.55000000000001</v>
      </c>
    </row>
    <row r="118" spans="1:6" s="388" customFormat="1">
      <c r="A118" s="402" t="s">
        <v>323</v>
      </c>
      <c r="B118" s="1009"/>
      <c r="C118" s="424" t="s">
        <v>1427</v>
      </c>
      <c r="D118" s="404" t="str">
        <f>'Anexa_ro acceptat'!D118</f>
        <v xml:space="preserve"> </v>
      </c>
      <c r="E118" s="404">
        <f>'Anexa_ro acceptat'!E118</f>
        <v>15251.96</v>
      </c>
      <c r="F118" s="404">
        <f>'Anexa_ro acceptat'!F118</f>
        <v>131.55000000000001</v>
      </c>
    </row>
    <row r="119" spans="1:6" s="388" customFormat="1">
      <c r="A119" s="402" t="s">
        <v>324</v>
      </c>
      <c r="B119" s="1009"/>
      <c r="C119" s="424" t="s">
        <v>1428</v>
      </c>
      <c r="D119" s="404" t="str">
        <f>'Anexa_ro acceptat'!D119</f>
        <v xml:space="preserve"> </v>
      </c>
      <c r="E119" s="404">
        <f>'Anexa_ro acceptat'!E119</f>
        <v>15420.88</v>
      </c>
      <c r="F119" s="404">
        <f>'Anexa_ro acceptat'!F119</f>
        <v>131.55000000000001</v>
      </c>
    </row>
    <row r="120" spans="1:6" s="388" customFormat="1">
      <c r="A120" s="402" t="s">
        <v>325</v>
      </c>
      <c r="B120" s="1009"/>
      <c r="C120" s="424" t="s">
        <v>1429</v>
      </c>
      <c r="D120" s="404" t="str">
        <f>'Anexa_ro acceptat'!D120</f>
        <v xml:space="preserve"> </v>
      </c>
      <c r="E120" s="404">
        <f>'Anexa_ro acceptat'!E120</f>
        <v>15589.8</v>
      </c>
      <c r="F120" s="404">
        <f>'Anexa_ro acceptat'!F120</f>
        <v>131.55000000000001</v>
      </c>
    </row>
    <row r="121" spans="1:6" s="388" customFormat="1">
      <c r="A121" s="402" t="s">
        <v>326</v>
      </c>
      <c r="B121" s="1009"/>
      <c r="C121" s="424" t="s">
        <v>1430</v>
      </c>
      <c r="D121" s="404" t="str">
        <f>'Anexa_ro acceptat'!D121</f>
        <v xml:space="preserve"> </v>
      </c>
      <c r="E121" s="404">
        <f>'Anexa_ro acceptat'!E121</f>
        <v>16844.580000000002</v>
      </c>
      <c r="F121" s="404">
        <f>'Anexa_ro acceptat'!F121</f>
        <v>131.55000000000001</v>
      </c>
    </row>
    <row r="122" spans="1:6" s="388" customFormat="1">
      <c r="A122" s="402" t="s">
        <v>327</v>
      </c>
      <c r="B122" s="1009"/>
      <c r="C122" s="424" t="s">
        <v>1431</v>
      </c>
      <c r="D122" s="404" t="str">
        <f>'Anexa_ro acceptat'!D122</f>
        <v xml:space="preserve"> </v>
      </c>
      <c r="E122" s="404">
        <f>'Anexa_ro acceptat'!E122</f>
        <v>20078.099999999999</v>
      </c>
      <c r="F122" s="404">
        <f>'Anexa_ro acceptat'!F122</f>
        <v>131.55000000000001</v>
      </c>
    </row>
    <row r="123" spans="1:6" s="388" customFormat="1">
      <c r="A123" s="402" t="s">
        <v>328</v>
      </c>
      <c r="B123" s="1009"/>
      <c r="C123" s="424" t="s">
        <v>1432</v>
      </c>
      <c r="D123" s="404" t="str">
        <f>'Anexa_ro acceptat'!D123</f>
        <v xml:space="preserve"> </v>
      </c>
      <c r="E123" s="404">
        <f>'Anexa_ro acceptat'!E123</f>
        <v>21332.9</v>
      </c>
      <c r="F123" s="404">
        <f>'Anexa_ro acceptat'!F123</f>
        <v>131.55000000000001</v>
      </c>
    </row>
    <row r="124" spans="1:6" s="388" customFormat="1">
      <c r="A124" s="402" t="s">
        <v>329</v>
      </c>
      <c r="B124" s="1009"/>
      <c r="C124" s="424" t="s">
        <v>1433</v>
      </c>
      <c r="D124" s="404" t="str">
        <f>'Anexa_ro acceptat'!D124</f>
        <v xml:space="preserve"> </v>
      </c>
      <c r="E124" s="404">
        <f>'Anexa_ro acceptat'!E124</f>
        <v>21332.9</v>
      </c>
      <c r="F124" s="404">
        <f>'Anexa_ro acceptat'!F124</f>
        <v>131.55000000000001</v>
      </c>
    </row>
    <row r="125" spans="1:6" s="388" customFormat="1" ht="15.75" customHeight="1">
      <c r="A125" s="402" t="s">
        <v>330</v>
      </c>
      <c r="B125" s="1009" t="s">
        <v>1440</v>
      </c>
      <c r="C125" s="424" t="s">
        <v>1424</v>
      </c>
      <c r="D125" s="404" t="str">
        <f>'Anexa_ro acceptat'!D125</f>
        <v xml:space="preserve"> </v>
      </c>
      <c r="E125" s="404">
        <f>'Anexa_ro acceptat'!E125</f>
        <v>17499.47</v>
      </c>
      <c r="F125" s="404">
        <f>'Anexa_ro acceptat'!F125</f>
        <v>169.42</v>
      </c>
    </row>
    <row r="126" spans="1:6" s="388" customFormat="1">
      <c r="A126" s="402" t="s">
        <v>331</v>
      </c>
      <c r="B126" s="1009"/>
      <c r="C126" s="424" t="s">
        <v>1425</v>
      </c>
      <c r="D126" s="404" t="str">
        <f>'Anexa_ro acceptat'!D126</f>
        <v xml:space="preserve"> </v>
      </c>
      <c r="E126" s="404">
        <f>'Anexa_ro acceptat'!E126</f>
        <v>17588.54</v>
      </c>
      <c r="F126" s="404">
        <f>'Anexa_ro acceptat'!F126</f>
        <v>169.42</v>
      </c>
    </row>
    <row r="127" spans="1:6" s="388" customFormat="1">
      <c r="A127" s="402" t="s">
        <v>332</v>
      </c>
      <c r="B127" s="1009"/>
      <c r="C127" s="424" t="s">
        <v>1426</v>
      </c>
      <c r="D127" s="404" t="str">
        <f>'Anexa_ro acceptat'!D127</f>
        <v xml:space="preserve"> </v>
      </c>
      <c r="E127" s="404">
        <f>'Anexa_ro acceptat'!E127</f>
        <v>19595.41</v>
      </c>
      <c r="F127" s="404">
        <f>'Anexa_ro acceptat'!F127</f>
        <v>169.42</v>
      </c>
    </row>
    <row r="128" spans="1:6" s="388" customFormat="1">
      <c r="A128" s="402" t="s">
        <v>333</v>
      </c>
      <c r="B128" s="1009"/>
      <c r="C128" s="424" t="s">
        <v>1427</v>
      </c>
      <c r="D128" s="404" t="str">
        <f>'Anexa_ro acceptat'!D128</f>
        <v xml:space="preserve"> </v>
      </c>
      <c r="E128" s="404">
        <f>'Anexa_ro acceptat'!E128</f>
        <v>19595.41</v>
      </c>
      <c r="F128" s="404">
        <f>'Anexa_ro acceptat'!F128</f>
        <v>169.42</v>
      </c>
    </row>
    <row r="129" spans="1:6" s="388" customFormat="1">
      <c r="A129" s="402" t="s">
        <v>334</v>
      </c>
      <c r="B129" s="1009"/>
      <c r="C129" s="424" t="s">
        <v>1428</v>
      </c>
      <c r="D129" s="404" t="str">
        <f>'Anexa_ro acceptat'!D129</f>
        <v xml:space="preserve"> </v>
      </c>
      <c r="E129" s="404">
        <f>'Anexa_ro acceptat'!E129</f>
        <v>19595.41</v>
      </c>
      <c r="F129" s="404">
        <f>'Anexa_ro acceptat'!F129</f>
        <v>169.42</v>
      </c>
    </row>
    <row r="130" spans="1:6" s="388" customFormat="1">
      <c r="A130" s="402" t="s">
        <v>335</v>
      </c>
      <c r="B130" s="1009"/>
      <c r="C130" s="424" t="s">
        <v>1429</v>
      </c>
      <c r="D130" s="404" t="str">
        <f>'Anexa_ro acceptat'!D130</f>
        <v xml:space="preserve"> </v>
      </c>
      <c r="E130" s="404">
        <f>'Anexa_ro acceptat'!E130</f>
        <v>20516.98</v>
      </c>
      <c r="F130" s="404">
        <f>'Anexa_ro acceptat'!F130</f>
        <v>169.42</v>
      </c>
    </row>
    <row r="131" spans="1:6" s="400" customFormat="1">
      <c r="A131" s="402" t="s">
        <v>336</v>
      </c>
      <c r="B131" s="1009"/>
      <c r="C131" s="424" t="s">
        <v>1430</v>
      </c>
      <c r="D131" s="404" t="str">
        <f>'Anexa_ro acceptat'!D131</f>
        <v xml:space="preserve"> </v>
      </c>
      <c r="E131" s="404">
        <f>'Anexa_ro acceptat'!E131</f>
        <v>20516.98</v>
      </c>
      <c r="F131" s="404">
        <f>'Anexa_ro acceptat'!F131</f>
        <v>169.42</v>
      </c>
    </row>
    <row r="132" spans="1:6" s="388" customFormat="1">
      <c r="A132" s="402" t="s">
        <v>337</v>
      </c>
      <c r="B132" s="1009"/>
      <c r="C132" s="424" t="s">
        <v>1431</v>
      </c>
      <c r="D132" s="404" t="str">
        <f>'Anexa_ro acceptat'!D132</f>
        <v xml:space="preserve"> </v>
      </c>
      <c r="E132" s="404">
        <f>'Anexa_ro acceptat'!E132</f>
        <v>23260.36</v>
      </c>
      <c r="F132" s="404">
        <f>'Anexa_ro acceptat'!F132</f>
        <v>169.42</v>
      </c>
    </row>
    <row r="133" spans="1:6">
      <c r="A133" s="402" t="s">
        <v>338</v>
      </c>
      <c r="B133" s="1009"/>
      <c r="C133" s="424" t="s">
        <v>1432</v>
      </c>
      <c r="D133" s="404" t="str">
        <f>'Anexa_ro acceptat'!D133</f>
        <v xml:space="preserve"> </v>
      </c>
      <c r="E133" s="404">
        <f>'Anexa_ro acceptat'!E133</f>
        <v>23260.36</v>
      </c>
      <c r="F133" s="404">
        <f>'Anexa_ro acceptat'!F133</f>
        <v>169.42</v>
      </c>
    </row>
    <row r="134" spans="1:6" s="388" customFormat="1">
      <c r="A134" s="402" t="s">
        <v>339</v>
      </c>
      <c r="B134" s="1009"/>
      <c r="C134" s="424" t="s">
        <v>1433</v>
      </c>
      <c r="D134" s="404" t="str">
        <f>'Anexa_ro acceptat'!D134</f>
        <v xml:space="preserve"> </v>
      </c>
      <c r="E134" s="404">
        <f>'Anexa_ro acceptat'!E134</f>
        <v>24563.42</v>
      </c>
      <c r="F134" s="404">
        <f>'Anexa_ro acceptat'!F134</f>
        <v>169.42</v>
      </c>
    </row>
    <row r="135" spans="1:6" s="388" customFormat="1" ht="14.25" customHeight="1">
      <c r="A135" s="402" t="s">
        <v>340</v>
      </c>
      <c r="B135" s="1009" t="s">
        <v>1441</v>
      </c>
      <c r="C135" s="424" t="s">
        <v>1425</v>
      </c>
      <c r="D135" s="404" t="str">
        <f>'Anexa_ro acceptat'!D135</f>
        <v xml:space="preserve"> </v>
      </c>
      <c r="E135" s="404">
        <f>'Anexa_ro acceptat'!E135</f>
        <v>21068.99</v>
      </c>
      <c r="F135" s="404">
        <f>'Anexa_ro acceptat'!F135</f>
        <v>303.55</v>
      </c>
    </row>
    <row r="136" spans="1:6" s="388" customFormat="1">
      <c r="A136" s="402" t="s">
        <v>341</v>
      </c>
      <c r="B136" s="1009"/>
      <c r="C136" s="424" t="s">
        <v>1426</v>
      </c>
      <c r="D136" s="404" t="str">
        <f>'Anexa_ro acceptat'!D136</f>
        <v xml:space="preserve"> </v>
      </c>
      <c r="E136" s="404">
        <f>'Anexa_ro acceptat'!E136</f>
        <v>20382.509999999998</v>
      </c>
      <c r="F136" s="404">
        <f>'Anexa_ro acceptat'!F136</f>
        <v>303.55</v>
      </c>
    </row>
    <row r="137" spans="1:6" s="388" customFormat="1">
      <c r="A137" s="402" t="s">
        <v>342</v>
      </c>
      <c r="B137" s="1009"/>
      <c r="C137" s="424" t="s">
        <v>1427</v>
      </c>
      <c r="D137" s="404" t="str">
        <f>'Anexa_ro acceptat'!D137</f>
        <v xml:space="preserve"> </v>
      </c>
      <c r="E137" s="404">
        <f>'Anexa_ro acceptat'!E137</f>
        <v>20382.509999999998</v>
      </c>
      <c r="F137" s="404">
        <f>'Anexa_ro acceptat'!F137</f>
        <v>303.55</v>
      </c>
    </row>
    <row r="138" spans="1:6">
      <c r="A138" s="402" t="s">
        <v>343</v>
      </c>
      <c r="B138" s="1009"/>
      <c r="C138" s="424" t="s">
        <v>1428</v>
      </c>
      <c r="D138" s="404" t="str">
        <f>'Anexa_ro acceptat'!D138</f>
        <v xml:space="preserve"> </v>
      </c>
      <c r="E138" s="404">
        <f>'Anexa_ro acceptat'!E138</f>
        <v>21673.919999999998</v>
      </c>
      <c r="F138" s="404">
        <f>'Anexa_ro acceptat'!F138</f>
        <v>303.55</v>
      </c>
    </row>
    <row r="139" spans="1:6" s="137" customFormat="1">
      <c r="A139" s="402" t="s">
        <v>344</v>
      </c>
      <c r="B139" s="1009"/>
      <c r="C139" s="424" t="s">
        <v>1429</v>
      </c>
      <c r="D139" s="404" t="str">
        <f>'Anexa_ro acceptat'!D139</f>
        <v xml:space="preserve"> </v>
      </c>
      <c r="E139" s="404">
        <f>'Anexa_ro acceptat'!E139</f>
        <v>21673.919999999998</v>
      </c>
      <c r="F139" s="404">
        <f>'Anexa_ro acceptat'!F139</f>
        <v>303.55</v>
      </c>
    </row>
    <row r="140" spans="1:6">
      <c r="A140" s="402" t="s">
        <v>345</v>
      </c>
      <c r="B140" s="1009"/>
      <c r="C140" s="424" t="s">
        <v>1430</v>
      </c>
      <c r="D140" s="404" t="str">
        <f>'Anexa_ro acceptat'!D140</f>
        <v xml:space="preserve"> </v>
      </c>
      <c r="E140" s="404">
        <f>'Anexa_ro acceptat'!E140</f>
        <v>22479.43</v>
      </c>
      <c r="F140" s="404">
        <f>'Anexa_ro acceptat'!F140</f>
        <v>303.55</v>
      </c>
    </row>
    <row r="141" spans="1:6" s="388" customFormat="1">
      <c r="A141" s="402" t="s">
        <v>346</v>
      </c>
      <c r="B141" s="1009"/>
      <c r="C141" s="424" t="s">
        <v>1431</v>
      </c>
      <c r="D141" s="404" t="str">
        <f>'Anexa_ro acceptat'!D141</f>
        <v xml:space="preserve"> </v>
      </c>
      <c r="E141" s="404">
        <f>'Anexa_ro acceptat'!E141</f>
        <v>24167.59</v>
      </c>
      <c r="F141" s="404">
        <f>'Anexa_ro acceptat'!F141</f>
        <v>303.55</v>
      </c>
    </row>
    <row r="142" spans="1:6" s="388" customFormat="1">
      <c r="A142" s="402" t="s">
        <v>347</v>
      </c>
      <c r="B142" s="1009"/>
      <c r="C142" s="424" t="s">
        <v>1442</v>
      </c>
      <c r="D142" s="404" t="str">
        <f>'Anexa_ro acceptat'!D142</f>
        <v xml:space="preserve"> </v>
      </c>
      <c r="E142" s="404">
        <f>'Anexa_ro acceptat'!E142</f>
        <v>33715.06</v>
      </c>
      <c r="F142" s="404">
        <f>'Anexa_ro acceptat'!F142</f>
        <v>303.55</v>
      </c>
    </row>
    <row r="143" spans="1:6" s="388" customFormat="1">
      <c r="A143" s="402" t="s">
        <v>348</v>
      </c>
      <c r="B143" s="1009"/>
      <c r="C143" s="424" t="s">
        <v>1433</v>
      </c>
      <c r="D143" s="404" t="str">
        <f>'Anexa_ro acceptat'!D143</f>
        <v xml:space="preserve"> </v>
      </c>
      <c r="E143" s="404">
        <f>'Anexa_ro acceptat'!E143</f>
        <v>35112.230000000003</v>
      </c>
      <c r="F143" s="404">
        <f>'Anexa_ro acceptat'!F143</f>
        <v>303.55</v>
      </c>
    </row>
    <row r="144" spans="1:6" ht="17.25" customHeight="1">
      <c r="A144" s="402" t="s">
        <v>349</v>
      </c>
      <c r="B144" s="1009" t="s">
        <v>1443</v>
      </c>
      <c r="C144" s="424" t="s">
        <v>1426</v>
      </c>
      <c r="D144" s="404" t="str">
        <f>'Anexa_ro acceptat'!D144</f>
        <v xml:space="preserve"> </v>
      </c>
      <c r="E144" s="404">
        <f>'Anexa_ro acceptat'!E144</f>
        <v>25193.43</v>
      </c>
      <c r="F144" s="404">
        <f>'Anexa_ro acceptat'!F144</f>
        <v>303.55</v>
      </c>
    </row>
    <row r="145" spans="1:6" s="388" customFormat="1">
      <c r="A145" s="402" t="s">
        <v>350</v>
      </c>
      <c r="B145" s="1009"/>
      <c r="C145" s="424" t="s">
        <v>1427</v>
      </c>
      <c r="D145" s="404" t="str">
        <f>'Anexa_ro acceptat'!D145</f>
        <v xml:space="preserve"> </v>
      </c>
      <c r="E145" s="404">
        <f>'Anexa_ro acceptat'!E145</f>
        <v>25193.43</v>
      </c>
      <c r="F145" s="404">
        <f>'Anexa_ro acceptat'!F145</f>
        <v>303.55</v>
      </c>
    </row>
    <row r="146" spans="1:6">
      <c r="A146" s="402" t="s">
        <v>351</v>
      </c>
      <c r="B146" s="1009"/>
      <c r="C146" s="424" t="s">
        <v>1428</v>
      </c>
      <c r="D146" s="404" t="str">
        <f>'Anexa_ro acceptat'!D146</f>
        <v xml:space="preserve"> </v>
      </c>
      <c r="E146" s="404">
        <f>'Anexa_ro acceptat'!E146</f>
        <v>25315.64</v>
      </c>
      <c r="F146" s="404">
        <f>'Anexa_ro acceptat'!F146</f>
        <v>303.55</v>
      </c>
    </row>
    <row r="147" spans="1:6" s="388" customFormat="1">
      <c r="A147" s="402" t="s">
        <v>352</v>
      </c>
      <c r="B147" s="1009"/>
      <c r="C147" s="424" t="s">
        <v>1429</v>
      </c>
      <c r="D147" s="404" t="str">
        <f>'Anexa_ro acceptat'!D147</f>
        <v xml:space="preserve"> </v>
      </c>
      <c r="E147" s="404">
        <f>'Anexa_ro acceptat'!E147</f>
        <v>25660.34</v>
      </c>
      <c r="F147" s="404">
        <f>'Anexa_ro acceptat'!F147</f>
        <v>303.55</v>
      </c>
    </row>
    <row r="148" spans="1:6" s="388" customFormat="1">
      <c r="A148" s="402" t="s">
        <v>353</v>
      </c>
      <c r="B148" s="1009"/>
      <c r="C148" s="424" t="s">
        <v>1430</v>
      </c>
      <c r="D148" s="404" t="str">
        <f>'Anexa_ro acceptat'!D148</f>
        <v xml:space="preserve"> </v>
      </c>
      <c r="E148" s="404">
        <f>'Anexa_ro acceptat'!E148</f>
        <v>27864.46</v>
      </c>
      <c r="F148" s="404">
        <f>'Anexa_ro acceptat'!F148</f>
        <v>303.55</v>
      </c>
    </row>
    <row r="149" spans="1:6" s="388" customFormat="1">
      <c r="A149" s="402" t="s">
        <v>354</v>
      </c>
      <c r="B149" s="1009"/>
      <c r="C149" s="424" t="s">
        <v>1431</v>
      </c>
      <c r="D149" s="404" t="str">
        <f>'Anexa_ro acceptat'!D149</f>
        <v xml:space="preserve"> </v>
      </c>
      <c r="E149" s="404">
        <f>'Anexa_ro acceptat'!E149</f>
        <v>27925.58</v>
      </c>
      <c r="F149" s="404">
        <f>'Anexa_ro acceptat'!F149</f>
        <v>303.55</v>
      </c>
    </row>
    <row r="150" spans="1:6" s="388" customFormat="1">
      <c r="A150" s="402" t="s">
        <v>355</v>
      </c>
      <c r="B150" s="1009"/>
      <c r="C150" s="424" t="s">
        <v>1442</v>
      </c>
      <c r="D150" s="404" t="str">
        <f>'Anexa_ro acceptat'!D150</f>
        <v xml:space="preserve"> </v>
      </c>
      <c r="E150" s="404">
        <f>'Anexa_ro acceptat'!E150</f>
        <v>34276.449999999997</v>
      </c>
      <c r="F150" s="404">
        <f>'Anexa_ro acceptat'!F150</f>
        <v>303.55</v>
      </c>
    </row>
    <row r="151" spans="1:6">
      <c r="A151" s="402" t="s">
        <v>356</v>
      </c>
      <c r="B151" s="1009"/>
      <c r="C151" s="424" t="s">
        <v>1433</v>
      </c>
      <c r="D151" s="404" t="str">
        <f>'Anexa_ro acceptat'!D151</f>
        <v xml:space="preserve"> </v>
      </c>
      <c r="E151" s="404">
        <f>'Anexa_ro acceptat'!E151</f>
        <v>41441.43</v>
      </c>
      <c r="F151" s="404">
        <f>'Anexa_ro acceptat'!F151</f>
        <v>303.55</v>
      </c>
    </row>
    <row r="152" spans="1:6" s="137" customFormat="1" ht="14.25" customHeight="1">
      <c r="A152" s="402" t="s">
        <v>357</v>
      </c>
      <c r="B152" s="1009" t="s">
        <v>1444</v>
      </c>
      <c r="C152" s="424" t="s">
        <v>1427</v>
      </c>
      <c r="D152" s="404" t="str">
        <f>'Anexa_ro acceptat'!D152</f>
        <v xml:space="preserve"> </v>
      </c>
      <c r="E152" s="404">
        <f>'Anexa_ro acceptat'!E152</f>
        <v>29897.33</v>
      </c>
      <c r="F152" s="404">
        <f>'Anexa_ro acceptat'!F152</f>
        <v>326.83999999999997</v>
      </c>
    </row>
    <row r="153" spans="1:6">
      <c r="A153" s="402" t="s">
        <v>358</v>
      </c>
      <c r="B153" s="1009"/>
      <c r="C153" s="424" t="s">
        <v>1428</v>
      </c>
      <c r="D153" s="404" t="str">
        <f>'Anexa_ro acceptat'!D153</f>
        <v xml:space="preserve"> </v>
      </c>
      <c r="E153" s="404">
        <f>'Anexa_ro acceptat'!E153</f>
        <v>29897.33</v>
      </c>
      <c r="F153" s="404">
        <f>'Anexa_ro acceptat'!F153</f>
        <v>326.83999999999997</v>
      </c>
    </row>
    <row r="154" spans="1:6" s="388" customFormat="1">
      <c r="A154" s="402" t="s">
        <v>359</v>
      </c>
      <c r="B154" s="1009"/>
      <c r="C154" s="424" t="s">
        <v>1429</v>
      </c>
      <c r="D154" s="404" t="str">
        <f>'Anexa_ro acceptat'!D154</f>
        <v xml:space="preserve"> </v>
      </c>
      <c r="E154" s="404">
        <f>'Anexa_ro acceptat'!E154</f>
        <v>30369.26</v>
      </c>
      <c r="F154" s="404">
        <f>'Anexa_ro acceptat'!F154</f>
        <v>326.83999999999997</v>
      </c>
    </row>
    <row r="155" spans="1:6" s="388" customFormat="1">
      <c r="A155" s="402" t="s">
        <v>360</v>
      </c>
      <c r="B155" s="1009"/>
      <c r="C155" s="424" t="s">
        <v>1430</v>
      </c>
      <c r="D155" s="404" t="str">
        <f>'Anexa_ro acceptat'!D155</f>
        <v xml:space="preserve"> </v>
      </c>
      <c r="E155" s="404">
        <f>'Anexa_ro acceptat'!E155</f>
        <v>32446.15</v>
      </c>
      <c r="F155" s="404">
        <f>'Anexa_ro acceptat'!F155</f>
        <v>326.83999999999997</v>
      </c>
    </row>
    <row r="156" spans="1:6" s="388" customFormat="1">
      <c r="A156" s="402" t="s">
        <v>361</v>
      </c>
      <c r="B156" s="1009"/>
      <c r="C156" s="424" t="s">
        <v>1431</v>
      </c>
      <c r="D156" s="404" t="str">
        <f>'Anexa_ro acceptat'!D156</f>
        <v xml:space="preserve"> </v>
      </c>
      <c r="E156" s="404">
        <f>'Anexa_ro acceptat'!E156</f>
        <v>32674.95</v>
      </c>
      <c r="F156" s="404">
        <f>'Anexa_ro acceptat'!F156</f>
        <v>326.83999999999997</v>
      </c>
    </row>
    <row r="157" spans="1:6" s="388" customFormat="1">
      <c r="A157" s="402" t="s">
        <v>362</v>
      </c>
      <c r="B157" s="1009"/>
      <c r="C157" s="424" t="s">
        <v>1442</v>
      </c>
      <c r="D157" s="404" t="str">
        <f>'Anexa_ro acceptat'!D157</f>
        <v xml:space="preserve"> </v>
      </c>
      <c r="E157" s="404">
        <f>'Anexa_ro acceptat'!E157</f>
        <v>42665.27</v>
      </c>
      <c r="F157" s="404">
        <f>'Anexa_ro acceptat'!F157</f>
        <v>326.83999999999997</v>
      </c>
    </row>
    <row r="158" spans="1:6">
      <c r="A158" s="402" t="s">
        <v>363</v>
      </c>
      <c r="B158" s="1009"/>
      <c r="C158" s="424" t="s">
        <v>1433</v>
      </c>
      <c r="D158" s="404" t="str">
        <f>'Anexa_ro acceptat'!D158</f>
        <v xml:space="preserve"> </v>
      </c>
      <c r="E158" s="404">
        <f>'Anexa_ro acceptat'!E158</f>
        <v>46023.12</v>
      </c>
      <c r="F158" s="404">
        <f>'Anexa_ro acceptat'!F158</f>
        <v>326.83999999999997</v>
      </c>
    </row>
    <row r="159" spans="1:6" s="388" customFormat="1" ht="16.5" customHeight="1">
      <c r="A159" s="402" t="s">
        <v>364</v>
      </c>
      <c r="B159" s="1009" t="s">
        <v>1445</v>
      </c>
      <c r="C159" s="424" t="s">
        <v>1428</v>
      </c>
      <c r="D159" s="404" t="str">
        <f>'Anexa_ro acceptat'!D159</f>
        <v xml:space="preserve"> </v>
      </c>
      <c r="E159" s="404">
        <f>'Anexa_ro acceptat'!E159</f>
        <v>31805.26</v>
      </c>
      <c r="F159" s="404">
        <f>'Anexa_ro acceptat'!F159</f>
        <v>446</v>
      </c>
    </row>
    <row r="160" spans="1:6" s="388" customFormat="1">
      <c r="A160" s="402" t="s">
        <v>365</v>
      </c>
      <c r="B160" s="1009"/>
      <c r="C160" s="424" t="s">
        <v>1429</v>
      </c>
      <c r="D160" s="404" t="str">
        <f>'Anexa_ro acceptat'!D160</f>
        <v xml:space="preserve"> </v>
      </c>
      <c r="E160" s="404">
        <f>'Anexa_ro acceptat'!E160</f>
        <v>32941.19</v>
      </c>
      <c r="F160" s="404">
        <f>'Anexa_ro acceptat'!F160</f>
        <v>446</v>
      </c>
    </row>
    <row r="161" spans="1:6" s="388" customFormat="1">
      <c r="A161" s="402" t="s">
        <v>366</v>
      </c>
      <c r="B161" s="1009"/>
      <c r="C161" s="424" t="s">
        <v>1430</v>
      </c>
      <c r="D161" s="404" t="str">
        <f>'Anexa_ro acceptat'!D161</f>
        <v xml:space="preserve"> </v>
      </c>
      <c r="E161" s="404">
        <f>'Anexa_ro acceptat'!E161</f>
        <v>34864.79</v>
      </c>
      <c r="F161" s="404">
        <f>'Anexa_ro acceptat'!F161</f>
        <v>446</v>
      </c>
    </row>
    <row r="162" spans="1:6" s="388" customFormat="1">
      <c r="A162" s="402" t="s">
        <v>367</v>
      </c>
      <c r="B162" s="1009"/>
      <c r="C162" s="424" t="s">
        <v>1431</v>
      </c>
      <c r="D162" s="404" t="str">
        <f>'Anexa_ro acceptat'!D162</f>
        <v xml:space="preserve"> </v>
      </c>
      <c r="E162" s="404">
        <f>'Anexa_ro acceptat'!E162</f>
        <v>34864.79</v>
      </c>
      <c r="F162" s="404">
        <f>'Anexa_ro acceptat'!F162</f>
        <v>446</v>
      </c>
    </row>
    <row r="163" spans="1:6">
      <c r="A163" s="402" t="s">
        <v>368</v>
      </c>
      <c r="B163" s="1009"/>
      <c r="C163" s="424" t="s">
        <v>1442</v>
      </c>
      <c r="D163" s="404" t="str">
        <f>'Anexa_ro acceptat'!D163</f>
        <v xml:space="preserve"> </v>
      </c>
      <c r="E163" s="404">
        <f>'Anexa_ro acceptat'!E163</f>
        <v>40595.51</v>
      </c>
      <c r="F163" s="404">
        <f>'Anexa_ro acceptat'!F163</f>
        <v>446</v>
      </c>
    </row>
    <row r="164" spans="1:6" s="388" customFormat="1">
      <c r="A164" s="402" t="s">
        <v>369</v>
      </c>
      <c r="B164" s="1009"/>
      <c r="C164" s="424" t="s">
        <v>1433</v>
      </c>
      <c r="D164" s="404" t="str">
        <f>'Anexa_ro acceptat'!D164</f>
        <v xml:space="preserve"> </v>
      </c>
      <c r="E164" s="404">
        <f>'Anexa_ro acceptat'!E164</f>
        <v>46758.61</v>
      </c>
      <c r="F164" s="404">
        <f>'Anexa_ro acceptat'!F164</f>
        <v>446</v>
      </c>
    </row>
    <row r="165" spans="1:6" ht="16.5" customHeight="1">
      <c r="A165" s="402" t="s">
        <v>370</v>
      </c>
      <c r="B165" s="1009" t="s">
        <v>1446</v>
      </c>
      <c r="C165" s="424" t="s">
        <v>1429</v>
      </c>
      <c r="D165" s="404" t="str">
        <f>'Anexa_ro acceptat'!D165</f>
        <v xml:space="preserve"> </v>
      </c>
      <c r="E165" s="404">
        <f>'Anexa_ro acceptat'!E165</f>
        <v>43042.18</v>
      </c>
      <c r="F165" s="404">
        <f>'Anexa_ro acceptat'!F165</f>
        <v>594.1</v>
      </c>
    </row>
    <row r="166" spans="1:6" s="388" customFormat="1">
      <c r="A166" s="402" t="s">
        <v>371</v>
      </c>
      <c r="B166" s="1009"/>
      <c r="C166" s="424" t="s">
        <v>1430</v>
      </c>
      <c r="D166" s="404" t="str">
        <f>'Anexa_ro acceptat'!D166</f>
        <v xml:space="preserve"> </v>
      </c>
      <c r="E166" s="404">
        <f>'Anexa_ro acceptat'!E166</f>
        <v>45012.86</v>
      </c>
      <c r="F166" s="404">
        <f>'Anexa_ro acceptat'!F166</f>
        <v>594.1</v>
      </c>
    </row>
    <row r="167" spans="1:6">
      <c r="A167" s="402" t="s">
        <v>372</v>
      </c>
      <c r="B167" s="1009"/>
      <c r="C167" s="424" t="s">
        <v>1431</v>
      </c>
      <c r="D167" s="404" t="str">
        <f>'Anexa_ro acceptat'!D167</f>
        <v xml:space="preserve"> </v>
      </c>
      <c r="E167" s="404">
        <f>'Anexa_ro acceptat'!E167</f>
        <v>45012.86</v>
      </c>
      <c r="F167" s="404">
        <f>'Anexa_ro acceptat'!F167</f>
        <v>594.1</v>
      </c>
    </row>
    <row r="168" spans="1:6" s="388" customFormat="1">
      <c r="A168" s="402" t="s">
        <v>373</v>
      </c>
      <c r="B168" s="1009"/>
      <c r="C168" s="424" t="s">
        <v>1442</v>
      </c>
      <c r="D168" s="404" t="str">
        <f>'Anexa_ro acceptat'!D168</f>
        <v xml:space="preserve"> </v>
      </c>
      <c r="E168" s="404">
        <f>'Anexa_ro acceptat'!E168</f>
        <v>48622.7</v>
      </c>
      <c r="F168" s="404">
        <f>'Anexa_ro acceptat'!F168</f>
        <v>594.1</v>
      </c>
    </row>
    <row r="169" spans="1:6">
      <c r="A169" s="402" t="s">
        <v>374</v>
      </c>
      <c r="B169" s="1009"/>
      <c r="C169" s="424" t="s">
        <v>1433</v>
      </c>
      <c r="D169" s="404" t="str">
        <f>'Anexa_ro acceptat'!D169</f>
        <v xml:space="preserve"> </v>
      </c>
      <c r="E169" s="404">
        <f>'Anexa_ro acceptat'!E169</f>
        <v>58083.63</v>
      </c>
      <c r="F169" s="404">
        <f>'Anexa_ro acceptat'!F169</f>
        <v>594.1</v>
      </c>
    </row>
    <row r="170" spans="1:6" ht="17.25" customHeight="1">
      <c r="A170" s="402" t="s">
        <v>375</v>
      </c>
      <c r="B170" s="1009" t="s">
        <v>1447</v>
      </c>
      <c r="C170" s="424" t="s">
        <v>1430</v>
      </c>
      <c r="D170" s="404" t="str">
        <f>'Anexa_ro acceptat'!D170</f>
        <v xml:space="preserve"> </v>
      </c>
      <c r="E170" s="404">
        <f>'Anexa_ro acceptat'!E170</f>
        <v>56805.38</v>
      </c>
      <c r="F170" s="404">
        <f>'Anexa_ro acceptat'!F170</f>
        <v>683.55</v>
      </c>
    </row>
    <row r="171" spans="1:6">
      <c r="A171" s="402" t="s">
        <v>376</v>
      </c>
      <c r="B171" s="1009"/>
      <c r="C171" s="424" t="s">
        <v>1431</v>
      </c>
      <c r="D171" s="404" t="str">
        <f>'Anexa_ro acceptat'!D171</f>
        <v xml:space="preserve"> </v>
      </c>
      <c r="E171" s="404">
        <f>'Anexa_ro acceptat'!E171</f>
        <v>56805.38</v>
      </c>
      <c r="F171" s="404">
        <f>'Anexa_ro acceptat'!F171</f>
        <v>683.55</v>
      </c>
    </row>
    <row r="172" spans="1:6">
      <c r="A172" s="402" t="s">
        <v>377</v>
      </c>
      <c r="B172" s="1009"/>
      <c r="C172" s="424" t="s">
        <v>1442</v>
      </c>
      <c r="D172" s="404" t="str">
        <f>'Anexa_ro acceptat'!D172</f>
        <v xml:space="preserve"> </v>
      </c>
      <c r="E172" s="404">
        <f>'Anexa_ro acceptat'!E172</f>
        <v>59033.75</v>
      </c>
      <c r="F172" s="404">
        <f>'Anexa_ro acceptat'!F172</f>
        <v>683.55</v>
      </c>
    </row>
    <row r="173" spans="1:6">
      <c r="A173" s="402" t="s">
        <v>1196</v>
      </c>
      <c r="B173" s="1009"/>
      <c r="C173" s="424" t="s">
        <v>1433</v>
      </c>
      <c r="D173" s="404" t="str">
        <f>'Anexa_ro acceptat'!D173</f>
        <v xml:space="preserve"> </v>
      </c>
      <c r="E173" s="404">
        <f>'Anexa_ro acceptat'!E173</f>
        <v>72084.210000000006</v>
      </c>
      <c r="F173" s="404">
        <f>'Anexa_ro acceptat'!F173</f>
        <v>683.55</v>
      </c>
    </row>
    <row r="174" spans="1:6" s="429" customFormat="1" ht="25.5" customHeight="1">
      <c r="A174" s="427" t="s">
        <v>1198</v>
      </c>
      <c r="B174" s="1012" t="s">
        <v>1448</v>
      </c>
      <c r="C174" s="1012"/>
      <c r="D174" s="1012"/>
      <c r="E174" s="1012"/>
      <c r="F174" s="1012"/>
    </row>
    <row r="175" spans="1:6" ht="19.5" customHeight="1">
      <c r="A175" s="402" t="s">
        <v>378</v>
      </c>
      <c r="B175" s="996" t="s">
        <v>1449</v>
      </c>
      <c r="C175" s="996"/>
      <c r="D175" s="404">
        <f>'Anexa_ro acceptat'!D175</f>
        <v>948.19</v>
      </c>
      <c r="E175" s="404">
        <f>'Anexa_ro acceptat'!E175</f>
        <v>948.19</v>
      </c>
      <c r="F175" s="404">
        <f>'Anexa_ro acceptat'!F175</f>
        <v>150.86000000000001</v>
      </c>
    </row>
    <row r="176" spans="1:6" ht="19.5" customHeight="1">
      <c r="A176" s="402" t="s">
        <v>379</v>
      </c>
      <c r="B176" s="996" t="s">
        <v>1450</v>
      </c>
      <c r="C176" s="996"/>
      <c r="D176" s="404">
        <f>'Anexa_ro acceptat'!D176</f>
        <v>1278.4100000000001</v>
      </c>
      <c r="E176" s="404">
        <f>'Anexa_ro acceptat'!E176</f>
        <v>1278.4100000000001</v>
      </c>
      <c r="F176" s="404">
        <f>'Anexa_ro acceptat'!F176</f>
        <v>214.98</v>
      </c>
    </row>
    <row r="177" spans="1:6" ht="19.5" customHeight="1">
      <c r="A177" s="402" t="s">
        <v>380</v>
      </c>
      <c r="B177" s="996" t="s">
        <v>1451</v>
      </c>
      <c r="C177" s="996"/>
      <c r="D177" s="404" t="str">
        <f>'Anexa_ro acceptat'!D177</f>
        <v xml:space="preserve"> </v>
      </c>
      <c r="E177" s="404">
        <f>'Anexa_ro acceptat'!E177</f>
        <v>1507.6</v>
      </c>
      <c r="F177" s="404">
        <f>'Anexa_ro acceptat'!F177</f>
        <v>258.89999999999998</v>
      </c>
    </row>
    <row r="178" spans="1:6" ht="19.5" customHeight="1">
      <c r="A178" s="402" t="s">
        <v>381</v>
      </c>
      <c r="B178" s="996" t="s">
        <v>1452</v>
      </c>
      <c r="C178" s="996"/>
      <c r="D178" s="404" t="str">
        <f>'Anexa_ro acceptat'!D178</f>
        <v xml:space="preserve"> </v>
      </c>
      <c r="E178" s="404">
        <f>'Anexa_ro acceptat'!E178</f>
        <v>2496.08</v>
      </c>
      <c r="F178" s="404">
        <f>'Anexa_ro acceptat'!F178</f>
        <v>456.59</v>
      </c>
    </row>
    <row r="179" spans="1:6" ht="19.5" customHeight="1">
      <c r="A179" s="402" t="s">
        <v>382</v>
      </c>
      <c r="B179" s="996" t="s">
        <v>1453</v>
      </c>
      <c r="C179" s="996"/>
      <c r="D179" s="404" t="str">
        <f>'Anexa_ro acceptat'!D179</f>
        <v xml:space="preserve"> </v>
      </c>
      <c r="E179" s="404">
        <f>'Anexa_ro acceptat'!E179</f>
        <v>3114.99</v>
      </c>
      <c r="F179" s="404">
        <f>'Anexa_ro acceptat'!F179</f>
        <v>580.37</v>
      </c>
    </row>
    <row r="180" spans="1:6" s="429" customFormat="1" ht="25.5" customHeight="1">
      <c r="A180" s="427" t="s">
        <v>1205</v>
      </c>
      <c r="B180" s="1012" t="s">
        <v>1454</v>
      </c>
      <c r="C180" s="1012"/>
      <c r="D180" s="1012"/>
      <c r="E180" s="1012"/>
      <c r="F180" s="1012"/>
    </row>
    <row r="181" spans="1:6" s="430" customFormat="1" ht="25.5" customHeight="1">
      <c r="A181" s="1013" t="s">
        <v>1399</v>
      </c>
      <c r="B181" s="1013"/>
      <c r="C181" s="401" t="s">
        <v>1400</v>
      </c>
      <c r="D181" s="1014"/>
      <c r="E181" s="1014"/>
      <c r="F181" s="1014"/>
    </row>
    <row r="182" spans="1:6">
      <c r="A182" s="402" t="s">
        <v>383</v>
      </c>
      <c r="B182" s="424" t="s">
        <v>1455</v>
      </c>
      <c r="C182" s="1013"/>
      <c r="D182" s="404">
        <f>'Anexa_ro acceptat'!D182</f>
        <v>238.79</v>
      </c>
      <c r="E182" s="404">
        <f>'Anexa_ro acceptat'!E182</f>
        <v>243.84</v>
      </c>
      <c r="F182" s="404"/>
    </row>
    <row r="183" spans="1:6">
      <c r="A183" s="402" t="s">
        <v>384</v>
      </c>
      <c r="B183" s="424" t="s">
        <v>1456</v>
      </c>
      <c r="C183" s="1013"/>
      <c r="D183" s="404">
        <f>'Anexa_ro acceptat'!D183</f>
        <v>199.15</v>
      </c>
      <c r="E183" s="404">
        <f>'Anexa_ro acceptat'!E183</f>
        <v>204.19</v>
      </c>
      <c r="F183" s="404"/>
    </row>
    <row r="184" spans="1:6">
      <c r="A184" s="402" t="s">
        <v>385</v>
      </c>
      <c r="B184" s="424" t="s">
        <v>1457</v>
      </c>
      <c r="C184" s="1013"/>
      <c r="D184" s="404" t="str">
        <f>'Anexa_ro acceptat'!D184</f>
        <v xml:space="preserve"> </v>
      </c>
      <c r="E184" s="404">
        <f>'Anexa_ro acceptat'!E184</f>
        <v>313.45999999999998</v>
      </c>
      <c r="F184" s="404"/>
    </row>
    <row r="185" spans="1:6">
      <c r="A185" s="402" t="s">
        <v>386</v>
      </c>
      <c r="B185" s="424" t="s">
        <v>1458</v>
      </c>
      <c r="C185" s="1013"/>
      <c r="D185" s="404" t="str">
        <f>'Anexa_ro acceptat'!D185</f>
        <v xml:space="preserve"> </v>
      </c>
      <c r="E185" s="404">
        <f>'Anexa_ro acceptat'!E185</f>
        <v>305.45</v>
      </c>
      <c r="F185" s="404"/>
    </row>
    <row r="186" spans="1:6">
      <c r="A186" s="402" t="s">
        <v>387</v>
      </c>
      <c r="B186" s="424" t="s">
        <v>1459</v>
      </c>
      <c r="C186" s="1013"/>
      <c r="D186" s="404" t="str">
        <f>'Anexa_ro acceptat'!D186</f>
        <v xml:space="preserve"> </v>
      </c>
      <c r="E186" s="404">
        <f>'Anexa_ro acceptat'!E186</f>
        <v>408.72</v>
      </c>
      <c r="F186" s="404"/>
    </row>
    <row r="187" spans="1:6">
      <c r="A187" s="402" t="s">
        <v>388</v>
      </c>
      <c r="B187" s="424" t="s">
        <v>1460</v>
      </c>
      <c r="C187" s="1013"/>
      <c r="D187" s="404" t="str">
        <f>'Anexa_ro acceptat'!D187</f>
        <v xml:space="preserve"> </v>
      </c>
      <c r="E187" s="404">
        <f>'Anexa_ro acceptat'!E187</f>
        <v>436.64</v>
      </c>
      <c r="F187" s="404"/>
    </row>
    <row r="188" spans="1:6">
      <c r="A188" s="402" t="s">
        <v>389</v>
      </c>
      <c r="B188" s="424" t="s">
        <v>1461</v>
      </c>
      <c r="C188" s="1013"/>
      <c r="D188" s="404" t="str">
        <f>'Anexa_ro acceptat'!D188</f>
        <v xml:space="preserve"> </v>
      </c>
      <c r="E188" s="404">
        <f>'Anexa_ro acceptat'!E188</f>
        <v>346.79</v>
      </c>
      <c r="F188" s="404"/>
    </row>
    <row r="189" spans="1:6">
      <c r="A189" s="402" t="s">
        <v>390</v>
      </c>
      <c r="B189" s="424" t="s">
        <v>1408</v>
      </c>
      <c r="C189" s="1013"/>
      <c r="D189" s="404" t="str">
        <f>'Anexa_ro acceptat'!D189</f>
        <v xml:space="preserve"> </v>
      </c>
      <c r="E189" s="404">
        <f>'Anexa_ro acceptat'!E189</f>
        <v>409.13</v>
      </c>
      <c r="F189" s="404"/>
    </row>
    <row r="190" spans="1:6">
      <c r="A190" s="402" t="s">
        <v>391</v>
      </c>
      <c r="B190" s="424" t="s">
        <v>1462</v>
      </c>
      <c r="C190" s="1013"/>
      <c r="D190" s="404" t="str">
        <f>'Anexa_ro acceptat'!D190</f>
        <v xml:space="preserve"> </v>
      </c>
      <c r="E190" s="404">
        <f>'Anexa_ro acceptat'!E190</f>
        <v>499.81</v>
      </c>
      <c r="F190" s="404"/>
    </row>
    <row r="191" spans="1:6">
      <c r="A191" s="402" t="s">
        <v>392</v>
      </c>
      <c r="B191" s="424" t="s">
        <v>1463</v>
      </c>
      <c r="C191" s="1013"/>
      <c r="D191" s="404" t="str">
        <f>'Anexa_ro acceptat'!D191</f>
        <v xml:space="preserve"> </v>
      </c>
      <c r="E191" s="404">
        <f>'Anexa_ro acceptat'!E191</f>
        <v>617.61</v>
      </c>
      <c r="F191" s="404"/>
    </row>
    <row r="192" spans="1:6">
      <c r="A192" s="402" t="s">
        <v>393</v>
      </c>
      <c r="B192" s="424" t="s">
        <v>1464</v>
      </c>
      <c r="C192" s="1013"/>
      <c r="D192" s="404" t="str">
        <f>'Anexa_ro acceptat'!D192</f>
        <v xml:space="preserve"> </v>
      </c>
      <c r="E192" s="404">
        <f>'Anexa_ro acceptat'!E192</f>
        <v>727.75</v>
      </c>
      <c r="F192" s="404"/>
    </row>
    <row r="193" spans="1:6">
      <c r="A193" s="402" t="s">
        <v>394</v>
      </c>
      <c r="B193" s="424" t="s">
        <v>1465</v>
      </c>
      <c r="C193" s="1013"/>
      <c r="D193" s="404" t="str">
        <f>'Anexa_ro acceptat'!D193</f>
        <v xml:space="preserve"> </v>
      </c>
      <c r="E193" s="404">
        <f>'Anexa_ro acceptat'!E193</f>
        <v>1334.38</v>
      </c>
      <c r="F193" s="404"/>
    </row>
    <row r="194" spans="1:6">
      <c r="A194" s="402" t="s">
        <v>395</v>
      </c>
      <c r="B194" s="424" t="s">
        <v>1466</v>
      </c>
      <c r="C194" s="1013"/>
      <c r="D194" s="404" t="str">
        <f>'Anexa_ro acceptat'!D194</f>
        <v xml:space="preserve"> </v>
      </c>
      <c r="E194" s="404">
        <f>'Anexa_ro acceptat'!E194</f>
        <v>1528.99</v>
      </c>
      <c r="F194" s="404"/>
    </row>
    <row r="195" spans="1:6">
      <c r="A195" s="402" t="s">
        <v>396</v>
      </c>
      <c r="B195" s="424" t="s">
        <v>1467</v>
      </c>
      <c r="C195" s="1013"/>
      <c r="D195" s="404" t="str">
        <f>'Anexa_ro acceptat'!D195</f>
        <v xml:space="preserve"> </v>
      </c>
      <c r="E195" s="404">
        <f>'Anexa_ro acceptat'!E195</f>
        <v>2755.82</v>
      </c>
      <c r="F195" s="404"/>
    </row>
    <row r="196" spans="1:6" s="135" customFormat="1" ht="25.5">
      <c r="A196" s="405"/>
      <c r="B196" s="431" t="s">
        <v>1399</v>
      </c>
      <c r="C196" s="432" t="s">
        <v>1468</v>
      </c>
      <c r="D196" s="1000"/>
      <c r="E196" s="1000"/>
      <c r="F196" s="1000"/>
    </row>
    <row r="197" spans="1:6" ht="18" customHeight="1">
      <c r="A197" s="402" t="s">
        <v>397</v>
      </c>
      <c r="B197" s="1009" t="s">
        <v>1416</v>
      </c>
      <c r="C197" s="424" t="s">
        <v>1417</v>
      </c>
      <c r="D197" s="404">
        <f>'Anexa_ro acceptat'!D197</f>
        <v>229.14</v>
      </c>
      <c r="E197" s="404">
        <f>'Anexa_ro acceptat'!E197</f>
        <v>234.19</v>
      </c>
      <c r="F197" s="404"/>
    </row>
    <row r="198" spans="1:6">
      <c r="A198" s="402" t="s">
        <v>398</v>
      </c>
      <c r="B198" s="1009"/>
      <c r="C198" s="424" t="s">
        <v>1418</v>
      </c>
      <c r="D198" s="404">
        <f>'Anexa_ro acceptat'!D198</f>
        <v>250.4</v>
      </c>
      <c r="E198" s="404">
        <f>'Anexa_ro acceptat'!E198</f>
        <v>255.44</v>
      </c>
      <c r="F198" s="404"/>
    </row>
    <row r="199" spans="1:6">
      <c r="A199" s="402" t="s">
        <v>399</v>
      </c>
      <c r="B199" s="1009"/>
      <c r="C199" s="424" t="s">
        <v>1419</v>
      </c>
      <c r="D199" s="404">
        <f>'Anexa_ro acceptat'!D199</f>
        <v>253.05</v>
      </c>
      <c r="E199" s="404">
        <f>'Anexa_ro acceptat'!E199</f>
        <v>258.08999999999997</v>
      </c>
      <c r="F199" s="404"/>
    </row>
    <row r="200" spans="1:6">
      <c r="A200" s="402" t="s">
        <v>400</v>
      </c>
      <c r="B200" s="1009"/>
      <c r="C200" s="424" t="s">
        <v>1420</v>
      </c>
      <c r="D200" s="404">
        <f>'Anexa_ro acceptat'!D200</f>
        <v>271.31</v>
      </c>
      <c r="E200" s="404">
        <f>'Anexa_ro acceptat'!E200</f>
        <v>276.35000000000002</v>
      </c>
      <c r="F200" s="404"/>
    </row>
    <row r="201" spans="1:6">
      <c r="A201" s="402" t="s">
        <v>401</v>
      </c>
      <c r="B201" s="1009"/>
      <c r="C201" s="424" t="s">
        <v>1421</v>
      </c>
      <c r="D201" s="404">
        <f>'Anexa_ro acceptat'!D201</f>
        <v>246.38</v>
      </c>
      <c r="E201" s="404">
        <f>'Anexa_ro acceptat'!E201</f>
        <v>251.42</v>
      </c>
      <c r="F201" s="404"/>
    </row>
    <row r="202" spans="1:6">
      <c r="A202" s="402" t="s">
        <v>402</v>
      </c>
      <c r="B202" s="1009"/>
      <c r="C202" s="424" t="s">
        <v>1422</v>
      </c>
      <c r="D202" s="404">
        <f>'Anexa_ro acceptat'!D202</f>
        <v>256.39999999999998</v>
      </c>
      <c r="E202" s="404">
        <f>'Anexa_ro acceptat'!E202</f>
        <v>261.44</v>
      </c>
      <c r="F202" s="404"/>
    </row>
    <row r="203" spans="1:6">
      <c r="A203" s="402" t="s">
        <v>403</v>
      </c>
      <c r="B203" s="1009"/>
      <c r="C203" s="424" t="s">
        <v>1423</v>
      </c>
      <c r="D203" s="404">
        <f>'Anexa_ro acceptat'!D203</f>
        <v>301.74</v>
      </c>
      <c r="E203" s="404">
        <f>'Anexa_ro acceptat'!E203</f>
        <v>306.77999999999997</v>
      </c>
      <c r="F203" s="404"/>
    </row>
    <row r="204" spans="1:6">
      <c r="A204" s="402" t="s">
        <v>404</v>
      </c>
      <c r="B204" s="1009"/>
      <c r="C204" s="424" t="s">
        <v>1424</v>
      </c>
      <c r="D204" s="404">
        <f>'Anexa_ro acceptat'!D204</f>
        <v>363.28</v>
      </c>
      <c r="E204" s="404">
        <f>'Anexa_ro acceptat'!E204</f>
        <v>368.32</v>
      </c>
      <c r="F204" s="404"/>
    </row>
    <row r="205" spans="1:6">
      <c r="A205" s="402" t="s">
        <v>405</v>
      </c>
      <c r="B205" s="1009"/>
      <c r="C205" s="424" t="s">
        <v>1425</v>
      </c>
      <c r="D205" s="404">
        <f>'Anexa_ro acceptat'!D205</f>
        <v>450.98</v>
      </c>
      <c r="E205" s="404">
        <f>'Anexa_ro acceptat'!E205</f>
        <v>456.02</v>
      </c>
      <c r="F205" s="404"/>
    </row>
    <row r="206" spans="1:6">
      <c r="A206" s="402" t="s">
        <v>406</v>
      </c>
      <c r="B206" s="1009"/>
      <c r="C206" s="424" t="s">
        <v>1426</v>
      </c>
      <c r="D206" s="404">
        <f>'Anexa_ro acceptat'!D206</f>
        <v>473.75</v>
      </c>
      <c r="E206" s="404">
        <f>'Anexa_ro acceptat'!E206</f>
        <v>478.79</v>
      </c>
      <c r="F206" s="404"/>
    </row>
    <row r="207" spans="1:6">
      <c r="A207" s="402" t="s">
        <v>407</v>
      </c>
      <c r="B207" s="1009"/>
      <c r="C207" s="424" t="s">
        <v>1427</v>
      </c>
      <c r="D207" s="404">
        <f>'Anexa_ro acceptat'!D207</f>
        <v>567.38</v>
      </c>
      <c r="E207" s="404">
        <f>'Anexa_ro acceptat'!E207</f>
        <v>572.42999999999995</v>
      </c>
      <c r="F207" s="404"/>
    </row>
    <row r="208" spans="1:6">
      <c r="A208" s="402" t="s">
        <v>408</v>
      </c>
      <c r="B208" s="1009"/>
      <c r="C208" s="424" t="s">
        <v>1428</v>
      </c>
      <c r="D208" s="404">
        <f>'Anexa_ro acceptat'!D208</f>
        <v>708.79</v>
      </c>
      <c r="E208" s="404">
        <f>'Anexa_ro acceptat'!E208</f>
        <v>713.83</v>
      </c>
      <c r="F208" s="404"/>
    </row>
    <row r="209" spans="1:6">
      <c r="A209" s="402" t="s">
        <v>409</v>
      </c>
      <c r="B209" s="1009"/>
      <c r="C209" s="424" t="s">
        <v>1429</v>
      </c>
      <c r="D209" s="404">
        <f>'Anexa_ro acceptat'!D209</f>
        <v>1134.99</v>
      </c>
      <c r="E209" s="404">
        <f>'Anexa_ro acceptat'!E209</f>
        <v>1140.03</v>
      </c>
      <c r="F209" s="404"/>
    </row>
    <row r="210" spans="1:6">
      <c r="A210" s="402" t="s">
        <v>410</v>
      </c>
      <c r="B210" s="1009"/>
      <c r="C210" s="424" t="s">
        <v>1430</v>
      </c>
      <c r="D210" s="404">
        <f>'Anexa_ro acceptat'!D210</f>
        <v>1124.17</v>
      </c>
      <c r="E210" s="404">
        <f>'Anexa_ro acceptat'!E210</f>
        <v>1129.21</v>
      </c>
      <c r="F210" s="404"/>
    </row>
    <row r="211" spans="1:6">
      <c r="A211" s="402" t="s">
        <v>411</v>
      </c>
      <c r="B211" s="1009"/>
      <c r="C211" s="424" t="s">
        <v>1431</v>
      </c>
      <c r="D211" s="404">
        <f>'Anexa_ro acceptat'!D211</f>
        <v>1134.99</v>
      </c>
      <c r="E211" s="404">
        <f>'Anexa_ro acceptat'!E211</f>
        <v>1140.03</v>
      </c>
      <c r="F211" s="404"/>
    </row>
    <row r="212" spans="1:6">
      <c r="A212" s="402" t="s">
        <v>412</v>
      </c>
      <c r="B212" s="1009"/>
      <c r="C212" s="424" t="s">
        <v>1432</v>
      </c>
      <c r="D212" s="404">
        <f>'Anexa_ro acceptat'!D212</f>
        <v>1460.7</v>
      </c>
      <c r="E212" s="404">
        <f>'Anexa_ro acceptat'!E212</f>
        <v>1465.75</v>
      </c>
      <c r="F212" s="404"/>
    </row>
    <row r="213" spans="1:6">
      <c r="A213" s="402" t="s">
        <v>413</v>
      </c>
      <c r="B213" s="1009"/>
      <c r="C213" s="424" t="s">
        <v>1433</v>
      </c>
      <c r="D213" s="404">
        <f>'Anexa_ro acceptat'!D213</f>
        <v>1508.42</v>
      </c>
      <c r="E213" s="404">
        <f>'Anexa_ro acceptat'!E213</f>
        <v>1513.46</v>
      </c>
      <c r="F213" s="404"/>
    </row>
    <row r="214" spans="1:6" ht="18.75" customHeight="1">
      <c r="A214" s="402" t="s">
        <v>414</v>
      </c>
      <c r="B214" s="1009" t="s">
        <v>1469</v>
      </c>
      <c r="C214" s="424" t="s">
        <v>1417</v>
      </c>
      <c r="D214" s="404">
        <f>'Anexa_ro acceptat'!D214</f>
        <v>230.56</v>
      </c>
      <c r="E214" s="404">
        <f>'Anexa_ro acceptat'!E214</f>
        <v>235.63</v>
      </c>
      <c r="F214" s="404"/>
    </row>
    <row r="215" spans="1:6">
      <c r="A215" s="402" t="s">
        <v>415</v>
      </c>
      <c r="B215" s="1009"/>
      <c r="C215" s="424" t="s">
        <v>1418</v>
      </c>
      <c r="D215" s="404">
        <f>'Anexa_ro acceptat'!D215</f>
        <v>250.6</v>
      </c>
      <c r="E215" s="404">
        <f>'Anexa_ro acceptat'!E215</f>
        <v>255.67</v>
      </c>
      <c r="F215" s="404"/>
    </row>
    <row r="216" spans="1:6">
      <c r="A216" s="402" t="s">
        <v>416</v>
      </c>
      <c r="B216" s="1009"/>
      <c r="C216" s="424" t="s">
        <v>1419</v>
      </c>
      <c r="D216" s="404">
        <f>'Anexa_ro acceptat'!D216</f>
        <v>242.57</v>
      </c>
      <c r="E216" s="404">
        <f>'Anexa_ro acceptat'!E216</f>
        <v>247.64</v>
      </c>
      <c r="F216" s="404"/>
    </row>
    <row r="217" spans="1:6">
      <c r="A217" s="402" t="s">
        <v>417</v>
      </c>
      <c r="B217" s="1009"/>
      <c r="C217" s="424" t="s">
        <v>1420</v>
      </c>
      <c r="D217" s="404">
        <f>'Anexa_ro acceptat'!D217</f>
        <v>250.98</v>
      </c>
      <c r="E217" s="404">
        <f>'Anexa_ro acceptat'!E217</f>
        <v>256.06</v>
      </c>
      <c r="F217" s="404"/>
    </row>
    <row r="218" spans="1:6">
      <c r="A218" s="402" t="s">
        <v>418</v>
      </c>
      <c r="B218" s="1009"/>
      <c r="C218" s="424" t="s">
        <v>1421</v>
      </c>
      <c r="D218" s="404">
        <f>'Anexa_ro acceptat'!D218</f>
        <v>271.42</v>
      </c>
      <c r="E218" s="404">
        <f>'Anexa_ro acceptat'!E218</f>
        <v>276.5</v>
      </c>
      <c r="F218" s="404"/>
    </row>
    <row r="219" spans="1:6">
      <c r="A219" s="402" t="s">
        <v>419</v>
      </c>
      <c r="B219" s="1009"/>
      <c r="C219" s="424" t="s">
        <v>1422</v>
      </c>
      <c r="D219" s="404">
        <f>'Anexa_ro acceptat'!D219</f>
        <v>290.66000000000003</v>
      </c>
      <c r="E219" s="404">
        <f>'Anexa_ro acceptat'!E219</f>
        <v>295.73</v>
      </c>
      <c r="F219" s="404"/>
    </row>
    <row r="220" spans="1:6">
      <c r="A220" s="402" t="s">
        <v>420</v>
      </c>
      <c r="B220" s="1009"/>
      <c r="C220" s="424" t="s">
        <v>1423</v>
      </c>
      <c r="D220" s="404">
        <f>'Anexa_ro acceptat'!D220</f>
        <v>318.91000000000003</v>
      </c>
      <c r="E220" s="404">
        <f>'Anexa_ro acceptat'!E220</f>
        <v>323.98</v>
      </c>
      <c r="F220" s="404"/>
    </row>
    <row r="221" spans="1:6">
      <c r="A221" s="402" t="s">
        <v>421</v>
      </c>
      <c r="B221" s="1009"/>
      <c r="C221" s="424" t="s">
        <v>1424</v>
      </c>
      <c r="D221" s="404">
        <f>'Anexa_ro acceptat'!D221</f>
        <v>345.07</v>
      </c>
      <c r="E221" s="404">
        <f>'Anexa_ro acceptat'!E221</f>
        <v>350.15</v>
      </c>
      <c r="F221" s="404"/>
    </row>
    <row r="222" spans="1:6">
      <c r="A222" s="402" t="s">
        <v>422</v>
      </c>
      <c r="B222" s="1009"/>
      <c r="C222" s="424" t="s">
        <v>1425</v>
      </c>
      <c r="D222" s="404">
        <f>'Anexa_ro acceptat'!D222</f>
        <v>449.37</v>
      </c>
      <c r="E222" s="404">
        <f>'Anexa_ro acceptat'!E222</f>
        <v>454.45</v>
      </c>
      <c r="F222" s="404"/>
    </row>
    <row r="223" spans="1:6">
      <c r="A223" s="402" t="s">
        <v>423</v>
      </c>
      <c r="B223" s="1009"/>
      <c r="C223" s="424" t="s">
        <v>1426</v>
      </c>
      <c r="D223" s="404">
        <f>'Anexa_ro acceptat'!D223</f>
        <v>466.74</v>
      </c>
      <c r="E223" s="404">
        <f>'Anexa_ro acceptat'!E223</f>
        <v>471.81</v>
      </c>
      <c r="F223" s="404"/>
    </row>
    <row r="224" spans="1:6">
      <c r="A224" s="402" t="s">
        <v>424</v>
      </c>
      <c r="B224" s="1009"/>
      <c r="C224" s="424" t="s">
        <v>1427</v>
      </c>
      <c r="D224" s="404">
        <f>'Anexa_ro acceptat'!D224</f>
        <v>508.21</v>
      </c>
      <c r="E224" s="404">
        <f>'Anexa_ro acceptat'!E224</f>
        <v>513.29</v>
      </c>
      <c r="F224" s="404"/>
    </row>
    <row r="225" spans="1:6">
      <c r="A225" s="402" t="s">
        <v>425</v>
      </c>
      <c r="B225" s="1009"/>
      <c r="C225" s="424" t="s">
        <v>1428</v>
      </c>
      <c r="D225" s="404">
        <f>'Anexa_ro acceptat'!D225</f>
        <v>708.99</v>
      </c>
      <c r="E225" s="404">
        <f>'Anexa_ro acceptat'!E225</f>
        <v>714.06</v>
      </c>
      <c r="F225" s="404"/>
    </row>
    <row r="226" spans="1:6">
      <c r="A226" s="402" t="s">
        <v>426</v>
      </c>
      <c r="B226" s="1009"/>
      <c r="C226" s="424" t="s">
        <v>1429</v>
      </c>
      <c r="D226" s="404">
        <f>'Anexa_ro acceptat'!D226</f>
        <v>1135.19</v>
      </c>
      <c r="E226" s="404">
        <f>'Anexa_ro acceptat'!E226</f>
        <v>1140.26</v>
      </c>
      <c r="F226" s="404"/>
    </row>
    <row r="227" spans="1:6">
      <c r="A227" s="402" t="s">
        <v>427</v>
      </c>
      <c r="B227" s="1009"/>
      <c r="C227" s="424" t="s">
        <v>1430</v>
      </c>
      <c r="D227" s="404">
        <f>'Anexa_ro acceptat'!D227</f>
        <v>1061.8499999999999</v>
      </c>
      <c r="E227" s="404">
        <f>'Anexa_ro acceptat'!E227</f>
        <v>1066.92</v>
      </c>
      <c r="F227" s="404"/>
    </row>
    <row r="228" spans="1:6">
      <c r="A228" s="402" t="s">
        <v>428</v>
      </c>
      <c r="B228" s="1009"/>
      <c r="C228" s="424" t="s">
        <v>1431</v>
      </c>
      <c r="D228" s="404">
        <f>'Anexa_ro acceptat'!D228</f>
        <v>1641.47</v>
      </c>
      <c r="E228" s="404">
        <f>'Anexa_ro acceptat'!E228</f>
        <v>1646.54</v>
      </c>
      <c r="F228" s="404"/>
    </row>
    <row r="229" spans="1:6">
      <c r="A229" s="402" t="s">
        <v>429</v>
      </c>
      <c r="B229" s="1009"/>
      <c r="C229" s="424" t="s">
        <v>1432</v>
      </c>
      <c r="D229" s="404">
        <f>'Anexa_ro acceptat'!D229</f>
        <v>1770.46</v>
      </c>
      <c r="E229" s="404">
        <f>'Anexa_ro acceptat'!E229</f>
        <v>1775.53</v>
      </c>
      <c r="F229" s="404"/>
    </row>
    <row r="230" spans="1:6">
      <c r="A230" s="402" t="s">
        <v>430</v>
      </c>
      <c r="B230" s="1009"/>
      <c r="C230" s="424" t="s">
        <v>1433</v>
      </c>
      <c r="D230" s="404">
        <f>'Anexa_ro acceptat'!D230</f>
        <v>2329.52</v>
      </c>
      <c r="E230" s="404">
        <f>'Anexa_ro acceptat'!E230</f>
        <v>2334.59</v>
      </c>
      <c r="F230" s="404"/>
    </row>
    <row r="231" spans="1:6" ht="18.75" customHeight="1">
      <c r="A231" s="402" t="s">
        <v>431</v>
      </c>
      <c r="B231" s="1009" t="s">
        <v>1470</v>
      </c>
      <c r="C231" s="424" t="s">
        <v>1419</v>
      </c>
      <c r="D231" s="404" t="str">
        <f>'Anexa_ro acceptat'!D231</f>
        <v xml:space="preserve"> </v>
      </c>
      <c r="E231" s="404">
        <f>'Anexa_ro acceptat'!E231</f>
        <v>266.2</v>
      </c>
      <c r="F231" s="404"/>
    </row>
    <row r="232" spans="1:6">
      <c r="A232" s="402" t="s">
        <v>432</v>
      </c>
      <c r="B232" s="1009"/>
      <c r="C232" s="424" t="s">
        <v>1420</v>
      </c>
      <c r="D232" s="404" t="str">
        <f>'Anexa_ro acceptat'!D232</f>
        <v xml:space="preserve"> </v>
      </c>
      <c r="E232" s="404">
        <f>'Anexa_ro acceptat'!E232</f>
        <v>267.51</v>
      </c>
      <c r="F232" s="404"/>
    </row>
    <row r="233" spans="1:6">
      <c r="A233" s="402" t="s">
        <v>433</v>
      </c>
      <c r="B233" s="1009"/>
      <c r="C233" s="424" t="s">
        <v>1421</v>
      </c>
      <c r="D233" s="404" t="str">
        <f>'Anexa_ro acceptat'!D233</f>
        <v xml:space="preserve"> </v>
      </c>
      <c r="E233" s="404">
        <f>'Anexa_ro acceptat'!E233</f>
        <v>278.76</v>
      </c>
      <c r="F233" s="404"/>
    </row>
    <row r="234" spans="1:6">
      <c r="A234" s="402" t="s">
        <v>434</v>
      </c>
      <c r="B234" s="1009"/>
      <c r="C234" s="424" t="s">
        <v>1422</v>
      </c>
      <c r="D234" s="404" t="str">
        <f>'Anexa_ro acceptat'!D234</f>
        <v xml:space="preserve"> </v>
      </c>
      <c r="E234" s="404">
        <f>'Anexa_ro acceptat'!E234</f>
        <v>261.73</v>
      </c>
      <c r="F234" s="404"/>
    </row>
    <row r="235" spans="1:6">
      <c r="A235" s="402" t="s">
        <v>435</v>
      </c>
      <c r="B235" s="1009"/>
      <c r="C235" s="424" t="s">
        <v>1423</v>
      </c>
      <c r="D235" s="404" t="str">
        <f>'Anexa_ro acceptat'!D235</f>
        <v xml:space="preserve"> </v>
      </c>
      <c r="E235" s="404">
        <f>'Anexa_ro acceptat'!E235</f>
        <v>315.83</v>
      </c>
      <c r="F235" s="404"/>
    </row>
    <row r="236" spans="1:6">
      <c r="A236" s="402" t="s">
        <v>436</v>
      </c>
      <c r="B236" s="1009"/>
      <c r="C236" s="424" t="s">
        <v>1424</v>
      </c>
      <c r="D236" s="404" t="str">
        <f>'Anexa_ro acceptat'!D236</f>
        <v xml:space="preserve"> </v>
      </c>
      <c r="E236" s="404">
        <f>'Anexa_ro acceptat'!E236</f>
        <v>398.67</v>
      </c>
      <c r="F236" s="404"/>
    </row>
    <row r="237" spans="1:6">
      <c r="A237" s="402" t="s">
        <v>437</v>
      </c>
      <c r="B237" s="1009"/>
      <c r="C237" s="424" t="s">
        <v>1425</v>
      </c>
      <c r="D237" s="404" t="str">
        <f>'Anexa_ro acceptat'!D237</f>
        <v xml:space="preserve"> </v>
      </c>
      <c r="E237" s="404">
        <f>'Anexa_ro acceptat'!E237</f>
        <v>415.94</v>
      </c>
      <c r="F237" s="404"/>
    </row>
    <row r="238" spans="1:6">
      <c r="A238" s="402" t="s">
        <v>438</v>
      </c>
      <c r="B238" s="1009"/>
      <c r="C238" s="424" t="s">
        <v>1435</v>
      </c>
      <c r="D238" s="404" t="str">
        <f>'Anexa_ro acceptat'!D238</f>
        <v xml:space="preserve"> </v>
      </c>
      <c r="E238" s="404">
        <f>'Anexa_ro acceptat'!E238</f>
        <v>437.21</v>
      </c>
      <c r="F238" s="404"/>
    </row>
    <row r="239" spans="1:6">
      <c r="A239" s="402" t="s">
        <v>439</v>
      </c>
      <c r="B239" s="1009"/>
      <c r="C239" s="424" t="s">
        <v>1427</v>
      </c>
      <c r="D239" s="404" t="str">
        <f>'Anexa_ro acceptat'!D239</f>
        <v xml:space="preserve"> </v>
      </c>
      <c r="E239" s="404">
        <f>'Anexa_ro acceptat'!E239</f>
        <v>411.67</v>
      </c>
      <c r="F239" s="404"/>
    </row>
    <row r="240" spans="1:6">
      <c r="A240" s="402" t="s">
        <v>440</v>
      </c>
      <c r="B240" s="1009"/>
      <c r="C240" s="424" t="s">
        <v>1428</v>
      </c>
      <c r="D240" s="404" t="str">
        <f>'Anexa_ro acceptat'!D240</f>
        <v xml:space="preserve"> </v>
      </c>
      <c r="E240" s="404">
        <f>'Anexa_ro acceptat'!E240</f>
        <v>1130.68</v>
      </c>
      <c r="F240" s="404"/>
    </row>
    <row r="241" spans="1:6">
      <c r="A241" s="402" t="s">
        <v>441</v>
      </c>
      <c r="B241" s="1009"/>
      <c r="C241" s="424" t="s">
        <v>1429</v>
      </c>
      <c r="D241" s="404" t="str">
        <f>'Anexa_ro acceptat'!D241</f>
        <v xml:space="preserve"> </v>
      </c>
      <c r="E241" s="404">
        <f>'Anexa_ro acceptat'!E241</f>
        <v>1143.5899999999999</v>
      </c>
      <c r="F241" s="404"/>
    </row>
    <row r="242" spans="1:6">
      <c r="A242" s="402" t="s">
        <v>442</v>
      </c>
      <c r="B242" s="1009"/>
      <c r="C242" s="424" t="s">
        <v>1430</v>
      </c>
      <c r="D242" s="404" t="str">
        <f>'Anexa_ro acceptat'!D242</f>
        <v xml:space="preserve"> </v>
      </c>
      <c r="E242" s="404">
        <f>'Anexa_ro acceptat'!E242</f>
        <v>1156.48</v>
      </c>
      <c r="F242" s="404"/>
    </row>
    <row r="243" spans="1:6">
      <c r="A243" s="402" t="s">
        <v>443</v>
      </c>
      <c r="B243" s="1009"/>
      <c r="C243" s="424" t="s">
        <v>1431</v>
      </c>
      <c r="D243" s="404" t="str">
        <f>'Anexa_ro acceptat'!D243</f>
        <v xml:space="preserve"> </v>
      </c>
      <c r="E243" s="404">
        <f>'Anexa_ro acceptat'!E243</f>
        <v>1646.6</v>
      </c>
      <c r="F243" s="404"/>
    </row>
    <row r="244" spans="1:6">
      <c r="A244" s="402" t="s">
        <v>444</v>
      </c>
      <c r="B244" s="1009"/>
      <c r="C244" s="424" t="s">
        <v>1432</v>
      </c>
      <c r="D244" s="404" t="str">
        <f>'Anexa_ro acceptat'!D244</f>
        <v xml:space="preserve"> </v>
      </c>
      <c r="E244" s="404">
        <f>'Anexa_ro acceptat'!E244</f>
        <v>1775.59</v>
      </c>
      <c r="F244" s="404"/>
    </row>
    <row r="245" spans="1:6">
      <c r="A245" s="402" t="s">
        <v>445</v>
      </c>
      <c r="B245" s="1009"/>
      <c r="C245" s="424" t="s">
        <v>1433</v>
      </c>
      <c r="D245" s="404" t="str">
        <f>'Anexa_ro acceptat'!D245</f>
        <v xml:space="preserve"> </v>
      </c>
      <c r="E245" s="404">
        <f>'Anexa_ro acceptat'!E245</f>
        <v>2334.65</v>
      </c>
      <c r="F245" s="404"/>
    </row>
    <row r="246" spans="1:6" ht="17.25" customHeight="1">
      <c r="A246" s="402" t="s">
        <v>446</v>
      </c>
      <c r="B246" s="1009" t="s">
        <v>1471</v>
      </c>
      <c r="C246" s="424" t="s">
        <v>1420</v>
      </c>
      <c r="D246" s="404" t="str">
        <f>'Anexa_ro acceptat'!D246</f>
        <v xml:space="preserve"> </v>
      </c>
      <c r="E246" s="404">
        <f>'Anexa_ro acceptat'!E246</f>
        <v>272.02999999999997</v>
      </c>
      <c r="F246" s="404"/>
    </row>
    <row r="247" spans="1:6">
      <c r="A247" s="402" t="s">
        <v>447</v>
      </c>
      <c r="B247" s="1009"/>
      <c r="C247" s="424" t="s">
        <v>1421</v>
      </c>
      <c r="D247" s="404" t="str">
        <f>'Anexa_ro acceptat'!D247</f>
        <v xml:space="preserve"> </v>
      </c>
      <c r="E247" s="404">
        <f>'Anexa_ro acceptat'!E247</f>
        <v>272.02999999999997</v>
      </c>
      <c r="F247" s="404"/>
    </row>
    <row r="248" spans="1:6">
      <c r="A248" s="402" t="s">
        <v>448</v>
      </c>
      <c r="B248" s="1009"/>
      <c r="C248" s="424" t="s">
        <v>1422</v>
      </c>
      <c r="D248" s="404" t="str">
        <f>'Anexa_ro acceptat'!D248</f>
        <v xml:space="preserve"> </v>
      </c>
      <c r="E248" s="404">
        <f>'Anexa_ro acceptat'!E248</f>
        <v>292.3</v>
      </c>
      <c r="F248" s="404"/>
    </row>
    <row r="249" spans="1:6">
      <c r="A249" s="402" t="s">
        <v>449</v>
      </c>
      <c r="B249" s="1009"/>
      <c r="C249" s="424" t="s">
        <v>1423</v>
      </c>
      <c r="D249" s="404" t="str">
        <f>'Anexa_ro acceptat'!D249</f>
        <v xml:space="preserve"> </v>
      </c>
      <c r="E249" s="404">
        <f>'Anexa_ro acceptat'!E249</f>
        <v>289.29000000000002</v>
      </c>
      <c r="F249" s="404"/>
    </row>
    <row r="250" spans="1:6">
      <c r="A250" s="402" t="s">
        <v>450</v>
      </c>
      <c r="B250" s="1009"/>
      <c r="C250" s="424" t="s">
        <v>1424</v>
      </c>
      <c r="D250" s="404" t="str">
        <f>'Anexa_ro acceptat'!D250</f>
        <v xml:space="preserve"> </v>
      </c>
      <c r="E250" s="404">
        <f>'Anexa_ro acceptat'!E250</f>
        <v>397.18</v>
      </c>
      <c r="F250" s="404"/>
    </row>
    <row r="251" spans="1:6">
      <c r="A251" s="402" t="s">
        <v>451</v>
      </c>
      <c r="B251" s="1009"/>
      <c r="C251" s="424" t="s">
        <v>1425</v>
      </c>
      <c r="D251" s="404" t="str">
        <f>'Anexa_ro acceptat'!D251</f>
        <v xml:space="preserve"> </v>
      </c>
      <c r="E251" s="404">
        <f>'Anexa_ro acceptat'!E251</f>
        <v>1202.42</v>
      </c>
      <c r="F251" s="404"/>
    </row>
    <row r="252" spans="1:6">
      <c r="A252" s="402" t="s">
        <v>452</v>
      </c>
      <c r="B252" s="1009"/>
      <c r="C252" s="424" t="s">
        <v>1435</v>
      </c>
      <c r="D252" s="404" t="str">
        <f>'Anexa_ro acceptat'!D252</f>
        <v xml:space="preserve"> </v>
      </c>
      <c r="E252" s="404">
        <f>'Anexa_ro acceptat'!E252</f>
        <v>1529.77</v>
      </c>
      <c r="F252" s="404"/>
    </row>
    <row r="253" spans="1:6">
      <c r="A253" s="402" t="s">
        <v>453</v>
      </c>
      <c r="B253" s="1009"/>
      <c r="C253" s="424" t="s">
        <v>1427</v>
      </c>
      <c r="D253" s="404" t="str">
        <f>'Anexa_ro acceptat'!D253</f>
        <v xml:space="preserve"> </v>
      </c>
      <c r="E253" s="404">
        <f>'Anexa_ro acceptat'!E253</f>
        <v>1636.47</v>
      </c>
      <c r="F253" s="404"/>
    </row>
    <row r="254" spans="1:6">
      <c r="A254" s="402" t="s">
        <v>454</v>
      </c>
      <c r="B254" s="1009"/>
      <c r="C254" s="424" t="s">
        <v>1428</v>
      </c>
      <c r="D254" s="404" t="str">
        <f>'Anexa_ro acceptat'!D254</f>
        <v xml:space="preserve"> </v>
      </c>
      <c r="E254" s="404">
        <f>'Anexa_ro acceptat'!E254</f>
        <v>1645.48</v>
      </c>
      <c r="F254" s="404"/>
    </row>
    <row r="255" spans="1:6">
      <c r="A255" s="402" t="s">
        <v>455</v>
      </c>
      <c r="B255" s="1009"/>
      <c r="C255" s="424" t="s">
        <v>1429</v>
      </c>
      <c r="D255" s="404" t="str">
        <f>'Anexa_ro acceptat'!D255</f>
        <v xml:space="preserve"> </v>
      </c>
      <c r="E255" s="404">
        <f>'Anexa_ro acceptat'!E255</f>
        <v>1804.78</v>
      </c>
      <c r="F255" s="404"/>
    </row>
    <row r="256" spans="1:6">
      <c r="A256" s="402" t="s">
        <v>456</v>
      </c>
      <c r="B256" s="1009"/>
      <c r="C256" s="424" t="s">
        <v>1430</v>
      </c>
      <c r="D256" s="404" t="str">
        <f>'Anexa_ro acceptat'!D256</f>
        <v xml:space="preserve"> </v>
      </c>
      <c r="E256" s="404">
        <f>'Anexa_ro acceptat'!E256</f>
        <v>2166.96</v>
      </c>
      <c r="F256" s="404"/>
    </row>
    <row r="257" spans="1:6">
      <c r="A257" s="402" t="s">
        <v>457</v>
      </c>
      <c r="B257" s="1009"/>
      <c r="C257" s="424" t="s">
        <v>1431</v>
      </c>
      <c r="D257" s="404" t="str">
        <f>'Anexa_ro acceptat'!D257</f>
        <v xml:space="preserve"> </v>
      </c>
      <c r="E257" s="404">
        <f>'Anexa_ro acceptat'!E257</f>
        <v>1907.47</v>
      </c>
      <c r="F257" s="404"/>
    </row>
    <row r="258" spans="1:6">
      <c r="A258" s="402" t="s">
        <v>458</v>
      </c>
      <c r="B258" s="1009"/>
      <c r="C258" s="424" t="s">
        <v>1432</v>
      </c>
      <c r="D258" s="404" t="str">
        <f>'Anexa_ro acceptat'!D258</f>
        <v xml:space="preserve"> </v>
      </c>
      <c r="E258" s="404">
        <f>'Anexa_ro acceptat'!E258</f>
        <v>1780.11</v>
      </c>
      <c r="F258" s="404"/>
    </row>
    <row r="259" spans="1:6">
      <c r="A259" s="402" t="s">
        <v>459</v>
      </c>
      <c r="B259" s="1009"/>
      <c r="C259" s="424" t="s">
        <v>1433</v>
      </c>
      <c r="D259" s="404" t="str">
        <f>'Anexa_ro acceptat'!D259</f>
        <v xml:space="preserve"> </v>
      </c>
      <c r="E259" s="404">
        <f>'Anexa_ro acceptat'!E259</f>
        <v>2339.17</v>
      </c>
      <c r="F259" s="404"/>
    </row>
    <row r="260" spans="1:6" ht="15.75" customHeight="1">
      <c r="A260" s="402" t="s">
        <v>460</v>
      </c>
      <c r="B260" s="1009" t="s">
        <v>1472</v>
      </c>
      <c r="C260" s="424" t="s">
        <v>1421</v>
      </c>
      <c r="D260" s="404" t="str">
        <f>'Anexa_ro acceptat'!D260</f>
        <v xml:space="preserve"> </v>
      </c>
      <c r="E260" s="404">
        <f>'Anexa_ro acceptat'!E260</f>
        <v>290.49</v>
      </c>
      <c r="F260" s="404"/>
    </row>
    <row r="261" spans="1:6">
      <c r="A261" s="402" t="s">
        <v>461</v>
      </c>
      <c r="B261" s="1009"/>
      <c r="C261" s="424" t="s">
        <v>1422</v>
      </c>
      <c r="D261" s="404" t="str">
        <f>'Anexa_ro acceptat'!D261</f>
        <v xml:space="preserve"> </v>
      </c>
      <c r="E261" s="404">
        <f>'Anexa_ro acceptat'!E261</f>
        <v>290.49</v>
      </c>
      <c r="F261" s="404"/>
    </row>
    <row r="262" spans="1:6">
      <c r="A262" s="402" t="s">
        <v>462</v>
      </c>
      <c r="B262" s="1009"/>
      <c r="C262" s="424" t="s">
        <v>1423</v>
      </c>
      <c r="D262" s="404" t="str">
        <f>'Anexa_ro acceptat'!D262</f>
        <v xml:space="preserve"> </v>
      </c>
      <c r="E262" s="404">
        <f>'Anexa_ro acceptat'!E262</f>
        <v>302.52</v>
      </c>
      <c r="F262" s="404"/>
    </row>
    <row r="263" spans="1:6">
      <c r="A263" s="402" t="s">
        <v>463</v>
      </c>
      <c r="B263" s="1009"/>
      <c r="C263" s="424" t="s">
        <v>1424</v>
      </c>
      <c r="D263" s="404" t="str">
        <f>'Anexa_ro acceptat'!D263</f>
        <v xml:space="preserve"> </v>
      </c>
      <c r="E263" s="404">
        <f>'Anexa_ro acceptat'!E263</f>
        <v>360.31</v>
      </c>
      <c r="F263" s="404"/>
    </row>
    <row r="264" spans="1:6">
      <c r="A264" s="402" t="s">
        <v>464</v>
      </c>
      <c r="B264" s="1009"/>
      <c r="C264" s="424" t="s">
        <v>1425</v>
      </c>
      <c r="D264" s="404" t="str">
        <f>'Anexa_ro acceptat'!D264</f>
        <v xml:space="preserve"> </v>
      </c>
      <c r="E264" s="404">
        <f>'Anexa_ro acceptat'!E264</f>
        <v>393.1</v>
      </c>
      <c r="F264" s="404"/>
    </row>
    <row r="265" spans="1:6">
      <c r="A265" s="402" t="s">
        <v>465</v>
      </c>
      <c r="B265" s="1009"/>
      <c r="C265" s="424" t="s">
        <v>1426</v>
      </c>
      <c r="D265" s="404" t="str">
        <f>'Anexa_ro acceptat'!D265</f>
        <v xml:space="preserve"> </v>
      </c>
      <c r="E265" s="404">
        <f>'Anexa_ro acceptat'!E265</f>
        <v>452.94</v>
      </c>
      <c r="F265" s="404"/>
    </row>
    <row r="266" spans="1:6">
      <c r="A266" s="402" t="s">
        <v>466</v>
      </c>
      <c r="B266" s="1009"/>
      <c r="C266" s="424" t="s">
        <v>1427</v>
      </c>
      <c r="D266" s="404" t="str">
        <f>'Anexa_ro acceptat'!D266</f>
        <v xml:space="preserve"> </v>
      </c>
      <c r="E266" s="404">
        <f>'Anexa_ro acceptat'!E266</f>
        <v>504.03</v>
      </c>
      <c r="F266" s="404"/>
    </row>
    <row r="267" spans="1:6">
      <c r="A267" s="402" t="s">
        <v>467</v>
      </c>
      <c r="B267" s="1009"/>
      <c r="C267" s="424" t="s">
        <v>1428</v>
      </c>
      <c r="D267" s="404" t="str">
        <f>'Anexa_ro acceptat'!D267</f>
        <v xml:space="preserve"> </v>
      </c>
      <c r="E267" s="404">
        <f>'Anexa_ro acceptat'!E267</f>
        <v>1135.4000000000001</v>
      </c>
      <c r="F267" s="404"/>
    </row>
    <row r="268" spans="1:6">
      <c r="A268" s="402" t="s">
        <v>468</v>
      </c>
      <c r="B268" s="1009"/>
      <c r="C268" s="424" t="s">
        <v>1429</v>
      </c>
      <c r="D268" s="404" t="str">
        <f>'Anexa_ro acceptat'!D268</f>
        <v xml:space="preserve"> </v>
      </c>
      <c r="E268" s="404">
        <f>'Anexa_ro acceptat'!E268</f>
        <v>1412.74</v>
      </c>
      <c r="F268" s="404"/>
    </row>
    <row r="269" spans="1:6">
      <c r="A269" s="402" t="s">
        <v>469</v>
      </c>
      <c r="B269" s="1009"/>
      <c r="C269" s="424" t="s">
        <v>1430</v>
      </c>
      <c r="D269" s="404" t="str">
        <f>'Anexa_ro acceptat'!D269</f>
        <v xml:space="preserve"> </v>
      </c>
      <c r="E269" s="404">
        <f>'Anexa_ro acceptat'!E269</f>
        <v>1603.1</v>
      </c>
      <c r="F269" s="404"/>
    </row>
    <row r="270" spans="1:6">
      <c r="A270" s="402" t="s">
        <v>470</v>
      </c>
      <c r="B270" s="1009"/>
      <c r="C270" s="424" t="s">
        <v>1431</v>
      </c>
      <c r="D270" s="404" t="str">
        <f>'Anexa_ro acceptat'!D270</f>
        <v xml:space="preserve"> </v>
      </c>
      <c r="E270" s="404">
        <f>'Anexa_ro acceptat'!E270</f>
        <v>1603.1</v>
      </c>
      <c r="F270" s="404"/>
    </row>
    <row r="271" spans="1:6">
      <c r="A271" s="402" t="s">
        <v>471</v>
      </c>
      <c r="B271" s="1009"/>
      <c r="C271" s="424" t="s">
        <v>1432</v>
      </c>
      <c r="D271" s="404" t="str">
        <f>'Anexa_ro acceptat'!D271</f>
        <v xml:space="preserve"> </v>
      </c>
      <c r="E271" s="404">
        <f>'Anexa_ro acceptat'!E271</f>
        <v>2737.22</v>
      </c>
      <c r="F271" s="404"/>
    </row>
    <row r="272" spans="1:6">
      <c r="A272" s="402" t="s">
        <v>472</v>
      </c>
      <c r="B272" s="1009"/>
      <c r="C272" s="424" t="s">
        <v>1433</v>
      </c>
      <c r="D272" s="404" t="str">
        <f>'Anexa_ro acceptat'!D272</f>
        <v xml:space="preserve"> </v>
      </c>
      <c r="E272" s="404">
        <f>'Anexa_ro acceptat'!E272</f>
        <v>2896.95</v>
      </c>
      <c r="F272" s="404"/>
    </row>
    <row r="273" spans="1:6" ht="18" customHeight="1">
      <c r="A273" s="402" t="s">
        <v>473</v>
      </c>
      <c r="B273" s="1009" t="s">
        <v>1473</v>
      </c>
      <c r="C273" s="424" t="s">
        <v>1422</v>
      </c>
      <c r="D273" s="404" t="str">
        <f>'Anexa_ro acceptat'!D273</f>
        <v xml:space="preserve"> </v>
      </c>
      <c r="E273" s="404">
        <f>'Anexa_ro acceptat'!E273</f>
        <v>3743.77</v>
      </c>
      <c r="F273" s="404"/>
    </row>
    <row r="274" spans="1:6">
      <c r="A274" s="402" t="s">
        <v>474</v>
      </c>
      <c r="B274" s="1009"/>
      <c r="C274" s="424" t="s">
        <v>1423</v>
      </c>
      <c r="D274" s="404" t="str">
        <f>'Anexa_ro acceptat'!D274</f>
        <v xml:space="preserve"> </v>
      </c>
      <c r="E274" s="404">
        <f>'Anexa_ro acceptat'!E274</f>
        <v>3745.32</v>
      </c>
      <c r="F274" s="404"/>
    </row>
    <row r="275" spans="1:6">
      <c r="A275" s="402" t="s">
        <v>475</v>
      </c>
      <c r="B275" s="1009"/>
      <c r="C275" s="424" t="s">
        <v>1424</v>
      </c>
      <c r="D275" s="404" t="str">
        <f>'Anexa_ro acceptat'!D275</f>
        <v xml:space="preserve"> </v>
      </c>
      <c r="E275" s="404">
        <f>'Anexa_ro acceptat'!E275</f>
        <v>3911.51</v>
      </c>
      <c r="F275" s="404"/>
    </row>
    <row r="276" spans="1:6">
      <c r="A276" s="402" t="s">
        <v>476</v>
      </c>
      <c r="B276" s="1009"/>
      <c r="C276" s="424" t="s">
        <v>1425</v>
      </c>
      <c r="D276" s="404" t="str">
        <f>'Anexa_ro acceptat'!D276</f>
        <v xml:space="preserve"> </v>
      </c>
      <c r="E276" s="404">
        <f>'Anexa_ro acceptat'!E276</f>
        <v>3992.11</v>
      </c>
      <c r="F276" s="404"/>
    </row>
    <row r="277" spans="1:6">
      <c r="A277" s="402" t="s">
        <v>477</v>
      </c>
      <c r="B277" s="1009"/>
      <c r="C277" s="424" t="s">
        <v>1426</v>
      </c>
      <c r="D277" s="404" t="str">
        <f>'Anexa_ro acceptat'!D277</f>
        <v xml:space="preserve"> </v>
      </c>
      <c r="E277" s="404">
        <f>'Anexa_ro acceptat'!E277</f>
        <v>4200.32</v>
      </c>
      <c r="F277" s="404"/>
    </row>
    <row r="278" spans="1:6">
      <c r="A278" s="402" t="s">
        <v>478</v>
      </c>
      <c r="B278" s="1009"/>
      <c r="C278" s="424" t="s">
        <v>1427</v>
      </c>
      <c r="D278" s="404" t="str">
        <f>'Anexa_ro acceptat'!D278</f>
        <v xml:space="preserve"> </v>
      </c>
      <c r="E278" s="404">
        <f>'Anexa_ro acceptat'!E278</f>
        <v>4489.88</v>
      </c>
      <c r="F278" s="404"/>
    </row>
    <row r="279" spans="1:6">
      <c r="A279" s="402" t="s">
        <v>479</v>
      </c>
      <c r="B279" s="1009"/>
      <c r="C279" s="424" t="s">
        <v>1428</v>
      </c>
      <c r="D279" s="404" t="str">
        <f>'Anexa_ro acceptat'!D279</f>
        <v xml:space="preserve"> </v>
      </c>
      <c r="E279" s="404">
        <f>'Anexa_ro acceptat'!E279</f>
        <v>4755.32</v>
      </c>
      <c r="F279" s="404"/>
    </row>
    <row r="280" spans="1:6">
      <c r="A280" s="402" t="s">
        <v>480</v>
      </c>
      <c r="B280" s="1009"/>
      <c r="C280" s="424" t="s">
        <v>1429</v>
      </c>
      <c r="D280" s="404" t="str">
        <f>'Anexa_ro acceptat'!D280</f>
        <v xml:space="preserve"> </v>
      </c>
      <c r="E280" s="404">
        <f>'Anexa_ro acceptat'!E280</f>
        <v>5020.76</v>
      </c>
      <c r="F280" s="404"/>
    </row>
    <row r="281" spans="1:6">
      <c r="A281" s="402" t="s">
        <v>481</v>
      </c>
      <c r="B281" s="1009"/>
      <c r="C281" s="424" t="s">
        <v>1430</v>
      </c>
      <c r="D281" s="404" t="str">
        <f>'Anexa_ro acceptat'!D281</f>
        <v xml:space="preserve"> </v>
      </c>
      <c r="E281" s="404">
        <f>'Anexa_ro acceptat'!E281</f>
        <v>6323.82</v>
      </c>
      <c r="F281" s="404"/>
    </row>
    <row r="282" spans="1:6">
      <c r="A282" s="402" t="s">
        <v>482</v>
      </c>
      <c r="B282" s="1009"/>
      <c r="C282" s="424" t="s">
        <v>1431</v>
      </c>
      <c r="D282" s="404" t="str">
        <f>'Anexa_ro acceptat'!D282</f>
        <v xml:space="preserve"> </v>
      </c>
      <c r="E282" s="404">
        <f>'Anexa_ro acceptat'!E282</f>
        <v>6323.82</v>
      </c>
      <c r="F282" s="404"/>
    </row>
    <row r="283" spans="1:6">
      <c r="A283" s="402" t="s">
        <v>483</v>
      </c>
      <c r="B283" s="1009"/>
      <c r="C283" s="424" t="s">
        <v>1432</v>
      </c>
      <c r="D283" s="404" t="str">
        <f>'Anexa_ro acceptat'!D283</f>
        <v xml:space="preserve"> </v>
      </c>
      <c r="E283" s="404">
        <f>'Anexa_ro acceptat'!E283</f>
        <v>10426.030000000001</v>
      </c>
      <c r="F283" s="404"/>
    </row>
    <row r="284" spans="1:6">
      <c r="A284" s="402" t="s">
        <v>484</v>
      </c>
      <c r="B284" s="1009"/>
      <c r="C284" s="424" t="s">
        <v>1433</v>
      </c>
      <c r="D284" s="404" t="str">
        <f>'Anexa_ro acceptat'!D284</f>
        <v xml:space="preserve"> </v>
      </c>
      <c r="E284" s="404">
        <f>'Anexa_ro acceptat'!E284</f>
        <v>10426.030000000001</v>
      </c>
      <c r="F284" s="404"/>
    </row>
    <row r="285" spans="1:6" ht="15.75" customHeight="1">
      <c r="A285" s="402" t="s">
        <v>485</v>
      </c>
      <c r="B285" s="1009" t="s">
        <v>1474</v>
      </c>
      <c r="C285" s="424" t="s">
        <v>1423</v>
      </c>
      <c r="D285" s="404" t="str">
        <f>'Anexa_ro acceptat'!D285</f>
        <v xml:space="preserve"> </v>
      </c>
      <c r="E285" s="404">
        <f>'Anexa_ro acceptat'!E285</f>
        <v>3810.7</v>
      </c>
      <c r="F285" s="404"/>
    </row>
    <row r="286" spans="1:6">
      <c r="A286" s="402" t="s">
        <v>486</v>
      </c>
      <c r="B286" s="1009"/>
      <c r="C286" s="424" t="s">
        <v>1424</v>
      </c>
      <c r="D286" s="404" t="str">
        <f>'Anexa_ro acceptat'!D286</f>
        <v xml:space="preserve"> </v>
      </c>
      <c r="E286" s="404">
        <f>'Anexa_ro acceptat'!E286</f>
        <v>3932.74</v>
      </c>
      <c r="F286" s="404"/>
    </row>
    <row r="287" spans="1:6">
      <c r="A287" s="402" t="s">
        <v>487</v>
      </c>
      <c r="B287" s="1009"/>
      <c r="C287" s="424" t="s">
        <v>1425</v>
      </c>
      <c r="D287" s="404" t="str">
        <f>'Anexa_ro acceptat'!D287</f>
        <v xml:space="preserve"> </v>
      </c>
      <c r="E287" s="404">
        <f>'Anexa_ro acceptat'!E287</f>
        <v>4011.72</v>
      </c>
      <c r="F287" s="404"/>
    </row>
    <row r="288" spans="1:6">
      <c r="A288" s="402" t="s">
        <v>488</v>
      </c>
      <c r="B288" s="1009"/>
      <c r="C288" s="424" t="s">
        <v>1426</v>
      </c>
      <c r="D288" s="404" t="str">
        <f>'Anexa_ro acceptat'!D288</f>
        <v xml:space="preserve"> </v>
      </c>
      <c r="E288" s="404">
        <f>'Anexa_ro acceptat'!E288</f>
        <v>4412.97</v>
      </c>
      <c r="F288" s="404"/>
    </row>
    <row r="289" spans="1:6">
      <c r="A289" s="402" t="s">
        <v>489</v>
      </c>
      <c r="B289" s="1009"/>
      <c r="C289" s="424" t="s">
        <v>1427</v>
      </c>
      <c r="D289" s="404" t="str">
        <f>'Anexa_ro acceptat'!D289</f>
        <v xml:space="preserve"> </v>
      </c>
      <c r="E289" s="404">
        <f>'Anexa_ro acceptat'!E289</f>
        <v>4847.32</v>
      </c>
      <c r="F289" s="404"/>
    </row>
    <row r="290" spans="1:6">
      <c r="A290" s="402" t="s">
        <v>490</v>
      </c>
      <c r="B290" s="1009"/>
      <c r="C290" s="424" t="s">
        <v>1428</v>
      </c>
      <c r="D290" s="404" t="str">
        <f>'Anexa_ro acceptat'!D290</f>
        <v xml:space="preserve"> </v>
      </c>
      <c r="E290" s="404">
        <f>'Anexa_ro acceptat'!E290</f>
        <v>5016.24</v>
      </c>
      <c r="F290" s="404"/>
    </row>
    <row r="291" spans="1:6">
      <c r="A291" s="402" t="s">
        <v>491</v>
      </c>
      <c r="B291" s="1009"/>
      <c r="C291" s="424" t="s">
        <v>1429</v>
      </c>
      <c r="D291" s="404" t="str">
        <f>'Anexa_ro acceptat'!D291</f>
        <v xml:space="preserve"> </v>
      </c>
      <c r="E291" s="404">
        <f>'Anexa_ro acceptat'!E291</f>
        <v>5185.1499999999996</v>
      </c>
      <c r="F291" s="404"/>
    </row>
    <row r="292" spans="1:6">
      <c r="A292" s="402" t="s">
        <v>492</v>
      </c>
      <c r="B292" s="1009"/>
      <c r="C292" s="424" t="s">
        <v>1430</v>
      </c>
      <c r="D292" s="404" t="str">
        <f>'Anexa_ro acceptat'!D292</f>
        <v xml:space="preserve"> </v>
      </c>
      <c r="E292" s="404">
        <f>'Anexa_ro acceptat'!E292</f>
        <v>6439.94</v>
      </c>
      <c r="F292" s="404"/>
    </row>
    <row r="293" spans="1:6">
      <c r="A293" s="402" t="s">
        <v>493</v>
      </c>
      <c r="B293" s="1009"/>
      <c r="C293" s="424" t="s">
        <v>1431</v>
      </c>
      <c r="D293" s="404" t="str">
        <f>'Anexa_ro acceptat'!D293</f>
        <v xml:space="preserve"> </v>
      </c>
      <c r="E293" s="404">
        <f>'Anexa_ro acceptat'!E293</f>
        <v>9673.4500000000007</v>
      </c>
      <c r="F293" s="404"/>
    </row>
    <row r="294" spans="1:6">
      <c r="A294" s="402" t="s">
        <v>494</v>
      </c>
      <c r="B294" s="1009"/>
      <c r="C294" s="424" t="s">
        <v>1432</v>
      </c>
      <c r="D294" s="404" t="str">
        <f>'Anexa_ro acceptat'!D294</f>
        <v xml:space="preserve"> </v>
      </c>
      <c r="E294" s="404">
        <f>'Anexa_ro acceptat'!E294</f>
        <v>10928.25</v>
      </c>
      <c r="F294" s="404"/>
    </row>
    <row r="295" spans="1:6">
      <c r="A295" s="402" t="s">
        <v>495</v>
      </c>
      <c r="B295" s="1009"/>
      <c r="C295" s="424" t="s">
        <v>1433</v>
      </c>
      <c r="D295" s="404" t="str">
        <f>'Anexa_ro acceptat'!D295</f>
        <v xml:space="preserve"> </v>
      </c>
      <c r="E295" s="404">
        <f>'Anexa_ro acceptat'!E295</f>
        <v>10928.25</v>
      </c>
      <c r="F295" s="404"/>
    </row>
    <row r="296" spans="1:6" ht="17.25" customHeight="1">
      <c r="A296" s="402" t="s">
        <v>496</v>
      </c>
      <c r="B296" s="1009" t="s">
        <v>1475</v>
      </c>
      <c r="C296" s="424" t="s">
        <v>1424</v>
      </c>
      <c r="D296" s="404" t="str">
        <f>'Anexa_ro acceptat'!D296</f>
        <v xml:space="preserve"> </v>
      </c>
      <c r="E296" s="404">
        <f>'Anexa_ro acceptat'!E296</f>
        <v>3944.6</v>
      </c>
      <c r="F296" s="404"/>
    </row>
    <row r="297" spans="1:6">
      <c r="A297" s="402" t="s">
        <v>497</v>
      </c>
      <c r="B297" s="1009"/>
      <c r="C297" s="424" t="s">
        <v>1425</v>
      </c>
      <c r="D297" s="404" t="str">
        <f>'Anexa_ro acceptat'!D297</f>
        <v xml:space="preserve"> </v>
      </c>
      <c r="E297" s="404">
        <f>'Anexa_ro acceptat'!E297</f>
        <v>4023.58</v>
      </c>
      <c r="F297" s="404"/>
    </row>
    <row r="298" spans="1:6">
      <c r="A298" s="402" t="s">
        <v>498</v>
      </c>
      <c r="B298" s="1009"/>
      <c r="C298" s="424" t="s">
        <v>1426</v>
      </c>
      <c r="D298" s="404" t="str">
        <f>'Anexa_ro acceptat'!D298</f>
        <v xml:space="preserve"> </v>
      </c>
      <c r="E298" s="404">
        <f>'Anexa_ro acceptat'!E298</f>
        <v>6020.37</v>
      </c>
      <c r="F298" s="404"/>
    </row>
    <row r="299" spans="1:6">
      <c r="A299" s="402" t="s">
        <v>499</v>
      </c>
      <c r="B299" s="1009"/>
      <c r="C299" s="424" t="s">
        <v>1427</v>
      </c>
      <c r="D299" s="404" t="str">
        <f>'Anexa_ro acceptat'!D299</f>
        <v xml:space="preserve"> </v>
      </c>
      <c r="E299" s="404">
        <f>'Anexa_ro acceptat'!E299</f>
        <v>6020.37</v>
      </c>
      <c r="F299" s="404"/>
    </row>
    <row r="300" spans="1:6">
      <c r="A300" s="402" t="s">
        <v>500</v>
      </c>
      <c r="B300" s="1009"/>
      <c r="C300" s="424" t="s">
        <v>1428</v>
      </c>
      <c r="D300" s="404" t="str">
        <f>'Anexa_ro acceptat'!D300</f>
        <v xml:space="preserve"> </v>
      </c>
      <c r="E300" s="404">
        <f>'Anexa_ro acceptat'!E300</f>
        <v>6020.37</v>
      </c>
      <c r="F300" s="404"/>
    </row>
    <row r="301" spans="1:6">
      <c r="A301" s="402" t="s">
        <v>501</v>
      </c>
      <c r="B301" s="1009"/>
      <c r="C301" s="424" t="s">
        <v>1429</v>
      </c>
      <c r="D301" s="404" t="str">
        <f>'Anexa_ro acceptat'!D301</f>
        <v xml:space="preserve"> </v>
      </c>
      <c r="E301" s="404">
        <f>'Anexa_ro acceptat'!E301</f>
        <v>6941.94</v>
      </c>
      <c r="F301" s="404"/>
    </row>
    <row r="302" spans="1:6">
      <c r="A302" s="402" t="s">
        <v>502</v>
      </c>
      <c r="B302" s="1009"/>
      <c r="C302" s="424" t="s">
        <v>1430</v>
      </c>
      <c r="D302" s="404" t="str">
        <f>'Anexa_ro acceptat'!D302</f>
        <v xml:space="preserve"> </v>
      </c>
      <c r="E302" s="404">
        <f>'Anexa_ro acceptat'!E302</f>
        <v>6941.94</v>
      </c>
      <c r="F302" s="404"/>
    </row>
    <row r="303" spans="1:6">
      <c r="A303" s="402" t="s">
        <v>503</v>
      </c>
      <c r="B303" s="1009"/>
      <c r="C303" s="424" t="s">
        <v>1431</v>
      </c>
      <c r="D303" s="404" t="str">
        <f>'Anexa_ro acceptat'!D303</f>
        <v xml:space="preserve"> </v>
      </c>
      <c r="E303" s="404">
        <f>'Anexa_ro acceptat'!E303</f>
        <v>9685.32</v>
      </c>
      <c r="F303" s="404"/>
    </row>
    <row r="304" spans="1:6">
      <c r="A304" s="402" t="s">
        <v>504</v>
      </c>
      <c r="B304" s="1009"/>
      <c r="C304" s="424" t="s">
        <v>1432</v>
      </c>
      <c r="D304" s="404" t="str">
        <f>'Anexa_ro acceptat'!D304</f>
        <v xml:space="preserve"> </v>
      </c>
      <c r="E304" s="404">
        <f>'Anexa_ro acceptat'!E304</f>
        <v>9685.32</v>
      </c>
      <c r="F304" s="404"/>
    </row>
    <row r="305" spans="1:6">
      <c r="A305" s="402" t="s">
        <v>505</v>
      </c>
      <c r="B305" s="1009"/>
      <c r="C305" s="424" t="s">
        <v>1433</v>
      </c>
      <c r="D305" s="404" t="str">
        <f>'Anexa_ro acceptat'!D305</f>
        <v xml:space="preserve"> </v>
      </c>
      <c r="E305" s="404">
        <f>'Anexa_ro acceptat'!E305</f>
        <v>10988.37</v>
      </c>
      <c r="F305" s="404"/>
    </row>
    <row r="306" spans="1:6" ht="13.5" customHeight="1">
      <c r="A306" s="402" t="s">
        <v>506</v>
      </c>
      <c r="B306" s="1009" t="s">
        <v>1476</v>
      </c>
      <c r="C306" s="424" t="s">
        <v>1425</v>
      </c>
      <c r="D306" s="404" t="str">
        <f>'Anexa_ro acceptat'!D306</f>
        <v xml:space="preserve"> </v>
      </c>
      <c r="E306" s="404">
        <f>'Anexa_ro acceptat'!E306</f>
        <v>3894.88</v>
      </c>
      <c r="F306" s="404"/>
    </row>
    <row r="307" spans="1:6">
      <c r="A307" s="402" t="s">
        <v>507</v>
      </c>
      <c r="B307" s="1009"/>
      <c r="C307" s="424" t="s">
        <v>1426</v>
      </c>
      <c r="D307" s="404" t="str">
        <f>'Anexa_ro acceptat'!D307</f>
        <v xml:space="preserve"> </v>
      </c>
      <c r="E307" s="404">
        <f>'Anexa_ro acceptat'!E307</f>
        <v>3198.3</v>
      </c>
      <c r="F307" s="404"/>
    </row>
    <row r="308" spans="1:6">
      <c r="A308" s="402" t="s">
        <v>508</v>
      </c>
      <c r="B308" s="1009"/>
      <c r="C308" s="424" t="s">
        <v>1427</v>
      </c>
      <c r="D308" s="404" t="str">
        <f>'Anexa_ro acceptat'!D308</f>
        <v xml:space="preserve"> </v>
      </c>
      <c r="E308" s="404">
        <f>'Anexa_ro acceptat'!E308</f>
        <v>3198.3</v>
      </c>
      <c r="F308" s="404"/>
    </row>
    <row r="309" spans="1:6">
      <c r="A309" s="402" t="s">
        <v>509</v>
      </c>
      <c r="B309" s="1009"/>
      <c r="C309" s="424" t="s">
        <v>1428</v>
      </c>
      <c r="D309" s="404" t="str">
        <f>'Anexa_ro acceptat'!D309</f>
        <v xml:space="preserve"> </v>
      </c>
      <c r="E309" s="404">
        <f>'Anexa_ro acceptat'!E309</f>
        <v>4489.72</v>
      </c>
      <c r="F309" s="404"/>
    </row>
    <row r="310" spans="1:6">
      <c r="A310" s="402" t="s">
        <v>510</v>
      </c>
      <c r="B310" s="1009"/>
      <c r="C310" s="424" t="s">
        <v>1429</v>
      </c>
      <c r="D310" s="404" t="str">
        <f>'Anexa_ro acceptat'!D310</f>
        <v xml:space="preserve"> </v>
      </c>
      <c r="E310" s="404">
        <f>'Anexa_ro acceptat'!E310</f>
        <v>4489.72</v>
      </c>
      <c r="F310" s="404"/>
    </row>
    <row r="311" spans="1:6">
      <c r="A311" s="402" t="s">
        <v>511</v>
      </c>
      <c r="B311" s="1009"/>
      <c r="C311" s="424" t="s">
        <v>1430</v>
      </c>
      <c r="D311" s="404" t="str">
        <f>'Anexa_ro acceptat'!D311</f>
        <v xml:space="preserve"> </v>
      </c>
      <c r="E311" s="404">
        <f>'Anexa_ro acceptat'!E311</f>
        <v>5295.23</v>
      </c>
      <c r="F311" s="404"/>
    </row>
    <row r="312" spans="1:6">
      <c r="A312" s="402" t="s">
        <v>512</v>
      </c>
      <c r="B312" s="1009"/>
      <c r="C312" s="424" t="s">
        <v>1431</v>
      </c>
      <c r="D312" s="404" t="str">
        <f>'Anexa_ro acceptat'!D312</f>
        <v xml:space="preserve"> </v>
      </c>
      <c r="E312" s="404">
        <f>'Anexa_ro acceptat'!E312</f>
        <v>6983.39</v>
      </c>
      <c r="F312" s="404"/>
    </row>
    <row r="313" spans="1:6">
      <c r="A313" s="402" t="s">
        <v>513</v>
      </c>
      <c r="B313" s="1009"/>
      <c r="C313" s="424" t="s">
        <v>1442</v>
      </c>
      <c r="D313" s="404" t="str">
        <f>'Anexa_ro acceptat'!D313</f>
        <v xml:space="preserve"> </v>
      </c>
      <c r="E313" s="404">
        <f>'Anexa_ro acceptat'!E313</f>
        <v>16530.849999999999</v>
      </c>
      <c r="F313" s="404"/>
    </row>
    <row r="314" spans="1:6">
      <c r="A314" s="402" t="s">
        <v>514</v>
      </c>
      <c r="B314" s="1009"/>
      <c r="C314" s="424" t="s">
        <v>1433</v>
      </c>
      <c r="D314" s="404" t="str">
        <f>'Anexa_ro acceptat'!D314</f>
        <v xml:space="preserve"> </v>
      </c>
      <c r="E314" s="404">
        <f>'Anexa_ro acceptat'!E314</f>
        <v>17928.03</v>
      </c>
      <c r="F314" s="404"/>
    </row>
    <row r="315" spans="1:6" ht="19.5" customHeight="1">
      <c r="A315" s="402" t="s">
        <v>515</v>
      </c>
      <c r="B315" s="1009" t="s">
        <v>1477</v>
      </c>
      <c r="C315" s="424" t="s">
        <v>1426</v>
      </c>
      <c r="D315" s="404" t="str">
        <f>'Anexa_ro acceptat'!D315</f>
        <v xml:space="preserve"> </v>
      </c>
      <c r="E315" s="404">
        <f>'Anexa_ro acceptat'!E315</f>
        <v>4339.87</v>
      </c>
      <c r="F315" s="404"/>
    </row>
    <row r="316" spans="1:6">
      <c r="A316" s="402" t="s">
        <v>516</v>
      </c>
      <c r="B316" s="1009"/>
      <c r="C316" s="424" t="s">
        <v>1427</v>
      </c>
      <c r="D316" s="404" t="str">
        <f>'Anexa_ro acceptat'!D316</f>
        <v xml:space="preserve"> </v>
      </c>
      <c r="E316" s="404">
        <f>'Anexa_ro acceptat'!E316</f>
        <v>4339.87</v>
      </c>
      <c r="F316" s="404"/>
    </row>
    <row r="317" spans="1:6">
      <c r="A317" s="402" t="s">
        <v>517</v>
      </c>
      <c r="B317" s="1009"/>
      <c r="C317" s="424" t="s">
        <v>1428</v>
      </c>
      <c r="D317" s="404" t="str">
        <f>'Anexa_ro acceptat'!D317</f>
        <v xml:space="preserve"> </v>
      </c>
      <c r="E317" s="404">
        <f>'Anexa_ro acceptat'!E317</f>
        <v>4462.08</v>
      </c>
      <c r="F317" s="404"/>
    </row>
    <row r="318" spans="1:6">
      <c r="A318" s="402" t="s">
        <v>518</v>
      </c>
      <c r="B318" s="1009"/>
      <c r="C318" s="424" t="s">
        <v>1429</v>
      </c>
      <c r="D318" s="404" t="str">
        <f>'Anexa_ro acceptat'!D318</f>
        <v xml:space="preserve"> </v>
      </c>
      <c r="E318" s="404">
        <f>'Anexa_ro acceptat'!E318</f>
        <v>4806.78</v>
      </c>
      <c r="F318" s="404"/>
    </row>
    <row r="319" spans="1:6">
      <c r="A319" s="402" t="s">
        <v>519</v>
      </c>
      <c r="B319" s="1009"/>
      <c r="C319" s="424" t="s">
        <v>1430</v>
      </c>
      <c r="D319" s="404" t="str">
        <f>'Anexa_ro acceptat'!D319</f>
        <v xml:space="preserve"> </v>
      </c>
      <c r="E319" s="404">
        <f>'Anexa_ro acceptat'!E319</f>
        <v>7010.9</v>
      </c>
      <c r="F319" s="404"/>
    </row>
    <row r="320" spans="1:6">
      <c r="A320" s="402" t="s">
        <v>520</v>
      </c>
      <c r="B320" s="1009"/>
      <c r="C320" s="424" t="s">
        <v>1431</v>
      </c>
      <c r="D320" s="404" t="str">
        <f>'Anexa_ro acceptat'!D320</f>
        <v xml:space="preserve"> </v>
      </c>
      <c r="E320" s="404">
        <f>'Anexa_ro acceptat'!E320</f>
        <v>7072.02</v>
      </c>
      <c r="F320" s="404"/>
    </row>
    <row r="321" spans="1:6">
      <c r="A321" s="402" t="s">
        <v>521</v>
      </c>
      <c r="B321" s="1009"/>
      <c r="C321" s="424" t="s">
        <v>1442</v>
      </c>
      <c r="D321" s="404" t="str">
        <f>'Anexa_ro acceptat'!D321</f>
        <v xml:space="preserve"> </v>
      </c>
      <c r="E321" s="404">
        <f>'Anexa_ro acceptat'!E321</f>
        <v>13422.89</v>
      </c>
      <c r="F321" s="404"/>
    </row>
    <row r="322" spans="1:6">
      <c r="A322" s="402" t="s">
        <v>522</v>
      </c>
      <c r="B322" s="1009"/>
      <c r="C322" s="424" t="s">
        <v>1433</v>
      </c>
      <c r="D322" s="404" t="str">
        <f>'Anexa_ro acceptat'!D322</f>
        <v xml:space="preserve"> </v>
      </c>
      <c r="E322" s="404">
        <f>'Anexa_ro acceptat'!E322</f>
        <v>20587.87</v>
      </c>
      <c r="F322" s="404"/>
    </row>
    <row r="323" spans="1:6" ht="19.5" customHeight="1">
      <c r="A323" s="402" t="s">
        <v>523</v>
      </c>
      <c r="B323" s="1009" t="s">
        <v>1478</v>
      </c>
      <c r="C323" s="424" t="s">
        <v>1427</v>
      </c>
      <c r="D323" s="404" t="str">
        <f>'Anexa_ro acceptat'!D323</f>
        <v xml:space="preserve"> </v>
      </c>
      <c r="E323" s="404">
        <f>'Anexa_ro acceptat'!E323</f>
        <v>4481.6099999999997</v>
      </c>
      <c r="F323" s="404"/>
    </row>
    <row r="324" spans="1:6">
      <c r="A324" s="402" t="s">
        <v>524</v>
      </c>
      <c r="B324" s="1009"/>
      <c r="C324" s="424" t="s">
        <v>1428</v>
      </c>
      <c r="D324" s="404" t="str">
        <f>'Anexa_ro acceptat'!D324</f>
        <v xml:space="preserve"> </v>
      </c>
      <c r="E324" s="404">
        <f>'Anexa_ro acceptat'!E324</f>
        <v>4481.6099999999997</v>
      </c>
      <c r="F324" s="404"/>
    </row>
    <row r="325" spans="1:6">
      <c r="A325" s="402" t="s">
        <v>525</v>
      </c>
      <c r="B325" s="1009"/>
      <c r="C325" s="424" t="s">
        <v>1429</v>
      </c>
      <c r="D325" s="404" t="str">
        <f>'Anexa_ro acceptat'!D325</f>
        <v xml:space="preserve"> </v>
      </c>
      <c r="E325" s="404">
        <f>'Anexa_ro acceptat'!E325</f>
        <v>4953.54</v>
      </c>
      <c r="F325" s="404"/>
    </row>
    <row r="326" spans="1:6">
      <c r="A326" s="402" t="s">
        <v>526</v>
      </c>
      <c r="B326" s="1009"/>
      <c r="C326" s="424" t="s">
        <v>1430</v>
      </c>
      <c r="D326" s="404" t="str">
        <f>'Anexa_ro acceptat'!D326</f>
        <v xml:space="preserve"> </v>
      </c>
      <c r="E326" s="404">
        <f>'Anexa_ro acceptat'!E326</f>
        <v>7030.43</v>
      </c>
      <c r="F326" s="404"/>
    </row>
    <row r="327" spans="1:6">
      <c r="A327" s="402" t="s">
        <v>527</v>
      </c>
      <c r="B327" s="1009"/>
      <c r="C327" s="424" t="s">
        <v>1431</v>
      </c>
      <c r="D327" s="404" t="str">
        <f>'Anexa_ro acceptat'!D327</f>
        <v xml:space="preserve"> </v>
      </c>
      <c r="E327" s="404">
        <f>'Anexa_ro acceptat'!E327</f>
        <v>7259.23</v>
      </c>
      <c r="F327" s="404"/>
    </row>
    <row r="328" spans="1:6">
      <c r="A328" s="402" t="s">
        <v>528</v>
      </c>
      <c r="B328" s="1009"/>
      <c r="C328" s="424" t="s">
        <v>1442</v>
      </c>
      <c r="D328" s="404" t="str">
        <f>'Anexa_ro acceptat'!D328</f>
        <v xml:space="preserve"> </v>
      </c>
      <c r="E328" s="404">
        <f>'Anexa_ro acceptat'!E328</f>
        <v>17249.560000000001</v>
      </c>
      <c r="F328" s="404"/>
    </row>
    <row r="329" spans="1:6">
      <c r="A329" s="402" t="s">
        <v>529</v>
      </c>
      <c r="B329" s="1009"/>
      <c r="C329" s="424" t="s">
        <v>1433</v>
      </c>
      <c r="D329" s="404" t="str">
        <f>'Anexa_ro acceptat'!D329</f>
        <v xml:space="preserve"> </v>
      </c>
      <c r="E329" s="404">
        <f>'Anexa_ro acceptat'!E329</f>
        <v>20607.400000000001</v>
      </c>
      <c r="F329" s="404"/>
    </row>
    <row r="330" spans="1:6" ht="15" customHeight="1">
      <c r="A330" s="402" t="s">
        <v>530</v>
      </c>
      <c r="B330" s="1009" t="s">
        <v>1479</v>
      </c>
      <c r="C330" s="424" t="s">
        <v>1428</v>
      </c>
      <c r="D330" s="404" t="str">
        <f>'Anexa_ro acceptat'!D330</f>
        <v xml:space="preserve"> </v>
      </c>
      <c r="E330" s="404">
        <f>'Anexa_ro acceptat'!E330</f>
        <v>5664.92</v>
      </c>
      <c r="F330" s="404"/>
    </row>
    <row r="331" spans="1:6">
      <c r="A331" s="402" t="s">
        <v>531</v>
      </c>
      <c r="B331" s="1009"/>
      <c r="C331" s="424" t="s">
        <v>1429</v>
      </c>
      <c r="D331" s="404" t="str">
        <f>'Anexa_ro acceptat'!D331</f>
        <v xml:space="preserve"> </v>
      </c>
      <c r="E331" s="404">
        <f>'Anexa_ro acceptat'!E331</f>
        <v>6800.85</v>
      </c>
      <c r="F331" s="404"/>
    </row>
    <row r="332" spans="1:6">
      <c r="A332" s="402" t="s">
        <v>532</v>
      </c>
      <c r="B332" s="1009"/>
      <c r="C332" s="424" t="s">
        <v>1430</v>
      </c>
      <c r="D332" s="404" t="str">
        <f>'Anexa_ro acceptat'!D332</f>
        <v xml:space="preserve"> </v>
      </c>
      <c r="E332" s="404">
        <f>'Anexa_ro acceptat'!E332</f>
        <v>8724.4500000000007</v>
      </c>
      <c r="F332" s="404"/>
    </row>
    <row r="333" spans="1:6">
      <c r="A333" s="402" t="s">
        <v>533</v>
      </c>
      <c r="B333" s="1009"/>
      <c r="C333" s="424" t="s">
        <v>1431</v>
      </c>
      <c r="D333" s="404" t="str">
        <f>'Anexa_ro acceptat'!D333</f>
        <v xml:space="preserve"> </v>
      </c>
      <c r="E333" s="404">
        <f>'Anexa_ro acceptat'!E333</f>
        <v>8724.4500000000007</v>
      </c>
      <c r="F333" s="404"/>
    </row>
    <row r="334" spans="1:6">
      <c r="A334" s="402" t="s">
        <v>534</v>
      </c>
      <c r="B334" s="1009"/>
      <c r="C334" s="424" t="s">
        <v>1442</v>
      </c>
      <c r="D334" s="404" t="str">
        <f>'Anexa_ro acceptat'!D334</f>
        <v xml:space="preserve"> </v>
      </c>
      <c r="E334" s="404">
        <f>'Anexa_ro acceptat'!E334</f>
        <v>14455.17</v>
      </c>
      <c r="F334" s="404"/>
    </row>
    <row r="335" spans="1:6">
      <c r="A335" s="402" t="s">
        <v>535</v>
      </c>
      <c r="B335" s="1009"/>
      <c r="C335" s="424" t="s">
        <v>1433</v>
      </c>
      <c r="D335" s="404" t="str">
        <f>'Anexa_ro acceptat'!D335</f>
        <v xml:space="preserve"> </v>
      </c>
      <c r="E335" s="404">
        <f>'Anexa_ro acceptat'!E335</f>
        <v>20618.27</v>
      </c>
      <c r="F335" s="404"/>
    </row>
    <row r="336" spans="1:6" ht="16.5" customHeight="1">
      <c r="A336" s="402" t="s">
        <v>536</v>
      </c>
      <c r="B336" s="1009" t="s">
        <v>1480</v>
      </c>
      <c r="C336" s="424" t="s">
        <v>1429</v>
      </c>
      <c r="D336" s="404" t="str">
        <f>'Anexa_ro acceptat'!D336</f>
        <v xml:space="preserve"> </v>
      </c>
      <c r="E336" s="404">
        <f>'Anexa_ro acceptat'!E336</f>
        <v>8884.7000000000007</v>
      </c>
      <c r="F336" s="404"/>
    </row>
    <row r="337" spans="1:6">
      <c r="A337" s="402" t="s">
        <v>537</v>
      </c>
      <c r="B337" s="1009"/>
      <c r="C337" s="424" t="s">
        <v>1430</v>
      </c>
      <c r="D337" s="404" t="str">
        <f>'Anexa_ro acceptat'!D337</f>
        <v xml:space="preserve"> </v>
      </c>
      <c r="E337" s="404">
        <f>'Anexa_ro acceptat'!E337</f>
        <v>10855.38</v>
      </c>
      <c r="F337" s="404"/>
    </row>
    <row r="338" spans="1:6">
      <c r="A338" s="402" t="s">
        <v>538</v>
      </c>
      <c r="B338" s="1009"/>
      <c r="C338" s="424" t="s">
        <v>1431</v>
      </c>
      <c r="D338" s="404" t="str">
        <f>'Anexa_ro acceptat'!D338</f>
        <v xml:space="preserve"> </v>
      </c>
      <c r="E338" s="404">
        <f>'Anexa_ro acceptat'!E338</f>
        <v>10855.38</v>
      </c>
      <c r="F338" s="404"/>
    </row>
    <row r="339" spans="1:6">
      <c r="A339" s="402" t="s">
        <v>539</v>
      </c>
      <c r="B339" s="1009"/>
      <c r="C339" s="424" t="s">
        <v>1442</v>
      </c>
      <c r="D339" s="404" t="str">
        <f>'Anexa_ro acceptat'!D339</f>
        <v xml:space="preserve"> </v>
      </c>
      <c r="E339" s="404">
        <f>'Anexa_ro acceptat'!E339</f>
        <v>14465.22</v>
      </c>
      <c r="F339" s="404"/>
    </row>
    <row r="340" spans="1:6">
      <c r="A340" s="402" t="s">
        <v>540</v>
      </c>
      <c r="B340" s="1009"/>
      <c r="C340" s="424" t="s">
        <v>1481</v>
      </c>
      <c r="D340" s="404" t="str">
        <f>'Anexa_ro acceptat'!D340</f>
        <v xml:space="preserve"> </v>
      </c>
      <c r="E340" s="404">
        <f>'Anexa_ro acceptat'!E340</f>
        <v>23926.15</v>
      </c>
      <c r="F340" s="404"/>
    </row>
    <row r="341" spans="1:6" ht="17.25" customHeight="1">
      <c r="A341" s="402" t="s">
        <v>541</v>
      </c>
      <c r="B341" s="1009" t="s">
        <v>1482</v>
      </c>
      <c r="C341" s="424" t="s">
        <v>1430</v>
      </c>
      <c r="D341" s="404" t="str">
        <f>'Anexa_ro acceptat'!D341</f>
        <v xml:space="preserve"> </v>
      </c>
      <c r="E341" s="404">
        <f>'Anexa_ro acceptat'!E341</f>
        <v>8667.84</v>
      </c>
      <c r="F341" s="404"/>
    </row>
    <row r="342" spans="1:6">
      <c r="A342" s="402" t="s">
        <v>542</v>
      </c>
      <c r="B342" s="1009"/>
      <c r="C342" s="424" t="s">
        <v>1431</v>
      </c>
      <c r="D342" s="404" t="str">
        <f>'Anexa_ro acceptat'!D342</f>
        <v xml:space="preserve"> </v>
      </c>
      <c r="E342" s="404">
        <f>'Anexa_ro acceptat'!E342</f>
        <v>8667.84</v>
      </c>
      <c r="F342" s="404"/>
    </row>
    <row r="343" spans="1:6">
      <c r="A343" s="402" t="s">
        <v>543</v>
      </c>
      <c r="B343" s="1009"/>
      <c r="C343" s="424" t="s">
        <v>1442</v>
      </c>
      <c r="D343" s="404" t="str">
        <f>'Anexa_ro acceptat'!D343</f>
        <v xml:space="preserve"> </v>
      </c>
      <c r="E343" s="404">
        <f>'Anexa_ro acceptat'!E343</f>
        <v>10896.21</v>
      </c>
      <c r="F343" s="404"/>
    </row>
    <row r="344" spans="1:6">
      <c r="A344" s="402" t="s">
        <v>1255</v>
      </c>
      <c r="B344" s="1009"/>
      <c r="C344" s="424" t="s">
        <v>1433</v>
      </c>
      <c r="D344" s="404" t="str">
        <f>'Anexa_ro acceptat'!D344</f>
        <v xml:space="preserve"> </v>
      </c>
      <c r="E344" s="404">
        <f>'Anexa_ro acceptat'!E344</f>
        <v>23946.67</v>
      </c>
      <c r="F344" s="404"/>
    </row>
    <row r="345" spans="1:6" ht="25.5" customHeight="1">
      <c r="A345" s="433" t="s">
        <v>1256</v>
      </c>
      <c r="B345" s="1012" t="s">
        <v>1483</v>
      </c>
      <c r="C345" s="1012"/>
      <c r="D345" s="434">
        <f>'Anexa_ro acceptat'!D345</f>
        <v>131.80000000000001</v>
      </c>
      <c r="E345" s="434">
        <f>'Anexa_ro acceptat'!E345</f>
        <v>131.80000000000001</v>
      </c>
      <c r="F345" s="434"/>
    </row>
    <row r="346" spans="1:6" ht="39" customHeight="1">
      <c r="A346" s="433" t="s">
        <v>1258</v>
      </c>
      <c r="B346" s="1012" t="s">
        <v>1484</v>
      </c>
      <c r="C346" s="1012"/>
      <c r="D346" s="1012"/>
      <c r="E346" s="1012"/>
      <c r="F346" s="1012"/>
    </row>
    <row r="347" spans="1:6" ht="21" customHeight="1">
      <c r="A347" s="402" t="s">
        <v>545</v>
      </c>
      <c r="B347" s="1008" t="s">
        <v>1485</v>
      </c>
      <c r="C347" s="1008"/>
      <c r="D347" s="415">
        <f>'Anexa_ro acceptat'!D347</f>
        <v>187.45</v>
      </c>
      <c r="E347" s="415">
        <f>'Anexa_ro acceptat'!E347</f>
        <v>187.45</v>
      </c>
      <c r="F347" s="415">
        <f>'Anexa_ro acceptat'!F347</f>
        <v>73.86</v>
      </c>
    </row>
    <row r="348" spans="1:6" ht="21.75" customHeight="1">
      <c r="A348" s="402" t="s">
        <v>546</v>
      </c>
      <c r="B348" s="1008" t="s">
        <v>1486</v>
      </c>
      <c r="C348" s="1008"/>
      <c r="D348" s="415" t="str">
        <f>'Anexa_ro acceptat'!D348</f>
        <v xml:space="preserve"> </v>
      </c>
      <c r="E348" s="415">
        <f>'Anexa_ro acceptat'!E348</f>
        <v>192.52</v>
      </c>
      <c r="F348" s="415">
        <f>'Anexa_ro acceptat'!F348</f>
        <v>80.95</v>
      </c>
    </row>
    <row r="349" spans="1:6" ht="20.25" customHeight="1">
      <c r="A349" s="402" t="s">
        <v>547</v>
      </c>
      <c r="B349" s="1008" t="s">
        <v>1487</v>
      </c>
      <c r="C349" s="1008"/>
      <c r="D349" s="415" t="str">
        <f>'Anexa_ro acceptat'!D349</f>
        <v xml:space="preserve"> </v>
      </c>
      <c r="E349" s="415">
        <f>'Anexa_ro acceptat'!E349</f>
        <v>205.86</v>
      </c>
      <c r="F349" s="415">
        <f>'Anexa_ro acceptat'!F349</f>
        <v>94.3</v>
      </c>
    </row>
    <row r="350" spans="1:6" ht="21.75" customHeight="1">
      <c r="A350" s="402" t="s">
        <v>548</v>
      </c>
      <c r="B350" s="1008" t="s">
        <v>1488</v>
      </c>
      <c r="C350" s="1008"/>
      <c r="D350" s="415" t="str">
        <f>'Anexa_ro acceptat'!D350</f>
        <v xml:space="preserve"> </v>
      </c>
      <c r="E350" s="415">
        <f>'Anexa_ro acceptat'!E350</f>
        <v>211.4</v>
      </c>
      <c r="F350" s="415">
        <f>'Anexa_ro acceptat'!F350</f>
        <v>99.83</v>
      </c>
    </row>
    <row r="351" spans="1:6" ht="39.75" customHeight="1">
      <c r="A351" s="433" t="s">
        <v>1264</v>
      </c>
      <c r="B351" s="1012" t="s">
        <v>1489</v>
      </c>
      <c r="C351" s="1012"/>
      <c r="D351" s="415">
        <f>'Anexa_ro acceptat'!D351</f>
        <v>202.28</v>
      </c>
      <c r="E351" s="415">
        <f>'Anexa_ro acceptat'!E351</f>
        <v>202.28</v>
      </c>
      <c r="F351" s="415"/>
    </row>
    <row r="352" spans="1:6" ht="37.5" customHeight="1">
      <c r="A352" s="433" t="s">
        <v>1266</v>
      </c>
      <c r="B352" s="1010" t="s">
        <v>1490</v>
      </c>
      <c r="C352" s="1010"/>
      <c r="D352" s="1010"/>
      <c r="E352" s="1010"/>
      <c r="F352" s="1010"/>
    </row>
    <row r="353" spans="1:6" ht="23.25" customHeight="1">
      <c r="A353" s="402" t="s">
        <v>551</v>
      </c>
      <c r="B353" s="1008" t="s">
        <v>1491</v>
      </c>
      <c r="C353" s="1008"/>
      <c r="D353" s="404">
        <f>'Anexa_ro acceptat'!D353</f>
        <v>101.47</v>
      </c>
      <c r="E353" s="404">
        <f>'Anexa_ro acceptat'!E353</f>
        <v>101.47</v>
      </c>
      <c r="F353" s="404">
        <f>'Anexa_ro acceptat'!F353</f>
        <v>44.67</v>
      </c>
    </row>
    <row r="354" spans="1:6" ht="20.25" customHeight="1">
      <c r="A354" s="402" t="s">
        <v>552</v>
      </c>
      <c r="B354" s="1008" t="s">
        <v>1486</v>
      </c>
      <c r="C354" s="1008"/>
      <c r="D354" s="404" t="str">
        <f>'Anexa_ro acceptat'!D354</f>
        <v xml:space="preserve"> </v>
      </c>
      <c r="E354" s="404">
        <f>'Anexa_ro acceptat'!E354</f>
        <v>103.62</v>
      </c>
      <c r="F354" s="404">
        <f>'Anexa_ro acceptat'!F354</f>
        <v>46.83</v>
      </c>
    </row>
    <row r="355" spans="1:6" ht="20.25" customHeight="1">
      <c r="A355" s="402" t="s">
        <v>553</v>
      </c>
      <c r="B355" s="1008" t="s">
        <v>1492</v>
      </c>
      <c r="C355" s="1008"/>
      <c r="D355" s="404" t="str">
        <f>'Anexa_ro acceptat'!D355</f>
        <v xml:space="preserve"> </v>
      </c>
      <c r="E355" s="404">
        <f>'Anexa_ro acceptat'!E355</f>
        <v>108.04</v>
      </c>
      <c r="F355" s="404">
        <f>'Anexa_ro acceptat'!F355</f>
        <v>51.24</v>
      </c>
    </row>
    <row r="356" spans="1:6" ht="39.75" customHeight="1">
      <c r="A356" s="433" t="s">
        <v>1271</v>
      </c>
      <c r="B356" s="1010" t="s">
        <v>1493</v>
      </c>
      <c r="C356" s="1010"/>
      <c r="D356" s="404">
        <f>'Anexa_ro acceptat'!D356</f>
        <v>138.63</v>
      </c>
      <c r="E356" s="404">
        <f>'Anexa_ro acceptat'!E356</f>
        <v>138.63</v>
      </c>
      <c r="F356" s="404"/>
    </row>
    <row r="357" spans="1:6" ht="24.75" customHeight="1">
      <c r="A357" s="433" t="s">
        <v>1273</v>
      </c>
      <c r="B357" s="1010" t="s">
        <v>1494</v>
      </c>
      <c r="C357" s="1010"/>
      <c r="D357" s="1010"/>
      <c r="E357" s="1010"/>
      <c r="F357" s="1010"/>
    </row>
    <row r="358" spans="1:6" ht="22.5" customHeight="1">
      <c r="A358" s="402" t="s">
        <v>557</v>
      </c>
      <c r="B358" s="1011" t="s">
        <v>1495</v>
      </c>
      <c r="C358" s="1011"/>
      <c r="D358" s="404">
        <f>'Anexa_ro acceptat'!D358</f>
        <v>85.46</v>
      </c>
      <c r="E358" s="404">
        <f>'Anexa_ro acceptat'!E358</f>
        <v>85.46</v>
      </c>
      <c r="F358" s="404">
        <f>'Anexa_ro acceptat'!F358</f>
        <v>28.66</v>
      </c>
    </row>
    <row r="359" spans="1:6" ht="22.5" customHeight="1">
      <c r="A359" s="402" t="s">
        <v>558</v>
      </c>
      <c r="B359" s="1011" t="s">
        <v>1496</v>
      </c>
      <c r="C359" s="1011"/>
      <c r="D359" s="404" t="str">
        <f>'Anexa_ro acceptat'!D359</f>
        <v xml:space="preserve"> </v>
      </c>
      <c r="E359" s="404">
        <f>'Anexa_ro acceptat'!E359</f>
        <v>93.03</v>
      </c>
      <c r="F359" s="404">
        <f>'Anexa_ro acceptat'!F359</f>
        <v>36.24</v>
      </c>
    </row>
    <row r="360" spans="1:6" ht="22.5" customHeight="1">
      <c r="A360" s="402" t="s">
        <v>559</v>
      </c>
      <c r="B360" s="1011" t="s">
        <v>1497</v>
      </c>
      <c r="C360" s="1011"/>
      <c r="D360" s="404" t="str">
        <f>'Anexa_ro acceptat'!D360</f>
        <v xml:space="preserve"> </v>
      </c>
      <c r="E360" s="404">
        <f>'Anexa_ro acceptat'!E360</f>
        <v>102.46</v>
      </c>
      <c r="F360" s="404">
        <f>'Anexa_ro acceptat'!F360</f>
        <v>45.67</v>
      </c>
    </row>
    <row r="361" spans="1:6" ht="22.5" customHeight="1">
      <c r="A361" s="402" t="s">
        <v>560</v>
      </c>
      <c r="B361" s="1011" t="s">
        <v>1488</v>
      </c>
      <c r="C361" s="1011"/>
      <c r="D361" s="404" t="str">
        <f>'Anexa_ro acceptat'!D361</f>
        <v xml:space="preserve"> </v>
      </c>
      <c r="E361" s="404">
        <f>'Anexa_ro acceptat'!E361</f>
        <v>106.49</v>
      </c>
      <c r="F361" s="404">
        <f>'Anexa_ro acceptat'!F361</f>
        <v>49.7</v>
      </c>
    </row>
    <row r="362" spans="1:6" ht="31.5" customHeight="1">
      <c r="A362" s="433" t="s">
        <v>1279</v>
      </c>
      <c r="B362" s="1010" t="s">
        <v>1498</v>
      </c>
      <c r="C362" s="1010"/>
      <c r="D362" s="404">
        <f>'Anexa_ro acceptat'!D362</f>
        <v>78.78</v>
      </c>
      <c r="E362" s="404">
        <f>'Anexa_ro acceptat'!E362</f>
        <v>78.78</v>
      </c>
      <c r="F362" s="404"/>
    </row>
    <row r="363" spans="1:6" ht="15" customHeight="1">
      <c r="A363" s="433" t="s">
        <v>1281</v>
      </c>
      <c r="B363" s="1012" t="s">
        <v>1499</v>
      </c>
      <c r="C363" s="1012"/>
      <c r="D363" s="1012"/>
      <c r="E363" s="1012"/>
      <c r="F363" s="1012"/>
    </row>
    <row r="364" spans="1:6" ht="15" customHeight="1">
      <c r="A364" s="402" t="s">
        <v>563</v>
      </c>
      <c r="B364" s="1008" t="s">
        <v>1500</v>
      </c>
      <c r="C364" s="1008"/>
      <c r="D364" s="404">
        <f>'Anexa_ro acceptat'!D364</f>
        <v>78.67</v>
      </c>
      <c r="E364" s="404">
        <f>'Anexa_ro acceptat'!E364</f>
        <v>78.67</v>
      </c>
      <c r="F364" s="404">
        <f>'Anexa_ro acceptat'!F364</f>
        <v>40.57</v>
      </c>
    </row>
    <row r="365" spans="1:6" ht="15" customHeight="1">
      <c r="A365" s="402" t="s">
        <v>564</v>
      </c>
      <c r="B365" s="1008" t="s">
        <v>1501</v>
      </c>
      <c r="C365" s="1008"/>
      <c r="D365" s="404" t="str">
        <f>'Anexa_ro acceptat'!D365</f>
        <v xml:space="preserve"> </v>
      </c>
      <c r="E365" s="404">
        <f>'Anexa_ro acceptat'!E365</f>
        <v>80.09</v>
      </c>
      <c r="F365" s="404">
        <f>'Anexa_ro acceptat'!F365</f>
        <v>43.7</v>
      </c>
    </row>
    <row r="366" spans="1:6" ht="15" customHeight="1">
      <c r="A366" s="402" t="s">
        <v>565</v>
      </c>
      <c r="B366" s="1008" t="s">
        <v>1502</v>
      </c>
      <c r="C366" s="1008"/>
      <c r="D366" s="404" t="str">
        <f>'Anexa_ro acceptat'!D366</f>
        <v xml:space="preserve"> </v>
      </c>
      <c r="E366" s="404">
        <f>'Anexa_ro acceptat'!E366</f>
        <v>83.83</v>
      </c>
      <c r="F366" s="404">
        <f>'Anexa_ro acceptat'!F366</f>
        <v>47.44</v>
      </c>
    </row>
    <row r="367" spans="1:6" ht="15" customHeight="1">
      <c r="A367" s="402" t="s">
        <v>566</v>
      </c>
      <c r="B367" s="1008" t="s">
        <v>1503</v>
      </c>
      <c r="C367" s="1008"/>
      <c r="D367" s="404" t="str">
        <f>'Anexa_ro acceptat'!D367</f>
        <v xml:space="preserve"> </v>
      </c>
      <c r="E367" s="404">
        <f>'Anexa_ro acceptat'!E367</f>
        <v>84.65</v>
      </c>
      <c r="F367" s="404">
        <f>'Anexa_ro acceptat'!F367</f>
        <v>48.26</v>
      </c>
    </row>
    <row r="368" spans="1:6" ht="15" customHeight="1">
      <c r="A368" s="402" t="s">
        <v>567</v>
      </c>
      <c r="B368" s="1008" t="s">
        <v>1504</v>
      </c>
      <c r="C368" s="1008"/>
      <c r="D368" s="404" t="str">
        <f>'Anexa_ro acceptat'!D368</f>
        <v xml:space="preserve"> </v>
      </c>
      <c r="E368" s="404">
        <f>'Anexa_ro acceptat'!E368</f>
        <v>86.06</v>
      </c>
      <c r="F368" s="404">
        <f>'Anexa_ro acceptat'!F368</f>
        <v>49.67</v>
      </c>
    </row>
    <row r="369" spans="1:6" ht="15" customHeight="1">
      <c r="A369" s="402" t="s">
        <v>568</v>
      </c>
      <c r="B369" s="1008" t="s">
        <v>1505</v>
      </c>
      <c r="C369" s="1008"/>
      <c r="D369" s="404" t="str">
        <f>'Anexa_ro acceptat'!D369</f>
        <v xml:space="preserve"> </v>
      </c>
      <c r="E369" s="404">
        <f>'Anexa_ro acceptat'!E369</f>
        <v>86.47</v>
      </c>
      <c r="F369" s="404">
        <f>'Anexa_ro acceptat'!F369</f>
        <v>50.08</v>
      </c>
    </row>
    <row r="370" spans="1:6" ht="15" customHeight="1">
      <c r="A370" s="402" t="s">
        <v>569</v>
      </c>
      <c r="B370" s="1008" t="s">
        <v>1506</v>
      </c>
      <c r="C370" s="1008"/>
      <c r="D370" s="404" t="str">
        <f>'Anexa_ro acceptat'!D370</f>
        <v xml:space="preserve"> </v>
      </c>
      <c r="E370" s="404">
        <f>'Anexa_ro acceptat'!E370</f>
        <v>111.15</v>
      </c>
      <c r="F370" s="404">
        <f>'Anexa_ro acceptat'!F370</f>
        <v>74.760000000000005</v>
      </c>
    </row>
    <row r="371" spans="1:6" ht="15" customHeight="1">
      <c r="A371" s="402" t="s">
        <v>570</v>
      </c>
      <c r="B371" s="1008" t="s">
        <v>1507</v>
      </c>
      <c r="C371" s="1008"/>
      <c r="D371" s="404" t="str">
        <f>'Anexa_ro acceptat'!D371</f>
        <v xml:space="preserve"> </v>
      </c>
      <c r="E371" s="404">
        <f>'Anexa_ro acceptat'!E371</f>
        <v>111.15</v>
      </c>
      <c r="F371" s="404">
        <f>'Anexa_ro acceptat'!F371</f>
        <v>74.760000000000005</v>
      </c>
    </row>
    <row r="372" spans="1:6" ht="15" customHeight="1">
      <c r="A372" s="402" t="s">
        <v>571</v>
      </c>
      <c r="B372" s="1008" t="s">
        <v>1508</v>
      </c>
      <c r="C372" s="1008"/>
      <c r="D372" s="404" t="str">
        <f>'Anexa_ro acceptat'!D372</f>
        <v xml:space="preserve"> </v>
      </c>
      <c r="E372" s="404">
        <f>'Anexa_ro acceptat'!E372</f>
        <v>142.72</v>
      </c>
      <c r="F372" s="404">
        <f>'Anexa_ro acceptat'!F372</f>
        <v>106.33</v>
      </c>
    </row>
    <row r="373" spans="1:6" ht="15" customHeight="1">
      <c r="A373" s="402" t="s">
        <v>572</v>
      </c>
      <c r="B373" s="1008" t="s">
        <v>1509</v>
      </c>
      <c r="C373" s="1008"/>
      <c r="D373" s="404" t="str">
        <f>'Anexa_ro acceptat'!D373</f>
        <v xml:space="preserve"> </v>
      </c>
      <c r="E373" s="404">
        <f>'Anexa_ro acceptat'!E373</f>
        <v>142.82</v>
      </c>
      <c r="F373" s="404">
        <f>'Anexa_ro acceptat'!F373</f>
        <v>106.43</v>
      </c>
    </row>
    <row r="374" spans="1:6" ht="15" customHeight="1">
      <c r="A374" s="402" t="s">
        <v>573</v>
      </c>
      <c r="B374" s="1008" t="s">
        <v>1510</v>
      </c>
      <c r="C374" s="1008"/>
      <c r="D374" s="404" t="str">
        <f>'Anexa_ro acceptat'!D374</f>
        <v xml:space="preserve"> </v>
      </c>
      <c r="E374" s="404">
        <f>'Anexa_ro acceptat'!E374</f>
        <v>142.87</v>
      </c>
      <c r="F374" s="404">
        <f>'Anexa_ro acceptat'!F374</f>
        <v>106.48</v>
      </c>
    </row>
    <row r="375" spans="1:6" ht="13.5" customHeight="1">
      <c r="A375" s="433" t="s">
        <v>1293</v>
      </c>
      <c r="B375" s="1010" t="s">
        <v>1511</v>
      </c>
      <c r="C375" s="1010"/>
      <c r="D375" s="1010"/>
      <c r="E375" s="1010"/>
      <c r="F375" s="1010"/>
    </row>
    <row r="376" spans="1:6" ht="19.5" customHeight="1">
      <c r="A376" s="402" t="s">
        <v>574</v>
      </c>
      <c r="B376" s="1009" t="s">
        <v>1512</v>
      </c>
      <c r="C376" s="1009"/>
      <c r="D376" s="404">
        <f>'Anexa_ro acceptat'!D376</f>
        <v>115.4</v>
      </c>
      <c r="E376" s="404">
        <f>'Anexa_ro acceptat'!E376</f>
        <v>115.4</v>
      </c>
      <c r="F376" s="404">
        <f>'Anexa_ro acceptat'!F376</f>
        <v>39.19</v>
      </c>
    </row>
    <row r="377" spans="1:6" ht="19.5" customHeight="1">
      <c r="A377" s="402" t="s">
        <v>575</v>
      </c>
      <c r="B377" s="1009" t="s">
        <v>1513</v>
      </c>
      <c r="C377" s="1009"/>
      <c r="D377" s="404" t="str">
        <f>'Anexa_ro acceptat'!D377</f>
        <v xml:space="preserve"> </v>
      </c>
      <c r="E377" s="404">
        <f>'Anexa_ro acceptat'!E377</f>
        <v>117.52</v>
      </c>
      <c r="F377" s="404">
        <f>'Anexa_ro acceptat'!F377</f>
        <v>44.74</v>
      </c>
    </row>
    <row r="378" spans="1:6" ht="19.5" customHeight="1">
      <c r="A378" s="402" t="s">
        <v>576</v>
      </c>
      <c r="B378" s="1009" t="s">
        <v>1514</v>
      </c>
      <c r="C378" s="1009"/>
      <c r="D378" s="404" t="str">
        <f>'Anexa_ro acceptat'!D378</f>
        <v xml:space="preserve"> </v>
      </c>
      <c r="E378" s="404">
        <f>'Anexa_ro acceptat'!E378</f>
        <v>122.57</v>
      </c>
      <c r="F378" s="404">
        <f>'Anexa_ro acceptat'!F378</f>
        <v>49.79</v>
      </c>
    </row>
    <row r="379" spans="1:6" ht="19.5" customHeight="1">
      <c r="A379" s="402" t="s">
        <v>577</v>
      </c>
      <c r="B379" s="1009" t="s">
        <v>1515</v>
      </c>
      <c r="C379" s="1009"/>
      <c r="D379" s="404" t="str">
        <f>'Anexa_ro acceptat'!D379</f>
        <v xml:space="preserve"> </v>
      </c>
      <c r="E379" s="404">
        <f>'Anexa_ro acceptat'!E379</f>
        <v>123.39</v>
      </c>
      <c r="F379" s="404">
        <f>'Anexa_ro acceptat'!F379</f>
        <v>50.61</v>
      </c>
    </row>
    <row r="380" spans="1:6" ht="19.5" customHeight="1">
      <c r="A380" s="402" t="s">
        <v>578</v>
      </c>
      <c r="B380" s="1009" t="s">
        <v>1516</v>
      </c>
      <c r="C380" s="1009"/>
      <c r="D380" s="404" t="str">
        <f>'Anexa_ro acceptat'!D380</f>
        <v xml:space="preserve"> </v>
      </c>
      <c r="E380" s="404">
        <f>'Anexa_ro acceptat'!E380</f>
        <v>123.79</v>
      </c>
      <c r="F380" s="404">
        <f>'Anexa_ro acceptat'!F380</f>
        <v>51.01</v>
      </c>
    </row>
    <row r="381" spans="1:6" ht="19.5" customHeight="1">
      <c r="A381" s="402" t="s">
        <v>579</v>
      </c>
      <c r="B381" s="1009" t="s">
        <v>1517</v>
      </c>
      <c r="C381" s="1009"/>
      <c r="D381" s="404" t="str">
        <f>'Anexa_ro acceptat'!D381</f>
        <v xml:space="preserve"> </v>
      </c>
      <c r="E381" s="404">
        <f>'Anexa_ro acceptat'!E381</f>
        <v>124.2</v>
      </c>
      <c r="F381" s="404">
        <f>'Anexa_ro acceptat'!F381</f>
        <v>51.42</v>
      </c>
    </row>
    <row r="382" spans="1:6" ht="19.5" customHeight="1">
      <c r="A382" s="402" t="s">
        <v>580</v>
      </c>
      <c r="B382" s="1009" t="s">
        <v>1518</v>
      </c>
      <c r="C382" s="1009"/>
      <c r="D382" s="404" t="str">
        <f>'Anexa_ro acceptat'!D382</f>
        <v xml:space="preserve"> </v>
      </c>
      <c r="E382" s="404">
        <f>'Anexa_ro acceptat'!E382</f>
        <v>136.06</v>
      </c>
      <c r="F382" s="404">
        <f>'Anexa_ro acceptat'!F382</f>
        <v>63.28</v>
      </c>
    </row>
    <row r="383" spans="1:6" ht="19.5" customHeight="1">
      <c r="A383" s="402" t="s">
        <v>581</v>
      </c>
      <c r="B383" s="1009" t="s">
        <v>1519</v>
      </c>
      <c r="C383" s="1009"/>
      <c r="D383" s="404" t="str">
        <f>'Anexa_ro acceptat'!D383</f>
        <v xml:space="preserve"> </v>
      </c>
      <c r="E383" s="404">
        <f>'Anexa_ro acceptat'!E383</f>
        <v>136.06</v>
      </c>
      <c r="F383" s="404">
        <f>'Anexa_ro acceptat'!F383</f>
        <v>63.28</v>
      </c>
    </row>
    <row r="384" spans="1:6" ht="19.5" customHeight="1">
      <c r="A384" s="402" t="s">
        <v>582</v>
      </c>
      <c r="B384" s="1009" t="s">
        <v>1520</v>
      </c>
      <c r="C384" s="1009"/>
      <c r="D384" s="404" t="str">
        <f>'Anexa_ro acceptat'!D384</f>
        <v xml:space="preserve"> </v>
      </c>
      <c r="E384" s="404">
        <f>'Anexa_ro acceptat'!E384</f>
        <v>150.18</v>
      </c>
      <c r="F384" s="404">
        <f>'Anexa_ro acceptat'!F384</f>
        <v>77.400000000000006</v>
      </c>
    </row>
    <row r="385" spans="1:6" ht="19.5" customHeight="1">
      <c r="A385" s="402" t="s">
        <v>583</v>
      </c>
      <c r="B385" s="1009" t="s">
        <v>1521</v>
      </c>
      <c r="C385" s="1009"/>
      <c r="D385" s="404" t="str">
        <f>'Anexa_ro acceptat'!D385</f>
        <v xml:space="preserve"> </v>
      </c>
      <c r="E385" s="404">
        <f>'Anexa_ro acceptat'!E385</f>
        <v>150.38</v>
      </c>
      <c r="F385" s="404">
        <f>'Anexa_ro acceptat'!F385</f>
        <v>77.599999999999994</v>
      </c>
    </row>
    <row r="386" spans="1:6" ht="19.5" customHeight="1">
      <c r="A386" s="402" t="s">
        <v>584</v>
      </c>
      <c r="B386" s="1009" t="s">
        <v>1522</v>
      </c>
      <c r="C386" s="1009"/>
      <c r="D386" s="404" t="str">
        <f>'Anexa_ro acceptat'!D386</f>
        <v xml:space="preserve"> </v>
      </c>
      <c r="E386" s="404">
        <f>'Anexa_ro acceptat'!E386</f>
        <v>150.47999999999999</v>
      </c>
      <c r="F386" s="404">
        <f>'Anexa_ro acceptat'!F386</f>
        <v>77.7</v>
      </c>
    </row>
    <row r="387" spans="1:6" ht="58.5" customHeight="1">
      <c r="A387" s="433" t="s">
        <v>1294</v>
      </c>
      <c r="B387" s="1010" t="s">
        <v>1523</v>
      </c>
      <c r="C387" s="1010"/>
      <c r="D387" s="404">
        <f>'Anexa_ro acceptat'!D387</f>
        <v>178.67</v>
      </c>
      <c r="E387" s="404" t="str">
        <f>Anexa_ro!E386</f>
        <v xml:space="preserve"> </v>
      </c>
      <c r="F387" s="404">
        <f>'Anexa_ro acceptat'!F387</f>
        <v>102.46</v>
      </c>
    </row>
    <row r="388" spans="1:6" ht="31.5" customHeight="1">
      <c r="A388" s="433" t="s">
        <v>1296</v>
      </c>
      <c r="B388" s="1010" t="s">
        <v>1524</v>
      </c>
      <c r="C388" s="1010"/>
      <c r="D388" s="404">
        <f>'Anexa_ro acceptat'!D388</f>
        <v>262.83</v>
      </c>
      <c r="E388" s="404" t="str">
        <f>Anexa_ro!E387</f>
        <v xml:space="preserve"> </v>
      </c>
      <c r="F388" s="404">
        <f>'Anexa_ro acceptat'!F388</f>
        <v>186.62</v>
      </c>
    </row>
    <row r="389" spans="1:6" ht="31.5" customHeight="1">
      <c r="A389" s="433" t="s">
        <v>1298</v>
      </c>
      <c r="B389" s="1010" t="s">
        <v>1525</v>
      </c>
      <c r="C389" s="1010"/>
      <c r="D389" s="404">
        <f>'Anexa_ro acceptat'!D389</f>
        <v>505.39</v>
      </c>
      <c r="E389" s="404" t="str">
        <f>Anexa_ro!E388</f>
        <v xml:space="preserve"> </v>
      </c>
      <c r="F389" s="404">
        <f>'Anexa_ro acceptat'!F389</f>
        <v>467.29</v>
      </c>
    </row>
    <row r="390" spans="1:6" ht="26.25" customHeight="1">
      <c r="A390" s="433" t="s">
        <v>1300</v>
      </c>
      <c r="B390" s="1010" t="s">
        <v>1526</v>
      </c>
      <c r="C390" s="1010"/>
      <c r="D390" s="1010"/>
      <c r="E390" s="1010"/>
      <c r="F390" s="1010"/>
    </row>
    <row r="391" spans="1:6" ht="20.25" customHeight="1">
      <c r="A391" s="402" t="s">
        <v>588</v>
      </c>
      <c r="B391" s="1008" t="s">
        <v>1512</v>
      </c>
      <c r="C391" s="1008"/>
      <c r="D391" s="404">
        <f>'Anexa_ro acceptat'!D391</f>
        <v>51.04</v>
      </c>
      <c r="E391" s="404">
        <f>'Anexa_ro acceptat'!E391</f>
        <v>51.04</v>
      </c>
      <c r="F391" s="404">
        <f>'Anexa_ro acceptat'!F391</f>
        <v>12.93</v>
      </c>
    </row>
    <row r="392" spans="1:6" ht="20.25" customHeight="1">
      <c r="A392" s="402" t="s">
        <v>589</v>
      </c>
      <c r="B392" s="1008" t="s">
        <v>1513</v>
      </c>
      <c r="C392" s="1008"/>
      <c r="D392" s="404" t="str">
        <f>'Anexa_ro acceptat'!D392</f>
        <v xml:space="preserve"> </v>
      </c>
      <c r="E392" s="404">
        <f>'Anexa_ro acceptat'!E392</f>
        <v>51.04</v>
      </c>
      <c r="F392" s="404">
        <f>'Anexa_ro acceptat'!F392</f>
        <v>14.65</v>
      </c>
    </row>
    <row r="393" spans="1:6" ht="20.25" customHeight="1">
      <c r="A393" s="402" t="s">
        <v>590</v>
      </c>
      <c r="B393" s="1008" t="s">
        <v>1514</v>
      </c>
      <c r="C393" s="1008"/>
      <c r="D393" s="404" t="str">
        <f>'Anexa_ro acceptat'!D393</f>
        <v xml:space="preserve"> </v>
      </c>
      <c r="E393" s="404">
        <f>'Anexa_ro acceptat'!E393</f>
        <v>51.04</v>
      </c>
      <c r="F393" s="404">
        <f>'Anexa_ro acceptat'!F393</f>
        <v>14.65</v>
      </c>
    </row>
    <row r="394" spans="1:6" ht="20.25" customHeight="1">
      <c r="A394" s="402" t="s">
        <v>591</v>
      </c>
      <c r="B394" s="1008" t="s">
        <v>1515</v>
      </c>
      <c r="C394" s="1008"/>
      <c r="D394" s="404" t="str">
        <f>'Anexa_ro acceptat'!D394</f>
        <v xml:space="preserve"> </v>
      </c>
      <c r="E394" s="404">
        <f>'Anexa_ro acceptat'!E394</f>
        <v>51.04</v>
      </c>
      <c r="F394" s="404">
        <f>'Anexa_ro acceptat'!F394</f>
        <v>14.65</v>
      </c>
    </row>
    <row r="395" spans="1:6" ht="20.25" customHeight="1">
      <c r="A395" s="402" t="s">
        <v>592</v>
      </c>
      <c r="B395" s="1008" t="s">
        <v>1516</v>
      </c>
      <c r="C395" s="1008"/>
      <c r="D395" s="404" t="str">
        <f>'Anexa_ro acceptat'!D395</f>
        <v xml:space="preserve"> </v>
      </c>
      <c r="E395" s="404">
        <f>'Anexa_ro acceptat'!E395</f>
        <v>51.04</v>
      </c>
      <c r="F395" s="404">
        <f>'Anexa_ro acceptat'!F395</f>
        <v>14.65</v>
      </c>
    </row>
    <row r="396" spans="1:6" ht="20.25" customHeight="1">
      <c r="A396" s="402" t="s">
        <v>593</v>
      </c>
      <c r="B396" s="1008" t="s">
        <v>1517</v>
      </c>
      <c r="C396" s="1008"/>
      <c r="D396" s="404" t="str">
        <f>'Anexa_ro acceptat'!D396</f>
        <v xml:space="preserve"> </v>
      </c>
      <c r="E396" s="404">
        <f>'Anexa_ro acceptat'!E396</f>
        <v>51.04</v>
      </c>
      <c r="F396" s="404">
        <f>'Anexa_ro acceptat'!F396</f>
        <v>14.65</v>
      </c>
    </row>
    <row r="397" spans="1:6" ht="20.25" customHeight="1">
      <c r="A397" s="402" t="s">
        <v>594</v>
      </c>
      <c r="B397" s="1008" t="s">
        <v>1518</v>
      </c>
      <c r="C397" s="1008"/>
      <c r="D397" s="404" t="str">
        <f>'Anexa_ro acceptat'!D397</f>
        <v xml:space="preserve"> </v>
      </c>
      <c r="E397" s="404">
        <f>'Anexa_ro acceptat'!E397</f>
        <v>52.75</v>
      </c>
      <c r="F397" s="404">
        <f>'Anexa_ro acceptat'!F397</f>
        <v>17.36</v>
      </c>
    </row>
    <row r="398" spans="1:6" ht="20.25" customHeight="1">
      <c r="A398" s="402" t="s">
        <v>595</v>
      </c>
      <c r="B398" s="1008" t="s">
        <v>1519</v>
      </c>
      <c r="C398" s="1008"/>
      <c r="D398" s="404" t="str">
        <f>'Anexa_ro acceptat'!D398</f>
        <v xml:space="preserve"> </v>
      </c>
      <c r="E398" s="404">
        <f>'Anexa_ro acceptat'!E398</f>
        <v>52.75</v>
      </c>
      <c r="F398" s="404">
        <f>'Anexa_ro acceptat'!F398</f>
        <v>17.36</v>
      </c>
    </row>
    <row r="399" spans="1:6" ht="20.25" customHeight="1">
      <c r="A399" s="402" t="s">
        <v>596</v>
      </c>
      <c r="B399" s="1008" t="s">
        <v>1520</v>
      </c>
      <c r="C399" s="1008"/>
      <c r="D399" s="404" t="str">
        <f>'Anexa_ro acceptat'!D399</f>
        <v xml:space="preserve"> </v>
      </c>
      <c r="E399" s="404">
        <f>'Anexa_ro acceptat'!E399</f>
        <v>52.75</v>
      </c>
      <c r="F399" s="404">
        <f>'Anexa_ro acceptat'!F399</f>
        <v>17.36</v>
      </c>
    </row>
    <row r="400" spans="1:6" ht="20.25" customHeight="1">
      <c r="A400" s="402" t="s">
        <v>597</v>
      </c>
      <c r="B400" s="1008" t="s">
        <v>1521</v>
      </c>
      <c r="C400" s="1008"/>
      <c r="D400" s="404" t="str">
        <f>'Anexa_ro acceptat'!D400</f>
        <v xml:space="preserve"> </v>
      </c>
      <c r="E400" s="404">
        <f>'Anexa_ro acceptat'!E400</f>
        <v>52.85</v>
      </c>
      <c r="F400" s="404">
        <f>'Anexa_ro acceptat'!F400</f>
        <v>17.46</v>
      </c>
    </row>
    <row r="401" spans="1:6" ht="20.25" customHeight="1">
      <c r="A401" s="402" t="s">
        <v>598</v>
      </c>
      <c r="B401" s="1008" t="s">
        <v>1522</v>
      </c>
      <c r="C401" s="1008"/>
      <c r="D401" s="404" t="str">
        <f>'Anexa_ro acceptat'!D401</f>
        <v xml:space="preserve"> </v>
      </c>
      <c r="E401" s="404">
        <f>'Anexa_ro acceptat'!E401</f>
        <v>52.9</v>
      </c>
      <c r="F401" s="404">
        <f>'Anexa_ro acceptat'!F401</f>
        <v>17.510000000000002</v>
      </c>
    </row>
    <row r="402" spans="1:6" ht="31.5" customHeight="1">
      <c r="A402" s="433" t="s">
        <v>1313</v>
      </c>
      <c r="B402" s="1010" t="s">
        <v>1527</v>
      </c>
      <c r="C402" s="1010"/>
      <c r="D402" s="404">
        <f>'Anexa_ro acceptat'!D402</f>
        <v>11.94</v>
      </c>
      <c r="E402" s="404">
        <f>'Anexa_ro acceptat'!E402</f>
        <v>11.94</v>
      </c>
      <c r="F402" s="404">
        <f>'Anexa_ro acceptat'!F402</f>
        <v>1.18</v>
      </c>
    </row>
    <row r="403" spans="1:6">
      <c r="B403" s="2"/>
      <c r="C403" s="436"/>
    </row>
    <row r="404" spans="1:6">
      <c r="B404" s="437" t="s">
        <v>1528</v>
      </c>
      <c r="C404" s="438"/>
    </row>
  </sheetData>
  <autoFilter ref="A8:F402" xr:uid="{00000000-0009-0000-0000-000008000000}"/>
  <mergeCells count="110">
    <mergeCell ref="D2:F3"/>
    <mergeCell ref="A5:F5"/>
    <mergeCell ref="A7:A8"/>
    <mergeCell ref="B7:C8"/>
    <mergeCell ref="D7:E7"/>
    <mergeCell ref="F7:F8"/>
    <mergeCell ref="B9:F9"/>
    <mergeCell ref="A10:B10"/>
    <mergeCell ref="C10:C24"/>
    <mergeCell ref="D10:F10"/>
    <mergeCell ref="A25:B25"/>
    <mergeCell ref="D25:F25"/>
    <mergeCell ref="B26:B42"/>
    <mergeCell ref="B43:B59"/>
    <mergeCell ref="B60:B74"/>
    <mergeCell ref="B75:B88"/>
    <mergeCell ref="B89:B101"/>
    <mergeCell ref="B102:B113"/>
    <mergeCell ref="B114:B124"/>
    <mergeCell ref="B125:B134"/>
    <mergeCell ref="B135:B143"/>
    <mergeCell ref="B144:B151"/>
    <mergeCell ref="B152:B158"/>
    <mergeCell ref="B159:B164"/>
    <mergeCell ref="B165:B169"/>
    <mergeCell ref="B170:B173"/>
    <mergeCell ref="B174:F174"/>
    <mergeCell ref="B175:C175"/>
    <mergeCell ref="B176:C176"/>
    <mergeCell ref="B177:C177"/>
    <mergeCell ref="B178:C178"/>
    <mergeCell ref="B179:C179"/>
    <mergeCell ref="B180:F180"/>
    <mergeCell ref="A181:B181"/>
    <mergeCell ref="D181:F181"/>
    <mergeCell ref="C182:C195"/>
    <mergeCell ref="D196:F196"/>
    <mergeCell ref="B197:B213"/>
    <mergeCell ref="B214:B230"/>
    <mergeCell ref="B231:B245"/>
    <mergeCell ref="B246:B259"/>
    <mergeCell ref="B260:B272"/>
    <mergeCell ref="B273:B284"/>
    <mergeCell ref="B285:B295"/>
    <mergeCell ref="B296:B305"/>
    <mergeCell ref="B306:B314"/>
    <mergeCell ref="B315:B322"/>
    <mergeCell ref="B323:B329"/>
    <mergeCell ref="B330:B335"/>
    <mergeCell ref="B336:B340"/>
    <mergeCell ref="B341:B344"/>
    <mergeCell ref="B345:C345"/>
    <mergeCell ref="B346:F346"/>
    <mergeCell ref="B347:C347"/>
    <mergeCell ref="B348:C348"/>
    <mergeCell ref="B349:C349"/>
    <mergeCell ref="B350:C350"/>
    <mergeCell ref="B351:C351"/>
    <mergeCell ref="B352:F352"/>
    <mergeCell ref="B353:C353"/>
    <mergeCell ref="B354:C354"/>
    <mergeCell ref="B355:C355"/>
    <mergeCell ref="B356:C356"/>
    <mergeCell ref="B357:F357"/>
    <mergeCell ref="B373:C373"/>
    <mergeCell ref="B374:C374"/>
    <mergeCell ref="B375:F375"/>
    <mergeCell ref="B358:C358"/>
    <mergeCell ref="B359:C359"/>
    <mergeCell ref="B360:C360"/>
    <mergeCell ref="B361:C361"/>
    <mergeCell ref="B362:C362"/>
    <mergeCell ref="B363:F363"/>
    <mergeCell ref="B364:C364"/>
    <mergeCell ref="B365:C365"/>
    <mergeCell ref="B366:C366"/>
    <mergeCell ref="B402:C402"/>
    <mergeCell ref="B385:C385"/>
    <mergeCell ref="B386:C386"/>
    <mergeCell ref="B387:C387"/>
    <mergeCell ref="B388:C388"/>
    <mergeCell ref="B389:C389"/>
    <mergeCell ref="B390:F390"/>
    <mergeCell ref="B391:C391"/>
    <mergeCell ref="B392:C392"/>
    <mergeCell ref="B393:C393"/>
    <mergeCell ref="L5:Q5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67:C367"/>
    <mergeCell ref="B368:C368"/>
    <mergeCell ref="B369:C369"/>
    <mergeCell ref="B370:C370"/>
    <mergeCell ref="B371:C371"/>
    <mergeCell ref="B372:C372"/>
  </mergeCells>
  <pageMargins left="0.7" right="0.7" top="0.75" bottom="0.75" header="0.511811023622047" footer="0.511811023622047"/>
  <pageSetup scale="6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O403"/>
  <sheetViews>
    <sheetView workbookViewId="0"/>
  </sheetViews>
  <sheetFormatPr defaultColWidth="9.140625" defaultRowHeight="15"/>
  <cols>
    <col min="1" max="1" width="7.7109375" style="345" customWidth="1"/>
    <col min="2" max="2" width="31.28515625" style="1" customWidth="1"/>
    <col min="3" max="3" width="33" style="1" customWidth="1"/>
    <col min="4" max="4" width="9.7109375" style="135" customWidth="1"/>
    <col min="5" max="5" width="10.85546875" style="135" customWidth="1"/>
    <col min="6" max="6" width="16" style="135" customWidth="1"/>
    <col min="7" max="7" width="9.140625" style="1"/>
    <col min="8" max="8" width="11.5703125" style="1" hidden="1" customWidth="1"/>
    <col min="9" max="9" width="11.42578125" style="1" hidden="1" customWidth="1"/>
    <col min="10" max="10" width="11.5703125" style="1" hidden="1" customWidth="1"/>
    <col min="11" max="11" width="4.28515625" style="1" hidden="1" customWidth="1"/>
    <col min="12" max="12" width="9.85546875" style="1" hidden="1" customWidth="1"/>
    <col min="13" max="14" width="10.85546875" style="1" hidden="1" customWidth="1"/>
    <col min="15" max="16384" width="9.140625" style="1"/>
  </cols>
  <sheetData>
    <row r="1" spans="1:15" s="390" customFormat="1" ht="33" customHeight="1">
      <c r="A1" s="389"/>
      <c r="D1" s="1005" t="s">
        <v>1316</v>
      </c>
      <c r="E1" s="1005"/>
      <c r="F1" s="1005"/>
    </row>
    <row r="2" spans="1:15" s="390" customFormat="1" ht="18.75">
      <c r="A2" s="389"/>
      <c r="D2" s="1005"/>
      <c r="E2" s="1005"/>
      <c r="F2" s="1005"/>
    </row>
    <row r="3" spans="1:15" s="390" customFormat="1" ht="19.5">
      <c r="A3" s="389"/>
      <c r="D3" s="391"/>
      <c r="E3" s="391"/>
      <c r="F3" s="392"/>
    </row>
    <row r="4" spans="1:15" s="390" customFormat="1" ht="37.5" customHeight="1">
      <c r="A4" s="1020" t="s">
        <v>1317</v>
      </c>
      <c r="B4" s="1020"/>
      <c r="C4" s="1020"/>
      <c r="D4" s="1020"/>
      <c r="E4" s="1020"/>
      <c r="F4" s="1020"/>
    </row>
    <row r="5" spans="1:15" s="390" customFormat="1" ht="18.75">
      <c r="A5" s="389"/>
      <c r="B5" s="393"/>
      <c r="C5" s="393"/>
      <c r="D5" s="394"/>
      <c r="E5" s="392"/>
      <c r="F5" s="395" t="s">
        <v>893</v>
      </c>
      <c r="H5" s="393">
        <v>2021</v>
      </c>
      <c r="I5" s="389"/>
      <c r="J5" s="439" t="s">
        <v>893</v>
      </c>
      <c r="L5" s="1021" t="s">
        <v>1529</v>
      </c>
      <c r="M5" s="1021"/>
      <c r="N5" s="1021"/>
    </row>
    <row r="6" spans="1:15" s="390" customFormat="1" ht="36.75" customHeight="1">
      <c r="A6" s="1007" t="s">
        <v>1318</v>
      </c>
      <c r="B6" s="991" t="s">
        <v>1319</v>
      </c>
      <c r="C6" s="991"/>
      <c r="D6" s="1007" t="s">
        <v>1320</v>
      </c>
      <c r="E6" s="1007"/>
      <c r="F6" s="1007" t="s">
        <v>1321</v>
      </c>
      <c r="H6" s="1007" t="s">
        <v>1320</v>
      </c>
      <c r="I6" s="1007"/>
      <c r="J6" s="1007" t="s">
        <v>1321</v>
      </c>
      <c r="L6" s="1007" t="s">
        <v>1320</v>
      </c>
      <c r="M6" s="1007"/>
      <c r="N6" s="1007" t="s">
        <v>1321</v>
      </c>
    </row>
    <row r="7" spans="1:15" s="398" customFormat="1" ht="34.5" customHeight="1">
      <c r="A7" s="1007"/>
      <c r="B7" s="991"/>
      <c r="C7" s="991"/>
      <c r="D7" s="397" t="s">
        <v>917</v>
      </c>
      <c r="E7" s="397" t="s">
        <v>1032</v>
      </c>
      <c r="F7" s="1007"/>
      <c r="H7" s="440" t="s">
        <v>917</v>
      </c>
      <c r="I7" s="440" t="s">
        <v>1032</v>
      </c>
      <c r="J7" s="1007"/>
      <c r="L7" s="440" t="s">
        <v>917</v>
      </c>
      <c r="M7" s="440" t="s">
        <v>1032</v>
      </c>
      <c r="N7" s="1007"/>
    </row>
    <row r="8" spans="1:15" s="400" customFormat="1" ht="28.5" customHeight="1">
      <c r="A8" s="399" t="s">
        <v>1033</v>
      </c>
      <c r="B8" s="998" t="s">
        <v>1034</v>
      </c>
      <c r="C8" s="998"/>
      <c r="D8" s="998"/>
      <c r="E8" s="998"/>
      <c r="F8" s="998"/>
      <c r="H8" s="441"/>
      <c r="I8" s="441"/>
      <c r="J8" s="441"/>
      <c r="L8" s="442"/>
      <c r="M8" s="442"/>
      <c r="N8" s="442"/>
    </row>
    <row r="9" spans="1:15" s="400" customFormat="1" ht="18" customHeight="1">
      <c r="A9" s="443"/>
      <c r="B9" s="444" t="s">
        <v>1322</v>
      </c>
      <c r="C9" s="1003" t="s">
        <v>1323</v>
      </c>
      <c r="D9" s="445"/>
      <c r="E9" s="445"/>
      <c r="F9" s="446"/>
      <c r="H9" s="441"/>
      <c r="I9" s="441"/>
      <c r="J9" s="441"/>
      <c r="L9" s="442"/>
      <c r="M9" s="442"/>
      <c r="N9" s="442"/>
    </row>
    <row r="10" spans="1:15" s="400" customFormat="1" ht="16.5" customHeight="1">
      <c r="A10" s="402" t="s">
        <v>217</v>
      </c>
      <c r="B10" s="403" t="s">
        <v>1324</v>
      </c>
      <c r="C10" s="1003"/>
      <c r="D10" s="404">
        <f>'Nomenclator tarife'!L8</f>
        <v>1100.9100000000001</v>
      </c>
      <c r="E10" s="404">
        <f>'Nomenclator tarife'!M8</f>
        <v>1105.95</v>
      </c>
      <c r="F10" s="404">
        <f>'Nomenclator tarife'!S8</f>
        <v>31.65</v>
      </c>
      <c r="H10" s="447">
        <v>451.56</v>
      </c>
      <c r="I10" s="447">
        <v>453.99</v>
      </c>
      <c r="J10" s="447">
        <v>17.16</v>
      </c>
      <c r="L10" s="447">
        <f t="shared" ref="L10:L23" si="0">D10-H10</f>
        <v>649.35000000000014</v>
      </c>
      <c r="M10" s="447">
        <f t="shared" ref="M10:M23" si="1">E10-I10</f>
        <v>651.96</v>
      </c>
      <c r="N10" s="447">
        <f t="shared" ref="N10:N23" si="2">F10-J10</f>
        <v>14.489999999999998</v>
      </c>
      <c r="O10" s="448"/>
    </row>
    <row r="11" spans="1:15" s="407" customFormat="1" ht="16.5" customHeight="1">
      <c r="A11" s="405" t="s">
        <v>218</v>
      </c>
      <c r="B11" s="406" t="s">
        <v>1325</v>
      </c>
      <c r="C11" s="1003"/>
      <c r="D11" s="404">
        <f>'Nomenclator tarife'!L9</f>
        <v>1417.47</v>
      </c>
      <c r="E11" s="404">
        <f>'Nomenclator tarife'!M9</f>
        <v>1422.51</v>
      </c>
      <c r="F11" s="404">
        <f>'Nomenclator tarife'!S9</f>
        <v>34.01</v>
      </c>
      <c r="H11" s="447">
        <v>452.72</v>
      </c>
      <c r="I11" s="447">
        <v>455.15</v>
      </c>
      <c r="J11" s="447">
        <v>19.46</v>
      </c>
      <c r="L11" s="447">
        <f t="shared" si="0"/>
        <v>964.75</v>
      </c>
      <c r="M11" s="447">
        <f t="shared" si="1"/>
        <v>967.36</v>
      </c>
      <c r="N11" s="447">
        <f t="shared" si="2"/>
        <v>14.549999999999997</v>
      </c>
      <c r="O11" s="449"/>
    </row>
    <row r="12" spans="1:15" s="407" customFormat="1" ht="16.5" customHeight="1">
      <c r="A12" s="405" t="s">
        <v>219</v>
      </c>
      <c r="B12" s="406" t="s">
        <v>1285</v>
      </c>
      <c r="C12" s="1003"/>
      <c r="D12" s="404" t="str">
        <f>'Nomenclator tarife'!L10</f>
        <v xml:space="preserve"> </v>
      </c>
      <c r="E12" s="404">
        <f>'Nomenclator tarife'!M10</f>
        <v>2549.5500000000002</v>
      </c>
      <c r="F12" s="404">
        <f>'Nomenclator tarife'!S10</f>
        <v>39.1</v>
      </c>
      <c r="H12" s="447"/>
      <c r="I12" s="447">
        <v>726.3</v>
      </c>
      <c r="J12" s="447">
        <v>23.47</v>
      </c>
      <c r="L12" s="447" t="e">
        <f t="shared" si="0"/>
        <v>#VALUE!</v>
      </c>
      <c r="M12" s="447">
        <f t="shared" si="1"/>
        <v>1823.2500000000002</v>
      </c>
      <c r="N12" s="447">
        <f t="shared" si="2"/>
        <v>15.630000000000003</v>
      </c>
      <c r="O12" s="449"/>
    </row>
    <row r="13" spans="1:15" s="407" customFormat="1" ht="16.5" customHeight="1">
      <c r="A13" s="402" t="s">
        <v>220</v>
      </c>
      <c r="B13" s="406" t="s">
        <v>1286</v>
      </c>
      <c r="C13" s="1003"/>
      <c r="D13" s="404" t="str">
        <f>'Nomenclator tarife'!L11</f>
        <v xml:space="preserve"> </v>
      </c>
      <c r="E13" s="404">
        <f>'Nomenclator tarife'!M11</f>
        <v>2986.63</v>
      </c>
      <c r="F13" s="404">
        <f>'Nomenclator tarife'!S11</f>
        <v>50.42</v>
      </c>
      <c r="H13" s="447"/>
      <c r="I13" s="447"/>
      <c r="J13" s="447"/>
      <c r="L13" s="447" t="e">
        <f t="shared" si="0"/>
        <v>#VALUE!</v>
      </c>
      <c r="M13" s="447">
        <f t="shared" si="1"/>
        <v>2986.63</v>
      </c>
      <c r="N13" s="447">
        <f t="shared" si="2"/>
        <v>50.42</v>
      </c>
      <c r="O13" s="449"/>
    </row>
    <row r="14" spans="1:15" s="407" customFormat="1" ht="16.5" customHeight="1">
      <c r="A14" s="402" t="s">
        <v>221</v>
      </c>
      <c r="B14" s="406" t="s">
        <v>1326</v>
      </c>
      <c r="C14" s="1003"/>
      <c r="D14" s="404" t="str">
        <f>'Nomenclator tarife'!L12</f>
        <v xml:space="preserve"> </v>
      </c>
      <c r="E14" s="404">
        <f>'Nomenclator tarife'!M12</f>
        <v>4137.1000000000004</v>
      </c>
      <c r="F14" s="404">
        <f>'Nomenclator tarife'!S12</f>
        <v>71.17</v>
      </c>
      <c r="H14" s="447"/>
      <c r="I14" s="447">
        <v>2616.04</v>
      </c>
      <c r="J14" s="447">
        <v>39.5</v>
      </c>
      <c r="L14" s="447" t="e">
        <f t="shared" si="0"/>
        <v>#VALUE!</v>
      </c>
      <c r="M14" s="447">
        <f t="shared" si="1"/>
        <v>1521.0600000000004</v>
      </c>
      <c r="N14" s="447">
        <f t="shared" si="2"/>
        <v>31.67</v>
      </c>
      <c r="O14" s="449"/>
    </row>
    <row r="15" spans="1:15" s="407" customFormat="1" ht="16.5" customHeight="1">
      <c r="A15" s="405" t="s">
        <v>222</v>
      </c>
      <c r="B15" s="406" t="s">
        <v>1327</v>
      </c>
      <c r="C15" s="1003"/>
      <c r="D15" s="404" t="str">
        <f>'Nomenclator tarife'!L13</f>
        <v xml:space="preserve"> </v>
      </c>
      <c r="E15" s="404">
        <f>'Nomenclator tarife'!M13</f>
        <v>7701.68</v>
      </c>
      <c r="F15" s="404">
        <f>'Nomenclator tarife'!S13</f>
        <v>99.32</v>
      </c>
      <c r="H15" s="447"/>
      <c r="I15" s="447">
        <v>5803.45</v>
      </c>
      <c r="J15" s="447">
        <v>57.53</v>
      </c>
      <c r="L15" s="447" t="e">
        <f t="shared" si="0"/>
        <v>#VALUE!</v>
      </c>
      <c r="M15" s="447">
        <f t="shared" si="1"/>
        <v>1898.2300000000005</v>
      </c>
      <c r="N15" s="447">
        <f t="shared" si="2"/>
        <v>41.789999999999992</v>
      </c>
      <c r="O15" s="449"/>
    </row>
    <row r="16" spans="1:15" s="407" customFormat="1" ht="16.5" customHeight="1">
      <c r="A16" s="405" t="s">
        <v>223</v>
      </c>
      <c r="B16" s="406" t="s">
        <v>1328</v>
      </c>
      <c r="C16" s="1003"/>
      <c r="D16" s="404" t="str">
        <f>'Nomenclator tarife'!L14</f>
        <v xml:space="preserve"> </v>
      </c>
      <c r="E16" s="404">
        <f>'Nomenclator tarife'!M14</f>
        <v>13023.44</v>
      </c>
      <c r="F16" s="404">
        <f>'Nomenclator tarife'!S14</f>
        <v>131.55000000000001</v>
      </c>
      <c r="H16" s="447"/>
      <c r="I16" s="447">
        <v>6802.08</v>
      </c>
      <c r="J16" s="447">
        <v>78.569999999999993</v>
      </c>
      <c r="L16" s="447" t="e">
        <f t="shared" si="0"/>
        <v>#VALUE!</v>
      </c>
      <c r="M16" s="447">
        <f t="shared" si="1"/>
        <v>6221.3600000000006</v>
      </c>
      <c r="N16" s="447">
        <f t="shared" si="2"/>
        <v>52.980000000000018</v>
      </c>
      <c r="O16" s="449"/>
    </row>
    <row r="17" spans="1:15" s="407" customFormat="1" ht="16.5" customHeight="1">
      <c r="A17" s="402" t="s">
        <v>224</v>
      </c>
      <c r="B17" s="406" t="s">
        <v>1329</v>
      </c>
      <c r="C17" s="1003"/>
      <c r="D17" s="404" t="str">
        <f>'Nomenclator tarife'!L15</f>
        <v xml:space="preserve"> </v>
      </c>
      <c r="E17" s="404">
        <f>'Nomenclator tarife'!M15</f>
        <v>13692.89</v>
      </c>
      <c r="F17" s="404">
        <f>'Nomenclator tarife'!S15</f>
        <v>169.42</v>
      </c>
      <c r="H17" s="447"/>
      <c r="I17" s="447">
        <v>10002.92</v>
      </c>
      <c r="J17" s="447">
        <v>106.62</v>
      </c>
      <c r="L17" s="447" t="e">
        <f t="shared" si="0"/>
        <v>#VALUE!</v>
      </c>
      <c r="M17" s="447">
        <f t="shared" si="1"/>
        <v>3689.9699999999993</v>
      </c>
      <c r="N17" s="447">
        <f t="shared" si="2"/>
        <v>62.799999999999983</v>
      </c>
      <c r="O17" s="449"/>
    </row>
    <row r="18" spans="1:15" s="407" customFormat="1" ht="16.5" customHeight="1">
      <c r="A18" s="402" t="s">
        <v>225</v>
      </c>
      <c r="B18" s="406" t="s">
        <v>1330</v>
      </c>
      <c r="C18" s="1003"/>
      <c r="D18" s="404" t="str">
        <f>'Nomenclator tarife'!L16</f>
        <v xml:space="preserve"> </v>
      </c>
      <c r="E18" s="404">
        <f>'Nomenclator tarife'!M16</f>
        <v>18514.330000000002</v>
      </c>
      <c r="F18" s="404">
        <f>'Nomenclator tarife'!S16</f>
        <v>303.55</v>
      </c>
      <c r="H18" s="447"/>
      <c r="I18" s="447">
        <v>12442.72</v>
      </c>
      <c r="J18" s="447">
        <v>159.72</v>
      </c>
      <c r="L18" s="447" t="e">
        <f t="shared" si="0"/>
        <v>#VALUE!</v>
      </c>
      <c r="M18" s="447">
        <f t="shared" si="1"/>
        <v>6071.6100000000024</v>
      </c>
      <c r="N18" s="447">
        <f t="shared" si="2"/>
        <v>143.83000000000001</v>
      </c>
      <c r="O18" s="449"/>
    </row>
    <row r="19" spans="1:15" s="407" customFormat="1" ht="16.5" customHeight="1">
      <c r="A19" s="405" t="s">
        <v>226</v>
      </c>
      <c r="B19" s="406" t="s">
        <v>1331</v>
      </c>
      <c r="C19" s="1003"/>
      <c r="D19" s="404" t="str">
        <f>'Nomenclator tarife'!L17</f>
        <v xml:space="preserve"> </v>
      </c>
      <c r="E19" s="404">
        <f>'Nomenclator tarife'!M17</f>
        <v>23990.61</v>
      </c>
      <c r="F19" s="404">
        <f>'Nomenclator tarife'!S17</f>
        <v>326.83999999999997</v>
      </c>
      <c r="H19" s="447"/>
      <c r="I19" s="447">
        <v>18471.009999999998</v>
      </c>
      <c r="J19" s="447">
        <v>264.92</v>
      </c>
      <c r="L19" s="447" t="e">
        <f t="shared" si="0"/>
        <v>#VALUE!</v>
      </c>
      <c r="M19" s="447">
        <f t="shared" si="1"/>
        <v>5519.6000000000022</v>
      </c>
      <c r="N19" s="447">
        <f t="shared" si="2"/>
        <v>61.919999999999959</v>
      </c>
      <c r="O19" s="449"/>
    </row>
    <row r="20" spans="1:15" s="407" customFormat="1" ht="16.5" customHeight="1">
      <c r="A20" s="405" t="s">
        <v>227</v>
      </c>
      <c r="B20" s="406" t="s">
        <v>1332</v>
      </c>
      <c r="C20" s="1003"/>
      <c r="D20" s="404" t="str">
        <f>'Nomenclator tarife'!L18</f>
        <v xml:space="preserve"> </v>
      </c>
      <c r="E20" s="404">
        <f>'Nomenclator tarife'!M18</f>
        <v>32072.15</v>
      </c>
      <c r="F20" s="404">
        <f>'Nomenclator tarife'!S18</f>
        <v>446</v>
      </c>
      <c r="H20" s="447"/>
      <c r="I20" s="447">
        <v>23671.57</v>
      </c>
      <c r="J20" s="447">
        <v>320.02</v>
      </c>
      <c r="L20" s="447" t="e">
        <f t="shared" si="0"/>
        <v>#VALUE!</v>
      </c>
      <c r="M20" s="447">
        <f t="shared" si="1"/>
        <v>8400.5800000000017</v>
      </c>
      <c r="N20" s="447">
        <f t="shared" si="2"/>
        <v>125.98000000000002</v>
      </c>
      <c r="O20" s="449"/>
    </row>
    <row r="21" spans="1:15" s="407" customFormat="1" ht="16.5" customHeight="1">
      <c r="A21" s="402" t="s">
        <v>228</v>
      </c>
      <c r="B21" s="406" t="s">
        <v>1292</v>
      </c>
      <c r="C21" s="1003"/>
      <c r="D21" s="404" t="str">
        <f>'Nomenclator tarife'!L19</f>
        <v xml:space="preserve"> </v>
      </c>
      <c r="E21" s="404">
        <f>'Nomenclator tarife'!M19</f>
        <v>48378.16</v>
      </c>
      <c r="F21" s="404">
        <f>'Nomenclator tarife'!S19</f>
        <v>683.55</v>
      </c>
      <c r="H21" s="447"/>
      <c r="I21" s="447">
        <v>33193.129999999997</v>
      </c>
      <c r="J21" s="447">
        <v>510.38</v>
      </c>
      <c r="L21" s="447" t="e">
        <f t="shared" si="0"/>
        <v>#VALUE!</v>
      </c>
      <c r="M21" s="447">
        <f t="shared" si="1"/>
        <v>15185.030000000006</v>
      </c>
      <c r="N21" s="447">
        <f t="shared" si="2"/>
        <v>173.16999999999996</v>
      </c>
      <c r="O21" s="449"/>
    </row>
    <row r="22" spans="1:15" s="407" customFormat="1">
      <c r="A22" s="402" t="s">
        <v>229</v>
      </c>
      <c r="B22" s="406" t="s">
        <v>1333</v>
      </c>
      <c r="C22" s="1003"/>
      <c r="D22" s="404" t="str">
        <f>'Nomenclator tarife'!L20</f>
        <v xml:space="preserve"> </v>
      </c>
      <c r="E22" s="404">
        <f>'Nomenclator tarife'!M20</f>
        <v>84851.04</v>
      </c>
      <c r="F22" s="404">
        <f>'Nomenclator tarife'!S20</f>
        <v>1050.48</v>
      </c>
      <c r="H22" s="447"/>
      <c r="I22" s="447">
        <v>59542.62</v>
      </c>
      <c r="J22" s="447">
        <v>760.85</v>
      </c>
      <c r="L22" s="447" t="e">
        <f t="shared" si="0"/>
        <v>#VALUE!</v>
      </c>
      <c r="M22" s="447">
        <f t="shared" si="1"/>
        <v>25308.419999999991</v>
      </c>
      <c r="N22" s="447">
        <f t="shared" si="2"/>
        <v>289.63</v>
      </c>
      <c r="O22" s="449"/>
    </row>
    <row r="23" spans="1:15" s="407" customFormat="1">
      <c r="A23" s="405" t="s">
        <v>230</v>
      </c>
      <c r="B23" s="406" t="s">
        <v>1334</v>
      </c>
      <c r="C23" s="1003"/>
      <c r="D23" s="404" t="str">
        <f>'Nomenclator tarife'!L21</f>
        <v xml:space="preserve"> </v>
      </c>
      <c r="E23" s="404">
        <f>'Nomenclator tarife'!M21</f>
        <v>96757.74</v>
      </c>
      <c r="F23" s="404">
        <f>'Nomenclator tarife'!S21</f>
        <v>1341.1</v>
      </c>
      <c r="H23" s="447"/>
      <c r="I23" s="447"/>
      <c r="J23" s="447"/>
      <c r="L23" s="447" t="e">
        <f t="shared" si="0"/>
        <v>#VALUE!</v>
      </c>
      <c r="M23" s="447">
        <f t="shared" si="1"/>
        <v>96757.74</v>
      </c>
      <c r="N23" s="447">
        <f t="shared" si="2"/>
        <v>1341.1</v>
      </c>
      <c r="O23" s="449"/>
    </row>
    <row r="24" spans="1:15" s="407" customFormat="1">
      <c r="A24" s="405"/>
      <c r="B24" s="450" t="s">
        <v>1322</v>
      </c>
      <c r="C24" s="408" t="s">
        <v>1335</v>
      </c>
      <c r="D24" s="404"/>
      <c r="E24" s="404"/>
      <c r="F24" s="404"/>
      <c r="H24" s="447"/>
      <c r="I24" s="447"/>
      <c r="J24" s="447"/>
      <c r="L24" s="447"/>
      <c r="M24" s="447"/>
      <c r="N24" s="447"/>
      <c r="O24" s="449"/>
    </row>
    <row r="25" spans="1:15" s="407" customFormat="1" ht="180.6" customHeight="1">
      <c r="A25" s="405" t="s">
        <v>231</v>
      </c>
      <c r="B25" s="996" t="s">
        <v>1283</v>
      </c>
      <c r="C25" s="406" t="s">
        <v>1284</v>
      </c>
      <c r="D25" s="404">
        <f>'Nomenclator tarife'!L22</f>
        <v>1091.26</v>
      </c>
      <c r="E25" s="404">
        <f>'Nomenclator tarife'!M22</f>
        <v>1096.3</v>
      </c>
      <c r="F25" s="404">
        <f>'Nomenclator tarife'!S22</f>
        <v>31.65</v>
      </c>
      <c r="H25" s="447"/>
      <c r="I25" s="447"/>
      <c r="J25" s="447"/>
      <c r="L25" s="447">
        <f t="shared" ref="L25:L41" si="3">D25-H25</f>
        <v>1091.26</v>
      </c>
      <c r="M25" s="447">
        <f t="shared" ref="M25:M41" si="4">E25-I25</f>
        <v>1096.3</v>
      </c>
      <c r="N25" s="447">
        <f t="shared" ref="N25:N41" si="5">F25-J25</f>
        <v>31.65</v>
      </c>
      <c r="O25" s="449"/>
    </row>
    <row r="26" spans="1:15" s="407" customFormat="1" ht="16.5" customHeight="1">
      <c r="A26" s="402" t="s">
        <v>232</v>
      </c>
      <c r="B26" s="996"/>
      <c r="C26" s="406" t="s">
        <v>1285</v>
      </c>
      <c r="D26" s="404">
        <f>'Nomenclator tarife'!L23</f>
        <v>1112.51</v>
      </c>
      <c r="E26" s="404">
        <f>'Nomenclator tarife'!M23</f>
        <v>1117.56</v>
      </c>
      <c r="F26" s="404">
        <f>'Nomenclator tarife'!S23</f>
        <v>31.65</v>
      </c>
      <c r="H26" s="447">
        <v>436.87</v>
      </c>
      <c r="I26" s="447">
        <v>439.3</v>
      </c>
      <c r="J26" s="447">
        <v>17.16</v>
      </c>
      <c r="L26" s="447">
        <f t="shared" si="3"/>
        <v>675.64</v>
      </c>
      <c r="M26" s="447">
        <f t="shared" si="4"/>
        <v>678.26</v>
      </c>
      <c r="N26" s="447">
        <f t="shared" si="5"/>
        <v>14.489999999999998</v>
      </c>
      <c r="O26" s="449"/>
    </row>
    <row r="27" spans="1:15" s="407" customFormat="1" ht="16.5" customHeight="1">
      <c r="A27" s="402" t="s">
        <v>233</v>
      </c>
      <c r="B27" s="996"/>
      <c r="C27" s="406" t="s">
        <v>1286</v>
      </c>
      <c r="D27" s="404">
        <f>'Nomenclator tarife'!L24</f>
        <v>1115.1600000000001</v>
      </c>
      <c r="E27" s="404">
        <f>'Nomenclator tarife'!M24</f>
        <v>1120.2</v>
      </c>
      <c r="F27" s="404">
        <f>'Nomenclator tarife'!S24</f>
        <v>31.65</v>
      </c>
      <c r="H27" s="447">
        <v>438.8</v>
      </c>
      <c r="I27" s="447">
        <v>441.22</v>
      </c>
      <c r="J27" s="447">
        <v>17.16</v>
      </c>
      <c r="L27" s="447">
        <f t="shared" si="3"/>
        <v>676.36000000000013</v>
      </c>
      <c r="M27" s="447">
        <f t="shared" si="4"/>
        <v>678.98</v>
      </c>
      <c r="N27" s="447">
        <f t="shared" si="5"/>
        <v>14.489999999999998</v>
      </c>
      <c r="O27" s="449"/>
    </row>
    <row r="28" spans="1:15" s="407" customFormat="1" ht="16.5" customHeight="1">
      <c r="A28" s="405" t="s">
        <v>234</v>
      </c>
      <c r="B28" s="996"/>
      <c r="C28" s="406" t="s">
        <v>1287</v>
      </c>
      <c r="D28" s="404">
        <f>'Nomenclator tarife'!L25</f>
        <v>1133.42</v>
      </c>
      <c r="E28" s="404">
        <f>'Nomenclator tarife'!M25</f>
        <v>1138.47</v>
      </c>
      <c r="F28" s="404">
        <f>'Nomenclator tarife'!S25</f>
        <v>31.65</v>
      </c>
      <c r="H28" s="447">
        <v>440.24</v>
      </c>
      <c r="I28" s="447">
        <v>442.67</v>
      </c>
      <c r="J28" s="447">
        <v>17.16</v>
      </c>
      <c r="L28" s="447">
        <f t="shared" si="3"/>
        <v>693.18000000000006</v>
      </c>
      <c r="M28" s="447">
        <f t="shared" si="4"/>
        <v>695.8</v>
      </c>
      <c r="N28" s="447">
        <f t="shared" si="5"/>
        <v>14.489999999999998</v>
      </c>
      <c r="O28" s="449"/>
    </row>
    <row r="29" spans="1:15" s="407" customFormat="1" ht="16.5" customHeight="1">
      <c r="A29" s="405" t="s">
        <v>235</v>
      </c>
      <c r="B29" s="996"/>
      <c r="C29" s="406" t="s">
        <v>1327</v>
      </c>
      <c r="D29" s="404">
        <f>'Nomenclator tarife'!L26</f>
        <v>1108.49</v>
      </c>
      <c r="E29" s="404">
        <f>'Nomenclator tarife'!M26</f>
        <v>1113.53</v>
      </c>
      <c r="F29" s="404">
        <f>'Nomenclator tarife'!S26</f>
        <v>31.65</v>
      </c>
      <c r="H29" s="447">
        <v>451.47</v>
      </c>
      <c r="I29" s="447">
        <v>453.9</v>
      </c>
      <c r="J29" s="447">
        <v>17.16</v>
      </c>
      <c r="L29" s="447">
        <f t="shared" si="3"/>
        <v>657.02</v>
      </c>
      <c r="M29" s="447">
        <f t="shared" si="4"/>
        <v>659.63</v>
      </c>
      <c r="N29" s="447">
        <f t="shared" si="5"/>
        <v>14.489999999999998</v>
      </c>
      <c r="O29" s="449"/>
    </row>
    <row r="30" spans="1:15" s="407" customFormat="1" ht="16.5" customHeight="1">
      <c r="A30" s="402" t="s">
        <v>236</v>
      </c>
      <c r="B30" s="996"/>
      <c r="C30" s="406" t="s">
        <v>1336</v>
      </c>
      <c r="D30" s="404">
        <f>'Nomenclator tarife'!L27</f>
        <v>1118.51</v>
      </c>
      <c r="E30" s="404">
        <f>'Nomenclator tarife'!M27</f>
        <v>1123.55</v>
      </c>
      <c r="F30" s="404">
        <f>'Nomenclator tarife'!S27</f>
        <v>31.65</v>
      </c>
      <c r="H30" s="447">
        <v>456.28</v>
      </c>
      <c r="I30" s="447">
        <v>458.71</v>
      </c>
      <c r="J30" s="447">
        <v>17.16</v>
      </c>
      <c r="L30" s="447">
        <f t="shared" si="3"/>
        <v>662.23</v>
      </c>
      <c r="M30" s="447">
        <f t="shared" si="4"/>
        <v>664.83999999999992</v>
      </c>
      <c r="N30" s="447">
        <f t="shared" si="5"/>
        <v>14.489999999999998</v>
      </c>
      <c r="O30" s="449"/>
    </row>
    <row r="31" spans="1:15" s="407" customFormat="1" ht="16.5" customHeight="1">
      <c r="A31" s="402" t="s">
        <v>237</v>
      </c>
      <c r="B31" s="996"/>
      <c r="C31" s="406" t="s">
        <v>1329</v>
      </c>
      <c r="D31" s="404">
        <f>'Nomenclator tarife'!L28</f>
        <v>1163.8499999999999</v>
      </c>
      <c r="E31" s="404">
        <f>'Nomenclator tarife'!M28</f>
        <v>1168.8900000000001</v>
      </c>
      <c r="F31" s="404">
        <f>'Nomenclator tarife'!S28</f>
        <v>31.65</v>
      </c>
      <c r="H31" s="447">
        <v>462.53</v>
      </c>
      <c r="I31" s="447">
        <v>464.96</v>
      </c>
      <c r="J31" s="447">
        <v>17.16</v>
      </c>
      <c r="L31" s="447">
        <f t="shared" si="3"/>
        <v>701.31999999999994</v>
      </c>
      <c r="M31" s="447">
        <f t="shared" si="4"/>
        <v>703.93000000000006</v>
      </c>
      <c r="N31" s="447">
        <f t="shared" si="5"/>
        <v>14.489999999999998</v>
      </c>
      <c r="O31" s="449"/>
    </row>
    <row r="32" spans="1:15" s="407" customFormat="1" ht="16.5" customHeight="1">
      <c r="A32" s="405" t="s">
        <v>238</v>
      </c>
      <c r="B32" s="996"/>
      <c r="C32" s="406" t="s">
        <v>1330</v>
      </c>
      <c r="D32" s="404">
        <f>'Nomenclator tarife'!L29</f>
        <v>1225.4000000000001</v>
      </c>
      <c r="E32" s="404">
        <f>'Nomenclator tarife'!M29</f>
        <v>1230.44</v>
      </c>
      <c r="F32" s="404">
        <f>'Nomenclator tarife'!S29</f>
        <v>31.65</v>
      </c>
      <c r="H32" s="447">
        <v>483.94</v>
      </c>
      <c r="I32" s="447">
        <v>486.36</v>
      </c>
      <c r="J32" s="447">
        <v>17.16</v>
      </c>
      <c r="L32" s="447">
        <f t="shared" si="3"/>
        <v>741.46</v>
      </c>
      <c r="M32" s="447">
        <f t="shared" si="4"/>
        <v>744.08</v>
      </c>
      <c r="N32" s="447">
        <f t="shared" si="5"/>
        <v>14.489999999999998</v>
      </c>
      <c r="O32" s="449"/>
    </row>
    <row r="33" spans="1:15" s="407" customFormat="1" ht="16.5" customHeight="1">
      <c r="A33" s="405" t="s">
        <v>239</v>
      </c>
      <c r="B33" s="996"/>
      <c r="C33" s="406" t="s">
        <v>1337</v>
      </c>
      <c r="D33" s="404">
        <f>'Nomenclator tarife'!L30</f>
        <v>1323.18</v>
      </c>
      <c r="E33" s="404">
        <f>'Nomenclator tarife'!M30</f>
        <v>1328.22</v>
      </c>
      <c r="F33" s="404">
        <f>'Nomenclator tarife'!S30</f>
        <v>31.65</v>
      </c>
      <c r="H33" s="447">
        <v>585.80999999999995</v>
      </c>
      <c r="I33" s="447">
        <v>588.24</v>
      </c>
      <c r="J33" s="447">
        <v>17.16</v>
      </c>
      <c r="L33" s="447">
        <f t="shared" si="3"/>
        <v>737.37000000000012</v>
      </c>
      <c r="M33" s="447">
        <f t="shared" si="4"/>
        <v>739.98</v>
      </c>
      <c r="N33" s="447">
        <f t="shared" si="5"/>
        <v>14.489999999999998</v>
      </c>
      <c r="O33" s="449"/>
    </row>
    <row r="34" spans="1:15" s="407" customFormat="1" ht="16.5" customHeight="1">
      <c r="A34" s="402" t="s">
        <v>240</v>
      </c>
      <c r="B34" s="996"/>
      <c r="C34" s="406" t="s">
        <v>1331</v>
      </c>
      <c r="D34" s="404">
        <f>'Nomenclator tarife'!L31</f>
        <v>1356.04</v>
      </c>
      <c r="E34" s="404">
        <f>'Nomenclator tarife'!M31</f>
        <v>1361.08</v>
      </c>
      <c r="F34" s="404">
        <f>'Nomenclator tarife'!S31</f>
        <v>31.65</v>
      </c>
      <c r="H34" s="447"/>
      <c r="I34" s="447"/>
      <c r="J34" s="447"/>
      <c r="L34" s="447">
        <f t="shared" si="3"/>
        <v>1356.04</v>
      </c>
      <c r="M34" s="447">
        <f t="shared" si="4"/>
        <v>1361.08</v>
      </c>
      <c r="N34" s="447">
        <f t="shared" si="5"/>
        <v>31.65</v>
      </c>
      <c r="O34" s="449"/>
    </row>
    <row r="35" spans="1:15" s="407" customFormat="1" ht="16.5" customHeight="1">
      <c r="A35" s="402" t="s">
        <v>241</v>
      </c>
      <c r="B35" s="996"/>
      <c r="C35" s="406" t="s">
        <v>1332</v>
      </c>
      <c r="D35" s="404">
        <f>'Nomenclator tarife'!L32</f>
        <v>1449.67</v>
      </c>
      <c r="E35" s="404">
        <f>'Nomenclator tarife'!M32</f>
        <v>1454.71</v>
      </c>
      <c r="F35" s="404">
        <f>'Nomenclator tarife'!S32</f>
        <v>31.65</v>
      </c>
      <c r="H35" s="447">
        <v>647.58000000000004</v>
      </c>
      <c r="I35" s="447">
        <v>650.01</v>
      </c>
      <c r="J35" s="447">
        <v>17.16</v>
      </c>
      <c r="L35" s="447">
        <f t="shared" si="3"/>
        <v>802.09</v>
      </c>
      <c r="M35" s="447">
        <f t="shared" si="4"/>
        <v>804.7</v>
      </c>
      <c r="N35" s="447">
        <f t="shared" si="5"/>
        <v>14.489999999999998</v>
      </c>
      <c r="O35" s="449"/>
    </row>
    <row r="36" spans="1:15" s="407" customFormat="1" ht="16.5" customHeight="1">
      <c r="A36" s="405" t="s">
        <v>242</v>
      </c>
      <c r="B36" s="996"/>
      <c r="C36" s="406" t="s">
        <v>1338</v>
      </c>
      <c r="D36" s="404">
        <f>'Nomenclator tarife'!L33</f>
        <v>1591.08</v>
      </c>
      <c r="E36" s="404">
        <f>'Nomenclator tarife'!M33</f>
        <v>1596.12</v>
      </c>
      <c r="F36" s="404">
        <f>'Nomenclator tarife'!S33</f>
        <v>31.65</v>
      </c>
      <c r="H36" s="447"/>
      <c r="I36" s="447"/>
      <c r="J36" s="447"/>
      <c r="L36" s="447">
        <f t="shared" si="3"/>
        <v>1591.08</v>
      </c>
      <c r="M36" s="447">
        <f t="shared" si="4"/>
        <v>1596.12</v>
      </c>
      <c r="N36" s="447">
        <f t="shared" si="5"/>
        <v>31.65</v>
      </c>
      <c r="O36" s="449"/>
    </row>
    <row r="37" spans="1:15" s="407" customFormat="1" ht="16.5" customHeight="1">
      <c r="A37" s="405" t="s">
        <v>243</v>
      </c>
      <c r="B37" s="996"/>
      <c r="C37" s="406" t="s">
        <v>1292</v>
      </c>
      <c r="D37" s="404">
        <f>'Nomenclator tarife'!L34</f>
        <v>2017.28</v>
      </c>
      <c r="E37" s="404">
        <f>'Nomenclator tarife'!M34</f>
        <v>2022.32</v>
      </c>
      <c r="F37" s="404">
        <f>'Nomenclator tarife'!S34</f>
        <v>31.65</v>
      </c>
      <c r="H37" s="447">
        <v>1027.21</v>
      </c>
      <c r="I37" s="447">
        <v>1029.6300000000001</v>
      </c>
      <c r="J37" s="447">
        <v>17.16</v>
      </c>
      <c r="L37" s="447">
        <f t="shared" si="3"/>
        <v>990.06999999999994</v>
      </c>
      <c r="M37" s="447">
        <f t="shared" si="4"/>
        <v>992.68999999999983</v>
      </c>
      <c r="N37" s="447">
        <f t="shared" si="5"/>
        <v>14.489999999999998</v>
      </c>
      <c r="O37" s="449"/>
    </row>
    <row r="38" spans="1:15" s="407" customFormat="1" ht="16.5" customHeight="1">
      <c r="A38" s="402" t="s">
        <v>244</v>
      </c>
      <c r="B38" s="996"/>
      <c r="C38" s="406" t="s">
        <v>1339</v>
      </c>
      <c r="D38" s="404">
        <f>'Nomenclator tarife'!L35</f>
        <v>2006.46</v>
      </c>
      <c r="E38" s="404">
        <f>'Nomenclator tarife'!M35</f>
        <v>2011.5</v>
      </c>
      <c r="F38" s="404">
        <f>'Nomenclator tarife'!S35</f>
        <v>31.65</v>
      </c>
      <c r="H38" s="447"/>
      <c r="I38" s="447"/>
      <c r="J38" s="447"/>
      <c r="L38" s="447">
        <f t="shared" si="3"/>
        <v>2006.46</v>
      </c>
      <c r="M38" s="447">
        <f t="shared" si="4"/>
        <v>2011.5</v>
      </c>
      <c r="N38" s="447">
        <f t="shared" si="5"/>
        <v>31.65</v>
      </c>
      <c r="O38" s="449"/>
    </row>
    <row r="39" spans="1:15" s="407" customFormat="1">
      <c r="A39" s="402" t="s">
        <v>245</v>
      </c>
      <c r="B39" s="996"/>
      <c r="C39" s="406" t="s">
        <v>1333</v>
      </c>
      <c r="D39" s="404">
        <f>'Nomenclator tarife'!L36</f>
        <v>2017.28</v>
      </c>
      <c r="E39" s="404">
        <f>'Nomenclator tarife'!M36</f>
        <v>2022.32</v>
      </c>
      <c r="F39" s="404">
        <f>'Nomenclator tarife'!S36</f>
        <v>31.65</v>
      </c>
      <c r="H39" s="447"/>
      <c r="I39" s="447"/>
      <c r="J39" s="447"/>
      <c r="L39" s="447">
        <f t="shared" si="3"/>
        <v>2017.28</v>
      </c>
      <c r="M39" s="447">
        <f t="shared" si="4"/>
        <v>2022.32</v>
      </c>
      <c r="N39" s="447">
        <f t="shared" si="5"/>
        <v>31.65</v>
      </c>
      <c r="O39" s="449"/>
    </row>
    <row r="40" spans="1:15" s="407" customFormat="1">
      <c r="A40" s="405" t="s">
        <v>246</v>
      </c>
      <c r="B40" s="996"/>
      <c r="C40" s="406" t="s">
        <v>1334</v>
      </c>
      <c r="D40" s="404">
        <f>'Nomenclator tarife'!L37</f>
        <v>2342.9899999999998</v>
      </c>
      <c r="E40" s="404">
        <f>'Nomenclator tarife'!M37</f>
        <v>2348.0300000000002</v>
      </c>
      <c r="F40" s="404">
        <f>'Nomenclator tarife'!S37</f>
        <v>31.65</v>
      </c>
      <c r="H40" s="447"/>
      <c r="I40" s="447"/>
      <c r="J40" s="447"/>
      <c r="L40" s="447">
        <f t="shared" si="3"/>
        <v>2342.9899999999998</v>
      </c>
      <c r="M40" s="447">
        <f t="shared" si="4"/>
        <v>2348.0300000000002</v>
      </c>
      <c r="N40" s="447">
        <f t="shared" si="5"/>
        <v>31.65</v>
      </c>
      <c r="O40" s="449"/>
    </row>
    <row r="41" spans="1:15" s="407" customFormat="1">
      <c r="A41" s="405" t="s">
        <v>247</v>
      </c>
      <c r="B41" s="996"/>
      <c r="C41" s="406" t="s">
        <v>1340</v>
      </c>
      <c r="D41" s="404">
        <f>'Nomenclator tarife'!L38</f>
        <v>2390.71</v>
      </c>
      <c r="E41" s="404">
        <f>'Nomenclator tarife'!M38</f>
        <v>2395.75</v>
      </c>
      <c r="F41" s="404">
        <f>'Nomenclator tarife'!S38</f>
        <v>31.65</v>
      </c>
      <c r="H41" s="447"/>
      <c r="I41" s="447"/>
      <c r="J41" s="447"/>
      <c r="L41" s="447">
        <f t="shared" si="3"/>
        <v>2390.71</v>
      </c>
      <c r="M41" s="447">
        <f t="shared" si="4"/>
        <v>2395.75</v>
      </c>
      <c r="N41" s="447">
        <f t="shared" si="5"/>
        <v>31.65</v>
      </c>
      <c r="O41" s="449"/>
    </row>
    <row r="42" spans="1:15" s="407" customFormat="1" ht="180.6" customHeight="1">
      <c r="A42" s="402" t="s">
        <v>248</v>
      </c>
      <c r="B42" s="996" t="s">
        <v>1341</v>
      </c>
      <c r="C42" s="406" t="s">
        <v>1284</v>
      </c>
      <c r="D42" s="404">
        <f>'Nomenclator tarife'!L39</f>
        <v>1594.18</v>
      </c>
      <c r="E42" s="404">
        <f>'Nomenclator tarife'!M39</f>
        <v>1599.22</v>
      </c>
      <c r="F42" s="404">
        <f>'Nomenclator tarife'!S39</f>
        <v>34.01</v>
      </c>
      <c r="H42" s="447"/>
      <c r="I42" s="447"/>
      <c r="J42" s="447"/>
      <c r="L42" s="447"/>
      <c r="M42" s="447"/>
      <c r="N42" s="447"/>
      <c r="O42" s="449"/>
    </row>
    <row r="43" spans="1:15" s="135" customFormat="1">
      <c r="A43" s="405" t="s">
        <v>249</v>
      </c>
      <c r="B43" s="996"/>
      <c r="C43" s="406" t="s">
        <v>1285</v>
      </c>
      <c r="D43" s="404">
        <f>'Nomenclator tarife'!L40</f>
        <v>1614.22</v>
      </c>
      <c r="E43" s="404">
        <f>'Nomenclator tarife'!M40</f>
        <v>1619.27</v>
      </c>
      <c r="F43" s="404">
        <f>'Nomenclator tarife'!S40</f>
        <v>34.01</v>
      </c>
      <c r="H43" s="447">
        <v>435.52</v>
      </c>
      <c r="I43" s="447">
        <v>437.95</v>
      </c>
      <c r="J43" s="447">
        <v>19.46</v>
      </c>
      <c r="L43" s="447">
        <f t="shared" ref="L43:L74" si="6">D43-H43</f>
        <v>1178.7</v>
      </c>
      <c r="M43" s="447">
        <f t="shared" ref="M43:M74" si="7">E43-I43</f>
        <v>1181.32</v>
      </c>
      <c r="N43" s="447">
        <f t="shared" ref="N43:N74" si="8">F43-J43</f>
        <v>14.549999999999997</v>
      </c>
      <c r="O43" s="449"/>
    </row>
    <row r="44" spans="1:15" s="135" customFormat="1" ht="16.5" customHeight="1">
      <c r="A44" s="405" t="s">
        <v>250</v>
      </c>
      <c r="B44" s="996"/>
      <c r="C44" s="406" t="s">
        <v>1286</v>
      </c>
      <c r="D44" s="404">
        <f>'Nomenclator tarife'!L41</f>
        <v>1606.19</v>
      </c>
      <c r="E44" s="404">
        <f>'Nomenclator tarife'!M41</f>
        <v>1611.23</v>
      </c>
      <c r="F44" s="404">
        <f>'Nomenclator tarife'!S41</f>
        <v>34.01</v>
      </c>
      <c r="H44" s="447">
        <v>437.77</v>
      </c>
      <c r="I44" s="447">
        <v>440.2</v>
      </c>
      <c r="J44" s="447">
        <v>19.46</v>
      </c>
      <c r="L44" s="447">
        <f t="shared" si="6"/>
        <v>1168.42</v>
      </c>
      <c r="M44" s="447">
        <f t="shared" si="7"/>
        <v>1171.03</v>
      </c>
      <c r="N44" s="447">
        <f t="shared" si="8"/>
        <v>14.549999999999997</v>
      </c>
      <c r="O44" s="449"/>
    </row>
    <row r="45" spans="1:15" s="135" customFormat="1" ht="16.5" customHeight="1">
      <c r="A45" s="402" t="s">
        <v>251</v>
      </c>
      <c r="B45" s="996"/>
      <c r="C45" s="406" t="s">
        <v>1287</v>
      </c>
      <c r="D45" s="404">
        <f>'Nomenclator tarife'!L42</f>
        <v>1614.61</v>
      </c>
      <c r="E45" s="404">
        <f>'Nomenclator tarife'!M42</f>
        <v>1619.65</v>
      </c>
      <c r="F45" s="404">
        <f>'Nomenclator tarife'!S42</f>
        <v>34.01</v>
      </c>
      <c r="H45" s="447">
        <v>452.14</v>
      </c>
      <c r="I45" s="447">
        <v>454.57</v>
      </c>
      <c r="J45" s="447">
        <v>19.46</v>
      </c>
      <c r="L45" s="447">
        <f t="shared" si="6"/>
        <v>1162.4699999999998</v>
      </c>
      <c r="M45" s="447">
        <f t="shared" si="7"/>
        <v>1165.0800000000002</v>
      </c>
      <c r="N45" s="447">
        <f t="shared" si="8"/>
        <v>14.549999999999997</v>
      </c>
      <c r="O45" s="449"/>
    </row>
    <row r="46" spans="1:15" s="135" customFormat="1" ht="16.5" customHeight="1">
      <c r="A46" s="405" t="s">
        <v>252</v>
      </c>
      <c r="B46" s="996"/>
      <c r="C46" s="406" t="s">
        <v>1327</v>
      </c>
      <c r="D46" s="404">
        <f>'Nomenclator tarife'!L43</f>
        <v>1635.04</v>
      </c>
      <c r="E46" s="404">
        <f>'Nomenclator tarife'!M43</f>
        <v>1640.09</v>
      </c>
      <c r="F46" s="404">
        <f>'Nomenclator tarife'!S43</f>
        <v>34.01</v>
      </c>
      <c r="H46" s="447">
        <v>448.64</v>
      </c>
      <c r="I46" s="447">
        <v>451.07</v>
      </c>
      <c r="J46" s="447">
        <v>19.46</v>
      </c>
      <c r="L46" s="447">
        <f t="shared" si="6"/>
        <v>1186.4000000000001</v>
      </c>
      <c r="M46" s="447">
        <f t="shared" si="7"/>
        <v>1189.02</v>
      </c>
      <c r="N46" s="447">
        <f t="shared" si="8"/>
        <v>14.549999999999997</v>
      </c>
      <c r="O46" s="449"/>
    </row>
    <row r="47" spans="1:15" s="135" customFormat="1" ht="16.5" customHeight="1">
      <c r="A47" s="405" t="s">
        <v>253</v>
      </c>
      <c r="B47" s="996"/>
      <c r="C47" s="406" t="s">
        <v>1336</v>
      </c>
      <c r="D47" s="404">
        <f>'Nomenclator tarife'!L44</f>
        <v>1654.28</v>
      </c>
      <c r="E47" s="404">
        <f>'Nomenclator tarife'!M44</f>
        <v>1659.32</v>
      </c>
      <c r="F47" s="404">
        <f>'Nomenclator tarife'!S44</f>
        <v>34.01</v>
      </c>
      <c r="H47" s="447">
        <v>481.77</v>
      </c>
      <c r="I47" s="447">
        <v>484.19</v>
      </c>
      <c r="J47" s="447">
        <v>19.46</v>
      </c>
      <c r="L47" s="447">
        <f t="shared" si="6"/>
        <v>1172.51</v>
      </c>
      <c r="M47" s="447">
        <f t="shared" si="7"/>
        <v>1175.1299999999999</v>
      </c>
      <c r="N47" s="447">
        <f t="shared" si="8"/>
        <v>14.549999999999997</v>
      </c>
      <c r="O47" s="449"/>
    </row>
    <row r="48" spans="1:15" s="135" customFormat="1" ht="16.5" customHeight="1">
      <c r="A48" s="402" t="s">
        <v>254</v>
      </c>
      <c r="B48" s="996"/>
      <c r="C48" s="406" t="s">
        <v>1329</v>
      </c>
      <c r="D48" s="404">
        <f>'Nomenclator tarife'!L45</f>
        <v>1682.53</v>
      </c>
      <c r="E48" s="404">
        <f>'Nomenclator tarife'!M45</f>
        <v>1687.58</v>
      </c>
      <c r="F48" s="404">
        <f>'Nomenclator tarife'!S45</f>
        <v>34.01</v>
      </c>
      <c r="H48" s="447">
        <v>489.78</v>
      </c>
      <c r="I48" s="447">
        <v>492.21</v>
      </c>
      <c r="J48" s="447">
        <v>19.46</v>
      </c>
      <c r="L48" s="447">
        <f t="shared" si="6"/>
        <v>1192.75</v>
      </c>
      <c r="M48" s="447">
        <f t="shared" si="7"/>
        <v>1195.3699999999999</v>
      </c>
      <c r="N48" s="447">
        <f t="shared" si="8"/>
        <v>14.549999999999997</v>
      </c>
      <c r="O48" s="449"/>
    </row>
    <row r="49" spans="1:15" s="135" customFormat="1" ht="16.5" customHeight="1">
      <c r="A49" s="405" t="s">
        <v>255</v>
      </c>
      <c r="B49" s="996"/>
      <c r="C49" s="406" t="s">
        <v>1330</v>
      </c>
      <c r="D49" s="404">
        <f>'Nomenclator tarife'!L46</f>
        <v>1708.7</v>
      </c>
      <c r="E49" s="404">
        <f>'Nomenclator tarife'!M46</f>
        <v>1713.74</v>
      </c>
      <c r="F49" s="404">
        <f>'Nomenclator tarife'!S46</f>
        <v>34.01</v>
      </c>
      <c r="H49" s="447">
        <v>510.14</v>
      </c>
      <c r="I49" s="447">
        <v>512.57000000000005</v>
      </c>
      <c r="J49" s="447">
        <v>19.46</v>
      </c>
      <c r="L49" s="447">
        <f t="shared" si="6"/>
        <v>1198.56</v>
      </c>
      <c r="M49" s="447">
        <f t="shared" si="7"/>
        <v>1201.17</v>
      </c>
      <c r="N49" s="447">
        <f t="shared" si="8"/>
        <v>14.549999999999997</v>
      </c>
      <c r="O49" s="449"/>
    </row>
    <row r="50" spans="1:15" s="135" customFormat="1" ht="16.5" customHeight="1">
      <c r="A50" s="405" t="s">
        <v>256</v>
      </c>
      <c r="B50" s="996"/>
      <c r="C50" s="406" t="s">
        <v>1337</v>
      </c>
      <c r="D50" s="404">
        <f>'Nomenclator tarife'!L47</f>
        <v>1823.08</v>
      </c>
      <c r="E50" s="404">
        <f>'Nomenclator tarife'!M47</f>
        <v>1828.13</v>
      </c>
      <c r="F50" s="404">
        <f>'Nomenclator tarife'!S47</f>
        <v>34.01</v>
      </c>
      <c r="H50" s="447">
        <v>567.38</v>
      </c>
      <c r="I50" s="447">
        <v>569.80999999999995</v>
      </c>
      <c r="J50" s="447">
        <v>19.46</v>
      </c>
      <c r="L50" s="447">
        <f t="shared" si="6"/>
        <v>1255.6999999999998</v>
      </c>
      <c r="M50" s="447">
        <f t="shared" si="7"/>
        <v>1258.3200000000002</v>
      </c>
      <c r="N50" s="447">
        <f t="shared" si="8"/>
        <v>14.549999999999997</v>
      </c>
      <c r="O50" s="449"/>
    </row>
    <row r="51" spans="1:15" s="135" customFormat="1" ht="16.5" customHeight="1">
      <c r="A51" s="402" t="s">
        <v>257</v>
      </c>
      <c r="B51" s="996"/>
      <c r="C51" s="406" t="s">
        <v>1331</v>
      </c>
      <c r="D51" s="404">
        <f>'Nomenclator tarife'!L48</f>
        <v>1850.53</v>
      </c>
      <c r="E51" s="404">
        <f>'Nomenclator tarife'!M48</f>
        <v>1855.58</v>
      </c>
      <c r="F51" s="404">
        <f>'Nomenclator tarife'!S48</f>
        <v>34.01</v>
      </c>
      <c r="H51" s="447">
        <v>625.61</v>
      </c>
      <c r="I51" s="447">
        <v>628.04</v>
      </c>
      <c r="J51" s="447">
        <v>19.46</v>
      </c>
      <c r="L51" s="447">
        <f t="shared" si="6"/>
        <v>1224.92</v>
      </c>
      <c r="M51" s="447">
        <f t="shared" si="7"/>
        <v>1227.54</v>
      </c>
      <c r="N51" s="447">
        <f t="shared" si="8"/>
        <v>14.549999999999997</v>
      </c>
      <c r="O51" s="449"/>
    </row>
    <row r="52" spans="1:15" s="135" customFormat="1" ht="16.5" customHeight="1">
      <c r="A52" s="405" t="s">
        <v>258</v>
      </c>
      <c r="B52" s="996"/>
      <c r="C52" s="406" t="s">
        <v>1332</v>
      </c>
      <c r="D52" s="404">
        <f>'Nomenclator tarife'!L49</f>
        <v>1892.01</v>
      </c>
      <c r="E52" s="404">
        <f>'Nomenclator tarife'!M49</f>
        <v>1897.05</v>
      </c>
      <c r="F52" s="404">
        <f>'Nomenclator tarife'!S49</f>
        <v>34.01</v>
      </c>
      <c r="H52" s="447">
        <v>671.7</v>
      </c>
      <c r="I52" s="447">
        <v>674.13</v>
      </c>
      <c r="J52" s="447">
        <v>19.46</v>
      </c>
      <c r="L52" s="447">
        <f t="shared" si="6"/>
        <v>1220.31</v>
      </c>
      <c r="M52" s="447">
        <f t="shared" si="7"/>
        <v>1222.92</v>
      </c>
      <c r="N52" s="447">
        <f t="shared" si="8"/>
        <v>14.549999999999997</v>
      </c>
      <c r="O52" s="449"/>
    </row>
    <row r="53" spans="1:15" s="135" customFormat="1" ht="16.5" customHeight="1">
      <c r="A53" s="405" t="s">
        <v>259</v>
      </c>
      <c r="B53" s="996"/>
      <c r="C53" s="406" t="s">
        <v>1338</v>
      </c>
      <c r="D53" s="404">
        <f>'Nomenclator tarife'!L50</f>
        <v>2092.79</v>
      </c>
      <c r="E53" s="404">
        <f>'Nomenclator tarife'!M50</f>
        <v>2097.83</v>
      </c>
      <c r="F53" s="404">
        <f>'Nomenclator tarife'!S50</f>
        <v>34.01</v>
      </c>
      <c r="H53" s="447">
        <v>998.31</v>
      </c>
      <c r="I53" s="447">
        <v>1000.74</v>
      </c>
      <c r="J53" s="447">
        <v>19.46</v>
      </c>
      <c r="L53" s="447">
        <f t="shared" si="6"/>
        <v>1094.48</v>
      </c>
      <c r="M53" s="447">
        <f t="shared" si="7"/>
        <v>1097.0899999999999</v>
      </c>
      <c r="N53" s="447">
        <f t="shared" si="8"/>
        <v>14.549999999999997</v>
      </c>
      <c r="O53" s="449"/>
    </row>
    <row r="54" spans="1:15" s="135" customFormat="1" ht="16.5" customHeight="1">
      <c r="A54" s="402" t="s">
        <v>260</v>
      </c>
      <c r="B54" s="996"/>
      <c r="C54" s="406" t="s">
        <v>1292</v>
      </c>
      <c r="D54" s="404">
        <f>'Nomenclator tarife'!L51</f>
        <v>2518.98</v>
      </c>
      <c r="E54" s="404">
        <f>'Nomenclator tarife'!M51</f>
        <v>2524.0300000000002</v>
      </c>
      <c r="F54" s="404">
        <f>'Nomenclator tarife'!S51</f>
        <v>34.01</v>
      </c>
      <c r="H54" s="447">
        <v>1172.6500000000001</v>
      </c>
      <c r="I54" s="447">
        <v>1175.07</v>
      </c>
      <c r="J54" s="447">
        <v>19.46</v>
      </c>
      <c r="L54" s="447">
        <f t="shared" si="6"/>
        <v>1346.33</v>
      </c>
      <c r="M54" s="447">
        <f t="shared" si="7"/>
        <v>1348.9600000000003</v>
      </c>
      <c r="N54" s="447">
        <f t="shared" si="8"/>
        <v>14.549999999999997</v>
      </c>
      <c r="O54" s="449"/>
    </row>
    <row r="55" spans="1:15" s="135" customFormat="1" ht="16.5" customHeight="1">
      <c r="A55" s="405" t="s">
        <v>261</v>
      </c>
      <c r="B55" s="996"/>
      <c r="C55" s="406" t="s">
        <v>1339</v>
      </c>
      <c r="D55" s="404">
        <f>'Nomenclator tarife'!L52</f>
        <v>2445.65</v>
      </c>
      <c r="E55" s="404">
        <f>'Nomenclator tarife'!M52</f>
        <v>2450.69</v>
      </c>
      <c r="F55" s="404">
        <f>'Nomenclator tarife'!S52</f>
        <v>34.01</v>
      </c>
      <c r="H55" s="447"/>
      <c r="I55" s="447"/>
      <c r="J55" s="447"/>
      <c r="L55" s="447">
        <f t="shared" si="6"/>
        <v>2445.65</v>
      </c>
      <c r="M55" s="447">
        <f t="shared" si="7"/>
        <v>2450.69</v>
      </c>
      <c r="N55" s="447">
        <f t="shared" si="8"/>
        <v>34.01</v>
      </c>
      <c r="O55" s="449"/>
    </row>
    <row r="56" spans="1:15" s="135" customFormat="1">
      <c r="A56" s="405" t="s">
        <v>262</v>
      </c>
      <c r="B56" s="996"/>
      <c r="C56" s="406" t="s">
        <v>1333</v>
      </c>
      <c r="D56" s="404">
        <f>'Nomenclator tarife'!L53</f>
        <v>3025.26</v>
      </c>
      <c r="E56" s="404">
        <f>'Nomenclator tarife'!M53</f>
        <v>3030.31</v>
      </c>
      <c r="F56" s="404">
        <f>'Nomenclator tarife'!S53</f>
        <v>34.01</v>
      </c>
      <c r="H56" s="451">
        <v>1417.94</v>
      </c>
      <c r="I56" s="447">
        <v>1420.37</v>
      </c>
      <c r="J56" s="447">
        <v>19.46</v>
      </c>
      <c r="L56" s="447">
        <f t="shared" si="6"/>
        <v>1607.3200000000002</v>
      </c>
      <c r="M56" s="447">
        <f t="shared" si="7"/>
        <v>1609.94</v>
      </c>
      <c r="N56" s="447">
        <f t="shared" si="8"/>
        <v>14.549999999999997</v>
      </c>
      <c r="O56" s="449"/>
    </row>
    <row r="57" spans="1:15" s="135" customFormat="1">
      <c r="A57" s="402" t="s">
        <v>263</v>
      </c>
      <c r="B57" s="996"/>
      <c r="C57" s="406" t="s">
        <v>1334</v>
      </c>
      <c r="D57" s="404">
        <f>'Nomenclator tarife'!L54</f>
        <v>3154.25</v>
      </c>
      <c r="E57" s="404">
        <f>'Nomenclator tarife'!M54</f>
        <v>3159.3</v>
      </c>
      <c r="F57" s="404">
        <f>'Nomenclator tarife'!S54</f>
        <v>34.01</v>
      </c>
      <c r="H57" s="447"/>
      <c r="I57" s="447"/>
      <c r="J57" s="447"/>
      <c r="L57" s="447">
        <f t="shared" si="6"/>
        <v>3154.25</v>
      </c>
      <c r="M57" s="447">
        <f t="shared" si="7"/>
        <v>3159.3</v>
      </c>
      <c r="N57" s="447">
        <f t="shared" si="8"/>
        <v>34.01</v>
      </c>
      <c r="O57" s="449"/>
    </row>
    <row r="58" spans="1:15" s="135" customFormat="1">
      <c r="A58" s="405" t="s">
        <v>264</v>
      </c>
      <c r="B58" s="996"/>
      <c r="C58" s="406" t="s">
        <v>1340</v>
      </c>
      <c r="D58" s="404">
        <f>'Nomenclator tarife'!L55</f>
        <v>3713.31</v>
      </c>
      <c r="E58" s="404">
        <f>'Nomenclator tarife'!M55</f>
        <v>3718.35</v>
      </c>
      <c r="F58" s="404">
        <f>'Nomenclator tarife'!S55</f>
        <v>34.01</v>
      </c>
      <c r="H58" s="447"/>
      <c r="I58" s="447"/>
      <c r="J58" s="447"/>
      <c r="L58" s="447">
        <f t="shared" si="6"/>
        <v>3713.31</v>
      </c>
      <c r="M58" s="447">
        <f t="shared" si="7"/>
        <v>3718.35</v>
      </c>
      <c r="N58" s="447">
        <f t="shared" si="8"/>
        <v>34.01</v>
      </c>
      <c r="O58" s="449"/>
    </row>
    <row r="59" spans="1:15" s="135" customFormat="1" ht="180.6" customHeight="1">
      <c r="A59" s="405" t="s">
        <v>265</v>
      </c>
      <c r="B59" s="996" t="s">
        <v>1342</v>
      </c>
      <c r="C59" s="406" t="s">
        <v>1286</v>
      </c>
      <c r="D59" s="404" t="str">
        <f>'Nomenclator tarife'!L56</f>
        <v xml:space="preserve"> </v>
      </c>
      <c r="E59" s="404">
        <f>'Nomenclator tarife'!M56</f>
        <v>2494.25</v>
      </c>
      <c r="F59" s="404">
        <f>'Nomenclator tarife'!S56</f>
        <v>39.1</v>
      </c>
      <c r="H59" s="447"/>
      <c r="I59" s="447"/>
      <c r="J59" s="447"/>
      <c r="L59" s="447" t="e">
        <f t="shared" si="6"/>
        <v>#VALUE!</v>
      </c>
      <c r="M59" s="447">
        <f t="shared" si="7"/>
        <v>2494.25</v>
      </c>
      <c r="N59" s="447">
        <f t="shared" si="8"/>
        <v>39.1</v>
      </c>
      <c r="O59" s="449"/>
    </row>
    <row r="60" spans="1:15" s="135" customFormat="1" ht="16.5" customHeight="1">
      <c r="A60" s="402" t="s">
        <v>266</v>
      </c>
      <c r="B60" s="996"/>
      <c r="C60" s="406" t="s">
        <v>1287</v>
      </c>
      <c r="D60" s="404" t="str">
        <f>'Nomenclator tarife'!L57</f>
        <v xml:space="preserve"> </v>
      </c>
      <c r="E60" s="404">
        <f>'Nomenclator tarife'!M57</f>
        <v>2495.56</v>
      </c>
      <c r="F60" s="404">
        <f>'Nomenclator tarife'!S57</f>
        <v>39.1</v>
      </c>
      <c r="H60" s="447"/>
      <c r="I60" s="447"/>
      <c r="J60" s="447"/>
      <c r="L60" s="447" t="e">
        <f t="shared" si="6"/>
        <v>#VALUE!</v>
      </c>
      <c r="M60" s="447">
        <f t="shared" si="7"/>
        <v>2495.56</v>
      </c>
      <c r="N60" s="447">
        <f t="shared" si="8"/>
        <v>39.1</v>
      </c>
      <c r="O60" s="449"/>
    </row>
    <row r="61" spans="1:15" s="135" customFormat="1" ht="16.5" customHeight="1">
      <c r="A61" s="405" t="s">
        <v>267</v>
      </c>
      <c r="B61" s="996"/>
      <c r="C61" s="406" t="s">
        <v>1327</v>
      </c>
      <c r="D61" s="404" t="str">
        <f>'Nomenclator tarife'!L58</f>
        <v xml:space="preserve"> </v>
      </c>
      <c r="E61" s="404">
        <f>'Nomenclator tarife'!M58</f>
        <v>2514.84</v>
      </c>
      <c r="F61" s="404">
        <f>'Nomenclator tarife'!S58</f>
        <v>39.1</v>
      </c>
      <c r="H61" s="447"/>
      <c r="I61" s="447">
        <v>770.37</v>
      </c>
      <c r="J61" s="447">
        <v>23.47</v>
      </c>
      <c r="L61" s="447" t="e">
        <f t="shared" si="6"/>
        <v>#VALUE!</v>
      </c>
      <c r="M61" s="447">
        <f t="shared" si="7"/>
        <v>1744.4700000000003</v>
      </c>
      <c r="N61" s="447">
        <f t="shared" si="8"/>
        <v>15.630000000000003</v>
      </c>
      <c r="O61" s="449"/>
    </row>
    <row r="62" spans="1:15" s="135" customFormat="1" ht="16.5" customHeight="1">
      <c r="A62" s="405" t="s">
        <v>268</v>
      </c>
      <c r="B62" s="996"/>
      <c r="C62" s="406" t="s">
        <v>1336</v>
      </c>
      <c r="D62" s="404" t="str">
        <f>'Nomenclator tarife'!L59</f>
        <v xml:space="preserve"> </v>
      </c>
      <c r="E62" s="404">
        <f>'Nomenclator tarife'!M59</f>
        <v>2497.81</v>
      </c>
      <c r="F62" s="404">
        <f>'Nomenclator tarife'!S59</f>
        <v>39.1</v>
      </c>
      <c r="H62" s="447"/>
      <c r="I62" s="447">
        <v>750.34</v>
      </c>
      <c r="J62" s="447">
        <v>23.47</v>
      </c>
      <c r="L62" s="447" t="e">
        <f t="shared" si="6"/>
        <v>#VALUE!</v>
      </c>
      <c r="M62" s="447">
        <f t="shared" si="7"/>
        <v>1747.4699999999998</v>
      </c>
      <c r="N62" s="447">
        <f t="shared" si="8"/>
        <v>15.630000000000003</v>
      </c>
      <c r="O62" s="449"/>
    </row>
    <row r="63" spans="1:15" s="135" customFormat="1" ht="16.5" customHeight="1">
      <c r="A63" s="402" t="s">
        <v>269</v>
      </c>
      <c r="B63" s="996"/>
      <c r="C63" s="406" t="s">
        <v>1329</v>
      </c>
      <c r="D63" s="404" t="str">
        <f>'Nomenclator tarife'!L60</f>
        <v xml:space="preserve"> </v>
      </c>
      <c r="E63" s="404">
        <f>'Nomenclator tarife'!M60</f>
        <v>2551.91</v>
      </c>
      <c r="F63" s="404">
        <f>'Nomenclator tarife'!S60</f>
        <v>39.1</v>
      </c>
      <c r="H63" s="447"/>
      <c r="I63" s="447">
        <v>760.36</v>
      </c>
      <c r="J63" s="447">
        <v>23.47</v>
      </c>
      <c r="L63" s="447" t="e">
        <f t="shared" si="6"/>
        <v>#VALUE!</v>
      </c>
      <c r="M63" s="447">
        <f t="shared" si="7"/>
        <v>1791.5499999999997</v>
      </c>
      <c r="N63" s="447">
        <f t="shared" si="8"/>
        <v>15.630000000000003</v>
      </c>
      <c r="O63" s="449"/>
    </row>
    <row r="64" spans="1:15" s="135" customFormat="1" ht="16.5" customHeight="1">
      <c r="A64" s="405" t="s">
        <v>270</v>
      </c>
      <c r="B64" s="996"/>
      <c r="C64" s="406" t="s">
        <v>1330</v>
      </c>
      <c r="D64" s="404" t="str">
        <f>'Nomenclator tarife'!L61</f>
        <v xml:space="preserve"> </v>
      </c>
      <c r="E64" s="404">
        <f>'Nomenclator tarife'!M61</f>
        <v>2634.76</v>
      </c>
      <c r="F64" s="404">
        <f>'Nomenclator tarife'!S61</f>
        <v>39.1</v>
      </c>
      <c r="H64" s="447"/>
      <c r="I64" s="447">
        <v>786.73</v>
      </c>
      <c r="J64" s="447">
        <v>23.47</v>
      </c>
      <c r="L64" s="447" t="e">
        <f t="shared" si="6"/>
        <v>#VALUE!</v>
      </c>
      <c r="M64" s="447">
        <f t="shared" si="7"/>
        <v>1848.0300000000002</v>
      </c>
      <c r="N64" s="447">
        <f t="shared" si="8"/>
        <v>15.630000000000003</v>
      </c>
      <c r="O64" s="449"/>
    </row>
    <row r="65" spans="1:15" s="135" customFormat="1" ht="16.5" customHeight="1">
      <c r="A65" s="405" t="s">
        <v>271</v>
      </c>
      <c r="B65" s="996"/>
      <c r="C65" s="406" t="s">
        <v>1337</v>
      </c>
      <c r="D65" s="404" t="str">
        <f>'Nomenclator tarife'!L62</f>
        <v xml:space="preserve"> </v>
      </c>
      <c r="E65" s="404">
        <f>'Nomenclator tarife'!M62</f>
        <v>2662.11</v>
      </c>
      <c r="F65" s="404">
        <f>'Nomenclator tarife'!S62</f>
        <v>39.1</v>
      </c>
      <c r="H65" s="447"/>
      <c r="I65" s="447"/>
      <c r="J65" s="447"/>
      <c r="L65" s="447" t="e">
        <f t="shared" si="6"/>
        <v>#VALUE!</v>
      </c>
      <c r="M65" s="447">
        <f t="shared" si="7"/>
        <v>2662.11</v>
      </c>
      <c r="N65" s="447">
        <f t="shared" si="8"/>
        <v>39.1</v>
      </c>
      <c r="O65" s="449"/>
    </row>
    <row r="66" spans="1:15" s="135" customFormat="1" ht="16.5" customHeight="1">
      <c r="A66" s="402" t="s">
        <v>272</v>
      </c>
      <c r="B66" s="996"/>
      <c r="C66" s="406" t="s">
        <v>1331</v>
      </c>
      <c r="D66" s="404" t="str">
        <f>'Nomenclator tarife'!L63</f>
        <v xml:space="preserve"> </v>
      </c>
      <c r="E66" s="404">
        <f>'Nomenclator tarife'!M63</f>
        <v>2693.47</v>
      </c>
      <c r="F66" s="404">
        <f>'Nomenclator tarife'!S63</f>
        <v>39.1</v>
      </c>
      <c r="H66" s="447"/>
      <c r="I66" s="447"/>
      <c r="J66" s="447"/>
      <c r="L66" s="447" t="e">
        <f t="shared" si="6"/>
        <v>#VALUE!</v>
      </c>
      <c r="M66" s="447">
        <f t="shared" si="7"/>
        <v>2693.47</v>
      </c>
      <c r="N66" s="447">
        <f t="shared" si="8"/>
        <v>39.1</v>
      </c>
      <c r="O66" s="449"/>
    </row>
    <row r="67" spans="1:15" s="135" customFormat="1" ht="16.5" customHeight="1">
      <c r="A67" s="405" t="s">
        <v>273</v>
      </c>
      <c r="B67" s="996"/>
      <c r="C67" s="406" t="s">
        <v>1332</v>
      </c>
      <c r="D67" s="404" t="str">
        <f>'Nomenclator tarife'!L64</f>
        <v xml:space="preserve"> </v>
      </c>
      <c r="E67" s="404">
        <f>'Nomenclator tarife'!M64</f>
        <v>2667.92</v>
      </c>
      <c r="F67" s="404">
        <f>'Nomenclator tarife'!S64</f>
        <v>39.1</v>
      </c>
      <c r="H67" s="447"/>
      <c r="I67" s="447">
        <v>947.28</v>
      </c>
      <c r="J67" s="447">
        <v>23.47</v>
      </c>
      <c r="L67" s="447" t="e">
        <f t="shared" si="6"/>
        <v>#VALUE!</v>
      </c>
      <c r="M67" s="447">
        <f t="shared" si="7"/>
        <v>1720.64</v>
      </c>
      <c r="N67" s="447">
        <f t="shared" si="8"/>
        <v>15.630000000000003</v>
      </c>
      <c r="O67" s="449"/>
    </row>
    <row r="68" spans="1:15" s="135" customFormat="1" ht="16.5" customHeight="1">
      <c r="A68" s="405" t="s">
        <v>274</v>
      </c>
      <c r="B68" s="996"/>
      <c r="C68" s="406" t="s">
        <v>1338</v>
      </c>
      <c r="D68" s="404" t="str">
        <f>'Nomenclator tarife'!L65</f>
        <v xml:space="preserve"> </v>
      </c>
      <c r="E68" s="404">
        <f>'Nomenclator tarife'!M65</f>
        <v>3386.94</v>
      </c>
      <c r="F68" s="404">
        <f>'Nomenclator tarife'!S65</f>
        <v>39.1</v>
      </c>
      <c r="H68" s="447"/>
      <c r="I68" s="447"/>
      <c r="J68" s="447"/>
      <c r="L68" s="447" t="e">
        <f t="shared" si="6"/>
        <v>#VALUE!</v>
      </c>
      <c r="M68" s="447">
        <f t="shared" si="7"/>
        <v>3386.94</v>
      </c>
      <c r="N68" s="447">
        <f t="shared" si="8"/>
        <v>39.1</v>
      </c>
      <c r="O68" s="449"/>
    </row>
    <row r="69" spans="1:15" s="135" customFormat="1" ht="16.5" customHeight="1">
      <c r="A69" s="402" t="s">
        <v>275</v>
      </c>
      <c r="B69" s="996"/>
      <c r="C69" s="406" t="s">
        <v>1292</v>
      </c>
      <c r="D69" s="404" t="str">
        <f>'Nomenclator tarife'!L66</f>
        <v xml:space="preserve"> </v>
      </c>
      <c r="E69" s="404">
        <f>'Nomenclator tarife'!M66</f>
        <v>3399.85</v>
      </c>
      <c r="F69" s="404">
        <f>'Nomenclator tarife'!S66</f>
        <v>39.1</v>
      </c>
      <c r="H69" s="447"/>
      <c r="I69" s="447"/>
      <c r="J69" s="447"/>
      <c r="L69" s="447" t="e">
        <f t="shared" si="6"/>
        <v>#VALUE!</v>
      </c>
      <c r="M69" s="447">
        <f t="shared" si="7"/>
        <v>3399.85</v>
      </c>
      <c r="N69" s="447">
        <f t="shared" si="8"/>
        <v>39.1</v>
      </c>
      <c r="O69" s="449"/>
    </row>
    <row r="70" spans="1:15" s="135" customFormat="1" ht="16.5" customHeight="1">
      <c r="A70" s="405" t="s">
        <v>276</v>
      </c>
      <c r="B70" s="996"/>
      <c r="C70" s="406" t="s">
        <v>1339</v>
      </c>
      <c r="D70" s="404" t="str">
        <f>'Nomenclator tarife'!L67</f>
        <v xml:space="preserve"> </v>
      </c>
      <c r="E70" s="404">
        <f>'Nomenclator tarife'!M67</f>
        <v>3412.74</v>
      </c>
      <c r="F70" s="404">
        <f>'Nomenclator tarife'!S67</f>
        <v>39.1</v>
      </c>
      <c r="H70" s="447"/>
      <c r="I70" s="447"/>
      <c r="J70" s="447"/>
      <c r="L70" s="447" t="e">
        <f t="shared" si="6"/>
        <v>#VALUE!</v>
      </c>
      <c r="M70" s="447">
        <f t="shared" si="7"/>
        <v>3412.74</v>
      </c>
      <c r="N70" s="447">
        <f t="shared" si="8"/>
        <v>39.1</v>
      </c>
      <c r="O70" s="449"/>
    </row>
    <row r="71" spans="1:15" s="135" customFormat="1">
      <c r="A71" s="405" t="s">
        <v>277</v>
      </c>
      <c r="B71" s="996"/>
      <c r="C71" s="406" t="s">
        <v>1333</v>
      </c>
      <c r="D71" s="404" t="str">
        <f>'Nomenclator tarife'!L68</f>
        <v xml:space="preserve"> </v>
      </c>
      <c r="E71" s="404">
        <f>'Nomenclator tarife'!M68</f>
        <v>3902.86</v>
      </c>
      <c r="F71" s="404">
        <f>'Nomenclator tarife'!S68</f>
        <v>39.1</v>
      </c>
      <c r="H71" s="447"/>
      <c r="I71" s="447"/>
      <c r="J71" s="447"/>
      <c r="L71" s="447" t="e">
        <f t="shared" si="6"/>
        <v>#VALUE!</v>
      </c>
      <c r="M71" s="447">
        <f t="shared" si="7"/>
        <v>3902.86</v>
      </c>
      <c r="N71" s="447">
        <f t="shared" si="8"/>
        <v>39.1</v>
      </c>
      <c r="O71" s="449"/>
    </row>
    <row r="72" spans="1:15" s="135" customFormat="1">
      <c r="A72" s="402" t="s">
        <v>278</v>
      </c>
      <c r="B72" s="996"/>
      <c r="C72" s="406" t="s">
        <v>1334</v>
      </c>
      <c r="D72" s="404" t="str">
        <f>'Nomenclator tarife'!L69</f>
        <v xml:space="preserve"> </v>
      </c>
      <c r="E72" s="404">
        <f>'Nomenclator tarife'!M69</f>
        <v>4031.85</v>
      </c>
      <c r="F72" s="404">
        <f>'Nomenclator tarife'!S69</f>
        <v>39.1</v>
      </c>
      <c r="H72" s="447"/>
      <c r="I72" s="447"/>
      <c r="J72" s="447"/>
      <c r="L72" s="447" t="e">
        <f t="shared" si="6"/>
        <v>#VALUE!</v>
      </c>
      <c r="M72" s="447">
        <f t="shared" si="7"/>
        <v>4031.85</v>
      </c>
      <c r="N72" s="447">
        <f t="shared" si="8"/>
        <v>39.1</v>
      </c>
      <c r="O72" s="449"/>
    </row>
    <row r="73" spans="1:15" s="135" customFormat="1">
      <c r="A73" s="405" t="s">
        <v>279</v>
      </c>
      <c r="B73" s="996"/>
      <c r="C73" s="406" t="s">
        <v>1340</v>
      </c>
      <c r="D73" s="404" t="str">
        <f>'Nomenclator tarife'!L70</f>
        <v xml:space="preserve"> </v>
      </c>
      <c r="E73" s="404">
        <f>'Nomenclator tarife'!M70</f>
        <v>4590.91</v>
      </c>
      <c r="F73" s="404">
        <f>'Nomenclator tarife'!S70</f>
        <v>39.1</v>
      </c>
      <c r="H73" s="447"/>
      <c r="I73" s="447"/>
      <c r="J73" s="447"/>
      <c r="L73" s="447" t="e">
        <f t="shared" si="6"/>
        <v>#VALUE!</v>
      </c>
      <c r="M73" s="447">
        <f t="shared" si="7"/>
        <v>4590.91</v>
      </c>
      <c r="N73" s="447">
        <f t="shared" si="8"/>
        <v>39.1</v>
      </c>
      <c r="O73" s="449"/>
    </row>
    <row r="74" spans="1:15" s="407" customFormat="1" ht="180.6" customHeight="1">
      <c r="A74" s="405" t="s">
        <v>280</v>
      </c>
      <c r="B74" s="996" t="s">
        <v>1343</v>
      </c>
      <c r="C74" s="406" t="s">
        <v>1287</v>
      </c>
      <c r="D74" s="404" t="str">
        <f>'Nomenclator tarife'!L71</f>
        <v xml:space="preserve"> </v>
      </c>
      <c r="E74" s="404">
        <f>'Nomenclator tarife'!M71</f>
        <v>2959.87</v>
      </c>
      <c r="F74" s="404">
        <f>'Nomenclator tarife'!S71</f>
        <v>50.42</v>
      </c>
      <c r="H74" s="447"/>
      <c r="I74" s="447"/>
      <c r="J74" s="447"/>
      <c r="L74" s="447" t="e">
        <f t="shared" si="6"/>
        <v>#VALUE!</v>
      </c>
      <c r="M74" s="447">
        <f t="shared" si="7"/>
        <v>2959.87</v>
      </c>
      <c r="N74" s="447">
        <f t="shared" si="8"/>
        <v>50.42</v>
      </c>
      <c r="O74" s="449"/>
    </row>
    <row r="75" spans="1:15" s="135" customFormat="1" ht="16.5" customHeight="1">
      <c r="A75" s="402" t="s">
        <v>281</v>
      </c>
      <c r="B75" s="996"/>
      <c r="C75" s="406" t="s">
        <v>1327</v>
      </c>
      <c r="D75" s="404" t="str">
        <f>'Nomenclator tarife'!L72</f>
        <v xml:space="preserve"> </v>
      </c>
      <c r="E75" s="404">
        <f>'Nomenclator tarife'!M72</f>
        <v>2959.87</v>
      </c>
      <c r="F75" s="404">
        <f>'Nomenclator tarife'!S72</f>
        <v>50.42</v>
      </c>
      <c r="H75" s="447"/>
      <c r="I75" s="447"/>
      <c r="J75" s="447"/>
      <c r="L75" s="447" t="e">
        <f t="shared" ref="L75:L106" si="9">D75-H75</f>
        <v>#VALUE!</v>
      </c>
      <c r="M75" s="447">
        <f t="shared" ref="M75:M106" si="10">E75-I75</f>
        <v>2959.87</v>
      </c>
      <c r="N75" s="447">
        <f t="shared" ref="N75:N106" si="11">F75-J75</f>
        <v>50.42</v>
      </c>
      <c r="O75" s="449"/>
    </row>
    <row r="76" spans="1:15" s="135" customFormat="1" ht="16.5" customHeight="1">
      <c r="A76" s="405" t="s">
        <v>282</v>
      </c>
      <c r="B76" s="996"/>
      <c r="C76" s="406" t="s">
        <v>1336</v>
      </c>
      <c r="D76" s="404" t="str">
        <f>'Nomenclator tarife'!L73</f>
        <v xml:space="preserve"> </v>
      </c>
      <c r="E76" s="404">
        <f>'Nomenclator tarife'!M73</f>
        <v>2980.14</v>
      </c>
      <c r="F76" s="404">
        <f>'Nomenclator tarife'!S73</f>
        <v>50.42</v>
      </c>
      <c r="H76" s="447"/>
      <c r="I76" s="447"/>
      <c r="J76" s="447"/>
      <c r="L76" s="447" t="e">
        <f t="shared" si="9"/>
        <v>#VALUE!</v>
      </c>
      <c r="M76" s="447">
        <f t="shared" si="10"/>
        <v>2980.14</v>
      </c>
      <c r="N76" s="447">
        <f t="shared" si="11"/>
        <v>50.42</v>
      </c>
      <c r="O76" s="449"/>
    </row>
    <row r="77" spans="1:15" s="407" customFormat="1" ht="16.5" customHeight="1">
      <c r="A77" s="405" t="s">
        <v>283</v>
      </c>
      <c r="B77" s="996"/>
      <c r="C77" s="406" t="s">
        <v>1329</v>
      </c>
      <c r="D77" s="404" t="str">
        <f>'Nomenclator tarife'!L74</f>
        <v xml:space="preserve"> </v>
      </c>
      <c r="E77" s="404">
        <f>'Nomenclator tarife'!M74</f>
        <v>2977.13</v>
      </c>
      <c r="F77" s="404">
        <f>'Nomenclator tarife'!S74</f>
        <v>50.42</v>
      </c>
      <c r="H77" s="447"/>
      <c r="I77" s="447"/>
      <c r="J77" s="447"/>
      <c r="L77" s="447" t="e">
        <f t="shared" si="9"/>
        <v>#VALUE!</v>
      </c>
      <c r="M77" s="447">
        <f t="shared" si="10"/>
        <v>2977.13</v>
      </c>
      <c r="N77" s="447">
        <f t="shared" si="11"/>
        <v>50.42</v>
      </c>
      <c r="O77" s="449"/>
    </row>
    <row r="78" spans="1:15" s="409" customFormat="1" ht="16.5" customHeight="1">
      <c r="A78" s="402" t="s">
        <v>284</v>
      </c>
      <c r="B78" s="996"/>
      <c r="C78" s="406" t="s">
        <v>1330</v>
      </c>
      <c r="D78" s="404" t="str">
        <f>'Nomenclator tarife'!L75</f>
        <v xml:space="preserve"> </v>
      </c>
      <c r="E78" s="404">
        <f>'Nomenclator tarife'!M75</f>
        <v>3085.02</v>
      </c>
      <c r="F78" s="404">
        <f>'Nomenclator tarife'!S75</f>
        <v>50.42</v>
      </c>
      <c r="H78" s="447"/>
      <c r="I78" s="447"/>
      <c r="J78" s="447"/>
      <c r="L78" s="447" t="e">
        <f t="shared" si="9"/>
        <v>#VALUE!</v>
      </c>
      <c r="M78" s="447">
        <f t="shared" si="10"/>
        <v>3085.02</v>
      </c>
      <c r="N78" s="447">
        <f t="shared" si="11"/>
        <v>50.42</v>
      </c>
      <c r="O78" s="452"/>
    </row>
    <row r="79" spans="1:15" s="409" customFormat="1" ht="16.5" customHeight="1">
      <c r="A79" s="405" t="s">
        <v>285</v>
      </c>
      <c r="B79" s="996"/>
      <c r="C79" s="406" t="s">
        <v>1337</v>
      </c>
      <c r="D79" s="404" t="str">
        <f>'Nomenclator tarife'!L76</f>
        <v xml:space="preserve"> </v>
      </c>
      <c r="E79" s="404">
        <f>'Nomenclator tarife'!M76</f>
        <v>3900.35</v>
      </c>
      <c r="F79" s="404">
        <f>'Nomenclator tarife'!S76</f>
        <v>50.42</v>
      </c>
      <c r="H79" s="447"/>
      <c r="I79" s="447"/>
      <c r="J79" s="447"/>
      <c r="L79" s="447" t="e">
        <f t="shared" si="9"/>
        <v>#VALUE!</v>
      </c>
      <c r="M79" s="447">
        <f t="shared" si="10"/>
        <v>3900.35</v>
      </c>
      <c r="N79" s="447">
        <f t="shared" si="11"/>
        <v>50.42</v>
      </c>
      <c r="O79" s="452"/>
    </row>
    <row r="80" spans="1:15" s="409" customFormat="1" ht="16.5" customHeight="1">
      <c r="A80" s="405" t="s">
        <v>286</v>
      </c>
      <c r="B80" s="996"/>
      <c r="C80" s="406" t="s">
        <v>1331</v>
      </c>
      <c r="D80" s="404" t="str">
        <f>'Nomenclator tarife'!L77</f>
        <v xml:space="preserve"> </v>
      </c>
      <c r="E80" s="404">
        <f>'Nomenclator tarife'!M77</f>
        <v>4237.78</v>
      </c>
      <c r="F80" s="404">
        <f>'Nomenclator tarife'!S77</f>
        <v>50.42</v>
      </c>
      <c r="H80" s="447"/>
      <c r="I80" s="447"/>
      <c r="J80" s="447"/>
      <c r="L80" s="447" t="e">
        <f t="shared" si="9"/>
        <v>#VALUE!</v>
      </c>
      <c r="M80" s="447">
        <f t="shared" si="10"/>
        <v>4237.78</v>
      </c>
      <c r="N80" s="447">
        <f t="shared" si="11"/>
        <v>50.42</v>
      </c>
      <c r="O80" s="452"/>
    </row>
    <row r="81" spans="1:15" s="409" customFormat="1" ht="16.5" customHeight="1">
      <c r="A81" s="402" t="s">
        <v>287</v>
      </c>
      <c r="B81" s="996"/>
      <c r="C81" s="406" t="s">
        <v>1332</v>
      </c>
      <c r="D81" s="404" t="str">
        <f>'Nomenclator tarife'!L78</f>
        <v xml:space="preserve"> </v>
      </c>
      <c r="E81" s="404">
        <f>'Nomenclator tarife'!M78</f>
        <v>4344.4799999999996</v>
      </c>
      <c r="F81" s="404">
        <f>'Nomenclator tarife'!S78</f>
        <v>50.42</v>
      </c>
      <c r="H81" s="447"/>
      <c r="I81" s="447"/>
      <c r="J81" s="447"/>
      <c r="L81" s="447" t="e">
        <f t="shared" si="9"/>
        <v>#VALUE!</v>
      </c>
      <c r="M81" s="447">
        <f t="shared" si="10"/>
        <v>4344.4799999999996</v>
      </c>
      <c r="N81" s="447">
        <f t="shared" si="11"/>
        <v>50.42</v>
      </c>
      <c r="O81" s="452"/>
    </row>
    <row r="82" spans="1:15" s="409" customFormat="1" ht="16.5" customHeight="1">
      <c r="A82" s="405" t="s">
        <v>288</v>
      </c>
      <c r="B82" s="996"/>
      <c r="C82" s="406" t="s">
        <v>1338</v>
      </c>
      <c r="D82" s="404" t="str">
        <f>'Nomenclator tarife'!L79</f>
        <v xml:space="preserve"> </v>
      </c>
      <c r="E82" s="404">
        <f>'Nomenclator tarife'!M79</f>
        <v>4353.49</v>
      </c>
      <c r="F82" s="404">
        <f>'Nomenclator tarife'!S79</f>
        <v>50.42</v>
      </c>
      <c r="H82" s="447"/>
      <c r="I82" s="447"/>
      <c r="J82" s="447"/>
      <c r="L82" s="447" t="e">
        <f t="shared" si="9"/>
        <v>#VALUE!</v>
      </c>
      <c r="M82" s="447">
        <f t="shared" si="10"/>
        <v>4353.49</v>
      </c>
      <c r="N82" s="447">
        <f t="shared" si="11"/>
        <v>50.42</v>
      </c>
      <c r="O82" s="452"/>
    </row>
    <row r="83" spans="1:15" s="409" customFormat="1" ht="16.5" customHeight="1">
      <c r="A83" s="405" t="s">
        <v>289</v>
      </c>
      <c r="B83" s="996"/>
      <c r="C83" s="406" t="s">
        <v>1292</v>
      </c>
      <c r="D83" s="404" t="str">
        <f>'Nomenclator tarife'!L80</f>
        <v xml:space="preserve"> </v>
      </c>
      <c r="E83" s="404">
        <f>'Nomenclator tarife'!M80</f>
        <v>4512.79</v>
      </c>
      <c r="F83" s="404">
        <f>'Nomenclator tarife'!S80</f>
        <v>50.42</v>
      </c>
      <c r="H83" s="447"/>
      <c r="I83" s="447"/>
      <c r="J83" s="447"/>
      <c r="L83" s="447" t="e">
        <f t="shared" si="9"/>
        <v>#VALUE!</v>
      </c>
      <c r="M83" s="447">
        <f t="shared" si="10"/>
        <v>4512.79</v>
      </c>
      <c r="N83" s="447">
        <f t="shared" si="11"/>
        <v>50.42</v>
      </c>
      <c r="O83" s="452"/>
    </row>
    <row r="84" spans="1:15" s="409" customFormat="1" ht="16.5" customHeight="1">
      <c r="A84" s="402" t="s">
        <v>290</v>
      </c>
      <c r="B84" s="996"/>
      <c r="C84" s="406" t="s">
        <v>1339</v>
      </c>
      <c r="D84" s="404" t="str">
        <f>'Nomenclator tarife'!L81</f>
        <v xml:space="preserve"> </v>
      </c>
      <c r="E84" s="404">
        <f>'Nomenclator tarife'!M81</f>
        <v>4874.97</v>
      </c>
      <c r="F84" s="404">
        <f>'Nomenclator tarife'!S81</f>
        <v>50.42</v>
      </c>
      <c r="H84" s="447"/>
      <c r="I84" s="447"/>
      <c r="J84" s="447"/>
      <c r="L84" s="447" t="e">
        <f t="shared" si="9"/>
        <v>#VALUE!</v>
      </c>
      <c r="M84" s="447">
        <f t="shared" si="10"/>
        <v>4874.97</v>
      </c>
      <c r="N84" s="447">
        <f t="shared" si="11"/>
        <v>50.42</v>
      </c>
      <c r="O84" s="452"/>
    </row>
    <row r="85" spans="1:15" s="409" customFormat="1">
      <c r="A85" s="405" t="s">
        <v>291</v>
      </c>
      <c r="B85" s="996"/>
      <c r="C85" s="406" t="s">
        <v>1333</v>
      </c>
      <c r="D85" s="404" t="str">
        <f>'Nomenclator tarife'!L82</f>
        <v xml:space="preserve"> </v>
      </c>
      <c r="E85" s="404">
        <f>'Nomenclator tarife'!M82</f>
        <v>4615.4799999999996</v>
      </c>
      <c r="F85" s="404">
        <f>'Nomenclator tarife'!S82</f>
        <v>50.42</v>
      </c>
      <c r="H85" s="447"/>
      <c r="I85" s="447"/>
      <c r="J85" s="447"/>
      <c r="L85" s="447" t="e">
        <f t="shared" si="9"/>
        <v>#VALUE!</v>
      </c>
      <c r="M85" s="447">
        <f t="shared" si="10"/>
        <v>4615.4799999999996</v>
      </c>
      <c r="N85" s="447">
        <f t="shared" si="11"/>
        <v>50.42</v>
      </c>
      <c r="O85" s="452"/>
    </row>
    <row r="86" spans="1:15" s="409" customFormat="1">
      <c r="A86" s="405" t="s">
        <v>292</v>
      </c>
      <c r="B86" s="996"/>
      <c r="C86" s="406" t="s">
        <v>1334</v>
      </c>
      <c r="D86" s="404" t="str">
        <f>'Nomenclator tarife'!L83</f>
        <v xml:space="preserve"> </v>
      </c>
      <c r="E86" s="404">
        <f>'Nomenclator tarife'!M83</f>
        <v>4488.13</v>
      </c>
      <c r="F86" s="404">
        <f>'Nomenclator tarife'!S83</f>
        <v>50.42</v>
      </c>
      <c r="H86" s="447"/>
      <c r="I86" s="447"/>
      <c r="J86" s="447"/>
      <c r="L86" s="447" t="e">
        <f t="shared" si="9"/>
        <v>#VALUE!</v>
      </c>
      <c r="M86" s="447">
        <f t="shared" si="10"/>
        <v>4488.13</v>
      </c>
      <c r="N86" s="447">
        <f t="shared" si="11"/>
        <v>50.42</v>
      </c>
      <c r="O86" s="452"/>
    </row>
    <row r="87" spans="1:15" s="409" customFormat="1">
      <c r="A87" s="402" t="s">
        <v>293</v>
      </c>
      <c r="B87" s="996"/>
      <c r="C87" s="406" t="s">
        <v>1340</v>
      </c>
      <c r="D87" s="404" t="str">
        <f>'Nomenclator tarife'!L84</f>
        <v xml:space="preserve"> </v>
      </c>
      <c r="E87" s="404">
        <f>'Nomenclator tarife'!M84</f>
        <v>5047.18</v>
      </c>
      <c r="F87" s="404">
        <f>'Nomenclator tarife'!S84</f>
        <v>50.42</v>
      </c>
      <c r="H87" s="447"/>
      <c r="I87" s="447"/>
      <c r="J87" s="447"/>
      <c r="L87" s="447" t="e">
        <f t="shared" si="9"/>
        <v>#VALUE!</v>
      </c>
      <c r="M87" s="447">
        <f t="shared" si="10"/>
        <v>5047.18</v>
      </c>
      <c r="N87" s="447">
        <f t="shared" si="11"/>
        <v>50.42</v>
      </c>
      <c r="O87" s="452"/>
    </row>
    <row r="88" spans="1:15" s="409" customFormat="1" ht="180.6" customHeight="1">
      <c r="A88" s="405" t="s">
        <v>294</v>
      </c>
      <c r="B88" s="996" t="s">
        <v>1287</v>
      </c>
      <c r="C88" s="406" t="s">
        <v>1327</v>
      </c>
      <c r="D88" s="404" t="str">
        <f>'Nomenclator tarife'!L85</f>
        <v xml:space="preserve"> </v>
      </c>
      <c r="E88" s="404">
        <f>'Nomenclator tarife'!M85</f>
        <v>4018.87</v>
      </c>
      <c r="F88" s="404">
        <f>'Nomenclator tarife'!S85</f>
        <v>71.17</v>
      </c>
      <c r="H88" s="447"/>
      <c r="I88" s="447"/>
      <c r="J88" s="447"/>
      <c r="L88" s="447" t="e">
        <f t="shared" si="9"/>
        <v>#VALUE!</v>
      </c>
      <c r="M88" s="447">
        <f t="shared" si="10"/>
        <v>4018.87</v>
      </c>
      <c r="N88" s="447">
        <f t="shared" si="11"/>
        <v>71.17</v>
      </c>
      <c r="O88" s="452"/>
    </row>
    <row r="89" spans="1:15" s="409" customFormat="1" ht="16.5" customHeight="1">
      <c r="A89" s="405" t="s">
        <v>295</v>
      </c>
      <c r="B89" s="996"/>
      <c r="C89" s="406" t="s">
        <v>1336</v>
      </c>
      <c r="D89" s="404" t="str">
        <f>'Nomenclator tarife'!L86</f>
        <v xml:space="preserve"> </v>
      </c>
      <c r="E89" s="404">
        <f>'Nomenclator tarife'!M86</f>
        <v>4018.87</v>
      </c>
      <c r="F89" s="404">
        <f>'Nomenclator tarife'!S86</f>
        <v>71.17</v>
      </c>
      <c r="H89" s="447"/>
      <c r="I89" s="447">
        <v>2632.51</v>
      </c>
      <c r="J89" s="447">
        <v>39.5</v>
      </c>
      <c r="L89" s="447" t="e">
        <f t="shared" si="9"/>
        <v>#VALUE!</v>
      </c>
      <c r="M89" s="447">
        <f t="shared" si="10"/>
        <v>1386.3599999999997</v>
      </c>
      <c r="N89" s="447">
        <f t="shared" si="11"/>
        <v>31.67</v>
      </c>
      <c r="O89" s="452"/>
    </row>
    <row r="90" spans="1:15" s="409" customFormat="1" ht="16.5" customHeight="1">
      <c r="A90" s="402" t="s">
        <v>296</v>
      </c>
      <c r="B90" s="996"/>
      <c r="C90" s="406" t="s">
        <v>1329</v>
      </c>
      <c r="D90" s="404" t="str">
        <f>'Nomenclator tarife'!L87</f>
        <v xml:space="preserve"> </v>
      </c>
      <c r="E90" s="404">
        <f>'Nomenclator tarife'!M87</f>
        <v>4030.89</v>
      </c>
      <c r="F90" s="404">
        <f>'Nomenclator tarife'!S87</f>
        <v>71.17</v>
      </c>
      <c r="H90" s="447"/>
      <c r="I90" s="447">
        <v>2640.52</v>
      </c>
      <c r="J90" s="447">
        <v>39.5</v>
      </c>
      <c r="L90" s="447" t="e">
        <f t="shared" si="9"/>
        <v>#VALUE!</v>
      </c>
      <c r="M90" s="447">
        <f t="shared" si="10"/>
        <v>1390.37</v>
      </c>
      <c r="N90" s="447">
        <f t="shared" si="11"/>
        <v>31.67</v>
      </c>
      <c r="O90" s="452"/>
    </row>
    <row r="91" spans="1:15" s="409" customFormat="1" ht="16.5" customHeight="1">
      <c r="A91" s="405" t="s">
        <v>297</v>
      </c>
      <c r="B91" s="996"/>
      <c r="C91" s="406" t="s">
        <v>1330</v>
      </c>
      <c r="D91" s="404" t="str">
        <f>'Nomenclator tarife'!L88</f>
        <v xml:space="preserve"> </v>
      </c>
      <c r="E91" s="404">
        <f>'Nomenclator tarife'!M88</f>
        <v>4088.69</v>
      </c>
      <c r="F91" s="404">
        <f>'Nomenclator tarife'!S88</f>
        <v>71.17</v>
      </c>
      <c r="H91" s="447"/>
      <c r="I91" s="447">
        <v>2659.89</v>
      </c>
      <c r="J91" s="447">
        <v>39.5</v>
      </c>
      <c r="L91" s="447" t="e">
        <f t="shared" si="9"/>
        <v>#VALUE!</v>
      </c>
      <c r="M91" s="447">
        <f t="shared" si="10"/>
        <v>1428.8000000000002</v>
      </c>
      <c r="N91" s="447">
        <f t="shared" si="11"/>
        <v>31.67</v>
      </c>
      <c r="O91" s="452"/>
    </row>
    <row r="92" spans="1:15" s="409" customFormat="1" ht="16.5" customHeight="1">
      <c r="A92" s="405" t="s">
        <v>298</v>
      </c>
      <c r="B92" s="996"/>
      <c r="C92" s="406" t="s">
        <v>1337</v>
      </c>
      <c r="D92" s="404" t="str">
        <f>'Nomenclator tarife'!L89</f>
        <v xml:space="preserve"> </v>
      </c>
      <c r="E92" s="404">
        <f>'Nomenclator tarife'!M89</f>
        <v>4131.5600000000004</v>
      </c>
      <c r="F92" s="404">
        <f>'Nomenclator tarife'!S89</f>
        <v>71.17</v>
      </c>
      <c r="H92" s="447"/>
      <c r="I92" s="447"/>
      <c r="J92" s="447"/>
      <c r="L92" s="447" t="e">
        <f t="shared" si="9"/>
        <v>#VALUE!</v>
      </c>
      <c r="M92" s="447">
        <f t="shared" si="10"/>
        <v>4131.5600000000004</v>
      </c>
      <c r="N92" s="447">
        <f t="shared" si="11"/>
        <v>71.17</v>
      </c>
      <c r="O92" s="452"/>
    </row>
    <row r="93" spans="1:15" s="409" customFormat="1" ht="16.5" customHeight="1">
      <c r="A93" s="402" t="s">
        <v>299</v>
      </c>
      <c r="B93" s="996"/>
      <c r="C93" s="406" t="s">
        <v>1331</v>
      </c>
      <c r="D93" s="404" t="str">
        <f>'Nomenclator tarife'!L90</f>
        <v xml:space="preserve"> </v>
      </c>
      <c r="E93" s="404">
        <f>'Nomenclator tarife'!M90</f>
        <v>4201.49</v>
      </c>
      <c r="F93" s="404">
        <f>'Nomenclator tarife'!S90</f>
        <v>71.17</v>
      </c>
      <c r="H93" s="447"/>
      <c r="I93" s="447"/>
      <c r="J93" s="447"/>
      <c r="L93" s="447" t="e">
        <f t="shared" si="9"/>
        <v>#VALUE!</v>
      </c>
      <c r="M93" s="447">
        <f t="shared" si="10"/>
        <v>4201.49</v>
      </c>
      <c r="N93" s="447">
        <f t="shared" si="11"/>
        <v>71.17</v>
      </c>
      <c r="O93" s="452"/>
    </row>
    <row r="94" spans="1:15" s="409" customFormat="1" ht="16.5" customHeight="1">
      <c r="A94" s="405" t="s">
        <v>300</v>
      </c>
      <c r="B94" s="996"/>
      <c r="C94" s="406" t="s">
        <v>1332</v>
      </c>
      <c r="D94" s="404" t="str">
        <f>'Nomenclator tarife'!L91</f>
        <v xml:space="preserve"> </v>
      </c>
      <c r="E94" s="404">
        <f>'Nomenclator tarife'!M91</f>
        <v>4252.58</v>
      </c>
      <c r="F94" s="404">
        <f>'Nomenclator tarife'!S91</f>
        <v>71.17</v>
      </c>
      <c r="H94" s="447"/>
      <c r="I94" s="447">
        <v>2816.43</v>
      </c>
      <c r="J94" s="447">
        <v>39.5</v>
      </c>
      <c r="L94" s="447" t="e">
        <f t="shared" si="9"/>
        <v>#VALUE!</v>
      </c>
      <c r="M94" s="447">
        <f t="shared" si="10"/>
        <v>1436.15</v>
      </c>
      <c r="N94" s="447">
        <f t="shared" si="11"/>
        <v>31.67</v>
      </c>
      <c r="O94" s="452"/>
    </row>
    <row r="95" spans="1:15" s="409" customFormat="1" ht="16.5" customHeight="1">
      <c r="A95" s="405" t="s">
        <v>301</v>
      </c>
      <c r="B95" s="996"/>
      <c r="C95" s="406" t="s">
        <v>1338</v>
      </c>
      <c r="D95" s="404" t="str">
        <f>'Nomenclator tarife'!L92</f>
        <v xml:space="preserve"> </v>
      </c>
      <c r="E95" s="404">
        <f>'Nomenclator tarife'!M92</f>
        <v>4883.9399999999996</v>
      </c>
      <c r="F95" s="404">
        <f>'Nomenclator tarife'!S92</f>
        <v>71.17</v>
      </c>
      <c r="H95" s="447"/>
      <c r="I95" s="447"/>
      <c r="J95" s="447"/>
      <c r="L95" s="447" t="e">
        <f t="shared" si="9"/>
        <v>#VALUE!</v>
      </c>
      <c r="M95" s="447">
        <f t="shared" si="10"/>
        <v>4883.9399999999996</v>
      </c>
      <c r="N95" s="447">
        <f t="shared" si="11"/>
        <v>71.17</v>
      </c>
      <c r="O95" s="452"/>
    </row>
    <row r="96" spans="1:15" s="409" customFormat="1" ht="16.5" customHeight="1">
      <c r="A96" s="402" t="s">
        <v>302</v>
      </c>
      <c r="B96" s="996"/>
      <c r="C96" s="406" t="s">
        <v>1292</v>
      </c>
      <c r="D96" s="404" t="str">
        <f>'Nomenclator tarife'!L93</f>
        <v xml:space="preserve"> </v>
      </c>
      <c r="E96" s="404">
        <f>'Nomenclator tarife'!M93</f>
        <v>5161.29</v>
      </c>
      <c r="F96" s="404">
        <f>'Nomenclator tarife'!S93</f>
        <v>71.17</v>
      </c>
      <c r="H96" s="447"/>
      <c r="I96" s="447">
        <v>3737.16</v>
      </c>
      <c r="J96" s="447">
        <v>39.5</v>
      </c>
      <c r="L96" s="447" t="e">
        <f t="shared" si="9"/>
        <v>#VALUE!</v>
      </c>
      <c r="M96" s="447">
        <f t="shared" si="10"/>
        <v>1424.13</v>
      </c>
      <c r="N96" s="447">
        <f t="shared" si="11"/>
        <v>31.67</v>
      </c>
      <c r="O96" s="452"/>
    </row>
    <row r="97" spans="1:15" s="409" customFormat="1" ht="16.5" customHeight="1">
      <c r="A97" s="405" t="s">
        <v>303</v>
      </c>
      <c r="B97" s="996"/>
      <c r="C97" s="406" t="s">
        <v>1339</v>
      </c>
      <c r="D97" s="404" t="str">
        <f>'Nomenclator tarife'!L94</f>
        <v xml:space="preserve"> </v>
      </c>
      <c r="E97" s="404">
        <f>'Nomenclator tarife'!M94</f>
        <v>5351.64</v>
      </c>
      <c r="F97" s="404">
        <f>'Nomenclator tarife'!S94</f>
        <v>71.17</v>
      </c>
      <c r="H97" s="447"/>
      <c r="I97" s="447"/>
      <c r="J97" s="447"/>
      <c r="L97" s="447" t="e">
        <f t="shared" si="9"/>
        <v>#VALUE!</v>
      </c>
      <c r="M97" s="447">
        <f t="shared" si="10"/>
        <v>5351.64</v>
      </c>
      <c r="N97" s="447">
        <f t="shared" si="11"/>
        <v>71.17</v>
      </c>
      <c r="O97" s="452"/>
    </row>
    <row r="98" spans="1:15" s="409" customFormat="1">
      <c r="A98" s="405" t="s">
        <v>304</v>
      </c>
      <c r="B98" s="996"/>
      <c r="C98" s="406" t="s">
        <v>1333</v>
      </c>
      <c r="D98" s="404" t="str">
        <f>'Nomenclator tarife'!L95</f>
        <v xml:space="preserve"> </v>
      </c>
      <c r="E98" s="404">
        <f>'Nomenclator tarife'!M95</f>
        <v>5351.64</v>
      </c>
      <c r="F98" s="404">
        <f>'Nomenclator tarife'!S95</f>
        <v>71.17</v>
      </c>
      <c r="H98" s="447"/>
      <c r="I98" s="447"/>
      <c r="J98" s="447"/>
      <c r="L98" s="447" t="e">
        <f t="shared" si="9"/>
        <v>#VALUE!</v>
      </c>
      <c r="M98" s="447">
        <f t="shared" si="10"/>
        <v>5351.64</v>
      </c>
      <c r="N98" s="447">
        <f t="shared" si="11"/>
        <v>71.17</v>
      </c>
      <c r="O98" s="452"/>
    </row>
    <row r="99" spans="1:15" s="409" customFormat="1">
      <c r="A99" s="402" t="s">
        <v>305</v>
      </c>
      <c r="B99" s="996"/>
      <c r="C99" s="406" t="s">
        <v>1334</v>
      </c>
      <c r="D99" s="404" t="str">
        <f>'Nomenclator tarife'!L96</f>
        <v xml:space="preserve"> </v>
      </c>
      <c r="E99" s="404">
        <f>'Nomenclator tarife'!M96</f>
        <v>6485.77</v>
      </c>
      <c r="F99" s="404">
        <f>'Nomenclator tarife'!S96</f>
        <v>71.17</v>
      </c>
      <c r="H99" s="447"/>
      <c r="I99" s="447"/>
      <c r="J99" s="447"/>
      <c r="L99" s="447" t="e">
        <f t="shared" si="9"/>
        <v>#VALUE!</v>
      </c>
      <c r="M99" s="447">
        <f t="shared" si="10"/>
        <v>6485.77</v>
      </c>
      <c r="N99" s="447">
        <f t="shared" si="11"/>
        <v>71.17</v>
      </c>
      <c r="O99" s="452"/>
    </row>
    <row r="100" spans="1:15" s="409" customFormat="1">
      <c r="A100" s="405" t="s">
        <v>306</v>
      </c>
      <c r="B100" s="996"/>
      <c r="C100" s="406" t="s">
        <v>1340</v>
      </c>
      <c r="D100" s="404" t="str">
        <f>'Nomenclator tarife'!L97</f>
        <v xml:space="preserve"> </v>
      </c>
      <c r="E100" s="404">
        <f>'Nomenclator tarife'!M97</f>
        <v>6645.49</v>
      </c>
      <c r="F100" s="404">
        <f>'Nomenclator tarife'!S97</f>
        <v>71.17</v>
      </c>
      <c r="H100" s="447"/>
      <c r="I100" s="447"/>
      <c r="J100" s="447"/>
      <c r="L100" s="447" t="e">
        <f t="shared" si="9"/>
        <v>#VALUE!</v>
      </c>
      <c r="M100" s="447">
        <f t="shared" si="10"/>
        <v>6645.49</v>
      </c>
      <c r="N100" s="447">
        <f t="shared" si="11"/>
        <v>71.17</v>
      </c>
      <c r="O100" s="452"/>
    </row>
    <row r="101" spans="1:15" s="409" customFormat="1" ht="180.6" customHeight="1">
      <c r="A101" s="405" t="s">
        <v>307</v>
      </c>
      <c r="B101" s="996" t="s">
        <v>1344</v>
      </c>
      <c r="C101" s="406" t="s">
        <v>1336</v>
      </c>
      <c r="D101" s="404" t="str">
        <f>'Nomenclator tarife'!L98</f>
        <v xml:space="preserve"> </v>
      </c>
      <c r="E101" s="404">
        <f>'Nomenclator tarife'!M98</f>
        <v>10419.209999999999</v>
      </c>
      <c r="F101" s="404">
        <f>'Nomenclator tarife'!S98</f>
        <v>99.32</v>
      </c>
      <c r="H101" s="447"/>
      <c r="I101" s="447"/>
      <c r="J101" s="447"/>
      <c r="L101" s="447" t="e">
        <f t="shared" si="9"/>
        <v>#VALUE!</v>
      </c>
      <c r="M101" s="447">
        <f t="shared" si="10"/>
        <v>10419.209999999999</v>
      </c>
      <c r="N101" s="447">
        <f t="shared" si="11"/>
        <v>99.32</v>
      </c>
      <c r="O101" s="452"/>
    </row>
    <row r="102" spans="1:15" s="409" customFormat="1" ht="16.5" customHeight="1">
      <c r="A102" s="402" t="s">
        <v>308</v>
      </c>
      <c r="B102" s="996"/>
      <c r="C102" s="406" t="s">
        <v>1329</v>
      </c>
      <c r="D102" s="404" t="str">
        <f>'Nomenclator tarife'!L99</f>
        <v xml:space="preserve"> </v>
      </c>
      <c r="E102" s="404">
        <f>'Nomenclator tarife'!M99</f>
        <v>10420.76</v>
      </c>
      <c r="F102" s="404">
        <f>'Nomenclator tarife'!S99</f>
        <v>99.32</v>
      </c>
      <c r="H102" s="447"/>
      <c r="I102" s="447"/>
      <c r="J102" s="447"/>
      <c r="L102" s="447" t="e">
        <f t="shared" si="9"/>
        <v>#VALUE!</v>
      </c>
      <c r="M102" s="447">
        <f t="shared" si="10"/>
        <v>10420.76</v>
      </c>
      <c r="N102" s="447">
        <f t="shared" si="11"/>
        <v>99.32</v>
      </c>
      <c r="O102" s="452"/>
    </row>
    <row r="103" spans="1:15" s="409" customFormat="1" ht="16.5" customHeight="1">
      <c r="A103" s="405" t="s">
        <v>309</v>
      </c>
      <c r="B103" s="996"/>
      <c r="C103" s="406" t="s">
        <v>1330</v>
      </c>
      <c r="D103" s="404" t="str">
        <f>'Nomenclator tarife'!L100</f>
        <v xml:space="preserve"> </v>
      </c>
      <c r="E103" s="404">
        <f>'Nomenclator tarife'!M100</f>
        <v>10586.95</v>
      </c>
      <c r="F103" s="404">
        <f>'Nomenclator tarife'!S100</f>
        <v>99.32</v>
      </c>
      <c r="H103" s="447"/>
      <c r="I103" s="447"/>
      <c r="J103" s="447"/>
      <c r="L103" s="447" t="e">
        <f t="shared" si="9"/>
        <v>#VALUE!</v>
      </c>
      <c r="M103" s="447">
        <f t="shared" si="10"/>
        <v>10586.95</v>
      </c>
      <c r="N103" s="447">
        <f t="shared" si="11"/>
        <v>99.32</v>
      </c>
      <c r="O103" s="452"/>
    </row>
    <row r="104" spans="1:15" s="409" customFormat="1" ht="16.5" customHeight="1">
      <c r="A104" s="405" t="s">
        <v>310</v>
      </c>
      <c r="B104" s="996"/>
      <c r="C104" s="406" t="s">
        <v>1337</v>
      </c>
      <c r="D104" s="404" t="str">
        <f>'Nomenclator tarife'!L101</f>
        <v xml:space="preserve"> </v>
      </c>
      <c r="E104" s="404">
        <f>'Nomenclator tarife'!M101</f>
        <v>10677.64</v>
      </c>
      <c r="F104" s="404">
        <f>'Nomenclator tarife'!S101</f>
        <v>99.32</v>
      </c>
      <c r="H104" s="447"/>
      <c r="I104" s="447"/>
      <c r="J104" s="447"/>
      <c r="L104" s="447" t="e">
        <f t="shared" si="9"/>
        <v>#VALUE!</v>
      </c>
      <c r="M104" s="447">
        <f t="shared" si="10"/>
        <v>10677.64</v>
      </c>
      <c r="N104" s="447">
        <f t="shared" si="11"/>
        <v>99.32</v>
      </c>
      <c r="O104" s="452"/>
    </row>
    <row r="105" spans="1:15" s="409" customFormat="1" ht="16.5" customHeight="1">
      <c r="A105" s="402" t="s">
        <v>311</v>
      </c>
      <c r="B105" s="996"/>
      <c r="C105" s="406" t="s">
        <v>1331</v>
      </c>
      <c r="D105" s="404" t="str">
        <f>'Nomenclator tarife'!L102</f>
        <v xml:space="preserve"> </v>
      </c>
      <c r="E105" s="404">
        <f>'Nomenclator tarife'!M102</f>
        <v>10895.93</v>
      </c>
      <c r="F105" s="404">
        <f>'Nomenclator tarife'!S102</f>
        <v>99.32</v>
      </c>
      <c r="H105" s="447"/>
      <c r="I105" s="447"/>
      <c r="J105" s="447"/>
      <c r="L105" s="447" t="e">
        <f t="shared" si="9"/>
        <v>#VALUE!</v>
      </c>
      <c r="M105" s="447">
        <f t="shared" si="10"/>
        <v>10895.93</v>
      </c>
      <c r="N105" s="447">
        <f t="shared" si="11"/>
        <v>99.32</v>
      </c>
      <c r="O105" s="452"/>
    </row>
    <row r="106" spans="1:15" s="409" customFormat="1" ht="16.5" customHeight="1">
      <c r="A106" s="405" t="s">
        <v>312</v>
      </c>
      <c r="B106" s="996"/>
      <c r="C106" s="406" t="s">
        <v>1332</v>
      </c>
      <c r="D106" s="404" t="str">
        <f>'Nomenclator tarife'!L103</f>
        <v xml:space="preserve"> </v>
      </c>
      <c r="E106" s="404">
        <f>'Nomenclator tarife'!M103</f>
        <v>11185.5</v>
      </c>
      <c r="F106" s="404">
        <f>'Nomenclator tarife'!S103</f>
        <v>99.32</v>
      </c>
      <c r="H106" s="447"/>
      <c r="I106" s="447"/>
      <c r="J106" s="447"/>
      <c r="L106" s="447" t="e">
        <f t="shared" si="9"/>
        <v>#VALUE!</v>
      </c>
      <c r="M106" s="447">
        <f t="shared" si="10"/>
        <v>11185.5</v>
      </c>
      <c r="N106" s="447">
        <f t="shared" si="11"/>
        <v>99.32</v>
      </c>
      <c r="O106" s="452"/>
    </row>
    <row r="107" spans="1:15" s="409" customFormat="1" ht="16.5" customHeight="1">
      <c r="A107" s="405" t="s">
        <v>313</v>
      </c>
      <c r="B107" s="996"/>
      <c r="C107" s="406" t="s">
        <v>1338</v>
      </c>
      <c r="D107" s="404" t="str">
        <f>'Nomenclator tarife'!L104</f>
        <v xml:space="preserve"> </v>
      </c>
      <c r="E107" s="404">
        <f>'Nomenclator tarife'!M104</f>
        <v>11450.93</v>
      </c>
      <c r="F107" s="404">
        <f>'Nomenclator tarife'!S104</f>
        <v>99.32</v>
      </c>
      <c r="H107" s="447"/>
      <c r="I107" s="447"/>
      <c r="J107" s="447"/>
      <c r="L107" s="447" t="e">
        <f t="shared" ref="L107:L138" si="12">D107-H107</f>
        <v>#VALUE!</v>
      </c>
      <c r="M107" s="447">
        <f t="shared" ref="M107:M138" si="13">E107-I107</f>
        <v>11450.93</v>
      </c>
      <c r="N107" s="447">
        <f t="shared" ref="N107:N138" si="14">F107-J107</f>
        <v>99.32</v>
      </c>
      <c r="O107" s="452"/>
    </row>
    <row r="108" spans="1:15" s="409" customFormat="1" ht="16.5" customHeight="1">
      <c r="A108" s="402" t="s">
        <v>314</v>
      </c>
      <c r="B108" s="996"/>
      <c r="C108" s="406" t="s">
        <v>1292</v>
      </c>
      <c r="D108" s="404" t="str">
        <f>'Nomenclator tarife'!L105</f>
        <v xml:space="preserve"> </v>
      </c>
      <c r="E108" s="404">
        <f>'Nomenclator tarife'!M105</f>
        <v>11716.37</v>
      </c>
      <c r="F108" s="404">
        <f>'Nomenclator tarife'!S105</f>
        <v>99.32</v>
      </c>
      <c r="H108" s="447"/>
      <c r="I108" s="447"/>
      <c r="J108" s="447"/>
      <c r="L108" s="447" t="e">
        <f t="shared" si="12"/>
        <v>#VALUE!</v>
      </c>
      <c r="M108" s="447">
        <f t="shared" si="13"/>
        <v>11716.37</v>
      </c>
      <c r="N108" s="447">
        <f t="shared" si="14"/>
        <v>99.32</v>
      </c>
      <c r="O108" s="452"/>
    </row>
    <row r="109" spans="1:15" s="409" customFormat="1" ht="16.5" customHeight="1">
      <c r="A109" s="405" t="s">
        <v>315</v>
      </c>
      <c r="B109" s="996"/>
      <c r="C109" s="406" t="s">
        <v>1339</v>
      </c>
      <c r="D109" s="404" t="str">
        <f>'Nomenclator tarife'!L106</f>
        <v xml:space="preserve"> </v>
      </c>
      <c r="E109" s="404">
        <f>'Nomenclator tarife'!M106</f>
        <v>13019.43</v>
      </c>
      <c r="F109" s="404">
        <f>'Nomenclator tarife'!S106</f>
        <v>99.32</v>
      </c>
      <c r="H109" s="447"/>
      <c r="I109" s="447"/>
      <c r="J109" s="447"/>
      <c r="L109" s="447" t="e">
        <f t="shared" si="12"/>
        <v>#VALUE!</v>
      </c>
      <c r="M109" s="447">
        <f t="shared" si="13"/>
        <v>13019.43</v>
      </c>
      <c r="N109" s="447">
        <f t="shared" si="14"/>
        <v>99.32</v>
      </c>
      <c r="O109" s="452"/>
    </row>
    <row r="110" spans="1:15" s="409" customFormat="1">
      <c r="A110" s="405" t="s">
        <v>316</v>
      </c>
      <c r="B110" s="996"/>
      <c r="C110" s="406" t="s">
        <v>1333</v>
      </c>
      <c r="D110" s="404" t="str">
        <f>'Nomenclator tarife'!L107</f>
        <v xml:space="preserve"> </v>
      </c>
      <c r="E110" s="404">
        <f>'Nomenclator tarife'!M107</f>
        <v>13019.43</v>
      </c>
      <c r="F110" s="404">
        <f>'Nomenclator tarife'!S107</f>
        <v>99.32</v>
      </c>
      <c r="H110" s="447"/>
      <c r="I110" s="447"/>
      <c r="J110" s="447"/>
      <c r="L110" s="447" t="e">
        <f t="shared" si="12"/>
        <v>#VALUE!</v>
      </c>
      <c r="M110" s="447">
        <f t="shared" si="13"/>
        <v>13019.43</v>
      </c>
      <c r="N110" s="447">
        <f t="shared" si="14"/>
        <v>99.32</v>
      </c>
      <c r="O110" s="452"/>
    </row>
    <row r="111" spans="1:15" s="409" customFormat="1">
      <c r="A111" s="402" t="s">
        <v>317</v>
      </c>
      <c r="B111" s="996"/>
      <c r="C111" s="406" t="s">
        <v>1334</v>
      </c>
      <c r="D111" s="404" t="str">
        <f>'Nomenclator tarife'!L108</f>
        <v xml:space="preserve"> </v>
      </c>
      <c r="E111" s="404">
        <f>'Nomenclator tarife'!M108</f>
        <v>17121.64</v>
      </c>
      <c r="F111" s="404">
        <f>'Nomenclator tarife'!S108</f>
        <v>99.32</v>
      </c>
      <c r="H111" s="447"/>
      <c r="I111" s="447"/>
      <c r="J111" s="447"/>
      <c r="L111" s="447" t="e">
        <f t="shared" si="12"/>
        <v>#VALUE!</v>
      </c>
      <c r="M111" s="447">
        <f t="shared" si="13"/>
        <v>17121.64</v>
      </c>
      <c r="N111" s="447">
        <f t="shared" si="14"/>
        <v>99.32</v>
      </c>
      <c r="O111" s="452"/>
    </row>
    <row r="112" spans="1:15" s="409" customFormat="1">
      <c r="A112" s="405" t="s">
        <v>318</v>
      </c>
      <c r="B112" s="996"/>
      <c r="C112" s="406" t="s">
        <v>1340</v>
      </c>
      <c r="D112" s="404" t="str">
        <f>'Nomenclator tarife'!L109</f>
        <v xml:space="preserve"> </v>
      </c>
      <c r="E112" s="404">
        <f>'Nomenclator tarife'!M109</f>
        <v>17121.64</v>
      </c>
      <c r="F112" s="404">
        <f>'Nomenclator tarife'!S109</f>
        <v>99.32</v>
      </c>
      <c r="H112" s="447"/>
      <c r="I112" s="447"/>
      <c r="J112" s="447"/>
      <c r="L112" s="447" t="e">
        <f t="shared" si="12"/>
        <v>#VALUE!</v>
      </c>
      <c r="M112" s="447">
        <f t="shared" si="13"/>
        <v>17121.64</v>
      </c>
      <c r="N112" s="447">
        <f t="shared" si="14"/>
        <v>99.32</v>
      </c>
      <c r="O112" s="452"/>
    </row>
    <row r="113" spans="1:15" s="409" customFormat="1" ht="180.6" customHeight="1">
      <c r="A113" s="405" t="s">
        <v>319</v>
      </c>
      <c r="B113" s="996" t="s">
        <v>1345</v>
      </c>
      <c r="C113" s="406" t="s">
        <v>1329</v>
      </c>
      <c r="D113" s="404" t="str">
        <f>'Nomenclator tarife'!L110</f>
        <v xml:space="preserve"> </v>
      </c>
      <c r="E113" s="404">
        <f>'Nomenclator tarife'!M110</f>
        <v>14195.16</v>
      </c>
      <c r="F113" s="404">
        <f>'Nomenclator tarife'!S110</f>
        <v>131.55000000000001</v>
      </c>
      <c r="H113" s="447"/>
      <c r="I113" s="447"/>
      <c r="J113" s="447"/>
      <c r="L113" s="447" t="e">
        <f t="shared" si="12"/>
        <v>#VALUE!</v>
      </c>
      <c r="M113" s="447">
        <f t="shared" si="13"/>
        <v>14195.16</v>
      </c>
      <c r="N113" s="447">
        <f t="shared" si="14"/>
        <v>131.55000000000001</v>
      </c>
      <c r="O113" s="452"/>
    </row>
    <row r="114" spans="1:15" s="409" customFormat="1" ht="16.5" customHeight="1">
      <c r="A114" s="402" t="s">
        <v>320</v>
      </c>
      <c r="B114" s="996"/>
      <c r="C114" s="406" t="s">
        <v>1330</v>
      </c>
      <c r="D114" s="404" t="str">
        <f>'Nomenclator tarife'!L111</f>
        <v xml:space="preserve"> </v>
      </c>
      <c r="E114" s="404">
        <f>'Nomenclator tarife'!M111</f>
        <v>14317.21</v>
      </c>
      <c r="F114" s="404">
        <f>'Nomenclator tarife'!S111</f>
        <v>131.55000000000001</v>
      </c>
      <c r="H114" s="447"/>
      <c r="I114" s="447"/>
      <c r="J114" s="447"/>
      <c r="L114" s="447" t="e">
        <f t="shared" si="12"/>
        <v>#VALUE!</v>
      </c>
      <c r="M114" s="447">
        <f t="shared" si="13"/>
        <v>14317.21</v>
      </c>
      <c r="N114" s="447">
        <f t="shared" si="14"/>
        <v>131.55000000000001</v>
      </c>
      <c r="O114" s="452"/>
    </row>
    <row r="115" spans="1:15" s="409" customFormat="1" ht="16.5" customHeight="1">
      <c r="A115" s="405" t="s">
        <v>321</v>
      </c>
      <c r="B115" s="996"/>
      <c r="C115" s="406" t="s">
        <v>1337</v>
      </c>
      <c r="D115" s="404" t="str">
        <f>'Nomenclator tarife'!L112</f>
        <v xml:space="preserve"> </v>
      </c>
      <c r="E115" s="404">
        <f>'Nomenclator tarife'!M112</f>
        <v>14406.27</v>
      </c>
      <c r="F115" s="404">
        <f>'Nomenclator tarife'!S112</f>
        <v>131.55000000000001</v>
      </c>
      <c r="H115" s="447"/>
      <c r="I115" s="447"/>
      <c r="J115" s="447"/>
      <c r="L115" s="447" t="e">
        <f t="shared" si="12"/>
        <v>#VALUE!</v>
      </c>
      <c r="M115" s="447">
        <f t="shared" si="13"/>
        <v>14406.27</v>
      </c>
      <c r="N115" s="447">
        <f t="shared" si="14"/>
        <v>131.55000000000001</v>
      </c>
      <c r="O115" s="452"/>
    </row>
    <row r="116" spans="1:15" s="409" customFormat="1" ht="16.5" customHeight="1">
      <c r="A116" s="405" t="s">
        <v>322</v>
      </c>
      <c r="B116" s="996"/>
      <c r="C116" s="406" t="s">
        <v>1331</v>
      </c>
      <c r="D116" s="404" t="str">
        <f>'Nomenclator tarife'!L113</f>
        <v xml:space="preserve"> </v>
      </c>
      <c r="E116" s="404">
        <f>'Nomenclator tarife'!M113</f>
        <v>14817.61</v>
      </c>
      <c r="F116" s="404">
        <f>'Nomenclator tarife'!S113</f>
        <v>131.55000000000001</v>
      </c>
      <c r="H116" s="447"/>
      <c r="I116" s="447"/>
      <c r="J116" s="447"/>
      <c r="L116" s="447" t="e">
        <f t="shared" si="12"/>
        <v>#VALUE!</v>
      </c>
      <c r="M116" s="447">
        <f t="shared" si="13"/>
        <v>14817.61</v>
      </c>
      <c r="N116" s="447">
        <f t="shared" si="14"/>
        <v>131.55000000000001</v>
      </c>
      <c r="O116" s="452"/>
    </row>
    <row r="117" spans="1:15" s="409" customFormat="1" ht="16.5" customHeight="1">
      <c r="A117" s="402" t="s">
        <v>323</v>
      </c>
      <c r="B117" s="996"/>
      <c r="C117" s="406" t="s">
        <v>1332</v>
      </c>
      <c r="D117" s="404" t="str">
        <f>'Nomenclator tarife'!L114</f>
        <v xml:space="preserve"> </v>
      </c>
      <c r="E117" s="404">
        <f>'Nomenclator tarife'!M114</f>
        <v>15251.96</v>
      </c>
      <c r="F117" s="404">
        <f>'Nomenclator tarife'!S114</f>
        <v>131.55000000000001</v>
      </c>
      <c r="H117" s="447"/>
      <c r="I117" s="447">
        <v>8915.02</v>
      </c>
      <c r="J117" s="447">
        <v>78.569999999999993</v>
      </c>
      <c r="L117" s="447" t="e">
        <f t="shared" si="12"/>
        <v>#VALUE!</v>
      </c>
      <c r="M117" s="447">
        <f t="shared" si="13"/>
        <v>6336.9399999999987</v>
      </c>
      <c r="N117" s="447">
        <f t="shared" si="14"/>
        <v>52.980000000000018</v>
      </c>
      <c r="O117" s="452"/>
    </row>
    <row r="118" spans="1:15" s="409" customFormat="1" ht="16.5" customHeight="1">
      <c r="A118" s="405" t="s">
        <v>324</v>
      </c>
      <c r="B118" s="996"/>
      <c r="C118" s="406" t="s">
        <v>1338</v>
      </c>
      <c r="D118" s="404" t="str">
        <f>'Nomenclator tarife'!L115</f>
        <v xml:space="preserve"> </v>
      </c>
      <c r="E118" s="404">
        <f>'Nomenclator tarife'!M115</f>
        <v>15420.88</v>
      </c>
      <c r="F118" s="404">
        <f>'Nomenclator tarife'!S115</f>
        <v>131.55000000000001</v>
      </c>
      <c r="H118" s="447"/>
      <c r="I118" s="447"/>
      <c r="J118" s="447"/>
      <c r="L118" s="447" t="e">
        <f t="shared" si="12"/>
        <v>#VALUE!</v>
      </c>
      <c r="M118" s="447">
        <f t="shared" si="13"/>
        <v>15420.88</v>
      </c>
      <c r="N118" s="447">
        <f t="shared" si="14"/>
        <v>131.55000000000001</v>
      </c>
      <c r="O118" s="452"/>
    </row>
    <row r="119" spans="1:15" s="409" customFormat="1" ht="16.5" customHeight="1">
      <c r="A119" s="405" t="s">
        <v>325</v>
      </c>
      <c r="B119" s="996"/>
      <c r="C119" s="406" t="s">
        <v>1292</v>
      </c>
      <c r="D119" s="404" t="str">
        <f>'Nomenclator tarife'!L116</f>
        <v xml:space="preserve"> </v>
      </c>
      <c r="E119" s="404">
        <f>'Nomenclator tarife'!M116</f>
        <v>15589.8</v>
      </c>
      <c r="F119" s="404">
        <f>'Nomenclator tarife'!S116</f>
        <v>131.55000000000001</v>
      </c>
      <c r="H119" s="447"/>
      <c r="I119" s="447">
        <v>8987.16</v>
      </c>
      <c r="J119" s="447">
        <v>78.569999999999993</v>
      </c>
      <c r="L119" s="447" t="e">
        <f t="shared" si="12"/>
        <v>#VALUE!</v>
      </c>
      <c r="M119" s="447">
        <f t="shared" si="13"/>
        <v>6602.6399999999994</v>
      </c>
      <c r="N119" s="447">
        <f t="shared" si="14"/>
        <v>52.980000000000018</v>
      </c>
      <c r="O119" s="452"/>
    </row>
    <row r="120" spans="1:15" s="409" customFormat="1" ht="16.5" customHeight="1">
      <c r="A120" s="402" t="s">
        <v>326</v>
      </c>
      <c r="B120" s="996"/>
      <c r="C120" s="406" t="s">
        <v>1339</v>
      </c>
      <c r="D120" s="404" t="str">
        <f>'Nomenclator tarife'!L117</f>
        <v xml:space="preserve"> </v>
      </c>
      <c r="E120" s="404">
        <f>'Nomenclator tarife'!M117</f>
        <v>16844.580000000002</v>
      </c>
      <c r="F120" s="404">
        <f>'Nomenclator tarife'!S117</f>
        <v>131.55000000000001</v>
      </c>
      <c r="H120" s="447"/>
      <c r="I120" s="447"/>
      <c r="J120" s="447"/>
      <c r="L120" s="447" t="e">
        <f t="shared" si="12"/>
        <v>#VALUE!</v>
      </c>
      <c r="M120" s="447">
        <f t="shared" si="13"/>
        <v>16844.580000000002</v>
      </c>
      <c r="N120" s="447">
        <f t="shared" si="14"/>
        <v>131.55000000000001</v>
      </c>
      <c r="O120" s="452"/>
    </row>
    <row r="121" spans="1:15" s="409" customFormat="1">
      <c r="A121" s="405" t="s">
        <v>327</v>
      </c>
      <c r="B121" s="996"/>
      <c r="C121" s="406" t="s">
        <v>1333</v>
      </c>
      <c r="D121" s="404" t="str">
        <f>'Nomenclator tarife'!L118</f>
        <v xml:space="preserve"> </v>
      </c>
      <c r="E121" s="404">
        <f>'Nomenclator tarife'!M118</f>
        <v>20078.099999999999</v>
      </c>
      <c r="F121" s="404">
        <f>'Nomenclator tarife'!S118</f>
        <v>131.55000000000001</v>
      </c>
      <c r="H121" s="447"/>
      <c r="I121" s="447"/>
      <c r="J121" s="447"/>
      <c r="L121" s="447" t="e">
        <f t="shared" si="12"/>
        <v>#VALUE!</v>
      </c>
      <c r="M121" s="447">
        <f t="shared" si="13"/>
        <v>20078.099999999999</v>
      </c>
      <c r="N121" s="447">
        <f t="shared" si="14"/>
        <v>131.55000000000001</v>
      </c>
      <c r="O121" s="452"/>
    </row>
    <row r="122" spans="1:15" s="409" customFormat="1">
      <c r="A122" s="405" t="s">
        <v>328</v>
      </c>
      <c r="B122" s="996"/>
      <c r="C122" s="406" t="s">
        <v>1334</v>
      </c>
      <c r="D122" s="404" t="str">
        <f>'Nomenclator tarife'!L119</f>
        <v xml:space="preserve"> </v>
      </c>
      <c r="E122" s="404">
        <f>'Nomenclator tarife'!M119</f>
        <v>21332.9</v>
      </c>
      <c r="F122" s="404">
        <f>'Nomenclator tarife'!S119</f>
        <v>131.55000000000001</v>
      </c>
      <c r="H122" s="447"/>
      <c r="I122" s="447"/>
      <c r="J122" s="447"/>
      <c r="L122" s="447" t="e">
        <f t="shared" si="12"/>
        <v>#VALUE!</v>
      </c>
      <c r="M122" s="447">
        <f t="shared" si="13"/>
        <v>21332.9</v>
      </c>
      <c r="N122" s="447">
        <f t="shared" si="14"/>
        <v>131.55000000000001</v>
      </c>
      <c r="O122" s="452"/>
    </row>
    <row r="123" spans="1:15" s="409" customFormat="1">
      <c r="A123" s="402" t="s">
        <v>329</v>
      </c>
      <c r="B123" s="996"/>
      <c r="C123" s="406" t="s">
        <v>1340</v>
      </c>
      <c r="D123" s="404" t="str">
        <f>'Nomenclator tarife'!L120</f>
        <v xml:space="preserve"> </v>
      </c>
      <c r="E123" s="404">
        <f>'Nomenclator tarife'!M120</f>
        <v>21332.9</v>
      </c>
      <c r="F123" s="404">
        <f>'Nomenclator tarife'!S120</f>
        <v>131.55000000000001</v>
      </c>
      <c r="H123" s="447"/>
      <c r="I123" s="447"/>
      <c r="J123" s="447"/>
      <c r="L123" s="447" t="e">
        <f t="shared" si="12"/>
        <v>#VALUE!</v>
      </c>
      <c r="M123" s="447">
        <f t="shared" si="13"/>
        <v>21332.9</v>
      </c>
      <c r="N123" s="447">
        <f t="shared" si="14"/>
        <v>131.55000000000001</v>
      </c>
      <c r="O123" s="452"/>
    </row>
    <row r="124" spans="1:15" s="409" customFormat="1" ht="180.6" customHeight="1">
      <c r="A124" s="405" t="s">
        <v>330</v>
      </c>
      <c r="B124" s="996" t="s">
        <v>1346</v>
      </c>
      <c r="C124" s="406" t="s">
        <v>1330</v>
      </c>
      <c r="D124" s="404" t="str">
        <f>'Nomenclator tarife'!L121</f>
        <v xml:space="preserve"> </v>
      </c>
      <c r="E124" s="404">
        <f>'Nomenclator tarife'!M121</f>
        <v>17499.47</v>
      </c>
      <c r="F124" s="404">
        <f>'Nomenclator tarife'!S121</f>
        <v>169.42</v>
      </c>
      <c r="H124" s="447"/>
      <c r="I124" s="447"/>
      <c r="J124" s="447"/>
      <c r="L124" s="447" t="e">
        <f t="shared" si="12"/>
        <v>#VALUE!</v>
      </c>
      <c r="M124" s="447">
        <f t="shared" si="13"/>
        <v>17499.47</v>
      </c>
      <c r="N124" s="447">
        <f t="shared" si="14"/>
        <v>169.42</v>
      </c>
      <c r="O124" s="452"/>
    </row>
    <row r="125" spans="1:15" s="409" customFormat="1" ht="16.5" customHeight="1">
      <c r="A125" s="405" t="s">
        <v>331</v>
      </c>
      <c r="B125" s="996"/>
      <c r="C125" s="406" t="s">
        <v>1337</v>
      </c>
      <c r="D125" s="404" t="str">
        <f>'Nomenclator tarife'!L122</f>
        <v xml:space="preserve"> </v>
      </c>
      <c r="E125" s="404">
        <f>'Nomenclator tarife'!M122</f>
        <v>17588.54</v>
      </c>
      <c r="F125" s="404">
        <f>'Nomenclator tarife'!S122</f>
        <v>169.42</v>
      </c>
      <c r="H125" s="447"/>
      <c r="I125" s="447"/>
      <c r="J125" s="447"/>
      <c r="L125" s="447" t="e">
        <f t="shared" si="12"/>
        <v>#VALUE!</v>
      </c>
      <c r="M125" s="447">
        <f t="shared" si="13"/>
        <v>17588.54</v>
      </c>
      <c r="N125" s="447">
        <f t="shared" si="14"/>
        <v>169.42</v>
      </c>
      <c r="O125" s="452"/>
    </row>
    <row r="126" spans="1:15" s="409" customFormat="1" ht="16.5" customHeight="1">
      <c r="A126" s="402" t="s">
        <v>332</v>
      </c>
      <c r="B126" s="996"/>
      <c r="C126" s="406" t="s">
        <v>1331</v>
      </c>
      <c r="D126" s="404" t="str">
        <f>'Nomenclator tarife'!L123</f>
        <v xml:space="preserve"> </v>
      </c>
      <c r="E126" s="404">
        <f>'Nomenclator tarife'!M123</f>
        <v>19595.41</v>
      </c>
      <c r="F126" s="404">
        <f>'Nomenclator tarife'!S123</f>
        <v>169.42</v>
      </c>
      <c r="H126" s="447"/>
      <c r="I126" s="447"/>
      <c r="J126" s="447"/>
      <c r="L126" s="447" t="e">
        <f t="shared" si="12"/>
        <v>#VALUE!</v>
      </c>
      <c r="M126" s="447">
        <f t="shared" si="13"/>
        <v>19595.41</v>
      </c>
      <c r="N126" s="447">
        <f t="shared" si="14"/>
        <v>169.42</v>
      </c>
      <c r="O126" s="452"/>
    </row>
    <row r="127" spans="1:15" s="409" customFormat="1" ht="16.5" customHeight="1">
      <c r="A127" s="405" t="s">
        <v>333</v>
      </c>
      <c r="B127" s="996"/>
      <c r="C127" s="406" t="s">
        <v>1332</v>
      </c>
      <c r="D127" s="404" t="str">
        <f>'Nomenclator tarife'!L124</f>
        <v xml:space="preserve"> </v>
      </c>
      <c r="E127" s="404">
        <f>'Nomenclator tarife'!M124</f>
        <v>19595.41</v>
      </c>
      <c r="F127" s="404">
        <f>'Nomenclator tarife'!S124</f>
        <v>169.42</v>
      </c>
      <c r="H127" s="447"/>
      <c r="I127" s="447"/>
      <c r="J127" s="447"/>
      <c r="L127" s="447" t="e">
        <f t="shared" si="12"/>
        <v>#VALUE!</v>
      </c>
      <c r="M127" s="447">
        <f t="shared" si="13"/>
        <v>19595.41</v>
      </c>
      <c r="N127" s="447">
        <f t="shared" si="14"/>
        <v>169.42</v>
      </c>
      <c r="O127" s="452"/>
    </row>
    <row r="128" spans="1:15" s="409" customFormat="1" ht="16.5" customHeight="1">
      <c r="A128" s="405" t="s">
        <v>334</v>
      </c>
      <c r="B128" s="996"/>
      <c r="C128" s="406" t="s">
        <v>1338</v>
      </c>
      <c r="D128" s="404" t="str">
        <f>'Nomenclator tarife'!L125</f>
        <v xml:space="preserve"> </v>
      </c>
      <c r="E128" s="404">
        <f>'Nomenclator tarife'!M125</f>
        <v>19595.41</v>
      </c>
      <c r="F128" s="404">
        <f>'Nomenclator tarife'!S125</f>
        <v>169.42</v>
      </c>
      <c r="H128" s="447"/>
      <c r="I128" s="447"/>
      <c r="J128" s="447"/>
      <c r="L128" s="447" t="e">
        <f t="shared" si="12"/>
        <v>#VALUE!</v>
      </c>
      <c r="M128" s="447">
        <f t="shared" si="13"/>
        <v>19595.41</v>
      </c>
      <c r="N128" s="447">
        <f t="shared" si="14"/>
        <v>169.42</v>
      </c>
      <c r="O128" s="452"/>
    </row>
    <row r="129" spans="1:15" s="409" customFormat="1" ht="16.5" customHeight="1">
      <c r="A129" s="402" t="s">
        <v>335</v>
      </c>
      <c r="B129" s="996"/>
      <c r="C129" s="406" t="s">
        <v>1292</v>
      </c>
      <c r="D129" s="404" t="str">
        <f>'Nomenclator tarife'!L126</f>
        <v xml:space="preserve"> </v>
      </c>
      <c r="E129" s="404">
        <f>'Nomenclator tarife'!M126</f>
        <v>20516.98</v>
      </c>
      <c r="F129" s="404">
        <f>'Nomenclator tarife'!S126</f>
        <v>169.42</v>
      </c>
      <c r="H129" s="447"/>
      <c r="I129" s="447"/>
      <c r="J129" s="447"/>
      <c r="L129" s="447" t="e">
        <f t="shared" si="12"/>
        <v>#VALUE!</v>
      </c>
      <c r="M129" s="447">
        <f t="shared" si="13"/>
        <v>20516.98</v>
      </c>
      <c r="N129" s="447">
        <f t="shared" si="14"/>
        <v>169.42</v>
      </c>
      <c r="O129" s="452"/>
    </row>
    <row r="130" spans="1:15" s="409" customFormat="1" ht="16.5" customHeight="1">
      <c r="A130" s="405" t="s">
        <v>336</v>
      </c>
      <c r="B130" s="996"/>
      <c r="C130" s="406" t="s">
        <v>1339</v>
      </c>
      <c r="D130" s="404" t="str">
        <f>'Nomenclator tarife'!L127</f>
        <v xml:space="preserve"> </v>
      </c>
      <c r="E130" s="404">
        <f>'Nomenclator tarife'!M127</f>
        <v>20516.98</v>
      </c>
      <c r="F130" s="404">
        <f>'Nomenclator tarife'!S127</f>
        <v>169.42</v>
      </c>
      <c r="H130" s="447"/>
      <c r="I130" s="447"/>
      <c r="J130" s="447"/>
      <c r="L130" s="447" t="e">
        <f t="shared" si="12"/>
        <v>#VALUE!</v>
      </c>
      <c r="M130" s="447">
        <f t="shared" si="13"/>
        <v>20516.98</v>
      </c>
      <c r="N130" s="447">
        <f t="shared" si="14"/>
        <v>169.42</v>
      </c>
      <c r="O130" s="452"/>
    </row>
    <row r="131" spans="1:15" s="409" customFormat="1">
      <c r="A131" s="405" t="s">
        <v>337</v>
      </c>
      <c r="B131" s="996"/>
      <c r="C131" s="406" t="s">
        <v>1333</v>
      </c>
      <c r="D131" s="404" t="str">
        <f>'Nomenclator tarife'!L128</f>
        <v xml:space="preserve"> </v>
      </c>
      <c r="E131" s="404">
        <f>'Nomenclator tarife'!M128</f>
        <v>23260.36</v>
      </c>
      <c r="F131" s="404">
        <f>'Nomenclator tarife'!S128</f>
        <v>169.42</v>
      </c>
      <c r="H131" s="447"/>
      <c r="I131" s="447"/>
      <c r="J131" s="447"/>
      <c r="L131" s="447" t="e">
        <f t="shared" si="12"/>
        <v>#VALUE!</v>
      </c>
      <c r="M131" s="447">
        <f t="shared" si="13"/>
        <v>23260.36</v>
      </c>
      <c r="N131" s="447">
        <f t="shared" si="14"/>
        <v>169.42</v>
      </c>
      <c r="O131" s="452"/>
    </row>
    <row r="132" spans="1:15" s="409" customFormat="1">
      <c r="A132" s="402" t="s">
        <v>338</v>
      </c>
      <c r="B132" s="996"/>
      <c r="C132" s="406" t="s">
        <v>1334</v>
      </c>
      <c r="D132" s="404" t="str">
        <f>'Nomenclator tarife'!L129</f>
        <v xml:space="preserve"> </v>
      </c>
      <c r="E132" s="404">
        <f>'Nomenclator tarife'!M129</f>
        <v>23260.36</v>
      </c>
      <c r="F132" s="404">
        <f>'Nomenclator tarife'!S129</f>
        <v>169.42</v>
      </c>
      <c r="H132" s="447" t="s">
        <v>1530</v>
      </c>
      <c r="I132" s="447" t="s">
        <v>1530</v>
      </c>
      <c r="J132" s="447" t="s">
        <v>1530</v>
      </c>
      <c r="L132" s="447" t="e">
        <f t="shared" si="12"/>
        <v>#VALUE!</v>
      </c>
      <c r="M132" s="447" t="e">
        <f t="shared" si="13"/>
        <v>#VALUE!</v>
      </c>
      <c r="N132" s="447" t="e">
        <f t="shared" si="14"/>
        <v>#VALUE!</v>
      </c>
      <c r="O132" s="452"/>
    </row>
    <row r="133" spans="1:15" s="409" customFormat="1">
      <c r="A133" s="405" t="s">
        <v>339</v>
      </c>
      <c r="B133" s="996"/>
      <c r="C133" s="406" t="s">
        <v>1340</v>
      </c>
      <c r="D133" s="404" t="str">
        <f>'Nomenclator tarife'!L130</f>
        <v xml:space="preserve"> </v>
      </c>
      <c r="E133" s="404">
        <f>'Nomenclator tarife'!M130</f>
        <v>24563.42</v>
      </c>
      <c r="F133" s="404">
        <f>'Nomenclator tarife'!S130</f>
        <v>169.42</v>
      </c>
      <c r="H133" s="447" t="s">
        <v>1530</v>
      </c>
      <c r="I133" s="447" t="s">
        <v>1530</v>
      </c>
      <c r="J133" s="447" t="s">
        <v>1530</v>
      </c>
      <c r="L133" s="447" t="e">
        <f t="shared" si="12"/>
        <v>#VALUE!</v>
      </c>
      <c r="M133" s="447" t="e">
        <f t="shared" si="13"/>
        <v>#VALUE!</v>
      </c>
      <c r="N133" s="447" t="e">
        <f t="shared" si="14"/>
        <v>#VALUE!</v>
      </c>
      <c r="O133" s="452"/>
    </row>
    <row r="134" spans="1:15" s="409" customFormat="1" ht="180.6" customHeight="1">
      <c r="A134" s="405" t="s">
        <v>340</v>
      </c>
      <c r="B134" s="996" t="s">
        <v>1347</v>
      </c>
      <c r="C134" s="406" t="s">
        <v>1337</v>
      </c>
      <c r="D134" s="404" t="str">
        <f>'Nomenclator tarife'!L131</f>
        <v xml:space="preserve"> </v>
      </c>
      <c r="E134" s="404">
        <f>'Nomenclator tarife'!M131</f>
        <v>21068.99</v>
      </c>
      <c r="F134" s="404">
        <f>'Nomenclator tarife'!S131</f>
        <v>303.55</v>
      </c>
      <c r="H134" s="447"/>
      <c r="I134" s="447"/>
      <c r="J134" s="447"/>
      <c r="L134" s="447" t="e">
        <f t="shared" si="12"/>
        <v>#VALUE!</v>
      </c>
      <c r="M134" s="447">
        <f t="shared" si="13"/>
        <v>21068.99</v>
      </c>
      <c r="N134" s="447">
        <f t="shared" si="14"/>
        <v>303.55</v>
      </c>
      <c r="O134" s="452"/>
    </row>
    <row r="135" spans="1:15" s="409" customFormat="1" ht="16.5" customHeight="1">
      <c r="A135" s="402" t="s">
        <v>341</v>
      </c>
      <c r="B135" s="996"/>
      <c r="C135" s="406" t="s">
        <v>1331</v>
      </c>
      <c r="D135" s="404" t="str">
        <f>'Nomenclator tarife'!L132</f>
        <v xml:space="preserve"> </v>
      </c>
      <c r="E135" s="404">
        <f>'Nomenclator tarife'!M132</f>
        <v>20382.509999999998</v>
      </c>
      <c r="F135" s="404">
        <f>'Nomenclator tarife'!S132</f>
        <v>303.55</v>
      </c>
      <c r="H135" s="447"/>
      <c r="I135" s="447"/>
      <c r="J135" s="447"/>
      <c r="L135" s="447" t="e">
        <f t="shared" si="12"/>
        <v>#VALUE!</v>
      </c>
      <c r="M135" s="447">
        <f t="shared" si="13"/>
        <v>20382.509999999998</v>
      </c>
      <c r="N135" s="447">
        <f t="shared" si="14"/>
        <v>303.55</v>
      </c>
      <c r="O135" s="452"/>
    </row>
    <row r="136" spans="1:15" s="409" customFormat="1" ht="16.5" customHeight="1">
      <c r="A136" s="405" t="s">
        <v>342</v>
      </c>
      <c r="B136" s="996"/>
      <c r="C136" s="406" t="s">
        <v>1332</v>
      </c>
      <c r="D136" s="404" t="str">
        <f>'Nomenclator tarife'!L133</f>
        <v xml:space="preserve"> </v>
      </c>
      <c r="E136" s="404">
        <f>'Nomenclator tarife'!M133</f>
        <v>20382.509999999998</v>
      </c>
      <c r="F136" s="404">
        <f>'Nomenclator tarife'!S133</f>
        <v>303.55</v>
      </c>
      <c r="H136" s="447"/>
      <c r="I136" s="447"/>
      <c r="J136" s="447"/>
      <c r="L136" s="447" t="e">
        <f t="shared" si="12"/>
        <v>#VALUE!</v>
      </c>
      <c r="M136" s="447">
        <f t="shared" si="13"/>
        <v>20382.509999999998</v>
      </c>
      <c r="N136" s="447">
        <f t="shared" si="14"/>
        <v>303.55</v>
      </c>
      <c r="O136" s="452"/>
    </row>
    <row r="137" spans="1:15" s="409" customFormat="1" ht="16.5" customHeight="1">
      <c r="A137" s="405" t="s">
        <v>343</v>
      </c>
      <c r="B137" s="996"/>
      <c r="C137" s="406" t="s">
        <v>1338</v>
      </c>
      <c r="D137" s="404" t="str">
        <f>'Nomenclator tarife'!L134</f>
        <v xml:space="preserve"> </v>
      </c>
      <c r="E137" s="404">
        <f>'Nomenclator tarife'!M134</f>
        <v>21673.919999999998</v>
      </c>
      <c r="F137" s="404">
        <f>'Nomenclator tarife'!S134</f>
        <v>303.55</v>
      </c>
      <c r="H137" s="447"/>
      <c r="I137" s="447"/>
      <c r="J137" s="447"/>
      <c r="L137" s="447" t="e">
        <f t="shared" si="12"/>
        <v>#VALUE!</v>
      </c>
      <c r="M137" s="447">
        <f t="shared" si="13"/>
        <v>21673.919999999998</v>
      </c>
      <c r="N137" s="447">
        <f t="shared" si="14"/>
        <v>303.55</v>
      </c>
      <c r="O137" s="452"/>
    </row>
    <row r="138" spans="1:15" s="409" customFormat="1" ht="16.5" customHeight="1">
      <c r="A138" s="402" t="s">
        <v>344</v>
      </c>
      <c r="B138" s="996"/>
      <c r="C138" s="406" t="s">
        <v>1292</v>
      </c>
      <c r="D138" s="404" t="str">
        <f>'Nomenclator tarife'!L135</f>
        <v xml:space="preserve"> </v>
      </c>
      <c r="E138" s="404">
        <f>'Nomenclator tarife'!M135</f>
        <v>21673.919999999998</v>
      </c>
      <c r="F138" s="404">
        <f>'Nomenclator tarife'!S135</f>
        <v>303.55</v>
      </c>
      <c r="H138" s="447"/>
      <c r="I138" s="447">
        <v>13397.91</v>
      </c>
      <c r="J138" s="447">
        <v>159.72</v>
      </c>
      <c r="L138" s="447" t="e">
        <f t="shared" si="12"/>
        <v>#VALUE!</v>
      </c>
      <c r="M138" s="447">
        <f t="shared" si="13"/>
        <v>8276.0099999999984</v>
      </c>
      <c r="N138" s="447">
        <f t="shared" si="14"/>
        <v>143.83000000000001</v>
      </c>
      <c r="O138" s="452"/>
    </row>
    <row r="139" spans="1:15" s="409" customFormat="1" ht="16.5" customHeight="1">
      <c r="A139" s="405" t="s">
        <v>345</v>
      </c>
      <c r="B139" s="996"/>
      <c r="C139" s="406" t="s">
        <v>1339</v>
      </c>
      <c r="D139" s="404" t="str">
        <f>'Nomenclator tarife'!L136</f>
        <v xml:space="preserve"> </v>
      </c>
      <c r="E139" s="404">
        <f>'Nomenclator tarife'!M136</f>
        <v>22479.43</v>
      </c>
      <c r="F139" s="404">
        <f>'Nomenclator tarife'!S136</f>
        <v>303.55</v>
      </c>
      <c r="H139" s="447"/>
      <c r="I139" s="447"/>
      <c r="J139" s="447"/>
      <c r="L139" s="447" t="e">
        <f t="shared" ref="L139:L172" si="15">D139-H139</f>
        <v>#VALUE!</v>
      </c>
      <c r="M139" s="447">
        <f t="shared" ref="M139:M172" si="16">E139-I139</f>
        <v>22479.43</v>
      </c>
      <c r="N139" s="447">
        <f t="shared" ref="N139:N172" si="17">F139-J139</f>
        <v>303.55</v>
      </c>
      <c r="O139" s="452"/>
    </row>
    <row r="140" spans="1:15" s="409" customFormat="1">
      <c r="A140" s="405" t="s">
        <v>346</v>
      </c>
      <c r="B140" s="996"/>
      <c r="C140" s="406" t="s">
        <v>1333</v>
      </c>
      <c r="D140" s="404" t="str">
        <f>'Nomenclator tarife'!L137</f>
        <v xml:space="preserve"> </v>
      </c>
      <c r="E140" s="404">
        <f>'Nomenclator tarife'!M137</f>
        <v>24167.59</v>
      </c>
      <c r="F140" s="404">
        <f>'Nomenclator tarife'!S137</f>
        <v>303.55</v>
      </c>
      <c r="H140" s="447"/>
      <c r="I140" s="447">
        <v>14929.62</v>
      </c>
      <c r="J140" s="447">
        <v>159.72</v>
      </c>
      <c r="L140" s="447" t="e">
        <f t="shared" si="15"/>
        <v>#VALUE!</v>
      </c>
      <c r="M140" s="447">
        <f t="shared" si="16"/>
        <v>9237.9699999999993</v>
      </c>
      <c r="N140" s="447">
        <f t="shared" si="17"/>
        <v>143.83000000000001</v>
      </c>
      <c r="O140" s="452"/>
    </row>
    <row r="141" spans="1:15" s="409" customFormat="1">
      <c r="A141" s="402" t="s">
        <v>347</v>
      </c>
      <c r="B141" s="996"/>
      <c r="C141" s="406" t="s">
        <v>1348</v>
      </c>
      <c r="D141" s="404" t="str">
        <f>'Nomenclator tarife'!L138</f>
        <v xml:space="preserve"> </v>
      </c>
      <c r="E141" s="404">
        <f>'Nomenclator tarife'!M138</f>
        <v>33715.06</v>
      </c>
      <c r="F141" s="404">
        <f>'Nomenclator tarife'!S138</f>
        <v>303.55</v>
      </c>
      <c r="H141" s="447"/>
      <c r="I141" s="447"/>
      <c r="J141" s="447"/>
      <c r="L141" s="447" t="e">
        <f t="shared" si="15"/>
        <v>#VALUE!</v>
      </c>
      <c r="M141" s="447">
        <f t="shared" si="16"/>
        <v>33715.06</v>
      </c>
      <c r="N141" s="447">
        <f t="shared" si="17"/>
        <v>303.55</v>
      </c>
      <c r="O141" s="452"/>
    </row>
    <row r="142" spans="1:15" s="409" customFormat="1">
      <c r="A142" s="405" t="s">
        <v>348</v>
      </c>
      <c r="B142" s="996"/>
      <c r="C142" s="406" t="s">
        <v>1340</v>
      </c>
      <c r="D142" s="404" t="str">
        <f>'Nomenclator tarife'!L139</f>
        <v xml:space="preserve"> </v>
      </c>
      <c r="E142" s="404">
        <f>'Nomenclator tarife'!M139</f>
        <v>35112.230000000003</v>
      </c>
      <c r="F142" s="404">
        <f>'Nomenclator tarife'!S139</f>
        <v>303.55</v>
      </c>
      <c r="H142" s="447"/>
      <c r="I142" s="447"/>
      <c r="J142" s="447"/>
      <c r="L142" s="447" t="e">
        <f t="shared" si="15"/>
        <v>#VALUE!</v>
      </c>
      <c r="M142" s="447">
        <f t="shared" si="16"/>
        <v>35112.230000000003</v>
      </c>
      <c r="N142" s="447">
        <f t="shared" si="17"/>
        <v>303.55</v>
      </c>
      <c r="O142" s="452"/>
    </row>
    <row r="143" spans="1:15" s="409" customFormat="1" ht="180.6" customHeight="1">
      <c r="A143" s="405" t="s">
        <v>349</v>
      </c>
      <c r="B143" s="996" t="s">
        <v>1349</v>
      </c>
      <c r="C143" s="406" t="s">
        <v>1331</v>
      </c>
      <c r="D143" s="404" t="str">
        <f>'Nomenclator tarife'!L140</f>
        <v xml:space="preserve"> </v>
      </c>
      <c r="E143" s="404">
        <f>'Nomenclator tarife'!M140</f>
        <v>25193.43</v>
      </c>
      <c r="F143" s="404">
        <f>'Nomenclator tarife'!S140</f>
        <v>303.55</v>
      </c>
      <c r="H143" s="447"/>
      <c r="I143" s="447"/>
      <c r="J143" s="447"/>
      <c r="L143" s="447" t="e">
        <f t="shared" si="15"/>
        <v>#VALUE!</v>
      </c>
      <c r="M143" s="447">
        <f t="shared" si="16"/>
        <v>25193.43</v>
      </c>
      <c r="N143" s="447">
        <f t="shared" si="17"/>
        <v>303.55</v>
      </c>
      <c r="O143" s="452"/>
    </row>
    <row r="144" spans="1:15" s="409" customFormat="1" ht="16.5" customHeight="1">
      <c r="A144" s="402" t="s">
        <v>350</v>
      </c>
      <c r="B144" s="996"/>
      <c r="C144" s="406" t="s">
        <v>1332</v>
      </c>
      <c r="D144" s="404" t="str">
        <f>'Nomenclator tarife'!L141</f>
        <v xml:space="preserve"> </v>
      </c>
      <c r="E144" s="404">
        <f>'Nomenclator tarife'!M141</f>
        <v>25193.43</v>
      </c>
      <c r="F144" s="404">
        <f>'Nomenclator tarife'!S141</f>
        <v>303.55</v>
      </c>
      <c r="H144" s="447"/>
      <c r="I144" s="447"/>
      <c r="J144" s="447"/>
      <c r="L144" s="447" t="e">
        <f t="shared" si="15"/>
        <v>#VALUE!</v>
      </c>
      <c r="M144" s="447">
        <f t="shared" si="16"/>
        <v>25193.43</v>
      </c>
      <c r="N144" s="447">
        <f t="shared" si="17"/>
        <v>303.55</v>
      </c>
      <c r="O144" s="452"/>
    </row>
    <row r="145" spans="1:15" s="409" customFormat="1" ht="16.5" customHeight="1">
      <c r="A145" s="405" t="s">
        <v>351</v>
      </c>
      <c r="B145" s="996"/>
      <c r="C145" s="406" t="s">
        <v>1338</v>
      </c>
      <c r="D145" s="404" t="str">
        <f>'Nomenclator tarife'!L142</f>
        <v xml:space="preserve"> </v>
      </c>
      <c r="E145" s="404">
        <f>'Nomenclator tarife'!M142</f>
        <v>25315.64</v>
      </c>
      <c r="F145" s="404">
        <f>'Nomenclator tarife'!S142</f>
        <v>303.55</v>
      </c>
      <c r="H145" s="447"/>
      <c r="I145" s="447"/>
      <c r="J145" s="447"/>
      <c r="L145" s="447" t="e">
        <f t="shared" si="15"/>
        <v>#VALUE!</v>
      </c>
      <c r="M145" s="447">
        <f t="shared" si="16"/>
        <v>25315.64</v>
      </c>
      <c r="N145" s="447">
        <f t="shared" si="17"/>
        <v>303.55</v>
      </c>
      <c r="O145" s="452"/>
    </row>
    <row r="146" spans="1:15" s="409" customFormat="1" ht="16.5" customHeight="1">
      <c r="A146" s="405" t="s">
        <v>352</v>
      </c>
      <c r="B146" s="996"/>
      <c r="C146" s="406" t="s">
        <v>1292</v>
      </c>
      <c r="D146" s="404" t="str">
        <f>'Nomenclator tarife'!L143</f>
        <v xml:space="preserve"> </v>
      </c>
      <c r="E146" s="404">
        <f>'Nomenclator tarife'!M143</f>
        <v>25660.34</v>
      </c>
      <c r="F146" s="404">
        <f>'Nomenclator tarife'!S143</f>
        <v>303.55</v>
      </c>
      <c r="H146" s="447"/>
      <c r="I146" s="447"/>
      <c r="J146" s="447"/>
      <c r="L146" s="447" t="e">
        <f t="shared" si="15"/>
        <v>#VALUE!</v>
      </c>
      <c r="M146" s="447">
        <f t="shared" si="16"/>
        <v>25660.34</v>
      </c>
      <c r="N146" s="447">
        <f t="shared" si="17"/>
        <v>303.55</v>
      </c>
      <c r="O146" s="452"/>
    </row>
    <row r="147" spans="1:15" s="409" customFormat="1" ht="16.5" customHeight="1">
      <c r="A147" s="402" t="s">
        <v>353</v>
      </c>
      <c r="B147" s="996"/>
      <c r="C147" s="406" t="s">
        <v>1339</v>
      </c>
      <c r="D147" s="404" t="str">
        <f>'Nomenclator tarife'!L144</f>
        <v xml:space="preserve"> </v>
      </c>
      <c r="E147" s="404">
        <f>'Nomenclator tarife'!M144</f>
        <v>27864.46</v>
      </c>
      <c r="F147" s="404">
        <f>'Nomenclator tarife'!S144</f>
        <v>303.55</v>
      </c>
      <c r="H147" s="447"/>
      <c r="I147" s="447"/>
      <c r="J147" s="447"/>
      <c r="L147" s="447" t="e">
        <f t="shared" si="15"/>
        <v>#VALUE!</v>
      </c>
      <c r="M147" s="447">
        <f t="shared" si="16"/>
        <v>27864.46</v>
      </c>
      <c r="N147" s="447">
        <f t="shared" si="17"/>
        <v>303.55</v>
      </c>
      <c r="O147" s="452"/>
    </row>
    <row r="148" spans="1:15" s="409" customFormat="1">
      <c r="A148" s="405" t="s">
        <v>354</v>
      </c>
      <c r="B148" s="996"/>
      <c r="C148" s="406" t="s">
        <v>1333</v>
      </c>
      <c r="D148" s="404" t="str">
        <f>'Nomenclator tarife'!L145</f>
        <v xml:space="preserve"> </v>
      </c>
      <c r="E148" s="404">
        <f>'Nomenclator tarife'!M145</f>
        <v>27925.58</v>
      </c>
      <c r="F148" s="404">
        <f>'Nomenclator tarife'!S145</f>
        <v>303.55</v>
      </c>
      <c r="H148" s="447"/>
      <c r="I148" s="447"/>
      <c r="J148" s="447"/>
      <c r="L148" s="447" t="e">
        <f t="shared" si="15"/>
        <v>#VALUE!</v>
      </c>
      <c r="M148" s="447">
        <f t="shared" si="16"/>
        <v>27925.58</v>
      </c>
      <c r="N148" s="447">
        <f t="shared" si="17"/>
        <v>303.55</v>
      </c>
      <c r="O148" s="452"/>
    </row>
    <row r="149" spans="1:15" s="409" customFormat="1">
      <c r="A149" s="405" t="s">
        <v>355</v>
      </c>
      <c r="B149" s="996"/>
      <c r="C149" s="406" t="s">
        <v>1348</v>
      </c>
      <c r="D149" s="404" t="str">
        <f>'Nomenclator tarife'!L146</f>
        <v xml:space="preserve"> </v>
      </c>
      <c r="E149" s="404">
        <f>'Nomenclator tarife'!M146</f>
        <v>34276.449999999997</v>
      </c>
      <c r="F149" s="404">
        <f>'Nomenclator tarife'!S146</f>
        <v>303.55</v>
      </c>
      <c r="H149" s="447" t="s">
        <v>1530</v>
      </c>
      <c r="I149" s="447" t="s">
        <v>1530</v>
      </c>
      <c r="J149" s="447" t="s">
        <v>1530</v>
      </c>
      <c r="L149" s="447" t="e">
        <f t="shared" si="15"/>
        <v>#VALUE!</v>
      </c>
      <c r="M149" s="447" t="e">
        <f t="shared" si="16"/>
        <v>#VALUE!</v>
      </c>
      <c r="N149" s="447" t="e">
        <f t="shared" si="17"/>
        <v>#VALUE!</v>
      </c>
      <c r="O149" s="452"/>
    </row>
    <row r="150" spans="1:15" s="409" customFormat="1">
      <c r="A150" s="402" t="s">
        <v>356</v>
      </c>
      <c r="B150" s="996"/>
      <c r="C150" s="406" t="s">
        <v>1340</v>
      </c>
      <c r="D150" s="404" t="str">
        <f>'Nomenclator tarife'!L147</f>
        <v xml:space="preserve"> </v>
      </c>
      <c r="E150" s="404">
        <f>'Nomenclator tarife'!M147</f>
        <v>41441.43</v>
      </c>
      <c r="F150" s="404">
        <f>'Nomenclator tarife'!S147</f>
        <v>303.55</v>
      </c>
      <c r="H150" s="447" t="s">
        <v>1530</v>
      </c>
      <c r="I150" s="447" t="s">
        <v>1530</v>
      </c>
      <c r="J150" s="447" t="s">
        <v>1530</v>
      </c>
      <c r="L150" s="447" t="e">
        <f t="shared" si="15"/>
        <v>#VALUE!</v>
      </c>
      <c r="M150" s="447" t="e">
        <f t="shared" si="16"/>
        <v>#VALUE!</v>
      </c>
      <c r="N150" s="447" t="e">
        <f t="shared" si="17"/>
        <v>#VALUE!</v>
      </c>
      <c r="O150" s="452"/>
    </row>
    <row r="151" spans="1:15" s="409" customFormat="1" ht="180.6" customHeight="1">
      <c r="A151" s="405" t="s">
        <v>357</v>
      </c>
      <c r="B151" s="996" t="s">
        <v>1350</v>
      </c>
      <c r="C151" s="406" t="s">
        <v>1332</v>
      </c>
      <c r="D151" s="404" t="str">
        <f>'Nomenclator tarife'!L148</f>
        <v xml:space="preserve"> </v>
      </c>
      <c r="E151" s="404">
        <f>'Nomenclator tarife'!M148</f>
        <v>29897.33</v>
      </c>
      <c r="F151" s="404">
        <f>'Nomenclator tarife'!S148</f>
        <v>326.83999999999997</v>
      </c>
      <c r="H151" s="447"/>
      <c r="I151" s="447"/>
      <c r="J151" s="447"/>
      <c r="L151" s="447" t="e">
        <f t="shared" si="15"/>
        <v>#VALUE!</v>
      </c>
      <c r="M151" s="447">
        <f t="shared" si="16"/>
        <v>29897.33</v>
      </c>
      <c r="N151" s="447">
        <f t="shared" si="17"/>
        <v>326.83999999999997</v>
      </c>
      <c r="O151" s="452"/>
    </row>
    <row r="152" spans="1:15" s="409" customFormat="1" ht="16.5" customHeight="1">
      <c r="A152" s="405" t="s">
        <v>358</v>
      </c>
      <c r="B152" s="996"/>
      <c r="C152" s="406" t="s">
        <v>1338</v>
      </c>
      <c r="D152" s="404" t="str">
        <f>'Nomenclator tarife'!L149</f>
        <v xml:space="preserve"> </v>
      </c>
      <c r="E152" s="404">
        <f>'Nomenclator tarife'!M149</f>
        <v>29897.33</v>
      </c>
      <c r="F152" s="404">
        <f>'Nomenclator tarife'!S149</f>
        <v>326.83999999999997</v>
      </c>
      <c r="H152" s="447"/>
      <c r="I152" s="447"/>
      <c r="J152" s="447"/>
      <c r="L152" s="447" t="e">
        <f t="shared" si="15"/>
        <v>#VALUE!</v>
      </c>
      <c r="M152" s="447">
        <f t="shared" si="16"/>
        <v>29897.33</v>
      </c>
      <c r="N152" s="447">
        <f t="shared" si="17"/>
        <v>326.83999999999997</v>
      </c>
      <c r="O152" s="452"/>
    </row>
    <row r="153" spans="1:15" s="409" customFormat="1" ht="16.5" customHeight="1">
      <c r="A153" s="402" t="s">
        <v>359</v>
      </c>
      <c r="B153" s="996"/>
      <c r="C153" s="406" t="s">
        <v>1292</v>
      </c>
      <c r="D153" s="404" t="str">
        <f>'Nomenclator tarife'!L150</f>
        <v xml:space="preserve"> </v>
      </c>
      <c r="E153" s="404">
        <f>'Nomenclator tarife'!M150</f>
        <v>30369.26</v>
      </c>
      <c r="F153" s="404">
        <f>'Nomenclator tarife'!S150</f>
        <v>326.83999999999997</v>
      </c>
      <c r="H153" s="447"/>
      <c r="I153" s="447"/>
      <c r="J153" s="447"/>
      <c r="L153" s="447" t="e">
        <f t="shared" si="15"/>
        <v>#VALUE!</v>
      </c>
      <c r="M153" s="447">
        <f t="shared" si="16"/>
        <v>30369.26</v>
      </c>
      <c r="N153" s="447">
        <f t="shared" si="17"/>
        <v>326.83999999999997</v>
      </c>
      <c r="O153" s="452"/>
    </row>
    <row r="154" spans="1:15" s="409" customFormat="1" ht="16.5" customHeight="1">
      <c r="A154" s="405" t="s">
        <v>360</v>
      </c>
      <c r="B154" s="996"/>
      <c r="C154" s="406" t="s">
        <v>1339</v>
      </c>
      <c r="D154" s="404" t="str">
        <f>'Nomenclator tarife'!L151</f>
        <v xml:space="preserve"> </v>
      </c>
      <c r="E154" s="404">
        <f>'Nomenclator tarife'!M151</f>
        <v>32446.15</v>
      </c>
      <c r="F154" s="404">
        <f>'Nomenclator tarife'!S151</f>
        <v>326.83999999999997</v>
      </c>
      <c r="H154" s="447"/>
      <c r="I154" s="447"/>
      <c r="J154" s="447"/>
      <c r="L154" s="447" t="e">
        <f t="shared" si="15"/>
        <v>#VALUE!</v>
      </c>
      <c r="M154" s="447">
        <f t="shared" si="16"/>
        <v>32446.15</v>
      </c>
      <c r="N154" s="447">
        <f t="shared" si="17"/>
        <v>326.83999999999997</v>
      </c>
      <c r="O154" s="452"/>
    </row>
    <row r="155" spans="1:15" s="409" customFormat="1">
      <c r="A155" s="405" t="s">
        <v>361</v>
      </c>
      <c r="B155" s="996"/>
      <c r="C155" s="406" t="s">
        <v>1333</v>
      </c>
      <c r="D155" s="404" t="str">
        <f>'Nomenclator tarife'!L152</f>
        <v xml:space="preserve"> </v>
      </c>
      <c r="E155" s="404">
        <f>'Nomenclator tarife'!M152</f>
        <v>32674.95</v>
      </c>
      <c r="F155" s="404">
        <f>'Nomenclator tarife'!S152</f>
        <v>326.83999999999997</v>
      </c>
      <c r="H155" s="447"/>
      <c r="I155" s="447"/>
      <c r="J155" s="447"/>
      <c r="L155" s="447" t="e">
        <f t="shared" si="15"/>
        <v>#VALUE!</v>
      </c>
      <c r="M155" s="447">
        <f t="shared" si="16"/>
        <v>32674.95</v>
      </c>
      <c r="N155" s="447">
        <f t="shared" si="17"/>
        <v>326.83999999999997</v>
      </c>
      <c r="O155" s="452"/>
    </row>
    <row r="156" spans="1:15" s="409" customFormat="1">
      <c r="A156" s="402" t="s">
        <v>362</v>
      </c>
      <c r="B156" s="996"/>
      <c r="C156" s="406" t="s">
        <v>1348</v>
      </c>
      <c r="D156" s="404" t="str">
        <f>'Nomenclator tarife'!L153</f>
        <v xml:space="preserve"> </v>
      </c>
      <c r="E156" s="404">
        <f>'Nomenclator tarife'!M153</f>
        <v>42665.27</v>
      </c>
      <c r="F156" s="404">
        <f>'Nomenclator tarife'!S153</f>
        <v>326.83999999999997</v>
      </c>
      <c r="H156" s="447"/>
      <c r="I156" s="447"/>
      <c r="J156" s="447"/>
      <c r="L156" s="447" t="e">
        <f t="shared" si="15"/>
        <v>#VALUE!</v>
      </c>
      <c r="M156" s="447">
        <f t="shared" si="16"/>
        <v>42665.27</v>
      </c>
      <c r="N156" s="447">
        <f t="shared" si="17"/>
        <v>326.83999999999997</v>
      </c>
      <c r="O156" s="452"/>
    </row>
    <row r="157" spans="1:15" s="409" customFormat="1">
      <c r="A157" s="405" t="s">
        <v>363</v>
      </c>
      <c r="B157" s="996"/>
      <c r="C157" s="406" t="s">
        <v>1340</v>
      </c>
      <c r="D157" s="404" t="str">
        <f>'Nomenclator tarife'!L154</f>
        <v xml:space="preserve"> </v>
      </c>
      <c r="E157" s="404">
        <f>'Nomenclator tarife'!M154</f>
        <v>46023.12</v>
      </c>
      <c r="F157" s="404">
        <f>'Nomenclator tarife'!S154</f>
        <v>326.83999999999997</v>
      </c>
      <c r="H157" s="447"/>
      <c r="I157" s="447"/>
      <c r="J157" s="447"/>
      <c r="L157" s="447" t="e">
        <f t="shared" si="15"/>
        <v>#VALUE!</v>
      </c>
      <c r="M157" s="447">
        <f t="shared" si="16"/>
        <v>46023.12</v>
      </c>
      <c r="N157" s="447">
        <f t="shared" si="17"/>
        <v>326.83999999999997</v>
      </c>
      <c r="O157" s="452"/>
    </row>
    <row r="158" spans="1:15" s="409" customFormat="1" ht="180.6" customHeight="1">
      <c r="A158" s="405" t="s">
        <v>364</v>
      </c>
      <c r="B158" s="996" t="s">
        <v>1351</v>
      </c>
      <c r="C158" s="406" t="s">
        <v>1338</v>
      </c>
      <c r="D158" s="404" t="str">
        <f>'Nomenclator tarife'!L155</f>
        <v xml:space="preserve"> </v>
      </c>
      <c r="E158" s="404">
        <f>'Nomenclator tarife'!M155</f>
        <v>31805.26</v>
      </c>
      <c r="F158" s="404">
        <f>'Nomenclator tarife'!S155</f>
        <v>446</v>
      </c>
      <c r="H158" s="447"/>
      <c r="I158" s="447"/>
      <c r="J158" s="447"/>
      <c r="L158" s="447" t="e">
        <f t="shared" si="15"/>
        <v>#VALUE!</v>
      </c>
      <c r="M158" s="447">
        <f t="shared" si="16"/>
        <v>31805.26</v>
      </c>
      <c r="N158" s="447">
        <f t="shared" si="17"/>
        <v>446</v>
      </c>
      <c r="O158" s="452"/>
    </row>
    <row r="159" spans="1:15" s="409" customFormat="1" ht="16.5" customHeight="1">
      <c r="A159" s="402" t="s">
        <v>365</v>
      </c>
      <c r="B159" s="996"/>
      <c r="C159" s="406" t="s">
        <v>1292</v>
      </c>
      <c r="D159" s="404" t="str">
        <f>'Nomenclator tarife'!L156</f>
        <v xml:space="preserve"> </v>
      </c>
      <c r="E159" s="404">
        <f>'Nomenclator tarife'!M156</f>
        <v>32941.19</v>
      </c>
      <c r="F159" s="404">
        <f>'Nomenclator tarife'!S156</f>
        <v>446</v>
      </c>
      <c r="H159" s="447"/>
      <c r="I159" s="447"/>
      <c r="J159" s="447"/>
      <c r="L159" s="447" t="e">
        <f t="shared" si="15"/>
        <v>#VALUE!</v>
      </c>
      <c r="M159" s="447">
        <f t="shared" si="16"/>
        <v>32941.19</v>
      </c>
      <c r="N159" s="447">
        <f t="shared" si="17"/>
        <v>446</v>
      </c>
      <c r="O159" s="452"/>
    </row>
    <row r="160" spans="1:15" s="409" customFormat="1" ht="16.5" customHeight="1">
      <c r="A160" s="405" t="s">
        <v>366</v>
      </c>
      <c r="B160" s="996"/>
      <c r="C160" s="406" t="s">
        <v>1339</v>
      </c>
      <c r="D160" s="404" t="str">
        <f>'Nomenclator tarife'!L157</f>
        <v xml:space="preserve"> </v>
      </c>
      <c r="E160" s="404">
        <f>'Nomenclator tarife'!M157</f>
        <v>34864.79</v>
      </c>
      <c r="F160" s="404">
        <f>'Nomenclator tarife'!S157</f>
        <v>446</v>
      </c>
      <c r="H160" s="447"/>
      <c r="I160" s="447"/>
      <c r="J160" s="447"/>
      <c r="L160" s="447" t="e">
        <f t="shared" si="15"/>
        <v>#VALUE!</v>
      </c>
      <c r="M160" s="447">
        <f t="shared" si="16"/>
        <v>34864.79</v>
      </c>
      <c r="N160" s="447">
        <f t="shared" si="17"/>
        <v>446</v>
      </c>
      <c r="O160" s="452"/>
    </row>
    <row r="161" spans="1:15" s="409" customFormat="1">
      <c r="A161" s="405" t="s">
        <v>367</v>
      </c>
      <c r="B161" s="996"/>
      <c r="C161" s="406" t="s">
        <v>1333</v>
      </c>
      <c r="D161" s="404" t="str">
        <f>'Nomenclator tarife'!L158</f>
        <v xml:space="preserve"> </v>
      </c>
      <c r="E161" s="404">
        <f>'Nomenclator tarife'!M158</f>
        <v>34864.79</v>
      </c>
      <c r="F161" s="404">
        <f>'Nomenclator tarife'!S158</f>
        <v>446</v>
      </c>
      <c r="H161" s="447"/>
      <c r="I161" s="447"/>
      <c r="J161" s="447"/>
      <c r="L161" s="447" t="e">
        <f t="shared" si="15"/>
        <v>#VALUE!</v>
      </c>
      <c r="M161" s="447">
        <f t="shared" si="16"/>
        <v>34864.79</v>
      </c>
      <c r="N161" s="447">
        <f t="shared" si="17"/>
        <v>446</v>
      </c>
      <c r="O161" s="452"/>
    </row>
    <row r="162" spans="1:15" s="409" customFormat="1">
      <c r="A162" s="402" t="s">
        <v>368</v>
      </c>
      <c r="B162" s="996"/>
      <c r="C162" s="406" t="s">
        <v>1348</v>
      </c>
      <c r="D162" s="404" t="str">
        <f>'Nomenclator tarife'!L159</f>
        <v xml:space="preserve"> </v>
      </c>
      <c r="E162" s="404">
        <f>'Nomenclator tarife'!M159</f>
        <v>40595.51</v>
      </c>
      <c r="F162" s="404">
        <f>'Nomenclator tarife'!S159</f>
        <v>446</v>
      </c>
      <c r="H162" s="447" t="s">
        <v>1530</v>
      </c>
      <c r="I162" s="447" t="s">
        <v>1530</v>
      </c>
      <c r="J162" s="447" t="s">
        <v>1530</v>
      </c>
      <c r="L162" s="447" t="e">
        <f t="shared" si="15"/>
        <v>#VALUE!</v>
      </c>
      <c r="M162" s="447" t="e">
        <f t="shared" si="16"/>
        <v>#VALUE!</v>
      </c>
      <c r="N162" s="447" t="e">
        <f t="shared" si="17"/>
        <v>#VALUE!</v>
      </c>
      <c r="O162" s="452"/>
    </row>
    <row r="163" spans="1:15" s="409" customFormat="1">
      <c r="A163" s="405" t="s">
        <v>369</v>
      </c>
      <c r="B163" s="996"/>
      <c r="C163" s="406" t="s">
        <v>1340</v>
      </c>
      <c r="D163" s="404" t="str">
        <f>'Nomenclator tarife'!L160</f>
        <v xml:space="preserve"> </v>
      </c>
      <c r="E163" s="404">
        <f>'Nomenclator tarife'!M160</f>
        <v>46758.61</v>
      </c>
      <c r="F163" s="404">
        <f>'Nomenclator tarife'!S160</f>
        <v>446</v>
      </c>
      <c r="H163" s="447" t="s">
        <v>1530</v>
      </c>
      <c r="I163" s="447" t="s">
        <v>1530</v>
      </c>
      <c r="J163" s="447" t="s">
        <v>1530</v>
      </c>
      <c r="L163" s="447" t="e">
        <f t="shared" si="15"/>
        <v>#VALUE!</v>
      </c>
      <c r="M163" s="447" t="e">
        <f t="shared" si="16"/>
        <v>#VALUE!</v>
      </c>
      <c r="N163" s="447" t="e">
        <f t="shared" si="17"/>
        <v>#VALUE!</v>
      </c>
      <c r="O163" s="452"/>
    </row>
    <row r="164" spans="1:15" s="409" customFormat="1" ht="180.6" customHeight="1">
      <c r="A164" s="405" t="s">
        <v>370</v>
      </c>
      <c r="B164" s="996" t="s">
        <v>1352</v>
      </c>
      <c r="C164" s="406" t="s">
        <v>1292</v>
      </c>
      <c r="D164" s="404" t="str">
        <f>'Nomenclator tarife'!L161</f>
        <v xml:space="preserve"> </v>
      </c>
      <c r="E164" s="404">
        <f>'Nomenclator tarife'!M161</f>
        <v>43042.18</v>
      </c>
      <c r="F164" s="404">
        <f>'Nomenclator tarife'!S161</f>
        <v>594.1</v>
      </c>
      <c r="H164" s="447"/>
      <c r="I164" s="447"/>
      <c r="J164" s="447"/>
      <c r="L164" s="447" t="e">
        <f t="shared" si="15"/>
        <v>#VALUE!</v>
      </c>
      <c r="M164" s="447">
        <f t="shared" si="16"/>
        <v>43042.18</v>
      </c>
      <c r="N164" s="447">
        <f t="shared" si="17"/>
        <v>594.1</v>
      </c>
      <c r="O164" s="452"/>
    </row>
    <row r="165" spans="1:15" s="409" customFormat="1" ht="16.5" customHeight="1">
      <c r="A165" s="402" t="s">
        <v>371</v>
      </c>
      <c r="B165" s="996"/>
      <c r="C165" s="406" t="s">
        <v>1339</v>
      </c>
      <c r="D165" s="404" t="str">
        <f>'Nomenclator tarife'!L162</f>
        <v xml:space="preserve"> </v>
      </c>
      <c r="E165" s="404">
        <f>'Nomenclator tarife'!M162</f>
        <v>45012.86</v>
      </c>
      <c r="F165" s="404">
        <f>'Nomenclator tarife'!S162</f>
        <v>594.1</v>
      </c>
      <c r="H165" s="447"/>
      <c r="I165" s="447"/>
      <c r="J165" s="447"/>
      <c r="L165" s="447" t="e">
        <f t="shared" si="15"/>
        <v>#VALUE!</v>
      </c>
      <c r="M165" s="447">
        <f t="shared" si="16"/>
        <v>45012.86</v>
      </c>
      <c r="N165" s="447">
        <f t="shared" si="17"/>
        <v>594.1</v>
      </c>
      <c r="O165" s="452"/>
    </row>
    <row r="166" spans="1:15" s="409" customFormat="1">
      <c r="A166" s="405" t="s">
        <v>372</v>
      </c>
      <c r="B166" s="996"/>
      <c r="C166" s="406" t="s">
        <v>1333</v>
      </c>
      <c r="D166" s="404" t="str">
        <f>'Nomenclator tarife'!L163</f>
        <v xml:space="preserve"> </v>
      </c>
      <c r="E166" s="404">
        <f>'Nomenclator tarife'!M163</f>
        <v>45012.86</v>
      </c>
      <c r="F166" s="404">
        <f>'Nomenclator tarife'!S163</f>
        <v>594.1</v>
      </c>
      <c r="H166" s="447"/>
      <c r="I166" s="447"/>
      <c r="J166" s="447"/>
      <c r="L166" s="447" t="e">
        <f t="shared" si="15"/>
        <v>#VALUE!</v>
      </c>
      <c r="M166" s="447">
        <f t="shared" si="16"/>
        <v>45012.86</v>
      </c>
      <c r="N166" s="447">
        <f t="shared" si="17"/>
        <v>594.1</v>
      </c>
      <c r="O166" s="452"/>
    </row>
    <row r="167" spans="1:15" s="409" customFormat="1">
      <c r="A167" s="405" t="s">
        <v>373</v>
      </c>
      <c r="B167" s="996"/>
      <c r="C167" s="406" t="s">
        <v>1348</v>
      </c>
      <c r="D167" s="404" t="str">
        <f>'Nomenclator tarife'!L164</f>
        <v xml:space="preserve"> </v>
      </c>
      <c r="E167" s="404">
        <f>'Nomenclator tarife'!M164</f>
        <v>48622.7</v>
      </c>
      <c r="F167" s="404">
        <f>'Nomenclator tarife'!S164</f>
        <v>594.1</v>
      </c>
      <c r="H167" s="447"/>
      <c r="I167" s="447"/>
      <c r="J167" s="447"/>
      <c r="L167" s="447" t="e">
        <f t="shared" si="15"/>
        <v>#VALUE!</v>
      </c>
      <c r="M167" s="447">
        <f t="shared" si="16"/>
        <v>48622.7</v>
      </c>
      <c r="N167" s="447">
        <f t="shared" si="17"/>
        <v>594.1</v>
      </c>
      <c r="O167" s="452"/>
    </row>
    <row r="168" spans="1:15" s="409" customFormat="1">
      <c r="A168" s="402" t="s">
        <v>374</v>
      </c>
      <c r="B168" s="996"/>
      <c r="C168" s="406" t="s">
        <v>1340</v>
      </c>
      <c r="D168" s="404" t="str">
        <f>'Nomenclator tarife'!L165</f>
        <v xml:space="preserve"> </v>
      </c>
      <c r="E168" s="404">
        <f>'Nomenclator tarife'!M165</f>
        <v>58083.63</v>
      </c>
      <c r="F168" s="404">
        <f>'Nomenclator tarife'!S165</f>
        <v>594.1</v>
      </c>
      <c r="H168" s="447"/>
      <c r="I168" s="447"/>
      <c r="J168" s="447"/>
      <c r="L168" s="447" t="e">
        <f t="shared" si="15"/>
        <v>#VALUE!</v>
      </c>
      <c r="M168" s="447">
        <f t="shared" si="16"/>
        <v>58083.63</v>
      </c>
      <c r="N168" s="447">
        <f t="shared" si="17"/>
        <v>594.1</v>
      </c>
      <c r="O168" s="452"/>
    </row>
    <row r="169" spans="1:15" s="409" customFormat="1" ht="180.6" customHeight="1">
      <c r="A169" s="405" t="s">
        <v>375</v>
      </c>
      <c r="B169" s="996" t="s">
        <v>1353</v>
      </c>
      <c r="C169" s="406" t="s">
        <v>1339</v>
      </c>
      <c r="D169" s="404" t="str">
        <f>'Nomenclator tarife'!L166</f>
        <v xml:space="preserve"> </v>
      </c>
      <c r="E169" s="404">
        <f>'Nomenclator tarife'!M166</f>
        <v>56805.38</v>
      </c>
      <c r="F169" s="404">
        <f>'Nomenclator tarife'!S166</f>
        <v>683.55</v>
      </c>
      <c r="H169" s="447"/>
      <c r="I169" s="447"/>
      <c r="J169" s="447"/>
      <c r="L169" s="447" t="e">
        <f t="shared" si="15"/>
        <v>#VALUE!</v>
      </c>
      <c r="M169" s="447">
        <f t="shared" si="16"/>
        <v>56805.38</v>
      </c>
      <c r="N169" s="447">
        <f t="shared" si="17"/>
        <v>683.55</v>
      </c>
      <c r="O169" s="452"/>
    </row>
    <row r="170" spans="1:15" s="409" customFormat="1">
      <c r="A170" s="405" t="s">
        <v>376</v>
      </c>
      <c r="B170" s="996"/>
      <c r="C170" s="406" t="s">
        <v>1333</v>
      </c>
      <c r="D170" s="404" t="str">
        <f>'Nomenclator tarife'!L167</f>
        <v xml:space="preserve"> </v>
      </c>
      <c r="E170" s="404">
        <f>'Nomenclator tarife'!M167</f>
        <v>56805.38</v>
      </c>
      <c r="F170" s="404">
        <f>'Nomenclator tarife'!S167</f>
        <v>683.55</v>
      </c>
      <c r="H170" s="447"/>
      <c r="I170" s="447"/>
      <c r="J170" s="447"/>
      <c r="L170" s="447" t="e">
        <f t="shared" si="15"/>
        <v>#VALUE!</v>
      </c>
      <c r="M170" s="447">
        <f t="shared" si="16"/>
        <v>56805.38</v>
      </c>
      <c r="N170" s="447">
        <f t="shared" si="17"/>
        <v>683.55</v>
      </c>
      <c r="O170" s="452"/>
    </row>
    <row r="171" spans="1:15" s="409" customFormat="1" ht="45" customHeight="1">
      <c r="A171" s="402" t="s">
        <v>377</v>
      </c>
      <c r="B171" s="996" t="s">
        <v>1531</v>
      </c>
      <c r="C171" s="996"/>
      <c r="D171" s="404" t="str">
        <f>'Nomenclator tarife'!L168</f>
        <v xml:space="preserve"> </v>
      </c>
      <c r="E171" s="415">
        <f>'Nomenclator tarife'!M168</f>
        <v>59033.75</v>
      </c>
      <c r="F171" s="415">
        <f>'Nomenclator tarife'!S168</f>
        <v>683.55</v>
      </c>
      <c r="H171" s="447"/>
      <c r="I171" s="447"/>
      <c r="J171" s="447"/>
      <c r="L171" s="447" t="e">
        <f t="shared" si="15"/>
        <v>#VALUE!</v>
      </c>
      <c r="M171" s="447">
        <f t="shared" si="16"/>
        <v>59033.75</v>
      </c>
      <c r="N171" s="447">
        <f t="shared" si="17"/>
        <v>683.55</v>
      </c>
      <c r="O171" s="452"/>
    </row>
    <row r="172" spans="1:15" s="409" customFormat="1" ht="45" customHeight="1">
      <c r="A172" s="405" t="s">
        <v>1196</v>
      </c>
      <c r="B172" s="996" t="s">
        <v>1532</v>
      </c>
      <c r="C172" s="996"/>
      <c r="D172" s="404" t="str">
        <f>'Nomenclator tarife'!L169</f>
        <v xml:space="preserve"> </v>
      </c>
      <c r="E172" s="415">
        <f>'Nomenclator tarife'!M169</f>
        <v>72084.210000000006</v>
      </c>
      <c r="F172" s="415">
        <f>'Nomenclator tarife'!S169</f>
        <v>683.55</v>
      </c>
      <c r="H172" s="447"/>
      <c r="I172" s="447"/>
      <c r="J172" s="447"/>
      <c r="L172" s="447" t="e">
        <f t="shared" si="15"/>
        <v>#VALUE!</v>
      </c>
      <c r="M172" s="447">
        <f t="shared" si="16"/>
        <v>72084.210000000006</v>
      </c>
      <c r="N172" s="447">
        <f t="shared" si="17"/>
        <v>683.55</v>
      </c>
      <c r="O172" s="452"/>
    </row>
    <row r="173" spans="1:15" s="411" customFormat="1" ht="28.5" customHeight="1">
      <c r="A173" s="410" t="s">
        <v>1198</v>
      </c>
      <c r="B173" s="998" t="s">
        <v>1199</v>
      </c>
      <c r="C173" s="998"/>
      <c r="D173" s="998"/>
      <c r="E173" s="998"/>
      <c r="F173" s="998"/>
      <c r="H173" s="453"/>
      <c r="I173" s="453"/>
      <c r="J173" s="453"/>
      <c r="L173" s="454"/>
      <c r="M173" s="454"/>
      <c r="N173" s="454"/>
      <c r="O173" s="455"/>
    </row>
    <row r="174" spans="1:15" s="411" customFormat="1" ht="19.5" customHeight="1">
      <c r="A174" s="402" t="s">
        <v>378</v>
      </c>
      <c r="B174" s="996" t="s">
        <v>1354</v>
      </c>
      <c r="C174" s="996"/>
      <c r="D174" s="404">
        <f>'Nomenclator tarife'!L171</f>
        <v>948.19</v>
      </c>
      <c r="E174" s="404">
        <f>'Nomenclator tarife'!M171</f>
        <v>948.19</v>
      </c>
      <c r="F174" s="404">
        <f>'Nomenclator tarife'!S171</f>
        <v>150.86000000000001</v>
      </c>
      <c r="H174" s="447"/>
      <c r="I174" s="447"/>
      <c r="J174" s="447"/>
      <c r="L174" s="447">
        <f t="shared" ref="L174:N178" si="18">D174-H174</f>
        <v>948.19</v>
      </c>
      <c r="M174" s="447">
        <f t="shared" si="18"/>
        <v>948.19</v>
      </c>
      <c r="N174" s="447">
        <f t="shared" si="18"/>
        <v>150.86000000000001</v>
      </c>
    </row>
    <row r="175" spans="1:15" s="411" customFormat="1" ht="19.5" customHeight="1">
      <c r="A175" s="402" t="s">
        <v>379</v>
      </c>
      <c r="B175" s="996" t="s">
        <v>1355</v>
      </c>
      <c r="C175" s="996"/>
      <c r="D175" s="404">
        <f>'Nomenclator tarife'!L172</f>
        <v>1278.4100000000001</v>
      </c>
      <c r="E175" s="404">
        <f>'Nomenclator tarife'!M172</f>
        <v>1278.4100000000001</v>
      </c>
      <c r="F175" s="404">
        <f>'Nomenclator tarife'!S172</f>
        <v>214.98</v>
      </c>
      <c r="H175" s="447">
        <v>874.16</v>
      </c>
      <c r="I175" s="447">
        <v>874.16</v>
      </c>
      <c r="J175" s="447">
        <v>159.61000000000001</v>
      </c>
      <c r="L175" s="447">
        <f t="shared" si="18"/>
        <v>404.25000000000011</v>
      </c>
      <c r="M175" s="447">
        <f t="shared" si="18"/>
        <v>404.25000000000011</v>
      </c>
      <c r="N175" s="447">
        <f t="shared" si="18"/>
        <v>55.369999999999976</v>
      </c>
    </row>
    <row r="176" spans="1:15" s="411" customFormat="1" ht="19.5" customHeight="1">
      <c r="A176" s="402" t="s">
        <v>380</v>
      </c>
      <c r="B176" s="996" t="s">
        <v>1356</v>
      </c>
      <c r="C176" s="996"/>
      <c r="D176" s="404" t="str">
        <f>'Nomenclator tarife'!L173</f>
        <v xml:space="preserve"> </v>
      </c>
      <c r="E176" s="404">
        <f>'Nomenclator tarife'!M173</f>
        <v>1507.6</v>
      </c>
      <c r="F176" s="404">
        <f>'Nomenclator tarife'!S173</f>
        <v>258.89999999999998</v>
      </c>
      <c r="H176" s="447">
        <v>1042.9000000000001</v>
      </c>
      <c r="I176" s="447">
        <v>1042.9000000000001</v>
      </c>
      <c r="J176" s="447">
        <v>193.36</v>
      </c>
      <c r="L176" s="447" t="e">
        <f t="shared" si="18"/>
        <v>#VALUE!</v>
      </c>
      <c r="M176" s="447">
        <f t="shared" si="18"/>
        <v>464.69999999999982</v>
      </c>
      <c r="N176" s="447">
        <f t="shared" si="18"/>
        <v>65.539999999999964</v>
      </c>
    </row>
    <row r="177" spans="1:14" s="411" customFormat="1" ht="19.5" customHeight="1">
      <c r="A177" s="402" t="s">
        <v>381</v>
      </c>
      <c r="B177" s="996" t="s">
        <v>1357</v>
      </c>
      <c r="C177" s="996"/>
      <c r="D177" s="404" t="str">
        <f>'Nomenclator tarife'!L174</f>
        <v xml:space="preserve"> </v>
      </c>
      <c r="E177" s="404">
        <f>'Nomenclator tarife'!M174</f>
        <v>2496.08</v>
      </c>
      <c r="F177" s="404">
        <f>'Nomenclator tarife'!S174</f>
        <v>456.59</v>
      </c>
      <c r="H177" s="447"/>
      <c r="I177" s="447"/>
      <c r="J177" s="447"/>
      <c r="L177" s="447" t="e">
        <f t="shared" si="18"/>
        <v>#VALUE!</v>
      </c>
      <c r="M177" s="447">
        <f t="shared" si="18"/>
        <v>2496.08</v>
      </c>
      <c r="N177" s="447">
        <f t="shared" si="18"/>
        <v>456.59</v>
      </c>
    </row>
    <row r="178" spans="1:14" s="411" customFormat="1" ht="19.5" customHeight="1">
      <c r="A178" s="402" t="s">
        <v>382</v>
      </c>
      <c r="B178" s="996" t="s">
        <v>1358</v>
      </c>
      <c r="C178" s="996"/>
      <c r="D178" s="404" t="str">
        <f>'Nomenclator tarife'!L175</f>
        <v xml:space="preserve"> </v>
      </c>
      <c r="E178" s="404">
        <f>'Nomenclator tarife'!M175</f>
        <v>3114.99</v>
      </c>
      <c r="F178" s="404">
        <f>'Nomenclator tarife'!S175</f>
        <v>580.37</v>
      </c>
      <c r="H178" s="447"/>
      <c r="I178" s="447"/>
      <c r="J178" s="447"/>
      <c r="L178" s="447" t="e">
        <f t="shared" si="18"/>
        <v>#VALUE!</v>
      </c>
      <c r="M178" s="447">
        <f t="shared" si="18"/>
        <v>3114.99</v>
      </c>
      <c r="N178" s="447">
        <f t="shared" si="18"/>
        <v>580.37</v>
      </c>
    </row>
    <row r="179" spans="1:14" s="411" customFormat="1" ht="28.5" customHeight="1">
      <c r="A179" s="399" t="s">
        <v>1205</v>
      </c>
      <c r="B179" s="998" t="s">
        <v>1206</v>
      </c>
      <c r="C179" s="998"/>
      <c r="D179" s="998"/>
      <c r="E179" s="998"/>
      <c r="F179" s="998"/>
      <c r="H179" s="453"/>
      <c r="I179" s="453"/>
      <c r="J179" s="453"/>
      <c r="L179" s="454"/>
      <c r="M179" s="454"/>
      <c r="N179" s="454"/>
    </row>
    <row r="180" spans="1:14" s="409" customFormat="1" ht="16.5" customHeight="1">
      <c r="A180" s="443"/>
      <c r="B180" s="456" t="s">
        <v>1533</v>
      </c>
      <c r="C180" s="1003" t="s">
        <v>1360</v>
      </c>
      <c r="D180" s="457"/>
      <c r="E180" s="457"/>
      <c r="F180" s="457"/>
      <c r="H180" s="404"/>
      <c r="I180" s="404"/>
      <c r="J180" s="404"/>
      <c r="L180" s="404"/>
      <c r="M180" s="404"/>
      <c r="N180" s="404"/>
    </row>
    <row r="181" spans="1:14" s="411" customFormat="1" ht="16.5" customHeight="1">
      <c r="A181" s="402" t="s">
        <v>383</v>
      </c>
      <c r="B181" s="403" t="s">
        <v>1324</v>
      </c>
      <c r="C181" s="1003"/>
      <c r="D181" s="404">
        <f>'Nomenclator tarife'!L177</f>
        <v>238.79</v>
      </c>
      <c r="E181" s="404">
        <f>'Nomenclator tarife'!M177</f>
        <v>243.84</v>
      </c>
      <c r="F181" s="404"/>
      <c r="H181" s="447">
        <v>97</v>
      </c>
      <c r="I181" s="447">
        <v>99.43</v>
      </c>
      <c r="J181" s="447"/>
      <c r="L181" s="447">
        <f t="shared" ref="L181:L194" si="19">D181-H181</f>
        <v>141.79</v>
      </c>
      <c r="M181" s="447">
        <f t="shared" ref="M181:M194" si="20">E181-I181</f>
        <v>144.41</v>
      </c>
      <c r="N181" s="447">
        <f t="shared" ref="N181:N194" si="21">F181-J181</f>
        <v>0</v>
      </c>
    </row>
    <row r="182" spans="1:14" s="411" customFormat="1" ht="16.5" customHeight="1">
      <c r="A182" s="402" t="s">
        <v>384</v>
      </c>
      <c r="B182" s="403" t="s">
        <v>1361</v>
      </c>
      <c r="C182" s="1003"/>
      <c r="D182" s="404">
        <f>'Nomenclator tarife'!L178</f>
        <v>199.15</v>
      </c>
      <c r="E182" s="404">
        <f>'Nomenclator tarife'!M178</f>
        <v>204.19</v>
      </c>
      <c r="F182" s="404"/>
      <c r="H182" s="447">
        <v>97</v>
      </c>
      <c r="I182" s="447">
        <v>99.43</v>
      </c>
      <c r="J182" s="447"/>
      <c r="L182" s="447">
        <f t="shared" si="19"/>
        <v>102.15</v>
      </c>
      <c r="M182" s="447">
        <f t="shared" si="20"/>
        <v>104.75999999999999</v>
      </c>
      <c r="N182" s="447">
        <f t="shared" si="21"/>
        <v>0</v>
      </c>
    </row>
    <row r="183" spans="1:14" s="411" customFormat="1" ht="16.5" customHeight="1">
      <c r="A183" s="402" t="s">
        <v>385</v>
      </c>
      <c r="B183" s="403" t="s">
        <v>1285</v>
      </c>
      <c r="C183" s="1003"/>
      <c r="D183" s="404" t="str">
        <f>'Nomenclator tarife'!L179</f>
        <v xml:space="preserve"> </v>
      </c>
      <c r="E183" s="404">
        <f>'Nomenclator tarife'!M179</f>
        <v>313.45999999999998</v>
      </c>
      <c r="F183" s="404"/>
      <c r="H183" s="447">
        <v>0</v>
      </c>
      <c r="I183" s="447">
        <v>122.56</v>
      </c>
      <c r="J183" s="447"/>
      <c r="L183" s="447" t="e">
        <f t="shared" si="19"/>
        <v>#VALUE!</v>
      </c>
      <c r="M183" s="447">
        <f t="shared" si="20"/>
        <v>190.89999999999998</v>
      </c>
      <c r="N183" s="447">
        <f t="shared" si="21"/>
        <v>0</v>
      </c>
    </row>
    <row r="184" spans="1:14" s="411" customFormat="1" ht="16.5" customHeight="1">
      <c r="A184" s="402" t="s">
        <v>386</v>
      </c>
      <c r="B184" s="403" t="s">
        <v>1286</v>
      </c>
      <c r="C184" s="1003"/>
      <c r="D184" s="404" t="str">
        <f>'Nomenclator tarife'!L180</f>
        <v xml:space="preserve"> </v>
      </c>
      <c r="E184" s="404">
        <f>'Nomenclator tarife'!M180</f>
        <v>305.45</v>
      </c>
      <c r="F184" s="404"/>
      <c r="H184" s="447"/>
      <c r="I184" s="447"/>
      <c r="J184" s="447"/>
      <c r="L184" s="447" t="e">
        <f t="shared" si="19"/>
        <v>#VALUE!</v>
      </c>
      <c r="M184" s="447">
        <f t="shared" si="20"/>
        <v>305.45</v>
      </c>
      <c r="N184" s="447">
        <f t="shared" si="21"/>
        <v>0</v>
      </c>
    </row>
    <row r="185" spans="1:14" s="411" customFormat="1" ht="16.5" customHeight="1">
      <c r="A185" s="402" t="s">
        <v>387</v>
      </c>
      <c r="B185" s="403" t="s">
        <v>1362</v>
      </c>
      <c r="C185" s="1003"/>
      <c r="D185" s="404" t="str">
        <f>'Nomenclator tarife'!L181</f>
        <v xml:space="preserve"> </v>
      </c>
      <c r="E185" s="404">
        <f>'Nomenclator tarife'!M181</f>
        <v>408.72</v>
      </c>
      <c r="F185" s="404"/>
      <c r="H185" s="447"/>
      <c r="I185" s="447">
        <v>155.4</v>
      </c>
      <c r="J185" s="447"/>
      <c r="L185" s="447" t="e">
        <f t="shared" si="19"/>
        <v>#VALUE!</v>
      </c>
      <c r="M185" s="447">
        <f t="shared" si="20"/>
        <v>253.32000000000002</v>
      </c>
      <c r="N185" s="447">
        <f t="shared" si="21"/>
        <v>0</v>
      </c>
    </row>
    <row r="186" spans="1:14" s="411" customFormat="1" ht="16.5" customHeight="1">
      <c r="A186" s="402" t="s">
        <v>388</v>
      </c>
      <c r="B186" s="403" t="s">
        <v>1327</v>
      </c>
      <c r="C186" s="1003"/>
      <c r="D186" s="404" t="str">
        <f>'Nomenclator tarife'!L182</f>
        <v xml:space="preserve"> </v>
      </c>
      <c r="E186" s="404">
        <f>'Nomenclator tarife'!M182</f>
        <v>436.64</v>
      </c>
      <c r="F186" s="404"/>
      <c r="H186" s="447"/>
      <c r="I186" s="447">
        <v>214.15</v>
      </c>
      <c r="J186" s="447"/>
      <c r="L186" s="447" t="e">
        <f t="shared" si="19"/>
        <v>#VALUE!</v>
      </c>
      <c r="M186" s="447">
        <f t="shared" si="20"/>
        <v>222.48999999999998</v>
      </c>
      <c r="N186" s="447">
        <f t="shared" si="21"/>
        <v>0</v>
      </c>
    </row>
    <row r="187" spans="1:14" s="411" customFormat="1" ht="16.5" customHeight="1">
      <c r="A187" s="402" t="s">
        <v>389</v>
      </c>
      <c r="B187" s="403" t="s">
        <v>1328</v>
      </c>
      <c r="C187" s="1003"/>
      <c r="D187" s="404" t="str">
        <f>'Nomenclator tarife'!L183</f>
        <v xml:space="preserve"> </v>
      </c>
      <c r="E187" s="404">
        <f>'Nomenclator tarife'!M183</f>
        <v>346.79</v>
      </c>
      <c r="F187" s="404"/>
      <c r="H187" s="447"/>
      <c r="I187" s="447">
        <v>1713.51</v>
      </c>
      <c r="J187" s="447"/>
      <c r="L187" s="447" t="e">
        <f t="shared" si="19"/>
        <v>#VALUE!</v>
      </c>
      <c r="M187" s="458">
        <f t="shared" si="20"/>
        <v>-1366.72</v>
      </c>
      <c r="N187" s="447">
        <f t="shared" si="21"/>
        <v>0</v>
      </c>
    </row>
    <row r="188" spans="1:14" s="411" customFormat="1" ht="16.5" customHeight="1">
      <c r="A188" s="402" t="s">
        <v>390</v>
      </c>
      <c r="B188" s="403" t="s">
        <v>1329</v>
      </c>
      <c r="C188" s="1003"/>
      <c r="D188" s="404" t="str">
        <f>'Nomenclator tarife'!L184</f>
        <v xml:space="preserve"> </v>
      </c>
      <c r="E188" s="404">
        <f>'Nomenclator tarife'!M184</f>
        <v>409.13</v>
      </c>
      <c r="F188" s="404"/>
      <c r="H188" s="447"/>
      <c r="I188" s="447">
        <v>235.23</v>
      </c>
      <c r="J188" s="447"/>
      <c r="L188" s="447" t="e">
        <f t="shared" si="19"/>
        <v>#VALUE!</v>
      </c>
      <c r="M188" s="447">
        <f t="shared" si="20"/>
        <v>173.9</v>
      </c>
      <c r="N188" s="447">
        <f t="shared" si="21"/>
        <v>0</v>
      </c>
    </row>
    <row r="189" spans="1:14" s="411" customFormat="1" ht="16.5" customHeight="1">
      <c r="A189" s="402" t="s">
        <v>391</v>
      </c>
      <c r="B189" s="403" t="s">
        <v>1330</v>
      </c>
      <c r="C189" s="1003"/>
      <c r="D189" s="404" t="str">
        <f>'Nomenclator tarife'!L185</f>
        <v xml:space="preserve"> </v>
      </c>
      <c r="E189" s="404">
        <f>'Nomenclator tarife'!M185</f>
        <v>499.81</v>
      </c>
      <c r="F189" s="404"/>
      <c r="G189" s="388"/>
      <c r="H189" s="447"/>
      <c r="I189" s="447">
        <v>287.08</v>
      </c>
      <c r="J189" s="447"/>
      <c r="L189" s="447" t="e">
        <f t="shared" si="19"/>
        <v>#VALUE!</v>
      </c>
      <c r="M189" s="447">
        <f t="shared" si="20"/>
        <v>212.73000000000002</v>
      </c>
      <c r="N189" s="447">
        <f t="shared" si="21"/>
        <v>0</v>
      </c>
    </row>
    <row r="190" spans="1:14" s="388" customFormat="1" ht="16.5" customHeight="1">
      <c r="A190" s="402" t="s">
        <v>392</v>
      </c>
      <c r="B190" s="403" t="s">
        <v>1331</v>
      </c>
      <c r="C190" s="1003"/>
      <c r="D190" s="404" t="str">
        <f>'Nomenclator tarife'!L186</f>
        <v xml:space="preserve"> </v>
      </c>
      <c r="E190" s="404">
        <f>'Nomenclator tarife'!M186</f>
        <v>617.61</v>
      </c>
      <c r="F190" s="404"/>
      <c r="H190" s="447"/>
      <c r="I190" s="447">
        <v>428.66</v>
      </c>
      <c r="J190" s="447"/>
      <c r="L190" s="447" t="e">
        <f t="shared" si="19"/>
        <v>#VALUE!</v>
      </c>
      <c r="M190" s="447">
        <f t="shared" si="20"/>
        <v>188.95</v>
      </c>
      <c r="N190" s="447">
        <f t="shared" si="21"/>
        <v>0</v>
      </c>
    </row>
    <row r="191" spans="1:14" s="388" customFormat="1" ht="16.5" customHeight="1">
      <c r="A191" s="402" t="s">
        <v>393</v>
      </c>
      <c r="B191" s="403" t="s">
        <v>1332</v>
      </c>
      <c r="C191" s="1003"/>
      <c r="D191" s="404" t="str">
        <f>'Nomenclator tarife'!L187</f>
        <v xml:space="preserve"> </v>
      </c>
      <c r="E191" s="404">
        <f>'Nomenclator tarife'!M187</f>
        <v>727.75</v>
      </c>
      <c r="F191" s="404"/>
      <c r="H191" s="447"/>
      <c r="I191" s="447">
        <v>442.52</v>
      </c>
      <c r="J191" s="447"/>
      <c r="L191" s="447" t="e">
        <f t="shared" si="19"/>
        <v>#VALUE!</v>
      </c>
      <c r="M191" s="447">
        <f t="shared" si="20"/>
        <v>285.23</v>
      </c>
      <c r="N191" s="447">
        <f t="shared" si="21"/>
        <v>0</v>
      </c>
    </row>
    <row r="192" spans="1:14" s="388" customFormat="1" ht="16.5" customHeight="1">
      <c r="A192" s="402" t="s">
        <v>394</v>
      </c>
      <c r="B192" s="403" t="s">
        <v>1292</v>
      </c>
      <c r="C192" s="1003"/>
      <c r="D192" s="404" t="str">
        <f>'Nomenclator tarife'!L188</f>
        <v xml:space="preserve"> </v>
      </c>
      <c r="E192" s="404">
        <f>'Nomenclator tarife'!M188</f>
        <v>1334.38</v>
      </c>
      <c r="F192" s="404"/>
      <c r="H192" s="447"/>
      <c r="I192" s="447">
        <v>715.76</v>
      </c>
      <c r="J192" s="447"/>
      <c r="L192" s="447" t="e">
        <f t="shared" si="19"/>
        <v>#VALUE!</v>
      </c>
      <c r="M192" s="447">
        <f t="shared" si="20"/>
        <v>618.62000000000012</v>
      </c>
      <c r="N192" s="447">
        <f t="shared" si="21"/>
        <v>0</v>
      </c>
    </row>
    <row r="193" spans="1:14" s="388" customFormat="1">
      <c r="A193" s="402" t="s">
        <v>395</v>
      </c>
      <c r="B193" s="403" t="s">
        <v>1333</v>
      </c>
      <c r="C193" s="1003"/>
      <c r="D193" s="404" t="str">
        <f>'Nomenclator tarife'!L189</f>
        <v xml:space="preserve"> </v>
      </c>
      <c r="E193" s="404">
        <f>'Nomenclator tarife'!M189</f>
        <v>1528.99</v>
      </c>
      <c r="F193" s="404"/>
      <c r="H193" s="447"/>
      <c r="I193" s="447">
        <v>1211.8800000000001</v>
      </c>
      <c r="J193" s="447"/>
      <c r="L193" s="447" t="e">
        <f t="shared" si="19"/>
        <v>#VALUE!</v>
      </c>
      <c r="M193" s="447">
        <f t="shared" si="20"/>
        <v>317.1099999999999</v>
      </c>
      <c r="N193" s="447">
        <f t="shared" si="21"/>
        <v>0</v>
      </c>
    </row>
    <row r="194" spans="1:14" s="412" customFormat="1">
      <c r="A194" s="402" t="s">
        <v>396</v>
      </c>
      <c r="B194" s="406" t="s">
        <v>1334</v>
      </c>
      <c r="C194" s="1003"/>
      <c r="D194" s="404" t="str">
        <f>'Nomenclator tarife'!L190</f>
        <v xml:space="preserve"> </v>
      </c>
      <c r="E194" s="404">
        <f>'Nomenclator tarife'!M190</f>
        <v>2755.82</v>
      </c>
      <c r="F194" s="404"/>
      <c r="H194" s="447"/>
      <c r="I194" s="447"/>
      <c r="J194" s="447"/>
      <c r="L194" s="447" t="e">
        <f t="shared" si="19"/>
        <v>#VALUE!</v>
      </c>
      <c r="M194" s="447">
        <f t="shared" si="20"/>
        <v>2755.82</v>
      </c>
      <c r="N194" s="447">
        <f t="shared" si="21"/>
        <v>0</v>
      </c>
    </row>
    <row r="195" spans="1:14" s="412" customFormat="1" ht="16.5" customHeight="1">
      <c r="A195" s="402"/>
      <c r="B195" s="403" t="s">
        <v>1359</v>
      </c>
      <c r="C195" s="413" t="s">
        <v>1363</v>
      </c>
      <c r="D195" s="404"/>
      <c r="E195" s="404"/>
      <c r="F195" s="404"/>
      <c r="H195" s="447"/>
      <c r="I195" s="447"/>
      <c r="J195" s="447"/>
      <c r="L195" s="447"/>
      <c r="M195" s="447"/>
      <c r="N195" s="447"/>
    </row>
    <row r="196" spans="1:14" s="388" customFormat="1" ht="180.6" customHeight="1">
      <c r="A196" s="402" t="s">
        <v>397</v>
      </c>
      <c r="B196" s="1001" t="s">
        <v>1283</v>
      </c>
      <c r="C196" s="406" t="s">
        <v>1284</v>
      </c>
      <c r="D196" s="404">
        <f>'Nomenclator tarife'!L191</f>
        <v>229.14</v>
      </c>
      <c r="E196" s="404">
        <f>'Nomenclator tarife'!M191</f>
        <v>234.19</v>
      </c>
      <c r="F196" s="404"/>
      <c r="H196" s="447"/>
      <c r="I196" s="447"/>
      <c r="J196" s="447"/>
      <c r="L196" s="447">
        <f t="shared" ref="L196:L212" si="22">D196-H196</f>
        <v>229.14</v>
      </c>
      <c r="M196" s="447">
        <f t="shared" ref="M196:M212" si="23">E196-I196</f>
        <v>234.19</v>
      </c>
      <c r="N196" s="447">
        <f t="shared" ref="N196:N212" si="24">F196-J196</f>
        <v>0</v>
      </c>
    </row>
    <row r="197" spans="1:14" s="388" customFormat="1" ht="16.5" customHeight="1">
      <c r="A197" s="402" t="s">
        <v>398</v>
      </c>
      <c r="B197" s="1001"/>
      <c r="C197" s="406" t="s">
        <v>1285</v>
      </c>
      <c r="D197" s="404">
        <f>'Nomenclator tarife'!L192</f>
        <v>250.4</v>
      </c>
      <c r="E197" s="404">
        <f>'Nomenclator tarife'!M192</f>
        <v>255.44</v>
      </c>
      <c r="F197" s="404"/>
      <c r="H197" s="447">
        <v>82.31</v>
      </c>
      <c r="I197" s="447">
        <v>84.74</v>
      </c>
      <c r="J197" s="447"/>
      <c r="L197" s="447">
        <f t="shared" si="22"/>
        <v>168.09</v>
      </c>
      <c r="M197" s="447">
        <f t="shared" si="23"/>
        <v>170.7</v>
      </c>
      <c r="N197" s="447">
        <f t="shared" si="24"/>
        <v>0</v>
      </c>
    </row>
    <row r="198" spans="1:14" s="388" customFormat="1" ht="16.5" customHeight="1">
      <c r="A198" s="402" t="s">
        <v>399</v>
      </c>
      <c r="B198" s="1001"/>
      <c r="C198" s="406" t="s">
        <v>1286</v>
      </c>
      <c r="D198" s="404">
        <f>'Nomenclator tarife'!L193</f>
        <v>253.05</v>
      </c>
      <c r="E198" s="404">
        <f>'Nomenclator tarife'!M193</f>
        <v>258.08999999999997</v>
      </c>
      <c r="F198" s="404"/>
      <c r="H198" s="447">
        <v>84.23</v>
      </c>
      <c r="I198" s="447">
        <v>86.66</v>
      </c>
      <c r="J198" s="447"/>
      <c r="L198" s="447">
        <f t="shared" si="22"/>
        <v>168.82</v>
      </c>
      <c r="M198" s="447">
        <f t="shared" si="23"/>
        <v>171.42999999999998</v>
      </c>
      <c r="N198" s="447">
        <f t="shared" si="24"/>
        <v>0</v>
      </c>
    </row>
    <row r="199" spans="1:14" s="388" customFormat="1" ht="16.5" customHeight="1">
      <c r="A199" s="402" t="s">
        <v>400</v>
      </c>
      <c r="B199" s="1001"/>
      <c r="C199" s="406" t="s">
        <v>1287</v>
      </c>
      <c r="D199" s="404">
        <f>'Nomenclator tarife'!L194</f>
        <v>271.31</v>
      </c>
      <c r="E199" s="404">
        <f>'Nomenclator tarife'!M194</f>
        <v>276.35000000000002</v>
      </c>
      <c r="F199" s="404"/>
      <c r="H199" s="447">
        <v>85.68</v>
      </c>
      <c r="I199" s="447">
        <v>88.11</v>
      </c>
      <c r="J199" s="447"/>
      <c r="L199" s="447">
        <f t="shared" si="22"/>
        <v>185.63</v>
      </c>
      <c r="M199" s="447">
        <f t="shared" si="23"/>
        <v>188.24</v>
      </c>
      <c r="N199" s="447">
        <f t="shared" si="24"/>
        <v>0</v>
      </c>
    </row>
    <row r="200" spans="1:14" s="388" customFormat="1" ht="16.5" customHeight="1">
      <c r="A200" s="402" t="s">
        <v>401</v>
      </c>
      <c r="B200" s="1001"/>
      <c r="C200" s="406" t="s">
        <v>1327</v>
      </c>
      <c r="D200" s="404">
        <f>'Nomenclator tarife'!L195</f>
        <v>246.38</v>
      </c>
      <c r="E200" s="404">
        <f>'Nomenclator tarife'!M195</f>
        <v>251.42</v>
      </c>
      <c r="F200" s="404"/>
      <c r="H200" s="447">
        <v>96.91</v>
      </c>
      <c r="I200" s="447">
        <v>99.34</v>
      </c>
      <c r="J200" s="447"/>
      <c r="L200" s="447">
        <f t="shared" si="22"/>
        <v>149.47</v>
      </c>
      <c r="M200" s="447">
        <f t="shared" si="23"/>
        <v>152.07999999999998</v>
      </c>
      <c r="N200" s="447">
        <f t="shared" si="24"/>
        <v>0</v>
      </c>
    </row>
    <row r="201" spans="1:14" s="388" customFormat="1" ht="16.5" customHeight="1">
      <c r="A201" s="402" t="s">
        <v>402</v>
      </c>
      <c r="B201" s="1001"/>
      <c r="C201" s="406" t="s">
        <v>1336</v>
      </c>
      <c r="D201" s="404">
        <f>'Nomenclator tarife'!L196</f>
        <v>256.39999999999998</v>
      </c>
      <c r="E201" s="404">
        <f>'Nomenclator tarife'!M196</f>
        <v>261.44</v>
      </c>
      <c r="F201" s="404"/>
      <c r="H201" s="447">
        <v>101.72</v>
      </c>
      <c r="I201" s="447">
        <v>104.15</v>
      </c>
      <c r="J201" s="447"/>
      <c r="L201" s="447">
        <f t="shared" si="22"/>
        <v>154.67999999999998</v>
      </c>
      <c r="M201" s="447">
        <f t="shared" si="23"/>
        <v>157.29</v>
      </c>
      <c r="N201" s="447">
        <f t="shared" si="24"/>
        <v>0</v>
      </c>
    </row>
    <row r="202" spans="1:14" s="388" customFormat="1" ht="16.5" customHeight="1">
      <c r="A202" s="402" t="s">
        <v>403</v>
      </c>
      <c r="B202" s="1001"/>
      <c r="C202" s="406" t="s">
        <v>1329</v>
      </c>
      <c r="D202" s="404">
        <f>'Nomenclator tarife'!L197</f>
        <v>301.74</v>
      </c>
      <c r="E202" s="404">
        <f>'Nomenclator tarife'!M197</f>
        <v>306.77999999999997</v>
      </c>
      <c r="F202" s="404"/>
      <c r="H202" s="447">
        <v>107.97</v>
      </c>
      <c r="I202" s="447">
        <v>110.4</v>
      </c>
      <c r="J202" s="447"/>
      <c r="L202" s="447">
        <f t="shared" si="22"/>
        <v>193.77</v>
      </c>
      <c r="M202" s="447">
        <f t="shared" si="23"/>
        <v>196.37999999999997</v>
      </c>
      <c r="N202" s="447">
        <f t="shared" si="24"/>
        <v>0</v>
      </c>
    </row>
    <row r="203" spans="1:14" s="388" customFormat="1" ht="16.5" customHeight="1">
      <c r="A203" s="402" t="s">
        <v>404</v>
      </c>
      <c r="B203" s="1001"/>
      <c r="C203" s="406" t="s">
        <v>1330</v>
      </c>
      <c r="D203" s="404">
        <f>'Nomenclator tarife'!L198</f>
        <v>363.28</v>
      </c>
      <c r="E203" s="404">
        <f>'Nomenclator tarife'!M198</f>
        <v>368.32</v>
      </c>
      <c r="F203" s="404"/>
      <c r="H203" s="447">
        <v>129.37</v>
      </c>
      <c r="I203" s="447">
        <v>131.80000000000001</v>
      </c>
      <c r="J203" s="447"/>
      <c r="L203" s="447">
        <f t="shared" si="22"/>
        <v>233.90999999999997</v>
      </c>
      <c r="M203" s="447">
        <f t="shared" si="23"/>
        <v>236.51999999999998</v>
      </c>
      <c r="N203" s="447">
        <f t="shared" si="24"/>
        <v>0</v>
      </c>
    </row>
    <row r="204" spans="1:14" s="388" customFormat="1" ht="16.5" customHeight="1">
      <c r="A204" s="402" t="s">
        <v>405</v>
      </c>
      <c r="B204" s="1001"/>
      <c r="C204" s="406" t="s">
        <v>1337</v>
      </c>
      <c r="D204" s="404">
        <f>'Nomenclator tarife'!L199</f>
        <v>450.98</v>
      </c>
      <c r="E204" s="404">
        <f>'Nomenclator tarife'!M199</f>
        <v>456.02</v>
      </c>
      <c r="F204" s="404"/>
      <c r="H204" s="447">
        <v>226.39</v>
      </c>
      <c r="I204" s="447">
        <v>228.82</v>
      </c>
      <c r="J204" s="447"/>
      <c r="L204" s="447">
        <f t="shared" si="22"/>
        <v>224.59000000000003</v>
      </c>
      <c r="M204" s="447">
        <f t="shared" si="23"/>
        <v>227.2</v>
      </c>
      <c r="N204" s="447">
        <f t="shared" si="24"/>
        <v>0</v>
      </c>
    </row>
    <row r="205" spans="1:14" s="388" customFormat="1" ht="16.5" customHeight="1">
      <c r="A205" s="402" t="s">
        <v>406</v>
      </c>
      <c r="B205" s="1001"/>
      <c r="C205" s="406" t="s">
        <v>1331</v>
      </c>
      <c r="D205" s="404">
        <f>'Nomenclator tarife'!L200</f>
        <v>473.75</v>
      </c>
      <c r="E205" s="404">
        <f>'Nomenclator tarife'!M200</f>
        <v>478.79</v>
      </c>
      <c r="F205" s="404"/>
      <c r="H205" s="447"/>
      <c r="I205" s="447"/>
      <c r="J205" s="447"/>
      <c r="L205" s="447">
        <f t="shared" si="22"/>
        <v>473.75</v>
      </c>
      <c r="M205" s="447">
        <f t="shared" si="23"/>
        <v>478.79</v>
      </c>
      <c r="N205" s="447">
        <f t="shared" si="24"/>
        <v>0</v>
      </c>
    </row>
    <row r="206" spans="1:14" s="388" customFormat="1" ht="16.5" customHeight="1">
      <c r="A206" s="402" t="s">
        <v>407</v>
      </c>
      <c r="B206" s="1001"/>
      <c r="C206" s="406" t="s">
        <v>1332</v>
      </c>
      <c r="D206" s="404">
        <f>'Nomenclator tarife'!L201</f>
        <v>567.38</v>
      </c>
      <c r="E206" s="404">
        <f>'Nomenclator tarife'!M201</f>
        <v>572.42999999999995</v>
      </c>
      <c r="F206" s="404"/>
      <c r="H206" s="447">
        <v>283.31</v>
      </c>
      <c r="I206" s="447">
        <v>285.74299999999999</v>
      </c>
      <c r="J206" s="447"/>
      <c r="L206" s="447">
        <f t="shared" si="22"/>
        <v>284.07</v>
      </c>
      <c r="M206" s="447">
        <f t="shared" si="23"/>
        <v>286.68699999999995</v>
      </c>
      <c r="N206" s="447">
        <f t="shared" si="24"/>
        <v>0</v>
      </c>
    </row>
    <row r="207" spans="1:14" s="388" customFormat="1" ht="16.5" customHeight="1">
      <c r="A207" s="402" t="s">
        <v>408</v>
      </c>
      <c r="B207" s="1001"/>
      <c r="C207" s="406" t="s">
        <v>1338</v>
      </c>
      <c r="D207" s="404">
        <f>'Nomenclator tarife'!L202</f>
        <v>708.79</v>
      </c>
      <c r="E207" s="404">
        <f>'Nomenclator tarife'!M202</f>
        <v>713.83</v>
      </c>
      <c r="F207" s="404"/>
      <c r="H207" s="447"/>
      <c r="I207" s="447"/>
      <c r="J207" s="447"/>
      <c r="L207" s="447">
        <f t="shared" si="22"/>
        <v>708.79</v>
      </c>
      <c r="M207" s="447">
        <f t="shared" si="23"/>
        <v>713.83</v>
      </c>
      <c r="N207" s="447">
        <f t="shared" si="24"/>
        <v>0</v>
      </c>
    </row>
    <row r="208" spans="1:14" s="388" customFormat="1" ht="16.5" customHeight="1">
      <c r="A208" s="402" t="s">
        <v>409</v>
      </c>
      <c r="B208" s="1001"/>
      <c r="C208" s="406" t="s">
        <v>1292</v>
      </c>
      <c r="D208" s="404">
        <f>'Nomenclator tarife'!L203</f>
        <v>1134.99</v>
      </c>
      <c r="E208" s="404">
        <f>'Nomenclator tarife'!M203</f>
        <v>1140.03</v>
      </c>
      <c r="F208" s="404"/>
      <c r="H208" s="447">
        <v>662.93</v>
      </c>
      <c r="I208" s="447">
        <v>665.36</v>
      </c>
      <c r="J208" s="447"/>
      <c r="L208" s="447">
        <f t="shared" si="22"/>
        <v>472.06000000000006</v>
      </c>
      <c r="M208" s="447">
        <f t="shared" si="23"/>
        <v>474.66999999999996</v>
      </c>
      <c r="N208" s="447">
        <f t="shared" si="24"/>
        <v>0</v>
      </c>
    </row>
    <row r="209" spans="1:14" s="388" customFormat="1" ht="16.5" customHeight="1">
      <c r="A209" s="402" t="s">
        <v>410</v>
      </c>
      <c r="B209" s="1001"/>
      <c r="C209" s="406" t="s">
        <v>1339</v>
      </c>
      <c r="D209" s="404">
        <f>'Nomenclator tarife'!L204</f>
        <v>1124.17</v>
      </c>
      <c r="E209" s="404">
        <f>'Nomenclator tarife'!M204</f>
        <v>1129.21</v>
      </c>
      <c r="F209" s="404"/>
      <c r="H209" s="447"/>
      <c r="I209" s="447"/>
      <c r="J209" s="447"/>
      <c r="L209" s="447">
        <f t="shared" si="22"/>
        <v>1124.17</v>
      </c>
      <c r="M209" s="447">
        <f t="shared" si="23"/>
        <v>1129.21</v>
      </c>
      <c r="N209" s="447">
        <f t="shared" si="24"/>
        <v>0</v>
      </c>
    </row>
    <row r="210" spans="1:14" s="388" customFormat="1">
      <c r="A210" s="402" t="s">
        <v>411</v>
      </c>
      <c r="B210" s="1001"/>
      <c r="C210" s="406" t="s">
        <v>1333</v>
      </c>
      <c r="D210" s="404">
        <f>'Nomenclator tarife'!L205</f>
        <v>1134.99</v>
      </c>
      <c r="E210" s="404">
        <f>'Nomenclator tarife'!M205</f>
        <v>1140.03</v>
      </c>
      <c r="F210" s="404"/>
      <c r="H210" s="447"/>
      <c r="I210" s="447"/>
      <c r="J210" s="447"/>
      <c r="L210" s="447">
        <f t="shared" si="22"/>
        <v>1134.99</v>
      </c>
      <c r="M210" s="447">
        <f t="shared" si="23"/>
        <v>1140.03</v>
      </c>
      <c r="N210" s="447">
        <f t="shared" si="24"/>
        <v>0</v>
      </c>
    </row>
    <row r="211" spans="1:14" s="388" customFormat="1">
      <c r="A211" s="402" t="s">
        <v>412</v>
      </c>
      <c r="B211" s="1001"/>
      <c r="C211" s="406" t="s">
        <v>1334</v>
      </c>
      <c r="D211" s="404">
        <f>'Nomenclator tarife'!L206</f>
        <v>1460.7</v>
      </c>
      <c r="E211" s="404">
        <f>'Nomenclator tarife'!M206</f>
        <v>1465.75</v>
      </c>
      <c r="F211" s="404"/>
      <c r="H211" s="447"/>
      <c r="I211" s="447"/>
      <c r="J211" s="447"/>
      <c r="L211" s="447">
        <f t="shared" si="22"/>
        <v>1460.7</v>
      </c>
      <c r="M211" s="447">
        <f t="shared" si="23"/>
        <v>1465.75</v>
      </c>
      <c r="N211" s="447">
        <f t="shared" si="24"/>
        <v>0</v>
      </c>
    </row>
    <row r="212" spans="1:14" s="388" customFormat="1">
      <c r="A212" s="402" t="s">
        <v>413</v>
      </c>
      <c r="B212" s="1001"/>
      <c r="C212" s="406" t="s">
        <v>1340</v>
      </c>
      <c r="D212" s="404">
        <f>'Nomenclator tarife'!L207</f>
        <v>1508.42</v>
      </c>
      <c r="E212" s="404">
        <f>'Nomenclator tarife'!M207</f>
        <v>1513.46</v>
      </c>
      <c r="F212" s="404"/>
      <c r="H212" s="447"/>
      <c r="I212" s="447"/>
      <c r="J212" s="447"/>
      <c r="L212" s="447">
        <f t="shared" si="22"/>
        <v>1508.42</v>
      </c>
      <c r="M212" s="447">
        <f t="shared" si="23"/>
        <v>1513.46</v>
      </c>
      <c r="N212" s="447">
        <f t="shared" si="24"/>
        <v>0</v>
      </c>
    </row>
    <row r="213" spans="1:14" s="388" customFormat="1" ht="180.6" customHeight="1">
      <c r="A213" s="402" t="s">
        <v>414</v>
      </c>
      <c r="B213" s="996" t="s">
        <v>1364</v>
      </c>
      <c r="C213" s="406" t="s">
        <v>1284</v>
      </c>
      <c r="D213" s="404">
        <f>'Nomenclator tarife'!L208</f>
        <v>230.56</v>
      </c>
      <c r="E213" s="404">
        <f>'Nomenclator tarife'!M208</f>
        <v>235.63</v>
      </c>
      <c r="F213" s="404"/>
      <c r="H213" s="447"/>
      <c r="I213" s="447"/>
      <c r="J213" s="447"/>
      <c r="L213" s="447"/>
      <c r="M213" s="447"/>
      <c r="N213" s="447"/>
    </row>
    <row r="214" spans="1:14" s="388" customFormat="1">
      <c r="A214" s="402" t="s">
        <v>415</v>
      </c>
      <c r="B214" s="996"/>
      <c r="C214" s="406" t="s">
        <v>1285</v>
      </c>
      <c r="D214" s="404">
        <f>'Nomenclator tarife'!L209</f>
        <v>250.6</v>
      </c>
      <c r="E214" s="404">
        <f>'Nomenclator tarife'!M209</f>
        <v>255.67</v>
      </c>
      <c r="F214" s="404"/>
      <c r="H214" s="447">
        <v>79.8</v>
      </c>
      <c r="I214" s="447">
        <v>82.23</v>
      </c>
      <c r="J214" s="447"/>
      <c r="L214" s="447">
        <f t="shared" ref="L214:L245" si="25">D214-H214</f>
        <v>170.8</v>
      </c>
      <c r="M214" s="447">
        <f t="shared" ref="M214:M245" si="26">E214-I214</f>
        <v>173.44</v>
      </c>
      <c r="N214" s="447">
        <f t="shared" ref="N214:N245" si="27">F214-J214</f>
        <v>0</v>
      </c>
    </row>
    <row r="215" spans="1:14" s="388" customFormat="1" ht="16.5" customHeight="1">
      <c r="A215" s="402" t="s">
        <v>416</v>
      </c>
      <c r="B215" s="996"/>
      <c r="C215" s="406" t="s">
        <v>1286</v>
      </c>
      <c r="D215" s="404">
        <f>'Nomenclator tarife'!L210</f>
        <v>242.57</v>
      </c>
      <c r="E215" s="404">
        <f>'Nomenclator tarife'!M210</f>
        <v>247.64</v>
      </c>
      <c r="F215" s="404"/>
      <c r="H215" s="447">
        <v>82.05</v>
      </c>
      <c r="I215" s="447">
        <v>84.48</v>
      </c>
      <c r="J215" s="447"/>
      <c r="L215" s="447">
        <f t="shared" si="25"/>
        <v>160.51999999999998</v>
      </c>
      <c r="M215" s="447">
        <f t="shared" si="26"/>
        <v>163.15999999999997</v>
      </c>
      <c r="N215" s="447">
        <f t="shared" si="27"/>
        <v>0</v>
      </c>
    </row>
    <row r="216" spans="1:14" s="388" customFormat="1" ht="16.5" customHeight="1">
      <c r="A216" s="402" t="s">
        <v>417</v>
      </c>
      <c r="B216" s="996"/>
      <c r="C216" s="406" t="s">
        <v>1287</v>
      </c>
      <c r="D216" s="404">
        <f>'Nomenclator tarife'!L211</f>
        <v>250.98</v>
      </c>
      <c r="E216" s="404">
        <f>'Nomenclator tarife'!M211</f>
        <v>256.06</v>
      </c>
      <c r="F216" s="404"/>
      <c r="H216" s="447">
        <v>112.29</v>
      </c>
      <c r="I216" s="447">
        <v>114.72</v>
      </c>
      <c r="J216" s="447"/>
      <c r="L216" s="447">
        <f t="shared" si="25"/>
        <v>138.69</v>
      </c>
      <c r="M216" s="447">
        <f t="shared" si="26"/>
        <v>141.34</v>
      </c>
      <c r="N216" s="447">
        <f t="shared" si="27"/>
        <v>0</v>
      </c>
    </row>
    <row r="217" spans="1:14" s="388" customFormat="1" ht="16.5" customHeight="1">
      <c r="A217" s="402" t="s">
        <v>418</v>
      </c>
      <c r="B217" s="996"/>
      <c r="C217" s="406" t="s">
        <v>1327</v>
      </c>
      <c r="D217" s="404">
        <f>'Nomenclator tarife'!L212</f>
        <v>271.42</v>
      </c>
      <c r="E217" s="404">
        <f>'Nomenclator tarife'!M212</f>
        <v>276.5</v>
      </c>
      <c r="F217" s="404"/>
      <c r="H217" s="447">
        <v>92.92</v>
      </c>
      <c r="I217" s="447">
        <v>95.34</v>
      </c>
      <c r="J217" s="447"/>
      <c r="L217" s="447">
        <f t="shared" si="25"/>
        <v>178.5</v>
      </c>
      <c r="M217" s="447">
        <f t="shared" si="26"/>
        <v>181.16</v>
      </c>
      <c r="N217" s="447">
        <f t="shared" si="27"/>
        <v>0</v>
      </c>
    </row>
    <row r="218" spans="1:14" s="388" customFormat="1" ht="16.5" customHeight="1">
      <c r="A218" s="402" t="s">
        <v>419</v>
      </c>
      <c r="B218" s="996"/>
      <c r="C218" s="406" t="s">
        <v>1336</v>
      </c>
      <c r="D218" s="404">
        <f>'Nomenclator tarife'!L213</f>
        <v>290.66000000000003</v>
      </c>
      <c r="E218" s="404">
        <f>'Nomenclator tarife'!M213</f>
        <v>295.73</v>
      </c>
      <c r="F218" s="404"/>
      <c r="H218" s="447">
        <v>126.04</v>
      </c>
      <c r="I218" s="447">
        <v>128.47</v>
      </c>
      <c r="J218" s="447"/>
      <c r="L218" s="447">
        <f t="shared" si="25"/>
        <v>164.62</v>
      </c>
      <c r="M218" s="447">
        <f t="shared" si="26"/>
        <v>167.26000000000002</v>
      </c>
      <c r="N218" s="447">
        <f t="shared" si="27"/>
        <v>0</v>
      </c>
    </row>
    <row r="219" spans="1:14" s="388" customFormat="1" ht="16.5" customHeight="1">
      <c r="A219" s="402" t="s">
        <v>420</v>
      </c>
      <c r="B219" s="996"/>
      <c r="C219" s="406" t="s">
        <v>1329</v>
      </c>
      <c r="D219" s="404">
        <f>'Nomenclator tarife'!L214</f>
        <v>318.91000000000003</v>
      </c>
      <c r="E219" s="404">
        <f>'Nomenclator tarife'!M214</f>
        <v>323.98</v>
      </c>
      <c r="F219" s="404"/>
      <c r="H219" s="447">
        <v>134.06</v>
      </c>
      <c r="I219" s="447">
        <v>136.49</v>
      </c>
      <c r="J219" s="447"/>
      <c r="L219" s="447">
        <f t="shared" si="25"/>
        <v>184.85000000000002</v>
      </c>
      <c r="M219" s="447">
        <f t="shared" si="26"/>
        <v>187.49</v>
      </c>
      <c r="N219" s="447">
        <f t="shared" si="27"/>
        <v>0</v>
      </c>
    </row>
    <row r="220" spans="1:14" s="388" customFormat="1" ht="16.5" customHeight="1">
      <c r="A220" s="402" t="s">
        <v>421</v>
      </c>
      <c r="B220" s="996"/>
      <c r="C220" s="406" t="s">
        <v>1330</v>
      </c>
      <c r="D220" s="404">
        <f>'Nomenclator tarife'!L215</f>
        <v>345.07</v>
      </c>
      <c r="E220" s="404">
        <f>'Nomenclator tarife'!M215</f>
        <v>350.15</v>
      </c>
      <c r="F220" s="404"/>
      <c r="G220" s="400"/>
      <c r="H220" s="447">
        <v>154.41999999999999</v>
      </c>
      <c r="I220" s="447">
        <v>156.85</v>
      </c>
      <c r="J220" s="447"/>
      <c r="L220" s="447">
        <f t="shared" si="25"/>
        <v>190.65</v>
      </c>
      <c r="M220" s="447">
        <f t="shared" si="26"/>
        <v>193.29999999999998</v>
      </c>
      <c r="N220" s="447">
        <f t="shared" si="27"/>
        <v>0</v>
      </c>
    </row>
    <row r="221" spans="1:14" s="400" customFormat="1" ht="16.5" customHeight="1">
      <c r="A221" s="402" t="s">
        <v>422</v>
      </c>
      <c r="B221" s="996"/>
      <c r="C221" s="406" t="s">
        <v>1337</v>
      </c>
      <c r="D221" s="404">
        <f>'Nomenclator tarife'!L216</f>
        <v>449.37</v>
      </c>
      <c r="E221" s="404">
        <f>'Nomenclator tarife'!M216</f>
        <v>454.45</v>
      </c>
      <c r="F221" s="404"/>
      <c r="G221" s="388"/>
      <c r="H221" s="447">
        <v>206.8</v>
      </c>
      <c r="I221" s="447">
        <v>209.23</v>
      </c>
      <c r="J221" s="447"/>
      <c r="L221" s="447">
        <f t="shared" si="25"/>
        <v>242.57</v>
      </c>
      <c r="M221" s="447">
        <f t="shared" si="26"/>
        <v>245.22</v>
      </c>
      <c r="N221" s="447">
        <f t="shared" si="27"/>
        <v>0</v>
      </c>
    </row>
    <row r="222" spans="1:14" s="388" customFormat="1" ht="16.5" customHeight="1">
      <c r="A222" s="402" t="s">
        <v>423</v>
      </c>
      <c r="B222" s="996"/>
      <c r="C222" s="406" t="s">
        <v>1331</v>
      </c>
      <c r="D222" s="404">
        <f>'Nomenclator tarife'!L217</f>
        <v>466.74</v>
      </c>
      <c r="E222" s="404">
        <f>'Nomenclator tarife'!M217</f>
        <v>471.81</v>
      </c>
      <c r="F222" s="404"/>
      <c r="G222" s="1"/>
      <c r="H222" s="447">
        <v>260.18</v>
      </c>
      <c r="I222" s="447">
        <v>262.61</v>
      </c>
      <c r="J222" s="447"/>
      <c r="L222" s="447">
        <f t="shared" si="25"/>
        <v>206.56</v>
      </c>
      <c r="M222" s="447">
        <f t="shared" si="26"/>
        <v>209.2</v>
      </c>
      <c r="N222" s="447">
        <f t="shared" si="27"/>
        <v>0</v>
      </c>
    </row>
    <row r="223" spans="1:14" ht="16.5" customHeight="1">
      <c r="A223" s="402" t="s">
        <v>424</v>
      </c>
      <c r="B223" s="996"/>
      <c r="C223" s="406" t="s">
        <v>1332</v>
      </c>
      <c r="D223" s="404">
        <f>'Nomenclator tarife'!L218</f>
        <v>508.21</v>
      </c>
      <c r="E223" s="404">
        <f>'Nomenclator tarife'!M218</f>
        <v>513.29</v>
      </c>
      <c r="F223" s="404"/>
      <c r="G223" s="388"/>
      <c r="H223" s="447">
        <v>306.26</v>
      </c>
      <c r="I223" s="447">
        <v>308.69</v>
      </c>
      <c r="J223" s="447"/>
      <c r="L223" s="447">
        <f t="shared" si="25"/>
        <v>201.95</v>
      </c>
      <c r="M223" s="447">
        <f t="shared" si="26"/>
        <v>204.59999999999997</v>
      </c>
      <c r="N223" s="447">
        <f t="shared" si="27"/>
        <v>0</v>
      </c>
    </row>
    <row r="224" spans="1:14" s="388" customFormat="1" ht="16.5" customHeight="1">
      <c r="A224" s="402" t="s">
        <v>425</v>
      </c>
      <c r="B224" s="996"/>
      <c r="C224" s="406" t="s">
        <v>1338</v>
      </c>
      <c r="D224" s="404">
        <f>'Nomenclator tarife'!L219</f>
        <v>708.99</v>
      </c>
      <c r="E224" s="404">
        <f>'Nomenclator tarife'!M219</f>
        <v>714.06</v>
      </c>
      <c r="F224" s="404"/>
      <c r="H224" s="447">
        <v>632.87</v>
      </c>
      <c r="I224" s="447">
        <v>635.29999999999995</v>
      </c>
      <c r="J224" s="447"/>
      <c r="L224" s="447">
        <f t="shared" si="25"/>
        <v>76.12</v>
      </c>
      <c r="M224" s="447">
        <f t="shared" si="26"/>
        <v>78.759999999999991</v>
      </c>
      <c r="N224" s="447">
        <f t="shared" si="27"/>
        <v>0</v>
      </c>
    </row>
    <row r="225" spans="1:14" s="388" customFormat="1" ht="16.5" customHeight="1">
      <c r="A225" s="402" t="s">
        <v>426</v>
      </c>
      <c r="B225" s="996"/>
      <c r="C225" s="406" t="s">
        <v>1292</v>
      </c>
      <c r="D225" s="404">
        <f>'Nomenclator tarife'!L220</f>
        <v>1135.19</v>
      </c>
      <c r="E225" s="404">
        <f>'Nomenclator tarife'!M220</f>
        <v>1140.26</v>
      </c>
      <c r="F225" s="404"/>
      <c r="H225" s="447">
        <v>807.2</v>
      </c>
      <c r="I225" s="447">
        <v>809.63</v>
      </c>
      <c r="J225" s="447"/>
      <c r="L225" s="447">
        <f t="shared" si="25"/>
        <v>327.99</v>
      </c>
      <c r="M225" s="447">
        <f t="shared" si="26"/>
        <v>330.63</v>
      </c>
      <c r="N225" s="447">
        <f t="shared" si="27"/>
        <v>0</v>
      </c>
    </row>
    <row r="226" spans="1:14" s="388" customFormat="1" ht="16.5" customHeight="1">
      <c r="A226" s="402" t="s">
        <v>427</v>
      </c>
      <c r="B226" s="996"/>
      <c r="C226" s="406" t="s">
        <v>1339</v>
      </c>
      <c r="D226" s="404">
        <f>'Nomenclator tarife'!L221</f>
        <v>1061.8499999999999</v>
      </c>
      <c r="E226" s="404">
        <f>'Nomenclator tarife'!M221</f>
        <v>1066.92</v>
      </c>
      <c r="F226" s="404"/>
      <c r="H226" s="447"/>
      <c r="I226" s="447"/>
      <c r="J226" s="447"/>
      <c r="L226" s="447">
        <f t="shared" si="25"/>
        <v>1061.8499999999999</v>
      </c>
      <c r="M226" s="447">
        <f t="shared" si="26"/>
        <v>1066.92</v>
      </c>
      <c r="N226" s="447">
        <f t="shared" si="27"/>
        <v>0</v>
      </c>
    </row>
    <row r="227" spans="1:14" s="388" customFormat="1">
      <c r="A227" s="402" t="s">
        <v>428</v>
      </c>
      <c r="B227" s="996"/>
      <c r="C227" s="406" t="s">
        <v>1333</v>
      </c>
      <c r="D227" s="404">
        <f>'Nomenclator tarife'!L222</f>
        <v>1641.47</v>
      </c>
      <c r="E227" s="404">
        <f>'Nomenclator tarife'!M222</f>
        <v>1646.54</v>
      </c>
      <c r="F227" s="404"/>
      <c r="G227" s="1"/>
      <c r="H227" s="447">
        <v>1052.51</v>
      </c>
      <c r="I227" s="447">
        <v>1054.94</v>
      </c>
      <c r="J227" s="447"/>
      <c r="L227" s="447">
        <f t="shared" si="25"/>
        <v>588.96</v>
      </c>
      <c r="M227" s="447">
        <f t="shared" si="26"/>
        <v>591.59999999999991</v>
      </c>
      <c r="N227" s="447">
        <f t="shared" si="27"/>
        <v>0</v>
      </c>
    </row>
    <row r="228" spans="1:14">
      <c r="A228" s="402" t="s">
        <v>429</v>
      </c>
      <c r="B228" s="996"/>
      <c r="C228" s="406" t="s">
        <v>1334</v>
      </c>
      <c r="D228" s="404">
        <f>'Nomenclator tarife'!L223</f>
        <v>1770.46</v>
      </c>
      <c r="E228" s="404">
        <f>'Nomenclator tarife'!M223</f>
        <v>1775.53</v>
      </c>
      <c r="F228" s="404"/>
      <c r="G228" s="137"/>
      <c r="H228" s="447"/>
      <c r="I228" s="447"/>
      <c r="J228" s="447"/>
      <c r="L228" s="447">
        <f t="shared" si="25"/>
        <v>1770.46</v>
      </c>
      <c r="M228" s="447">
        <f t="shared" si="26"/>
        <v>1775.53</v>
      </c>
      <c r="N228" s="447">
        <f t="shared" si="27"/>
        <v>0</v>
      </c>
    </row>
    <row r="229" spans="1:14" s="137" customFormat="1">
      <c r="A229" s="402" t="s">
        <v>430</v>
      </c>
      <c r="B229" s="996"/>
      <c r="C229" s="406" t="s">
        <v>1340</v>
      </c>
      <c r="D229" s="404">
        <f>'Nomenclator tarife'!L224</f>
        <v>2329.52</v>
      </c>
      <c r="E229" s="404">
        <f>'Nomenclator tarife'!M224</f>
        <v>2334.59</v>
      </c>
      <c r="F229" s="404"/>
      <c r="G229" s="1"/>
      <c r="H229" s="447"/>
      <c r="I229" s="447"/>
      <c r="J229" s="447"/>
      <c r="L229" s="447">
        <f t="shared" si="25"/>
        <v>2329.52</v>
      </c>
      <c r="M229" s="447">
        <f t="shared" si="26"/>
        <v>2334.59</v>
      </c>
      <c r="N229" s="447">
        <f t="shared" si="27"/>
        <v>0</v>
      </c>
    </row>
    <row r="230" spans="1:14" ht="180.6" customHeight="1">
      <c r="A230" s="402" t="s">
        <v>431</v>
      </c>
      <c r="B230" s="996" t="s">
        <v>1365</v>
      </c>
      <c r="C230" s="406" t="s">
        <v>1286</v>
      </c>
      <c r="D230" s="404" t="str">
        <f>'Nomenclator tarife'!L225</f>
        <v xml:space="preserve"> </v>
      </c>
      <c r="E230" s="404">
        <f>'Nomenclator tarife'!M225</f>
        <v>266.2</v>
      </c>
      <c r="F230" s="404"/>
      <c r="G230" s="388"/>
      <c r="H230" s="447"/>
      <c r="I230" s="447"/>
      <c r="J230" s="447"/>
      <c r="L230" s="447" t="e">
        <f t="shared" si="25"/>
        <v>#VALUE!</v>
      </c>
      <c r="M230" s="447">
        <f t="shared" si="26"/>
        <v>266.2</v>
      </c>
      <c r="N230" s="447">
        <f t="shared" si="27"/>
        <v>0</v>
      </c>
    </row>
    <row r="231" spans="1:14" s="388" customFormat="1" ht="16.5" customHeight="1">
      <c r="A231" s="402" t="s">
        <v>432</v>
      </c>
      <c r="B231" s="996"/>
      <c r="C231" s="406" t="s">
        <v>1287</v>
      </c>
      <c r="D231" s="404" t="str">
        <f>'Nomenclator tarife'!L226</f>
        <v xml:space="preserve"> </v>
      </c>
      <c r="E231" s="404">
        <f>'Nomenclator tarife'!M226</f>
        <v>267.51</v>
      </c>
      <c r="F231" s="404"/>
      <c r="H231" s="447"/>
      <c r="I231" s="447"/>
      <c r="J231" s="447"/>
      <c r="L231" s="447" t="e">
        <f t="shared" si="25"/>
        <v>#VALUE!</v>
      </c>
      <c r="M231" s="447">
        <f t="shared" si="26"/>
        <v>267.51</v>
      </c>
      <c r="N231" s="447">
        <f t="shared" si="27"/>
        <v>0</v>
      </c>
    </row>
    <row r="232" spans="1:14" s="388" customFormat="1" ht="16.5" customHeight="1">
      <c r="A232" s="402" t="s">
        <v>433</v>
      </c>
      <c r="B232" s="996"/>
      <c r="C232" s="406" t="s">
        <v>1327</v>
      </c>
      <c r="D232" s="404" t="str">
        <f>'Nomenclator tarife'!L227</f>
        <v xml:space="preserve"> </v>
      </c>
      <c r="E232" s="404">
        <f>'Nomenclator tarife'!M227</f>
        <v>278.76</v>
      </c>
      <c r="F232" s="404"/>
      <c r="H232" s="447"/>
      <c r="I232" s="447">
        <v>152.6</v>
      </c>
      <c r="J232" s="447"/>
      <c r="L232" s="447" t="e">
        <f t="shared" si="25"/>
        <v>#VALUE!</v>
      </c>
      <c r="M232" s="447">
        <f t="shared" si="26"/>
        <v>126.16</v>
      </c>
      <c r="N232" s="447">
        <f t="shared" si="27"/>
        <v>0</v>
      </c>
    </row>
    <row r="233" spans="1:14" s="388" customFormat="1" ht="16.5" customHeight="1">
      <c r="A233" s="402" t="s">
        <v>434</v>
      </c>
      <c r="B233" s="996"/>
      <c r="C233" s="406" t="s">
        <v>1336</v>
      </c>
      <c r="D233" s="404" t="str">
        <f>'Nomenclator tarife'!L228</f>
        <v xml:space="preserve"> </v>
      </c>
      <c r="E233" s="404">
        <f>'Nomenclator tarife'!M228</f>
        <v>261.73</v>
      </c>
      <c r="F233" s="404"/>
      <c r="G233" s="1"/>
      <c r="H233" s="447"/>
      <c r="I233" s="447">
        <v>132.57</v>
      </c>
      <c r="J233" s="447"/>
      <c r="L233" s="447" t="e">
        <f t="shared" si="25"/>
        <v>#VALUE!</v>
      </c>
      <c r="M233" s="447">
        <f t="shared" si="26"/>
        <v>129.16000000000003</v>
      </c>
      <c r="N233" s="447">
        <f t="shared" si="27"/>
        <v>0</v>
      </c>
    </row>
    <row r="234" spans="1:14" ht="16.5" customHeight="1">
      <c r="A234" s="402" t="s">
        <v>435</v>
      </c>
      <c r="B234" s="996"/>
      <c r="C234" s="406" t="s">
        <v>1329</v>
      </c>
      <c r="D234" s="404" t="str">
        <f>'Nomenclator tarife'!L229</f>
        <v xml:space="preserve"> </v>
      </c>
      <c r="E234" s="404">
        <f>'Nomenclator tarife'!M229</f>
        <v>315.83</v>
      </c>
      <c r="F234" s="404"/>
      <c r="G234" s="388"/>
      <c r="H234" s="447"/>
      <c r="I234" s="447">
        <v>142.58000000000001</v>
      </c>
      <c r="J234" s="447"/>
      <c r="L234" s="447" t="e">
        <f t="shared" si="25"/>
        <v>#VALUE!</v>
      </c>
      <c r="M234" s="447">
        <f t="shared" si="26"/>
        <v>173.24999999999997</v>
      </c>
      <c r="N234" s="447">
        <f t="shared" si="27"/>
        <v>0</v>
      </c>
    </row>
    <row r="235" spans="1:14" s="388" customFormat="1" ht="16.5" customHeight="1">
      <c r="A235" s="402" t="s">
        <v>436</v>
      </c>
      <c r="B235" s="996"/>
      <c r="C235" s="406" t="s">
        <v>1330</v>
      </c>
      <c r="D235" s="404" t="str">
        <f>'Nomenclator tarife'!L230</f>
        <v xml:space="preserve"> </v>
      </c>
      <c r="E235" s="404">
        <f>'Nomenclator tarife'!M230</f>
        <v>398.67</v>
      </c>
      <c r="F235" s="404"/>
      <c r="G235" s="1"/>
      <c r="H235" s="447"/>
      <c r="I235" s="447">
        <v>168.96</v>
      </c>
      <c r="J235" s="447"/>
      <c r="L235" s="447" t="e">
        <f t="shared" si="25"/>
        <v>#VALUE!</v>
      </c>
      <c r="M235" s="447">
        <f t="shared" si="26"/>
        <v>229.71</v>
      </c>
      <c r="N235" s="447">
        <f t="shared" si="27"/>
        <v>0</v>
      </c>
    </row>
    <row r="236" spans="1:14" ht="16.5" customHeight="1">
      <c r="A236" s="402" t="s">
        <v>437</v>
      </c>
      <c r="B236" s="996"/>
      <c r="C236" s="406" t="s">
        <v>1337</v>
      </c>
      <c r="D236" s="404" t="str">
        <f>'Nomenclator tarife'!L231</f>
        <v xml:space="preserve"> </v>
      </c>
      <c r="E236" s="404">
        <f>'Nomenclator tarife'!M231</f>
        <v>415.94</v>
      </c>
      <c r="F236" s="404"/>
      <c r="G236" s="388"/>
      <c r="H236" s="447"/>
      <c r="I236" s="447"/>
      <c r="J236" s="447"/>
      <c r="L236" s="447" t="e">
        <f t="shared" si="25"/>
        <v>#VALUE!</v>
      </c>
      <c r="M236" s="447">
        <f t="shared" si="26"/>
        <v>415.94</v>
      </c>
      <c r="N236" s="447">
        <f t="shared" si="27"/>
        <v>0</v>
      </c>
    </row>
    <row r="237" spans="1:14" s="388" customFormat="1" ht="16.5" customHeight="1">
      <c r="A237" s="402" t="s">
        <v>438</v>
      </c>
      <c r="B237" s="996"/>
      <c r="C237" s="406" t="s">
        <v>1331</v>
      </c>
      <c r="D237" s="404" t="str">
        <f>'Nomenclator tarife'!L232</f>
        <v xml:space="preserve"> </v>
      </c>
      <c r="E237" s="404">
        <f>'Nomenclator tarife'!M232</f>
        <v>437.21</v>
      </c>
      <c r="F237" s="404"/>
      <c r="H237" s="447"/>
      <c r="I237" s="447"/>
      <c r="J237" s="447"/>
      <c r="L237" s="447" t="e">
        <f t="shared" si="25"/>
        <v>#VALUE!</v>
      </c>
      <c r="M237" s="447">
        <f t="shared" si="26"/>
        <v>437.21</v>
      </c>
      <c r="N237" s="447">
        <f t="shared" si="27"/>
        <v>0</v>
      </c>
    </row>
    <row r="238" spans="1:14" s="388" customFormat="1" ht="16.5" customHeight="1">
      <c r="A238" s="402" t="s">
        <v>439</v>
      </c>
      <c r="B238" s="996"/>
      <c r="C238" s="406" t="s">
        <v>1332</v>
      </c>
      <c r="D238" s="404" t="str">
        <f>'Nomenclator tarife'!L233</f>
        <v xml:space="preserve"> </v>
      </c>
      <c r="E238" s="404">
        <f>'Nomenclator tarife'!M233</f>
        <v>411.67</v>
      </c>
      <c r="F238" s="404"/>
      <c r="H238" s="447"/>
      <c r="I238" s="447">
        <v>319.8</v>
      </c>
      <c r="J238" s="447"/>
      <c r="L238" s="447" t="e">
        <f t="shared" si="25"/>
        <v>#VALUE!</v>
      </c>
      <c r="M238" s="447">
        <f t="shared" si="26"/>
        <v>91.87</v>
      </c>
      <c r="N238" s="447">
        <f t="shared" si="27"/>
        <v>0</v>
      </c>
    </row>
    <row r="239" spans="1:14" s="388" customFormat="1" ht="16.5" customHeight="1">
      <c r="A239" s="402" t="s">
        <v>440</v>
      </c>
      <c r="B239" s="996"/>
      <c r="C239" s="406" t="s">
        <v>1338</v>
      </c>
      <c r="D239" s="404" t="str">
        <f>'Nomenclator tarife'!L234</f>
        <v xml:space="preserve"> </v>
      </c>
      <c r="E239" s="404">
        <f>'Nomenclator tarife'!M234</f>
        <v>1130.68</v>
      </c>
      <c r="F239" s="404"/>
      <c r="H239" s="447"/>
      <c r="I239" s="447"/>
      <c r="J239" s="447"/>
      <c r="L239" s="447" t="e">
        <f t="shared" si="25"/>
        <v>#VALUE!</v>
      </c>
      <c r="M239" s="447">
        <f t="shared" si="26"/>
        <v>1130.68</v>
      </c>
      <c r="N239" s="447">
        <f t="shared" si="27"/>
        <v>0</v>
      </c>
    </row>
    <row r="240" spans="1:14" s="388" customFormat="1" ht="16.5" customHeight="1">
      <c r="A240" s="402" t="s">
        <v>441</v>
      </c>
      <c r="B240" s="996"/>
      <c r="C240" s="406" t="s">
        <v>1292</v>
      </c>
      <c r="D240" s="404" t="str">
        <f>'Nomenclator tarife'!L235</f>
        <v xml:space="preserve"> </v>
      </c>
      <c r="E240" s="404">
        <f>'Nomenclator tarife'!M235</f>
        <v>1143.5899999999999</v>
      </c>
      <c r="F240" s="404"/>
      <c r="H240" s="447"/>
      <c r="I240" s="447"/>
      <c r="J240" s="447"/>
      <c r="L240" s="447" t="e">
        <f t="shared" si="25"/>
        <v>#VALUE!</v>
      </c>
      <c r="M240" s="447">
        <f t="shared" si="26"/>
        <v>1143.5899999999999</v>
      </c>
      <c r="N240" s="447">
        <f t="shared" si="27"/>
        <v>0</v>
      </c>
    </row>
    <row r="241" spans="1:14" ht="16.5" customHeight="1">
      <c r="A241" s="402" t="s">
        <v>442</v>
      </c>
      <c r="B241" s="996"/>
      <c r="C241" s="406" t="s">
        <v>1339</v>
      </c>
      <c r="D241" s="404" t="str">
        <f>'Nomenclator tarife'!L236</f>
        <v xml:space="preserve"> </v>
      </c>
      <c r="E241" s="404">
        <f>'Nomenclator tarife'!M236</f>
        <v>1156.48</v>
      </c>
      <c r="F241" s="404"/>
      <c r="G241" s="388"/>
      <c r="H241" s="447"/>
      <c r="I241" s="447"/>
      <c r="J241" s="447"/>
      <c r="L241" s="447" t="e">
        <f t="shared" si="25"/>
        <v>#VALUE!</v>
      </c>
      <c r="M241" s="447">
        <f t="shared" si="26"/>
        <v>1156.48</v>
      </c>
      <c r="N241" s="447">
        <f t="shared" si="27"/>
        <v>0</v>
      </c>
    </row>
    <row r="242" spans="1:14" s="137" customFormat="1">
      <c r="A242" s="402" t="s">
        <v>443</v>
      </c>
      <c r="B242" s="996"/>
      <c r="C242" s="406" t="s">
        <v>1333</v>
      </c>
      <c r="D242" s="404" t="str">
        <f>'Nomenclator tarife'!L237</f>
        <v xml:space="preserve"> </v>
      </c>
      <c r="E242" s="404">
        <f>'Nomenclator tarife'!M237</f>
        <v>1646.6</v>
      </c>
      <c r="F242" s="404"/>
      <c r="G242" s="388"/>
      <c r="H242" s="447"/>
      <c r="I242" s="447"/>
      <c r="J242" s="447"/>
      <c r="L242" s="447" t="e">
        <f t="shared" si="25"/>
        <v>#VALUE!</v>
      </c>
      <c r="M242" s="447">
        <f t="shared" si="26"/>
        <v>1646.6</v>
      </c>
      <c r="N242" s="447">
        <f t="shared" si="27"/>
        <v>0</v>
      </c>
    </row>
    <row r="243" spans="1:14">
      <c r="A243" s="402" t="s">
        <v>444</v>
      </c>
      <c r="B243" s="996"/>
      <c r="C243" s="406" t="s">
        <v>1334</v>
      </c>
      <c r="D243" s="404" t="str">
        <f>'Nomenclator tarife'!L238</f>
        <v xml:space="preserve"> </v>
      </c>
      <c r="E243" s="404">
        <f>'Nomenclator tarife'!M238</f>
        <v>1775.59</v>
      </c>
      <c r="F243" s="404"/>
      <c r="G243" s="388"/>
      <c r="H243" s="447"/>
      <c r="I243" s="447"/>
      <c r="J243" s="447"/>
      <c r="L243" s="447" t="e">
        <f t="shared" si="25"/>
        <v>#VALUE!</v>
      </c>
      <c r="M243" s="447">
        <f t="shared" si="26"/>
        <v>1775.59</v>
      </c>
      <c r="N243" s="447">
        <f t="shared" si="27"/>
        <v>0</v>
      </c>
    </row>
    <row r="244" spans="1:14" s="388" customFormat="1">
      <c r="A244" s="402" t="s">
        <v>445</v>
      </c>
      <c r="B244" s="996"/>
      <c r="C244" s="406" t="s">
        <v>1340</v>
      </c>
      <c r="D244" s="404" t="str">
        <f>'Nomenclator tarife'!L239</f>
        <v xml:space="preserve"> </v>
      </c>
      <c r="E244" s="404">
        <f>'Nomenclator tarife'!M239</f>
        <v>2334.65</v>
      </c>
      <c r="F244" s="404"/>
      <c r="H244" s="447"/>
      <c r="I244" s="447"/>
      <c r="J244" s="447"/>
      <c r="L244" s="447" t="e">
        <f t="shared" si="25"/>
        <v>#VALUE!</v>
      </c>
      <c r="M244" s="447">
        <f t="shared" si="26"/>
        <v>2334.65</v>
      </c>
      <c r="N244" s="447">
        <f t="shared" si="27"/>
        <v>0</v>
      </c>
    </row>
    <row r="245" spans="1:14" s="388" customFormat="1" ht="180.6" customHeight="1">
      <c r="A245" s="402" t="s">
        <v>446</v>
      </c>
      <c r="B245" s="996" t="s">
        <v>1366</v>
      </c>
      <c r="C245" s="406" t="s">
        <v>1287</v>
      </c>
      <c r="D245" s="404" t="str">
        <f>'Nomenclator tarife'!L240</f>
        <v xml:space="preserve"> </v>
      </c>
      <c r="E245" s="404">
        <f>'Nomenclator tarife'!M240</f>
        <v>272.02999999999997</v>
      </c>
      <c r="F245" s="404"/>
      <c r="H245" s="447"/>
      <c r="I245" s="447"/>
      <c r="J245" s="447"/>
      <c r="L245" s="447" t="e">
        <f t="shared" si="25"/>
        <v>#VALUE!</v>
      </c>
      <c r="M245" s="447">
        <f t="shared" si="26"/>
        <v>272.02999999999997</v>
      </c>
      <c r="N245" s="447">
        <f t="shared" si="27"/>
        <v>0</v>
      </c>
    </row>
    <row r="246" spans="1:14" s="388" customFormat="1" ht="16.5" customHeight="1">
      <c r="A246" s="402" t="s">
        <v>447</v>
      </c>
      <c r="B246" s="996"/>
      <c r="C246" s="406" t="s">
        <v>1327</v>
      </c>
      <c r="D246" s="404" t="str">
        <f>'Nomenclator tarife'!L241</f>
        <v xml:space="preserve"> </v>
      </c>
      <c r="E246" s="404">
        <f>'Nomenclator tarife'!M241</f>
        <v>272.02999999999997</v>
      </c>
      <c r="F246" s="404"/>
      <c r="H246" s="447"/>
      <c r="I246" s="447"/>
      <c r="J246" s="447"/>
      <c r="L246" s="447" t="e">
        <f t="shared" ref="L246:L277" si="28">D246-H246</f>
        <v>#VALUE!</v>
      </c>
      <c r="M246" s="447">
        <f t="shared" ref="M246:M277" si="29">E246-I246</f>
        <v>272.02999999999997</v>
      </c>
      <c r="N246" s="447">
        <f t="shared" ref="N246:N277" si="30">F246-J246</f>
        <v>0</v>
      </c>
    </row>
    <row r="247" spans="1:14" s="388" customFormat="1" ht="16.5" customHeight="1">
      <c r="A247" s="402" t="s">
        <v>448</v>
      </c>
      <c r="B247" s="996"/>
      <c r="C247" s="406" t="s">
        <v>1336</v>
      </c>
      <c r="D247" s="404" t="str">
        <f>'Nomenclator tarife'!L242</f>
        <v xml:space="preserve"> </v>
      </c>
      <c r="E247" s="404">
        <f>'Nomenclator tarife'!M242</f>
        <v>292.3</v>
      </c>
      <c r="F247" s="404"/>
      <c r="H247" s="447"/>
      <c r="I247" s="447"/>
      <c r="J247" s="447"/>
      <c r="L247" s="447" t="e">
        <f t="shared" si="28"/>
        <v>#VALUE!</v>
      </c>
      <c r="M247" s="447">
        <f t="shared" si="29"/>
        <v>292.3</v>
      </c>
      <c r="N247" s="447">
        <f t="shared" si="30"/>
        <v>0</v>
      </c>
    </row>
    <row r="248" spans="1:14" ht="16.5" customHeight="1">
      <c r="A248" s="402" t="s">
        <v>449</v>
      </c>
      <c r="B248" s="996"/>
      <c r="C248" s="406" t="s">
        <v>1329</v>
      </c>
      <c r="D248" s="404" t="str">
        <f>'Nomenclator tarife'!L243</f>
        <v xml:space="preserve"> </v>
      </c>
      <c r="E248" s="404">
        <f>'Nomenclator tarife'!M243</f>
        <v>289.29000000000002</v>
      </c>
      <c r="F248" s="404"/>
      <c r="G248" s="388"/>
      <c r="H248" s="447"/>
      <c r="I248" s="447"/>
      <c r="J248" s="447"/>
      <c r="L248" s="447" t="e">
        <f t="shared" si="28"/>
        <v>#VALUE!</v>
      </c>
      <c r="M248" s="447">
        <f t="shared" si="29"/>
        <v>289.29000000000002</v>
      </c>
      <c r="N248" s="447">
        <f t="shared" si="30"/>
        <v>0</v>
      </c>
    </row>
    <row r="249" spans="1:14" s="414" customFormat="1" ht="16.5" customHeight="1">
      <c r="A249" s="402" t="s">
        <v>450</v>
      </c>
      <c r="B249" s="996"/>
      <c r="C249" s="406" t="s">
        <v>1330</v>
      </c>
      <c r="D249" s="404" t="str">
        <f>'Nomenclator tarife'!L244</f>
        <v xml:space="preserve"> </v>
      </c>
      <c r="E249" s="404">
        <f>'Nomenclator tarife'!M244</f>
        <v>397.18</v>
      </c>
      <c r="F249" s="404"/>
      <c r="G249" s="388"/>
      <c r="H249" s="447"/>
      <c r="I249" s="447"/>
      <c r="J249" s="447"/>
      <c r="L249" s="447" t="e">
        <f t="shared" si="28"/>
        <v>#VALUE!</v>
      </c>
      <c r="M249" s="447">
        <f t="shared" si="29"/>
        <v>397.18</v>
      </c>
      <c r="N249" s="447">
        <f t="shared" si="30"/>
        <v>0</v>
      </c>
    </row>
    <row r="250" spans="1:14" s="414" customFormat="1" ht="16.5" customHeight="1">
      <c r="A250" s="402" t="s">
        <v>451</v>
      </c>
      <c r="B250" s="996"/>
      <c r="C250" s="406" t="s">
        <v>1337</v>
      </c>
      <c r="D250" s="404" t="str">
        <f>'Nomenclator tarife'!L245</f>
        <v xml:space="preserve"> </v>
      </c>
      <c r="E250" s="404">
        <f>'Nomenclator tarife'!M245</f>
        <v>1202.42</v>
      </c>
      <c r="F250" s="404"/>
      <c r="G250" s="388"/>
      <c r="H250" s="447"/>
      <c r="I250" s="447"/>
      <c r="J250" s="447"/>
      <c r="L250" s="447" t="e">
        <f t="shared" si="28"/>
        <v>#VALUE!</v>
      </c>
      <c r="M250" s="447">
        <f t="shared" si="29"/>
        <v>1202.42</v>
      </c>
      <c r="N250" s="447">
        <f t="shared" si="30"/>
        <v>0</v>
      </c>
    </row>
    <row r="251" spans="1:14" s="414" customFormat="1" ht="16.5" customHeight="1">
      <c r="A251" s="402" t="s">
        <v>452</v>
      </c>
      <c r="B251" s="996"/>
      <c r="C251" s="406" t="s">
        <v>1331</v>
      </c>
      <c r="D251" s="404" t="str">
        <f>'Nomenclator tarife'!L246</f>
        <v xml:space="preserve"> </v>
      </c>
      <c r="E251" s="404">
        <f>'Nomenclator tarife'!M246</f>
        <v>1529.77</v>
      </c>
      <c r="F251" s="404"/>
      <c r="G251" s="388"/>
      <c r="H251" s="447"/>
      <c r="I251" s="447"/>
      <c r="J251" s="447"/>
      <c r="L251" s="447" t="e">
        <f t="shared" si="28"/>
        <v>#VALUE!</v>
      </c>
      <c r="M251" s="447">
        <f t="shared" si="29"/>
        <v>1529.77</v>
      </c>
      <c r="N251" s="447">
        <f t="shared" si="30"/>
        <v>0</v>
      </c>
    </row>
    <row r="252" spans="1:14" s="414" customFormat="1" ht="16.5" customHeight="1">
      <c r="A252" s="402" t="s">
        <v>453</v>
      </c>
      <c r="B252" s="996"/>
      <c r="C252" s="406" t="s">
        <v>1332</v>
      </c>
      <c r="D252" s="404" t="str">
        <f>'Nomenclator tarife'!L247</f>
        <v xml:space="preserve"> </v>
      </c>
      <c r="E252" s="404">
        <f>'Nomenclator tarife'!M247</f>
        <v>1636.47</v>
      </c>
      <c r="F252" s="404"/>
      <c r="G252" s="388"/>
      <c r="H252" s="447"/>
      <c r="I252" s="447"/>
      <c r="J252" s="447"/>
      <c r="L252" s="447" t="e">
        <f t="shared" si="28"/>
        <v>#VALUE!</v>
      </c>
      <c r="M252" s="447">
        <f t="shared" si="29"/>
        <v>1636.47</v>
      </c>
      <c r="N252" s="447">
        <f t="shared" si="30"/>
        <v>0</v>
      </c>
    </row>
    <row r="253" spans="1:14" s="414" customFormat="1" ht="16.5" customHeight="1">
      <c r="A253" s="402" t="s">
        <v>454</v>
      </c>
      <c r="B253" s="996"/>
      <c r="C253" s="406" t="s">
        <v>1338</v>
      </c>
      <c r="D253" s="404" t="str">
        <f>'Nomenclator tarife'!L248</f>
        <v xml:space="preserve"> </v>
      </c>
      <c r="E253" s="404">
        <f>'Nomenclator tarife'!M248</f>
        <v>1645.48</v>
      </c>
      <c r="F253" s="404"/>
      <c r="G253" s="388"/>
      <c r="H253" s="447"/>
      <c r="I253" s="447"/>
      <c r="J253" s="447"/>
      <c r="L253" s="447" t="e">
        <f t="shared" si="28"/>
        <v>#VALUE!</v>
      </c>
      <c r="M253" s="447">
        <f t="shared" si="29"/>
        <v>1645.48</v>
      </c>
      <c r="N253" s="447">
        <f t="shared" si="30"/>
        <v>0</v>
      </c>
    </row>
    <row r="254" spans="1:14" s="414" customFormat="1" ht="16.5" customHeight="1">
      <c r="A254" s="402" t="s">
        <v>455</v>
      </c>
      <c r="B254" s="996"/>
      <c r="C254" s="406" t="s">
        <v>1292</v>
      </c>
      <c r="D254" s="404" t="str">
        <f>'Nomenclator tarife'!L249</f>
        <v xml:space="preserve"> </v>
      </c>
      <c r="E254" s="404">
        <f>'Nomenclator tarife'!M249</f>
        <v>1804.78</v>
      </c>
      <c r="F254" s="404"/>
      <c r="G254" s="388"/>
      <c r="H254" s="447"/>
      <c r="I254" s="447"/>
      <c r="J254" s="447"/>
      <c r="L254" s="447" t="e">
        <f t="shared" si="28"/>
        <v>#VALUE!</v>
      </c>
      <c r="M254" s="447">
        <f t="shared" si="29"/>
        <v>1804.78</v>
      </c>
      <c r="N254" s="447">
        <f t="shared" si="30"/>
        <v>0</v>
      </c>
    </row>
    <row r="255" spans="1:14" s="414" customFormat="1" ht="16.5" customHeight="1">
      <c r="A255" s="402" t="s">
        <v>456</v>
      </c>
      <c r="B255" s="996"/>
      <c r="C255" s="406" t="s">
        <v>1339</v>
      </c>
      <c r="D255" s="404" t="str">
        <f>'Nomenclator tarife'!L250</f>
        <v xml:space="preserve"> </v>
      </c>
      <c r="E255" s="404">
        <f>'Nomenclator tarife'!M250</f>
        <v>2166.96</v>
      </c>
      <c r="F255" s="404"/>
      <c r="G255" s="388"/>
      <c r="H255" s="447"/>
      <c r="I255" s="447"/>
      <c r="J255" s="447"/>
      <c r="L255" s="447" t="e">
        <f t="shared" si="28"/>
        <v>#VALUE!</v>
      </c>
      <c r="M255" s="447">
        <f t="shared" si="29"/>
        <v>2166.96</v>
      </c>
      <c r="N255" s="447">
        <f t="shared" si="30"/>
        <v>0</v>
      </c>
    </row>
    <row r="256" spans="1:14" s="414" customFormat="1">
      <c r="A256" s="402" t="s">
        <v>457</v>
      </c>
      <c r="B256" s="996"/>
      <c r="C256" s="406" t="s">
        <v>1333</v>
      </c>
      <c r="D256" s="404" t="str">
        <f>'Nomenclator tarife'!L251</f>
        <v xml:space="preserve"> </v>
      </c>
      <c r="E256" s="404">
        <f>'Nomenclator tarife'!M251</f>
        <v>1907.47</v>
      </c>
      <c r="F256" s="404"/>
      <c r="G256" s="388"/>
      <c r="H256" s="447"/>
      <c r="I256" s="447"/>
      <c r="J256" s="447"/>
      <c r="L256" s="447" t="e">
        <f t="shared" si="28"/>
        <v>#VALUE!</v>
      </c>
      <c r="M256" s="447">
        <f t="shared" si="29"/>
        <v>1907.47</v>
      </c>
      <c r="N256" s="447">
        <f t="shared" si="30"/>
        <v>0</v>
      </c>
    </row>
    <row r="257" spans="1:14" s="414" customFormat="1">
      <c r="A257" s="402" t="s">
        <v>458</v>
      </c>
      <c r="B257" s="996"/>
      <c r="C257" s="406" t="s">
        <v>1334</v>
      </c>
      <c r="D257" s="404" t="str">
        <f>'Nomenclator tarife'!L252</f>
        <v xml:space="preserve"> </v>
      </c>
      <c r="E257" s="404">
        <f>'Nomenclator tarife'!M252</f>
        <v>1780.11</v>
      </c>
      <c r="F257" s="404"/>
      <c r="G257" s="388"/>
      <c r="H257" s="447"/>
      <c r="I257" s="447"/>
      <c r="J257" s="447"/>
      <c r="L257" s="447" t="e">
        <f t="shared" si="28"/>
        <v>#VALUE!</v>
      </c>
      <c r="M257" s="447">
        <f t="shared" si="29"/>
        <v>1780.11</v>
      </c>
      <c r="N257" s="447">
        <f t="shared" si="30"/>
        <v>0</v>
      </c>
    </row>
    <row r="258" spans="1:14" s="414" customFormat="1">
      <c r="A258" s="402" t="s">
        <v>459</v>
      </c>
      <c r="B258" s="996"/>
      <c r="C258" s="406" t="s">
        <v>1340</v>
      </c>
      <c r="D258" s="404" t="str">
        <f>'Nomenclator tarife'!L253</f>
        <v xml:space="preserve"> </v>
      </c>
      <c r="E258" s="404">
        <f>'Nomenclator tarife'!M253</f>
        <v>2339.17</v>
      </c>
      <c r="F258" s="404"/>
      <c r="G258" s="388"/>
      <c r="H258" s="447"/>
      <c r="I258" s="447"/>
      <c r="J258" s="447"/>
      <c r="L258" s="447" t="e">
        <f t="shared" si="28"/>
        <v>#VALUE!</v>
      </c>
      <c r="M258" s="447">
        <f t="shared" si="29"/>
        <v>2339.17</v>
      </c>
      <c r="N258" s="447">
        <f t="shared" si="30"/>
        <v>0</v>
      </c>
    </row>
    <row r="259" spans="1:14" s="414" customFormat="1" ht="180.6" customHeight="1">
      <c r="A259" s="402" t="s">
        <v>460</v>
      </c>
      <c r="B259" s="996" t="s">
        <v>1287</v>
      </c>
      <c r="C259" s="406" t="s">
        <v>1327</v>
      </c>
      <c r="D259" s="404" t="str">
        <f>'Nomenclator tarife'!L254</f>
        <v xml:space="preserve"> </v>
      </c>
      <c r="E259" s="404">
        <f>'Nomenclator tarife'!M254</f>
        <v>290.49</v>
      </c>
      <c r="F259" s="404"/>
      <c r="G259" s="388"/>
      <c r="H259" s="447"/>
      <c r="I259" s="447"/>
      <c r="J259" s="447"/>
      <c r="L259" s="447" t="e">
        <f t="shared" si="28"/>
        <v>#VALUE!</v>
      </c>
      <c r="M259" s="447">
        <f t="shared" si="29"/>
        <v>290.49</v>
      </c>
      <c r="N259" s="447">
        <f t="shared" si="30"/>
        <v>0</v>
      </c>
    </row>
    <row r="260" spans="1:14" s="414" customFormat="1" ht="16.5" customHeight="1">
      <c r="A260" s="402" t="s">
        <v>461</v>
      </c>
      <c r="B260" s="996"/>
      <c r="C260" s="406" t="s">
        <v>1336</v>
      </c>
      <c r="D260" s="404" t="str">
        <f>'Nomenclator tarife'!L255</f>
        <v xml:space="preserve"> </v>
      </c>
      <c r="E260" s="404">
        <f>'Nomenclator tarife'!M255</f>
        <v>290.49</v>
      </c>
      <c r="F260" s="404"/>
      <c r="G260" s="388"/>
      <c r="H260" s="447"/>
      <c r="I260" s="447">
        <v>146.31</v>
      </c>
      <c r="J260" s="447"/>
      <c r="L260" s="447" t="e">
        <f t="shared" si="28"/>
        <v>#VALUE!</v>
      </c>
      <c r="M260" s="447">
        <f t="shared" si="29"/>
        <v>144.18</v>
      </c>
      <c r="N260" s="447">
        <f t="shared" si="30"/>
        <v>0</v>
      </c>
    </row>
    <row r="261" spans="1:14" s="414" customFormat="1" ht="16.5" customHeight="1">
      <c r="A261" s="402" t="s">
        <v>462</v>
      </c>
      <c r="B261" s="996"/>
      <c r="C261" s="406" t="s">
        <v>1329</v>
      </c>
      <c r="D261" s="404" t="str">
        <f>'Nomenclator tarife'!L256</f>
        <v xml:space="preserve"> </v>
      </c>
      <c r="E261" s="404">
        <f>'Nomenclator tarife'!M256</f>
        <v>302.52</v>
      </c>
      <c r="F261" s="404"/>
      <c r="G261" s="388"/>
      <c r="H261" s="447"/>
      <c r="I261" s="447">
        <v>154.32</v>
      </c>
      <c r="J261" s="447"/>
      <c r="L261" s="447" t="e">
        <f t="shared" si="28"/>
        <v>#VALUE!</v>
      </c>
      <c r="M261" s="447">
        <f t="shared" si="29"/>
        <v>148.19999999999999</v>
      </c>
      <c r="N261" s="447">
        <f t="shared" si="30"/>
        <v>0</v>
      </c>
    </row>
    <row r="262" spans="1:14" s="414" customFormat="1" ht="16.5" customHeight="1">
      <c r="A262" s="402" t="s">
        <v>463</v>
      </c>
      <c r="B262" s="996"/>
      <c r="C262" s="406" t="s">
        <v>1330</v>
      </c>
      <c r="D262" s="404" t="str">
        <f>'Nomenclator tarife'!L257</f>
        <v xml:space="preserve"> </v>
      </c>
      <c r="E262" s="404">
        <f>'Nomenclator tarife'!M257</f>
        <v>360.31</v>
      </c>
      <c r="F262" s="404"/>
      <c r="G262" s="388"/>
      <c r="H262" s="447"/>
      <c r="I262" s="447">
        <v>173.68</v>
      </c>
      <c r="J262" s="447"/>
      <c r="L262" s="447" t="e">
        <f t="shared" si="28"/>
        <v>#VALUE!</v>
      </c>
      <c r="M262" s="447">
        <f t="shared" si="29"/>
        <v>186.63</v>
      </c>
      <c r="N262" s="447">
        <f t="shared" si="30"/>
        <v>0</v>
      </c>
    </row>
    <row r="263" spans="1:14" s="414" customFormat="1" ht="16.5" customHeight="1">
      <c r="A263" s="402" t="s">
        <v>464</v>
      </c>
      <c r="B263" s="996"/>
      <c r="C263" s="406" t="s">
        <v>1337</v>
      </c>
      <c r="D263" s="404" t="str">
        <f>'Nomenclator tarife'!L258</f>
        <v xml:space="preserve"> </v>
      </c>
      <c r="E263" s="404">
        <f>'Nomenclator tarife'!M258</f>
        <v>393.1</v>
      </c>
      <c r="F263" s="404"/>
      <c r="G263" s="388"/>
      <c r="H263" s="447"/>
      <c r="I263" s="447"/>
      <c r="J263" s="447"/>
      <c r="L263" s="447" t="e">
        <f t="shared" si="28"/>
        <v>#VALUE!</v>
      </c>
      <c r="M263" s="447">
        <f t="shared" si="29"/>
        <v>393.1</v>
      </c>
      <c r="N263" s="447">
        <f t="shared" si="30"/>
        <v>0</v>
      </c>
    </row>
    <row r="264" spans="1:14" s="414" customFormat="1" ht="16.5" customHeight="1">
      <c r="A264" s="402" t="s">
        <v>465</v>
      </c>
      <c r="B264" s="996"/>
      <c r="C264" s="406" t="s">
        <v>1331</v>
      </c>
      <c r="D264" s="404" t="str">
        <f>'Nomenclator tarife'!L259</f>
        <v xml:space="preserve"> </v>
      </c>
      <c r="E264" s="404">
        <f>'Nomenclator tarife'!M259</f>
        <v>452.94</v>
      </c>
      <c r="F264" s="404"/>
      <c r="G264" s="388"/>
      <c r="H264" s="447"/>
      <c r="I264" s="447"/>
      <c r="J264" s="447"/>
      <c r="L264" s="447" t="e">
        <f t="shared" si="28"/>
        <v>#VALUE!</v>
      </c>
      <c r="M264" s="447">
        <f t="shared" si="29"/>
        <v>452.94</v>
      </c>
      <c r="N264" s="447">
        <f t="shared" si="30"/>
        <v>0</v>
      </c>
    </row>
    <row r="265" spans="1:14" s="414" customFormat="1" ht="16.5" customHeight="1">
      <c r="A265" s="402" t="s">
        <v>466</v>
      </c>
      <c r="B265" s="996"/>
      <c r="C265" s="406" t="s">
        <v>1332</v>
      </c>
      <c r="D265" s="404" t="str">
        <f>'Nomenclator tarife'!L260</f>
        <v xml:space="preserve"> </v>
      </c>
      <c r="E265" s="404">
        <f>'Nomenclator tarife'!M260</f>
        <v>504.03</v>
      </c>
      <c r="F265" s="404"/>
      <c r="G265" s="388"/>
      <c r="H265" s="447"/>
      <c r="I265" s="447">
        <v>320.51</v>
      </c>
      <c r="J265" s="447"/>
      <c r="L265" s="447" t="e">
        <f t="shared" si="28"/>
        <v>#VALUE!</v>
      </c>
      <c r="M265" s="447">
        <f t="shared" si="29"/>
        <v>183.51999999999998</v>
      </c>
      <c r="N265" s="447">
        <f t="shared" si="30"/>
        <v>0</v>
      </c>
    </row>
    <row r="266" spans="1:14" s="414" customFormat="1" ht="16.5" customHeight="1">
      <c r="A266" s="402" t="s">
        <v>467</v>
      </c>
      <c r="B266" s="996"/>
      <c r="C266" s="406" t="s">
        <v>1338</v>
      </c>
      <c r="D266" s="404" t="str">
        <f>'Nomenclator tarife'!L261</f>
        <v xml:space="preserve"> </v>
      </c>
      <c r="E266" s="404">
        <f>'Nomenclator tarife'!M261</f>
        <v>1135.4000000000001</v>
      </c>
      <c r="F266" s="404"/>
      <c r="G266" s="388"/>
      <c r="H266" s="447"/>
      <c r="I266" s="447"/>
      <c r="J266" s="447"/>
      <c r="L266" s="447" t="e">
        <f t="shared" si="28"/>
        <v>#VALUE!</v>
      </c>
      <c r="M266" s="447">
        <f t="shared" si="29"/>
        <v>1135.4000000000001</v>
      </c>
      <c r="N266" s="447">
        <f t="shared" si="30"/>
        <v>0</v>
      </c>
    </row>
    <row r="267" spans="1:14" s="414" customFormat="1" ht="16.5" customHeight="1">
      <c r="A267" s="402" t="s">
        <v>468</v>
      </c>
      <c r="B267" s="996"/>
      <c r="C267" s="406" t="s">
        <v>1292</v>
      </c>
      <c r="D267" s="404" t="str">
        <f>'Nomenclator tarife'!L262</f>
        <v xml:space="preserve"> </v>
      </c>
      <c r="E267" s="404">
        <f>'Nomenclator tarife'!M262</f>
        <v>1412.74</v>
      </c>
      <c r="F267" s="404"/>
      <c r="G267" s="388"/>
      <c r="H267" s="447"/>
      <c r="I267" s="447">
        <v>1241.24</v>
      </c>
      <c r="J267" s="447"/>
      <c r="L267" s="447" t="e">
        <f t="shared" si="28"/>
        <v>#VALUE!</v>
      </c>
      <c r="M267" s="447">
        <f t="shared" si="29"/>
        <v>171.5</v>
      </c>
      <c r="N267" s="447">
        <f t="shared" si="30"/>
        <v>0</v>
      </c>
    </row>
    <row r="268" spans="1:14" s="414" customFormat="1" ht="16.5" customHeight="1">
      <c r="A268" s="402" t="s">
        <v>469</v>
      </c>
      <c r="B268" s="996"/>
      <c r="C268" s="406" t="s">
        <v>1339</v>
      </c>
      <c r="D268" s="404" t="str">
        <f>'Nomenclator tarife'!L263</f>
        <v xml:space="preserve"> </v>
      </c>
      <c r="E268" s="404">
        <f>'Nomenclator tarife'!M263</f>
        <v>1603.1</v>
      </c>
      <c r="F268" s="404"/>
      <c r="G268" s="388"/>
      <c r="H268" s="447"/>
      <c r="I268" s="447"/>
      <c r="J268" s="447"/>
      <c r="L268" s="447" t="e">
        <f t="shared" si="28"/>
        <v>#VALUE!</v>
      </c>
      <c r="M268" s="447">
        <f t="shared" si="29"/>
        <v>1603.1</v>
      </c>
      <c r="N268" s="447">
        <f t="shared" si="30"/>
        <v>0</v>
      </c>
    </row>
    <row r="269" spans="1:14" s="414" customFormat="1">
      <c r="A269" s="402" t="s">
        <v>470</v>
      </c>
      <c r="B269" s="996"/>
      <c r="C269" s="406" t="s">
        <v>1333</v>
      </c>
      <c r="D269" s="404" t="str">
        <f>'Nomenclator tarife'!L264</f>
        <v xml:space="preserve"> </v>
      </c>
      <c r="E269" s="404">
        <f>'Nomenclator tarife'!M264</f>
        <v>1603.1</v>
      </c>
      <c r="F269" s="404"/>
      <c r="G269" s="388"/>
      <c r="H269" s="447"/>
      <c r="I269" s="447"/>
      <c r="J269" s="447"/>
      <c r="L269" s="447" t="e">
        <f t="shared" si="28"/>
        <v>#VALUE!</v>
      </c>
      <c r="M269" s="447">
        <f t="shared" si="29"/>
        <v>1603.1</v>
      </c>
      <c r="N269" s="447">
        <f t="shared" si="30"/>
        <v>0</v>
      </c>
    </row>
    <row r="270" spans="1:14" s="414" customFormat="1">
      <c r="A270" s="402" t="s">
        <v>471</v>
      </c>
      <c r="B270" s="996"/>
      <c r="C270" s="406" t="s">
        <v>1334</v>
      </c>
      <c r="D270" s="404" t="str">
        <f>'Nomenclator tarife'!L265</f>
        <v xml:space="preserve"> </v>
      </c>
      <c r="E270" s="404">
        <f>'Nomenclator tarife'!M265</f>
        <v>2737.22</v>
      </c>
      <c r="F270" s="404"/>
      <c r="G270" s="388"/>
      <c r="H270" s="447"/>
      <c r="I270" s="447"/>
      <c r="J270" s="447"/>
      <c r="L270" s="447" t="e">
        <f t="shared" si="28"/>
        <v>#VALUE!</v>
      </c>
      <c r="M270" s="447">
        <f t="shared" si="29"/>
        <v>2737.22</v>
      </c>
      <c r="N270" s="447">
        <f t="shared" si="30"/>
        <v>0</v>
      </c>
    </row>
    <row r="271" spans="1:14" s="414" customFormat="1">
      <c r="A271" s="402" t="s">
        <v>472</v>
      </c>
      <c r="B271" s="996"/>
      <c r="C271" s="406" t="s">
        <v>1340</v>
      </c>
      <c r="D271" s="404" t="str">
        <f>'Nomenclator tarife'!L266</f>
        <v xml:space="preserve"> </v>
      </c>
      <c r="E271" s="404">
        <f>'Nomenclator tarife'!M266</f>
        <v>2896.95</v>
      </c>
      <c r="F271" s="404"/>
      <c r="G271" s="388"/>
      <c r="H271" s="447"/>
      <c r="I271" s="447"/>
      <c r="J271" s="447"/>
      <c r="L271" s="447" t="e">
        <f t="shared" si="28"/>
        <v>#VALUE!</v>
      </c>
      <c r="M271" s="447">
        <f t="shared" si="29"/>
        <v>2896.95</v>
      </c>
      <c r="N271" s="447">
        <f t="shared" si="30"/>
        <v>0</v>
      </c>
    </row>
    <row r="272" spans="1:14" s="414" customFormat="1" ht="180.6" customHeight="1">
      <c r="A272" s="402" t="s">
        <v>473</v>
      </c>
      <c r="B272" s="996" t="s">
        <v>1367</v>
      </c>
      <c r="C272" s="406" t="s">
        <v>1336</v>
      </c>
      <c r="D272" s="404" t="str">
        <f>'Nomenclator tarife'!L267</f>
        <v xml:space="preserve"> </v>
      </c>
      <c r="E272" s="404">
        <f>'Nomenclator tarife'!M267</f>
        <v>3743.77</v>
      </c>
      <c r="F272" s="404"/>
      <c r="G272" s="388"/>
      <c r="H272" s="447"/>
      <c r="I272" s="447"/>
      <c r="J272" s="447"/>
      <c r="L272" s="447" t="e">
        <f t="shared" si="28"/>
        <v>#VALUE!</v>
      </c>
      <c r="M272" s="447">
        <f t="shared" si="29"/>
        <v>3743.77</v>
      </c>
      <c r="N272" s="447">
        <f t="shared" si="30"/>
        <v>0</v>
      </c>
    </row>
    <row r="273" spans="1:14" s="414" customFormat="1" ht="16.5" customHeight="1">
      <c r="A273" s="402" t="s">
        <v>474</v>
      </c>
      <c r="B273" s="996"/>
      <c r="C273" s="406" t="s">
        <v>1329</v>
      </c>
      <c r="D273" s="404" t="str">
        <f>'Nomenclator tarife'!L268</f>
        <v xml:space="preserve"> </v>
      </c>
      <c r="E273" s="404">
        <f>'Nomenclator tarife'!M268</f>
        <v>3745.32</v>
      </c>
      <c r="F273" s="404"/>
      <c r="G273" s="388"/>
      <c r="H273" s="447"/>
      <c r="I273" s="447"/>
      <c r="J273" s="447"/>
      <c r="L273" s="447" t="e">
        <f t="shared" si="28"/>
        <v>#VALUE!</v>
      </c>
      <c r="M273" s="447">
        <f t="shared" si="29"/>
        <v>3745.32</v>
      </c>
      <c r="N273" s="447">
        <f t="shared" si="30"/>
        <v>0</v>
      </c>
    </row>
    <row r="274" spans="1:14" s="414" customFormat="1" ht="16.5" customHeight="1">
      <c r="A274" s="402" t="s">
        <v>475</v>
      </c>
      <c r="B274" s="996"/>
      <c r="C274" s="406" t="s">
        <v>1330</v>
      </c>
      <c r="D274" s="404" t="str">
        <f>'Nomenclator tarife'!L269</f>
        <v xml:space="preserve"> </v>
      </c>
      <c r="E274" s="404">
        <f>'Nomenclator tarife'!M269</f>
        <v>3911.51</v>
      </c>
      <c r="F274" s="404"/>
      <c r="G274" s="388"/>
      <c r="H274" s="447"/>
      <c r="I274" s="447"/>
      <c r="J274" s="447"/>
      <c r="L274" s="447" t="e">
        <f t="shared" si="28"/>
        <v>#VALUE!</v>
      </c>
      <c r="M274" s="447">
        <f t="shared" si="29"/>
        <v>3911.51</v>
      </c>
      <c r="N274" s="447">
        <f t="shared" si="30"/>
        <v>0</v>
      </c>
    </row>
    <row r="275" spans="1:14" s="414" customFormat="1" ht="16.5" customHeight="1">
      <c r="A275" s="402" t="s">
        <v>476</v>
      </c>
      <c r="B275" s="996"/>
      <c r="C275" s="406" t="s">
        <v>1337</v>
      </c>
      <c r="D275" s="404" t="str">
        <f>'Nomenclator tarife'!L270</f>
        <v xml:space="preserve"> </v>
      </c>
      <c r="E275" s="404">
        <f>'Nomenclator tarife'!M270</f>
        <v>3992.11</v>
      </c>
      <c r="F275" s="404"/>
      <c r="G275" s="388"/>
      <c r="H275" s="447"/>
      <c r="I275" s="447"/>
      <c r="J275" s="447"/>
      <c r="L275" s="447" t="e">
        <f t="shared" si="28"/>
        <v>#VALUE!</v>
      </c>
      <c r="M275" s="447">
        <f t="shared" si="29"/>
        <v>3992.11</v>
      </c>
      <c r="N275" s="447">
        <f t="shared" si="30"/>
        <v>0</v>
      </c>
    </row>
    <row r="276" spans="1:14" s="414" customFormat="1" ht="16.5" customHeight="1">
      <c r="A276" s="402" t="s">
        <v>477</v>
      </c>
      <c r="B276" s="996"/>
      <c r="C276" s="406" t="s">
        <v>1331</v>
      </c>
      <c r="D276" s="404" t="str">
        <f>'Nomenclator tarife'!L271</f>
        <v xml:space="preserve"> </v>
      </c>
      <c r="E276" s="404">
        <f>'Nomenclator tarife'!M271</f>
        <v>4200.32</v>
      </c>
      <c r="F276" s="404"/>
      <c r="G276" s="388"/>
      <c r="H276" s="447"/>
      <c r="I276" s="447"/>
      <c r="J276" s="447"/>
      <c r="L276" s="447" t="e">
        <f t="shared" si="28"/>
        <v>#VALUE!</v>
      </c>
      <c r="M276" s="447">
        <f t="shared" si="29"/>
        <v>4200.32</v>
      </c>
      <c r="N276" s="447">
        <f t="shared" si="30"/>
        <v>0</v>
      </c>
    </row>
    <row r="277" spans="1:14" s="414" customFormat="1" ht="16.5" customHeight="1">
      <c r="A277" s="402" t="s">
        <v>478</v>
      </c>
      <c r="B277" s="996"/>
      <c r="C277" s="406" t="s">
        <v>1332</v>
      </c>
      <c r="D277" s="404" t="str">
        <f>'Nomenclator tarife'!L272</f>
        <v xml:space="preserve"> </v>
      </c>
      <c r="E277" s="404">
        <f>'Nomenclator tarife'!M272</f>
        <v>4489.88</v>
      </c>
      <c r="F277" s="404"/>
      <c r="G277" s="388"/>
      <c r="H277" s="447"/>
      <c r="I277" s="447"/>
      <c r="J277" s="447"/>
      <c r="L277" s="447" t="e">
        <f t="shared" si="28"/>
        <v>#VALUE!</v>
      </c>
      <c r="M277" s="447">
        <f t="shared" si="29"/>
        <v>4489.88</v>
      </c>
      <c r="N277" s="447">
        <f t="shared" si="30"/>
        <v>0</v>
      </c>
    </row>
    <row r="278" spans="1:14" s="414" customFormat="1" ht="16.5" customHeight="1">
      <c r="A278" s="402" t="s">
        <v>479</v>
      </c>
      <c r="B278" s="996"/>
      <c r="C278" s="406" t="s">
        <v>1338</v>
      </c>
      <c r="D278" s="404" t="str">
        <f>'Nomenclator tarife'!L273</f>
        <v xml:space="preserve"> </v>
      </c>
      <c r="E278" s="404">
        <f>'Nomenclator tarife'!M273</f>
        <v>4755.32</v>
      </c>
      <c r="F278" s="404"/>
      <c r="G278" s="388"/>
      <c r="H278" s="447"/>
      <c r="I278" s="447"/>
      <c r="J278" s="447"/>
      <c r="L278" s="447" t="e">
        <f t="shared" ref="L278:L309" si="31">D278-H278</f>
        <v>#VALUE!</v>
      </c>
      <c r="M278" s="447">
        <f t="shared" ref="M278:M309" si="32">E278-I278</f>
        <v>4755.32</v>
      </c>
      <c r="N278" s="447">
        <f t="shared" ref="N278:N309" si="33">F278-J278</f>
        <v>0</v>
      </c>
    </row>
    <row r="279" spans="1:14" s="414" customFormat="1" ht="16.5" customHeight="1">
      <c r="A279" s="402" t="s">
        <v>480</v>
      </c>
      <c r="B279" s="996"/>
      <c r="C279" s="406" t="s">
        <v>1292</v>
      </c>
      <c r="D279" s="404" t="str">
        <f>'Nomenclator tarife'!L274</f>
        <v xml:space="preserve"> </v>
      </c>
      <c r="E279" s="404">
        <f>'Nomenclator tarife'!M274</f>
        <v>5020.76</v>
      </c>
      <c r="F279" s="404"/>
      <c r="G279" s="388"/>
      <c r="H279" s="447"/>
      <c r="I279" s="447"/>
      <c r="J279" s="447"/>
      <c r="L279" s="447" t="e">
        <f t="shared" si="31"/>
        <v>#VALUE!</v>
      </c>
      <c r="M279" s="447">
        <f t="shared" si="32"/>
        <v>5020.76</v>
      </c>
      <c r="N279" s="447">
        <f t="shared" si="33"/>
        <v>0</v>
      </c>
    </row>
    <row r="280" spans="1:14" s="414" customFormat="1" ht="16.5" customHeight="1">
      <c r="A280" s="402" t="s">
        <v>481</v>
      </c>
      <c r="B280" s="996"/>
      <c r="C280" s="406" t="s">
        <v>1339</v>
      </c>
      <c r="D280" s="404" t="str">
        <f>'Nomenclator tarife'!L275</f>
        <v xml:space="preserve"> </v>
      </c>
      <c r="E280" s="404">
        <f>'Nomenclator tarife'!M275</f>
        <v>6323.82</v>
      </c>
      <c r="F280" s="404"/>
      <c r="G280" s="388"/>
      <c r="H280" s="447"/>
      <c r="I280" s="447"/>
      <c r="J280" s="447"/>
      <c r="L280" s="447" t="e">
        <f t="shared" si="31"/>
        <v>#VALUE!</v>
      </c>
      <c r="M280" s="447">
        <f t="shared" si="32"/>
        <v>6323.82</v>
      </c>
      <c r="N280" s="447">
        <f t="shared" si="33"/>
        <v>0</v>
      </c>
    </row>
    <row r="281" spans="1:14" s="414" customFormat="1">
      <c r="A281" s="402" t="s">
        <v>482</v>
      </c>
      <c r="B281" s="996"/>
      <c r="C281" s="406" t="s">
        <v>1333</v>
      </c>
      <c r="D281" s="404" t="str">
        <f>'Nomenclator tarife'!L276</f>
        <v xml:space="preserve"> </v>
      </c>
      <c r="E281" s="404">
        <f>'Nomenclator tarife'!M276</f>
        <v>6323.82</v>
      </c>
      <c r="F281" s="404"/>
      <c r="G281" s="388"/>
      <c r="H281" s="447"/>
      <c r="I281" s="447"/>
      <c r="J281" s="447"/>
      <c r="L281" s="447" t="e">
        <f t="shared" si="31"/>
        <v>#VALUE!</v>
      </c>
      <c r="M281" s="447">
        <f t="shared" si="32"/>
        <v>6323.82</v>
      </c>
      <c r="N281" s="447">
        <f t="shared" si="33"/>
        <v>0</v>
      </c>
    </row>
    <row r="282" spans="1:14" s="414" customFormat="1">
      <c r="A282" s="402" t="s">
        <v>483</v>
      </c>
      <c r="B282" s="996"/>
      <c r="C282" s="406" t="s">
        <v>1334</v>
      </c>
      <c r="D282" s="404" t="str">
        <f>'Nomenclator tarife'!L277</f>
        <v xml:space="preserve"> </v>
      </c>
      <c r="E282" s="404">
        <f>'Nomenclator tarife'!M277</f>
        <v>10426.030000000001</v>
      </c>
      <c r="F282" s="404"/>
      <c r="G282" s="388"/>
      <c r="H282" s="447"/>
      <c r="I282" s="447"/>
      <c r="J282" s="447"/>
      <c r="L282" s="447" t="e">
        <f t="shared" si="31"/>
        <v>#VALUE!</v>
      </c>
      <c r="M282" s="447">
        <f t="shared" si="32"/>
        <v>10426.030000000001</v>
      </c>
      <c r="N282" s="447">
        <f t="shared" si="33"/>
        <v>0</v>
      </c>
    </row>
    <row r="283" spans="1:14" s="414" customFormat="1">
      <c r="A283" s="402" t="s">
        <v>484</v>
      </c>
      <c r="B283" s="996"/>
      <c r="C283" s="406" t="s">
        <v>1340</v>
      </c>
      <c r="D283" s="404" t="str">
        <f>'Nomenclator tarife'!L278</f>
        <v xml:space="preserve"> </v>
      </c>
      <c r="E283" s="404">
        <f>'Nomenclator tarife'!M278</f>
        <v>10426.030000000001</v>
      </c>
      <c r="F283" s="404"/>
      <c r="G283" s="388"/>
      <c r="H283" s="447"/>
      <c r="I283" s="447"/>
      <c r="J283" s="447"/>
      <c r="L283" s="447" t="e">
        <f t="shared" si="31"/>
        <v>#VALUE!</v>
      </c>
      <c r="M283" s="447">
        <f t="shared" si="32"/>
        <v>10426.030000000001</v>
      </c>
      <c r="N283" s="447">
        <f t="shared" si="33"/>
        <v>0</v>
      </c>
    </row>
    <row r="284" spans="1:14" s="414" customFormat="1" ht="180.6" customHeight="1">
      <c r="A284" s="402" t="s">
        <v>485</v>
      </c>
      <c r="B284" s="996" t="s">
        <v>1368</v>
      </c>
      <c r="C284" s="406" t="s">
        <v>1329</v>
      </c>
      <c r="D284" s="404" t="str">
        <f>'Nomenclator tarife'!L279</f>
        <v xml:space="preserve"> </v>
      </c>
      <c r="E284" s="404">
        <f>'Nomenclator tarife'!M279</f>
        <v>3810.7</v>
      </c>
      <c r="F284" s="404"/>
      <c r="G284" s="388"/>
      <c r="H284" s="447"/>
      <c r="I284" s="447"/>
      <c r="J284" s="447"/>
      <c r="L284" s="447" t="e">
        <f t="shared" si="31"/>
        <v>#VALUE!</v>
      </c>
      <c r="M284" s="447">
        <f t="shared" si="32"/>
        <v>3810.7</v>
      </c>
      <c r="N284" s="447">
        <f t="shared" si="33"/>
        <v>0</v>
      </c>
    </row>
    <row r="285" spans="1:14" s="414" customFormat="1" ht="16.5" customHeight="1">
      <c r="A285" s="402" t="s">
        <v>486</v>
      </c>
      <c r="B285" s="996"/>
      <c r="C285" s="406" t="s">
        <v>1330</v>
      </c>
      <c r="D285" s="404" t="str">
        <f>'Nomenclator tarife'!L280</f>
        <v xml:space="preserve"> </v>
      </c>
      <c r="E285" s="404">
        <f>'Nomenclator tarife'!M280</f>
        <v>3932.74</v>
      </c>
      <c r="F285" s="404"/>
      <c r="G285" s="388"/>
      <c r="H285" s="447"/>
      <c r="I285" s="447"/>
      <c r="J285" s="447"/>
      <c r="L285" s="447" t="e">
        <f t="shared" si="31"/>
        <v>#VALUE!</v>
      </c>
      <c r="M285" s="447">
        <f t="shared" si="32"/>
        <v>3932.74</v>
      </c>
      <c r="N285" s="447">
        <f t="shared" si="33"/>
        <v>0</v>
      </c>
    </row>
    <row r="286" spans="1:14" s="414" customFormat="1" ht="16.5" customHeight="1">
      <c r="A286" s="402" t="s">
        <v>487</v>
      </c>
      <c r="B286" s="996"/>
      <c r="C286" s="406" t="s">
        <v>1337</v>
      </c>
      <c r="D286" s="404" t="str">
        <f>'Nomenclator tarife'!L281</f>
        <v xml:space="preserve"> </v>
      </c>
      <c r="E286" s="404">
        <f>'Nomenclator tarife'!M281</f>
        <v>4011.72</v>
      </c>
      <c r="F286" s="404"/>
      <c r="G286" s="388"/>
      <c r="H286" s="447"/>
      <c r="I286" s="447"/>
      <c r="J286" s="447"/>
      <c r="L286" s="447" t="e">
        <f t="shared" si="31"/>
        <v>#VALUE!</v>
      </c>
      <c r="M286" s="447">
        <f t="shared" si="32"/>
        <v>4011.72</v>
      </c>
      <c r="N286" s="447">
        <f t="shared" si="33"/>
        <v>0</v>
      </c>
    </row>
    <row r="287" spans="1:14" s="414" customFormat="1" ht="16.5" customHeight="1">
      <c r="A287" s="402" t="s">
        <v>488</v>
      </c>
      <c r="B287" s="996"/>
      <c r="C287" s="406" t="s">
        <v>1331</v>
      </c>
      <c r="D287" s="404" t="str">
        <f>'Nomenclator tarife'!L282</f>
        <v xml:space="preserve"> </v>
      </c>
      <c r="E287" s="404">
        <f>'Nomenclator tarife'!M282</f>
        <v>4412.97</v>
      </c>
      <c r="F287" s="404"/>
      <c r="G287" s="388"/>
      <c r="H287" s="447"/>
      <c r="I287" s="447"/>
      <c r="J287" s="447"/>
      <c r="L287" s="447" t="e">
        <f t="shared" si="31"/>
        <v>#VALUE!</v>
      </c>
      <c r="M287" s="447">
        <f t="shared" si="32"/>
        <v>4412.97</v>
      </c>
      <c r="N287" s="447">
        <f t="shared" si="33"/>
        <v>0</v>
      </c>
    </row>
    <row r="288" spans="1:14" s="414" customFormat="1" ht="16.5" customHeight="1">
      <c r="A288" s="402" t="s">
        <v>489</v>
      </c>
      <c r="B288" s="996"/>
      <c r="C288" s="406" t="s">
        <v>1332</v>
      </c>
      <c r="D288" s="404" t="str">
        <f>'Nomenclator tarife'!L283</f>
        <v xml:space="preserve"> </v>
      </c>
      <c r="E288" s="404">
        <f>'Nomenclator tarife'!M283</f>
        <v>4847.32</v>
      </c>
      <c r="F288" s="404"/>
      <c r="G288" s="388"/>
      <c r="H288" s="447"/>
      <c r="I288" s="447">
        <v>2487.5100000000002</v>
      </c>
      <c r="J288" s="447"/>
      <c r="L288" s="447" t="e">
        <f t="shared" si="31"/>
        <v>#VALUE!</v>
      </c>
      <c r="M288" s="447">
        <f t="shared" si="32"/>
        <v>2359.8099999999995</v>
      </c>
      <c r="N288" s="447">
        <f t="shared" si="33"/>
        <v>0</v>
      </c>
    </row>
    <row r="289" spans="1:14" s="414" customFormat="1" ht="16.5" customHeight="1">
      <c r="A289" s="402" t="s">
        <v>490</v>
      </c>
      <c r="B289" s="996"/>
      <c r="C289" s="406" t="s">
        <v>1338</v>
      </c>
      <c r="D289" s="404" t="str">
        <f>'Nomenclator tarife'!L284</f>
        <v xml:space="preserve"> </v>
      </c>
      <c r="E289" s="404">
        <f>'Nomenclator tarife'!M284</f>
        <v>5016.24</v>
      </c>
      <c r="F289" s="404"/>
      <c r="G289" s="388"/>
      <c r="H289" s="447"/>
      <c r="I289" s="447"/>
      <c r="J289" s="447"/>
      <c r="L289" s="447" t="e">
        <f t="shared" si="31"/>
        <v>#VALUE!</v>
      </c>
      <c r="M289" s="447">
        <f t="shared" si="32"/>
        <v>5016.24</v>
      </c>
      <c r="N289" s="447">
        <f t="shared" si="33"/>
        <v>0</v>
      </c>
    </row>
    <row r="290" spans="1:14" s="414" customFormat="1" ht="16.5" customHeight="1">
      <c r="A290" s="402" t="s">
        <v>491</v>
      </c>
      <c r="B290" s="996"/>
      <c r="C290" s="406" t="s">
        <v>1292</v>
      </c>
      <c r="D290" s="404" t="str">
        <f>'Nomenclator tarife'!L285</f>
        <v xml:space="preserve"> </v>
      </c>
      <c r="E290" s="404">
        <f>'Nomenclator tarife'!M285</f>
        <v>5185.1499999999996</v>
      </c>
      <c r="F290" s="404"/>
      <c r="G290" s="388"/>
      <c r="H290" s="447"/>
      <c r="I290" s="447">
        <v>2559.65</v>
      </c>
      <c r="J290" s="447"/>
      <c r="L290" s="447" t="e">
        <f t="shared" si="31"/>
        <v>#VALUE!</v>
      </c>
      <c r="M290" s="447">
        <f t="shared" si="32"/>
        <v>2625.4999999999995</v>
      </c>
      <c r="N290" s="447">
        <f t="shared" si="33"/>
        <v>0</v>
      </c>
    </row>
    <row r="291" spans="1:14" s="414" customFormat="1" ht="16.5" customHeight="1">
      <c r="A291" s="402" t="s">
        <v>492</v>
      </c>
      <c r="B291" s="996"/>
      <c r="C291" s="406" t="s">
        <v>1339</v>
      </c>
      <c r="D291" s="404" t="str">
        <f>'Nomenclator tarife'!L286</f>
        <v xml:space="preserve"> </v>
      </c>
      <c r="E291" s="404">
        <f>'Nomenclator tarife'!M286</f>
        <v>6439.94</v>
      </c>
      <c r="F291" s="404"/>
      <c r="G291" s="388"/>
      <c r="H291" s="447"/>
      <c r="I291" s="447"/>
      <c r="J291" s="447"/>
      <c r="L291" s="447" t="e">
        <f t="shared" si="31"/>
        <v>#VALUE!</v>
      </c>
      <c r="M291" s="447">
        <f t="shared" si="32"/>
        <v>6439.94</v>
      </c>
      <c r="N291" s="447">
        <f t="shared" si="33"/>
        <v>0</v>
      </c>
    </row>
    <row r="292" spans="1:14" s="414" customFormat="1">
      <c r="A292" s="402" t="s">
        <v>493</v>
      </c>
      <c r="B292" s="996"/>
      <c r="C292" s="406" t="s">
        <v>1333</v>
      </c>
      <c r="D292" s="404" t="str">
        <f>'Nomenclator tarife'!L287</f>
        <v xml:space="preserve"> </v>
      </c>
      <c r="E292" s="404">
        <f>'Nomenclator tarife'!M287</f>
        <v>9673.4500000000007</v>
      </c>
      <c r="F292" s="404"/>
      <c r="G292" s="388"/>
      <c r="H292" s="447"/>
      <c r="I292" s="447"/>
      <c r="J292" s="447"/>
      <c r="L292" s="447" t="e">
        <f t="shared" si="31"/>
        <v>#VALUE!</v>
      </c>
      <c r="M292" s="447">
        <f t="shared" si="32"/>
        <v>9673.4500000000007</v>
      </c>
      <c r="N292" s="447">
        <f t="shared" si="33"/>
        <v>0</v>
      </c>
    </row>
    <row r="293" spans="1:14" s="414" customFormat="1">
      <c r="A293" s="402" t="s">
        <v>494</v>
      </c>
      <c r="B293" s="996"/>
      <c r="C293" s="406" t="s">
        <v>1334</v>
      </c>
      <c r="D293" s="404" t="str">
        <f>'Nomenclator tarife'!L288</f>
        <v xml:space="preserve"> </v>
      </c>
      <c r="E293" s="404">
        <f>'Nomenclator tarife'!M288</f>
        <v>10928.25</v>
      </c>
      <c r="F293" s="404"/>
      <c r="G293" s="388"/>
      <c r="H293" s="447"/>
      <c r="I293" s="447"/>
      <c r="J293" s="447"/>
      <c r="L293" s="447" t="e">
        <f t="shared" si="31"/>
        <v>#VALUE!</v>
      </c>
      <c r="M293" s="447">
        <f t="shared" si="32"/>
        <v>10928.25</v>
      </c>
      <c r="N293" s="447">
        <f t="shared" si="33"/>
        <v>0</v>
      </c>
    </row>
    <row r="294" spans="1:14" s="414" customFormat="1">
      <c r="A294" s="402" t="s">
        <v>495</v>
      </c>
      <c r="B294" s="996"/>
      <c r="C294" s="406" t="s">
        <v>1340</v>
      </c>
      <c r="D294" s="404" t="str">
        <f>'Nomenclator tarife'!L289</f>
        <v xml:space="preserve"> </v>
      </c>
      <c r="E294" s="404">
        <f>'Nomenclator tarife'!M289</f>
        <v>10928.25</v>
      </c>
      <c r="F294" s="404"/>
      <c r="G294" s="388"/>
      <c r="H294" s="447"/>
      <c r="I294" s="447"/>
      <c r="J294" s="447"/>
      <c r="L294" s="447" t="e">
        <f t="shared" si="31"/>
        <v>#VALUE!</v>
      </c>
      <c r="M294" s="447">
        <f t="shared" si="32"/>
        <v>10928.25</v>
      </c>
      <c r="N294" s="447">
        <f t="shared" si="33"/>
        <v>0</v>
      </c>
    </row>
    <row r="295" spans="1:14" s="414" customFormat="1" ht="180.6" customHeight="1">
      <c r="A295" s="402" t="s">
        <v>496</v>
      </c>
      <c r="B295" s="996" t="s">
        <v>1369</v>
      </c>
      <c r="C295" s="406" t="s">
        <v>1330</v>
      </c>
      <c r="D295" s="404" t="str">
        <f>'Nomenclator tarife'!L290</f>
        <v xml:space="preserve"> </v>
      </c>
      <c r="E295" s="404">
        <f>'Nomenclator tarife'!M290</f>
        <v>3944.6</v>
      </c>
      <c r="F295" s="404"/>
      <c r="G295" s="388"/>
      <c r="H295" s="447"/>
      <c r="I295" s="447"/>
      <c r="J295" s="447"/>
      <c r="L295" s="447" t="e">
        <f t="shared" si="31"/>
        <v>#VALUE!</v>
      </c>
      <c r="M295" s="447">
        <f t="shared" si="32"/>
        <v>3944.6</v>
      </c>
      <c r="N295" s="447">
        <f t="shared" si="33"/>
        <v>0</v>
      </c>
    </row>
    <row r="296" spans="1:14" s="414" customFormat="1" ht="16.5" customHeight="1">
      <c r="A296" s="402" t="s">
        <v>497</v>
      </c>
      <c r="B296" s="996"/>
      <c r="C296" s="406" t="s">
        <v>1337</v>
      </c>
      <c r="D296" s="404" t="str">
        <f>'Nomenclator tarife'!L291</f>
        <v xml:space="preserve"> </v>
      </c>
      <c r="E296" s="404">
        <f>'Nomenclator tarife'!M291</f>
        <v>4023.58</v>
      </c>
      <c r="F296" s="404"/>
      <c r="G296" s="388"/>
      <c r="H296" s="447"/>
      <c r="I296" s="447"/>
      <c r="J296" s="447"/>
      <c r="L296" s="447" t="e">
        <f t="shared" si="31"/>
        <v>#VALUE!</v>
      </c>
      <c r="M296" s="447">
        <f t="shared" si="32"/>
        <v>4023.58</v>
      </c>
      <c r="N296" s="447">
        <f t="shared" si="33"/>
        <v>0</v>
      </c>
    </row>
    <row r="297" spans="1:14" s="414" customFormat="1" ht="16.5" customHeight="1">
      <c r="A297" s="402" t="s">
        <v>498</v>
      </c>
      <c r="B297" s="996"/>
      <c r="C297" s="406" t="s">
        <v>1331</v>
      </c>
      <c r="D297" s="404" t="str">
        <f>'Nomenclator tarife'!L292</f>
        <v xml:space="preserve"> </v>
      </c>
      <c r="E297" s="404">
        <f>'Nomenclator tarife'!M292</f>
        <v>6020.37</v>
      </c>
      <c r="F297" s="404"/>
      <c r="G297" s="388"/>
      <c r="H297" s="447"/>
      <c r="I297" s="447"/>
      <c r="J297" s="447"/>
      <c r="L297" s="447" t="e">
        <f t="shared" si="31"/>
        <v>#VALUE!</v>
      </c>
      <c r="M297" s="447">
        <f t="shared" si="32"/>
        <v>6020.37</v>
      </c>
      <c r="N297" s="447">
        <f t="shared" si="33"/>
        <v>0</v>
      </c>
    </row>
    <row r="298" spans="1:14" s="414" customFormat="1" ht="16.5" customHeight="1">
      <c r="A298" s="402" t="s">
        <v>499</v>
      </c>
      <c r="B298" s="996"/>
      <c r="C298" s="406" t="s">
        <v>1332</v>
      </c>
      <c r="D298" s="404" t="str">
        <f>'Nomenclator tarife'!L293</f>
        <v xml:space="preserve"> </v>
      </c>
      <c r="E298" s="404">
        <f>'Nomenclator tarife'!M293</f>
        <v>6020.37</v>
      </c>
      <c r="F298" s="404"/>
      <c r="G298" s="388"/>
      <c r="H298" s="447"/>
      <c r="I298" s="447"/>
      <c r="J298" s="447"/>
      <c r="L298" s="447" t="e">
        <f t="shared" si="31"/>
        <v>#VALUE!</v>
      </c>
      <c r="M298" s="447">
        <f t="shared" si="32"/>
        <v>6020.37</v>
      </c>
      <c r="N298" s="447">
        <f t="shared" si="33"/>
        <v>0</v>
      </c>
    </row>
    <row r="299" spans="1:14" s="414" customFormat="1" ht="16.5" customHeight="1">
      <c r="A299" s="402" t="s">
        <v>500</v>
      </c>
      <c r="B299" s="996"/>
      <c r="C299" s="406" t="s">
        <v>1338</v>
      </c>
      <c r="D299" s="404" t="str">
        <f>'Nomenclator tarife'!L294</f>
        <v xml:space="preserve"> </v>
      </c>
      <c r="E299" s="404">
        <f>'Nomenclator tarife'!M294</f>
        <v>6020.37</v>
      </c>
      <c r="F299" s="404"/>
      <c r="G299" s="388"/>
      <c r="H299" s="447"/>
      <c r="I299" s="447"/>
      <c r="J299" s="447"/>
      <c r="L299" s="447" t="e">
        <f t="shared" si="31"/>
        <v>#VALUE!</v>
      </c>
      <c r="M299" s="447">
        <f t="shared" si="32"/>
        <v>6020.37</v>
      </c>
      <c r="N299" s="447">
        <f t="shared" si="33"/>
        <v>0</v>
      </c>
    </row>
    <row r="300" spans="1:14" s="414" customFormat="1" ht="16.5" customHeight="1">
      <c r="A300" s="402" t="s">
        <v>501</v>
      </c>
      <c r="B300" s="996"/>
      <c r="C300" s="406" t="s">
        <v>1292</v>
      </c>
      <c r="D300" s="404" t="str">
        <f>'Nomenclator tarife'!L295</f>
        <v xml:space="preserve"> </v>
      </c>
      <c r="E300" s="404">
        <f>'Nomenclator tarife'!M295</f>
        <v>6941.94</v>
      </c>
      <c r="F300" s="404"/>
      <c r="G300" s="388"/>
      <c r="H300" s="447"/>
      <c r="I300" s="447"/>
      <c r="J300" s="447"/>
      <c r="L300" s="447" t="e">
        <f t="shared" si="31"/>
        <v>#VALUE!</v>
      </c>
      <c r="M300" s="447">
        <f t="shared" si="32"/>
        <v>6941.94</v>
      </c>
      <c r="N300" s="447">
        <f t="shared" si="33"/>
        <v>0</v>
      </c>
    </row>
    <row r="301" spans="1:14" s="414" customFormat="1" ht="16.5" customHeight="1">
      <c r="A301" s="402" t="s">
        <v>502</v>
      </c>
      <c r="B301" s="996"/>
      <c r="C301" s="406" t="s">
        <v>1339</v>
      </c>
      <c r="D301" s="404" t="str">
        <f>'Nomenclator tarife'!L296</f>
        <v xml:space="preserve"> </v>
      </c>
      <c r="E301" s="404">
        <f>'Nomenclator tarife'!M296</f>
        <v>6941.94</v>
      </c>
      <c r="F301" s="404"/>
      <c r="G301" s="388"/>
      <c r="H301" s="447"/>
      <c r="I301" s="447"/>
      <c r="J301" s="447"/>
      <c r="L301" s="447" t="e">
        <f t="shared" si="31"/>
        <v>#VALUE!</v>
      </c>
      <c r="M301" s="447">
        <f t="shared" si="32"/>
        <v>6941.94</v>
      </c>
      <c r="N301" s="447">
        <f t="shared" si="33"/>
        <v>0</v>
      </c>
    </row>
    <row r="302" spans="1:14" s="414" customFormat="1">
      <c r="A302" s="402" t="s">
        <v>503</v>
      </c>
      <c r="B302" s="996"/>
      <c r="C302" s="406" t="s">
        <v>1333</v>
      </c>
      <c r="D302" s="404" t="str">
        <f>'Nomenclator tarife'!L297</f>
        <v xml:space="preserve"> </v>
      </c>
      <c r="E302" s="404">
        <f>'Nomenclator tarife'!M297</f>
        <v>9685.32</v>
      </c>
      <c r="F302" s="404"/>
      <c r="G302" s="388"/>
      <c r="H302" s="447"/>
      <c r="I302" s="447"/>
      <c r="J302" s="447"/>
      <c r="L302" s="447" t="e">
        <f t="shared" si="31"/>
        <v>#VALUE!</v>
      </c>
      <c r="M302" s="447">
        <f t="shared" si="32"/>
        <v>9685.32</v>
      </c>
      <c r="N302" s="447">
        <f t="shared" si="33"/>
        <v>0</v>
      </c>
    </row>
    <row r="303" spans="1:14" s="414" customFormat="1">
      <c r="A303" s="402" t="s">
        <v>504</v>
      </c>
      <c r="B303" s="996"/>
      <c r="C303" s="406" t="s">
        <v>1334</v>
      </c>
      <c r="D303" s="404" t="str">
        <f>'Nomenclator tarife'!L298</f>
        <v xml:space="preserve"> </v>
      </c>
      <c r="E303" s="404">
        <f>'Nomenclator tarife'!M298</f>
        <v>9685.32</v>
      </c>
      <c r="F303" s="404"/>
      <c r="G303" s="388"/>
      <c r="H303" s="447"/>
      <c r="I303" s="447"/>
      <c r="J303" s="447"/>
      <c r="L303" s="447" t="e">
        <f t="shared" si="31"/>
        <v>#VALUE!</v>
      </c>
      <c r="M303" s="447">
        <f t="shared" si="32"/>
        <v>9685.32</v>
      </c>
      <c r="N303" s="447">
        <f t="shared" si="33"/>
        <v>0</v>
      </c>
    </row>
    <row r="304" spans="1:14" s="414" customFormat="1">
      <c r="A304" s="402" t="s">
        <v>505</v>
      </c>
      <c r="B304" s="996"/>
      <c r="C304" s="406" t="s">
        <v>1340</v>
      </c>
      <c r="D304" s="404" t="str">
        <f>'Nomenclator tarife'!L299</f>
        <v xml:space="preserve"> </v>
      </c>
      <c r="E304" s="404">
        <f>'Nomenclator tarife'!M299</f>
        <v>10988.37</v>
      </c>
      <c r="F304" s="404"/>
      <c r="G304" s="388"/>
      <c r="H304" s="447"/>
      <c r="I304" s="447"/>
      <c r="J304" s="447"/>
      <c r="L304" s="447" t="e">
        <f t="shared" si="31"/>
        <v>#VALUE!</v>
      </c>
      <c r="M304" s="447">
        <f t="shared" si="32"/>
        <v>10988.37</v>
      </c>
      <c r="N304" s="447">
        <f t="shared" si="33"/>
        <v>0</v>
      </c>
    </row>
    <row r="305" spans="1:14" s="414" customFormat="1" ht="180.6" customHeight="1">
      <c r="A305" s="402" t="s">
        <v>506</v>
      </c>
      <c r="B305" s="996" t="s">
        <v>1370</v>
      </c>
      <c r="C305" s="406" t="s">
        <v>1337</v>
      </c>
      <c r="D305" s="404" t="str">
        <f>'Nomenclator tarife'!L300</f>
        <v xml:space="preserve"> </v>
      </c>
      <c r="E305" s="404">
        <f>'Nomenclator tarife'!M300</f>
        <v>3894.88</v>
      </c>
      <c r="F305" s="404"/>
      <c r="G305" s="388"/>
      <c r="H305" s="447"/>
      <c r="I305" s="447"/>
      <c r="J305" s="447"/>
      <c r="L305" s="447" t="e">
        <f t="shared" si="31"/>
        <v>#VALUE!</v>
      </c>
      <c r="M305" s="447">
        <f t="shared" si="32"/>
        <v>3894.88</v>
      </c>
      <c r="N305" s="447">
        <f t="shared" si="33"/>
        <v>0</v>
      </c>
    </row>
    <row r="306" spans="1:14" s="414" customFormat="1" ht="16.5" customHeight="1">
      <c r="A306" s="402" t="s">
        <v>507</v>
      </c>
      <c r="B306" s="996"/>
      <c r="C306" s="406" t="s">
        <v>1331</v>
      </c>
      <c r="D306" s="404" t="str">
        <f>'Nomenclator tarife'!L301</f>
        <v xml:space="preserve"> </v>
      </c>
      <c r="E306" s="404">
        <f>'Nomenclator tarife'!M301</f>
        <v>3198.3</v>
      </c>
      <c r="F306" s="404"/>
      <c r="G306" s="388"/>
      <c r="H306" s="447"/>
      <c r="I306" s="447"/>
      <c r="J306" s="447"/>
      <c r="L306" s="447" t="e">
        <f t="shared" si="31"/>
        <v>#VALUE!</v>
      </c>
      <c r="M306" s="447">
        <f t="shared" si="32"/>
        <v>3198.3</v>
      </c>
      <c r="N306" s="447">
        <f t="shared" si="33"/>
        <v>0</v>
      </c>
    </row>
    <row r="307" spans="1:14" s="414" customFormat="1" ht="16.5" customHeight="1">
      <c r="A307" s="402" t="s">
        <v>508</v>
      </c>
      <c r="B307" s="996"/>
      <c r="C307" s="406" t="s">
        <v>1332</v>
      </c>
      <c r="D307" s="404" t="str">
        <f>'Nomenclator tarife'!L302</f>
        <v xml:space="preserve"> </v>
      </c>
      <c r="E307" s="404">
        <f>'Nomenclator tarife'!M302</f>
        <v>3198.3</v>
      </c>
      <c r="F307" s="404"/>
      <c r="G307" s="388"/>
      <c r="H307" s="447"/>
      <c r="I307" s="447"/>
      <c r="J307" s="447"/>
      <c r="L307" s="447" t="e">
        <f t="shared" si="31"/>
        <v>#VALUE!</v>
      </c>
      <c r="M307" s="447">
        <f t="shared" si="32"/>
        <v>3198.3</v>
      </c>
      <c r="N307" s="447">
        <f t="shared" si="33"/>
        <v>0</v>
      </c>
    </row>
    <row r="308" spans="1:14" s="414" customFormat="1" ht="16.5" customHeight="1">
      <c r="A308" s="402" t="s">
        <v>509</v>
      </c>
      <c r="B308" s="996"/>
      <c r="C308" s="406" t="s">
        <v>1338</v>
      </c>
      <c r="D308" s="404" t="str">
        <f>'Nomenclator tarife'!L303</f>
        <v xml:space="preserve"> </v>
      </c>
      <c r="E308" s="404">
        <f>'Nomenclator tarife'!M303</f>
        <v>4489.72</v>
      </c>
      <c r="F308" s="404"/>
      <c r="G308" s="388"/>
      <c r="H308" s="447"/>
      <c r="I308" s="447"/>
      <c r="J308" s="447"/>
      <c r="L308" s="447" t="e">
        <f t="shared" si="31"/>
        <v>#VALUE!</v>
      </c>
      <c r="M308" s="447">
        <f t="shared" si="32"/>
        <v>4489.72</v>
      </c>
      <c r="N308" s="447">
        <f t="shared" si="33"/>
        <v>0</v>
      </c>
    </row>
    <row r="309" spans="1:14" s="414" customFormat="1" ht="16.5" customHeight="1">
      <c r="A309" s="402" t="s">
        <v>510</v>
      </c>
      <c r="B309" s="996"/>
      <c r="C309" s="406" t="s">
        <v>1292</v>
      </c>
      <c r="D309" s="404" t="str">
        <f>'Nomenclator tarife'!L304</f>
        <v xml:space="preserve"> </v>
      </c>
      <c r="E309" s="404">
        <f>'Nomenclator tarife'!M304</f>
        <v>4489.72</v>
      </c>
      <c r="F309" s="404"/>
      <c r="G309" s="388"/>
      <c r="H309" s="447"/>
      <c r="I309" s="447">
        <v>4575.08</v>
      </c>
      <c r="J309" s="447"/>
      <c r="L309" s="447" t="e">
        <f t="shared" si="31"/>
        <v>#VALUE!</v>
      </c>
      <c r="M309" s="447">
        <f t="shared" si="32"/>
        <v>-85.359999999999673</v>
      </c>
      <c r="N309" s="447">
        <f t="shared" si="33"/>
        <v>0</v>
      </c>
    </row>
    <row r="310" spans="1:14" s="414" customFormat="1" ht="16.5" customHeight="1">
      <c r="A310" s="402" t="s">
        <v>511</v>
      </c>
      <c r="B310" s="996"/>
      <c r="C310" s="406" t="s">
        <v>1339</v>
      </c>
      <c r="D310" s="404" t="str">
        <f>'Nomenclator tarife'!L305</f>
        <v xml:space="preserve"> </v>
      </c>
      <c r="E310" s="404">
        <f>'Nomenclator tarife'!M305</f>
        <v>5295.23</v>
      </c>
      <c r="F310" s="404"/>
      <c r="G310" s="388"/>
      <c r="H310" s="447"/>
      <c r="I310" s="447"/>
      <c r="J310" s="447"/>
      <c r="L310" s="447" t="e">
        <f t="shared" ref="L310:L344" si="34">D310-H310</f>
        <v>#VALUE!</v>
      </c>
      <c r="M310" s="447">
        <f t="shared" ref="M310:M344" si="35">E310-I310</f>
        <v>5295.23</v>
      </c>
      <c r="N310" s="447">
        <f t="shared" ref="N310:N344" si="36">F310-J310</f>
        <v>0</v>
      </c>
    </row>
    <row r="311" spans="1:14" s="414" customFormat="1">
      <c r="A311" s="402" t="s">
        <v>512</v>
      </c>
      <c r="B311" s="996"/>
      <c r="C311" s="406" t="s">
        <v>1333</v>
      </c>
      <c r="D311" s="404" t="str">
        <f>'Nomenclator tarife'!L306</f>
        <v xml:space="preserve"> </v>
      </c>
      <c r="E311" s="404">
        <f>'Nomenclator tarife'!M306</f>
        <v>6983.39</v>
      </c>
      <c r="F311" s="404"/>
      <c r="G311" s="388"/>
      <c r="H311" s="447"/>
      <c r="I311" s="447"/>
      <c r="J311" s="447"/>
      <c r="L311" s="447" t="e">
        <f t="shared" si="34"/>
        <v>#VALUE!</v>
      </c>
      <c r="M311" s="447">
        <f t="shared" si="35"/>
        <v>6983.39</v>
      </c>
      <c r="N311" s="447">
        <f t="shared" si="36"/>
        <v>0</v>
      </c>
    </row>
    <row r="312" spans="1:14" s="414" customFormat="1">
      <c r="A312" s="402" t="s">
        <v>513</v>
      </c>
      <c r="B312" s="996"/>
      <c r="C312" s="406" t="s">
        <v>1348</v>
      </c>
      <c r="D312" s="404" t="str">
        <f>'Nomenclator tarife'!L307</f>
        <v xml:space="preserve"> </v>
      </c>
      <c r="E312" s="404">
        <f>'Nomenclator tarife'!M307</f>
        <v>16530.849999999999</v>
      </c>
      <c r="F312" s="404"/>
      <c r="G312" s="388"/>
      <c r="H312" s="447"/>
      <c r="I312" s="447"/>
      <c r="J312" s="447"/>
      <c r="L312" s="447" t="e">
        <f t="shared" si="34"/>
        <v>#VALUE!</v>
      </c>
      <c r="M312" s="447">
        <f t="shared" si="35"/>
        <v>16530.849999999999</v>
      </c>
      <c r="N312" s="447">
        <f t="shared" si="36"/>
        <v>0</v>
      </c>
    </row>
    <row r="313" spans="1:14" s="414" customFormat="1">
      <c r="A313" s="402" t="s">
        <v>514</v>
      </c>
      <c r="B313" s="996"/>
      <c r="C313" s="406" t="s">
        <v>1340</v>
      </c>
      <c r="D313" s="404" t="str">
        <f>'Nomenclator tarife'!L308</f>
        <v xml:space="preserve"> </v>
      </c>
      <c r="E313" s="404">
        <f>'Nomenclator tarife'!M308</f>
        <v>17928.03</v>
      </c>
      <c r="F313" s="404"/>
      <c r="G313" s="388"/>
      <c r="H313" s="447"/>
      <c r="I313" s="447"/>
      <c r="J313" s="447"/>
      <c r="L313" s="447" t="e">
        <f t="shared" si="34"/>
        <v>#VALUE!</v>
      </c>
      <c r="M313" s="447">
        <f t="shared" si="35"/>
        <v>17928.03</v>
      </c>
      <c r="N313" s="447">
        <f t="shared" si="36"/>
        <v>0</v>
      </c>
    </row>
    <row r="314" spans="1:14" s="414" customFormat="1" ht="180.6" customHeight="1">
      <c r="A314" s="402" t="s">
        <v>515</v>
      </c>
      <c r="B314" s="996" t="s">
        <v>1371</v>
      </c>
      <c r="C314" s="406" t="s">
        <v>1331</v>
      </c>
      <c r="D314" s="404" t="str">
        <f>'Nomenclator tarife'!L309</f>
        <v xml:space="preserve"> </v>
      </c>
      <c r="E314" s="404">
        <f>'Nomenclator tarife'!M309</f>
        <v>4339.87</v>
      </c>
      <c r="F314" s="404"/>
      <c r="G314" s="388"/>
      <c r="H314" s="447"/>
      <c r="I314" s="447"/>
      <c r="J314" s="447"/>
      <c r="L314" s="447" t="e">
        <f t="shared" si="34"/>
        <v>#VALUE!</v>
      </c>
      <c r="M314" s="447">
        <f t="shared" si="35"/>
        <v>4339.87</v>
      </c>
      <c r="N314" s="447">
        <f t="shared" si="36"/>
        <v>0</v>
      </c>
    </row>
    <row r="315" spans="1:14" s="414" customFormat="1" ht="16.5" customHeight="1">
      <c r="A315" s="402" t="s">
        <v>516</v>
      </c>
      <c r="B315" s="996"/>
      <c r="C315" s="406" t="s">
        <v>1332</v>
      </c>
      <c r="D315" s="404" t="str">
        <f>'Nomenclator tarife'!L310</f>
        <v xml:space="preserve"> </v>
      </c>
      <c r="E315" s="404">
        <f>'Nomenclator tarife'!M310</f>
        <v>4339.87</v>
      </c>
      <c r="F315" s="404"/>
      <c r="G315" s="388"/>
      <c r="H315" s="447"/>
      <c r="I315" s="447"/>
      <c r="J315" s="447"/>
      <c r="L315" s="447" t="e">
        <f t="shared" si="34"/>
        <v>#VALUE!</v>
      </c>
      <c r="M315" s="447">
        <f t="shared" si="35"/>
        <v>4339.87</v>
      </c>
      <c r="N315" s="447">
        <f t="shared" si="36"/>
        <v>0</v>
      </c>
    </row>
    <row r="316" spans="1:14" s="414" customFormat="1" ht="16.5" customHeight="1">
      <c r="A316" s="402" t="s">
        <v>517</v>
      </c>
      <c r="B316" s="996"/>
      <c r="C316" s="406" t="s">
        <v>1338</v>
      </c>
      <c r="D316" s="404" t="str">
        <f>'Nomenclator tarife'!L311</f>
        <v xml:space="preserve"> </v>
      </c>
      <c r="E316" s="404">
        <f>'Nomenclator tarife'!M311</f>
        <v>4462.08</v>
      </c>
      <c r="F316" s="404"/>
      <c r="G316" s="388"/>
      <c r="H316" s="447"/>
      <c r="I316" s="447"/>
      <c r="J316" s="447"/>
      <c r="L316" s="447" t="e">
        <f t="shared" si="34"/>
        <v>#VALUE!</v>
      </c>
      <c r="M316" s="447">
        <f t="shared" si="35"/>
        <v>4462.08</v>
      </c>
      <c r="N316" s="447">
        <f t="shared" si="36"/>
        <v>0</v>
      </c>
    </row>
    <row r="317" spans="1:14" s="414" customFormat="1" ht="16.5" customHeight="1">
      <c r="A317" s="402" t="s">
        <v>518</v>
      </c>
      <c r="B317" s="996"/>
      <c r="C317" s="406" t="s">
        <v>1292</v>
      </c>
      <c r="D317" s="404" t="str">
        <f>'Nomenclator tarife'!L312</f>
        <v xml:space="preserve"> </v>
      </c>
      <c r="E317" s="404">
        <f>'Nomenclator tarife'!M312</f>
        <v>4806.78</v>
      </c>
      <c r="F317" s="404"/>
      <c r="G317" s="388"/>
      <c r="H317" s="447"/>
      <c r="I317" s="447"/>
      <c r="J317" s="447"/>
      <c r="L317" s="447" t="e">
        <f t="shared" si="34"/>
        <v>#VALUE!</v>
      </c>
      <c r="M317" s="447">
        <f t="shared" si="35"/>
        <v>4806.78</v>
      </c>
      <c r="N317" s="447">
        <f t="shared" si="36"/>
        <v>0</v>
      </c>
    </row>
    <row r="318" spans="1:14" s="414" customFormat="1" ht="16.5" customHeight="1">
      <c r="A318" s="402" t="s">
        <v>519</v>
      </c>
      <c r="B318" s="996"/>
      <c r="C318" s="406" t="s">
        <v>1339</v>
      </c>
      <c r="D318" s="404" t="str">
        <f>'Nomenclator tarife'!L313</f>
        <v xml:space="preserve"> </v>
      </c>
      <c r="E318" s="404">
        <f>'Nomenclator tarife'!M313</f>
        <v>7010.9</v>
      </c>
      <c r="F318" s="404"/>
      <c r="G318" s="388"/>
      <c r="H318" s="447"/>
      <c r="I318" s="447"/>
      <c r="J318" s="447"/>
      <c r="L318" s="447" t="e">
        <f t="shared" si="34"/>
        <v>#VALUE!</v>
      </c>
      <c r="M318" s="447">
        <f t="shared" si="35"/>
        <v>7010.9</v>
      </c>
      <c r="N318" s="447">
        <f t="shared" si="36"/>
        <v>0</v>
      </c>
    </row>
    <row r="319" spans="1:14" s="414" customFormat="1">
      <c r="A319" s="402" t="s">
        <v>520</v>
      </c>
      <c r="B319" s="996"/>
      <c r="C319" s="406" t="s">
        <v>1333</v>
      </c>
      <c r="D319" s="404" t="str">
        <f>'Nomenclator tarife'!L314</f>
        <v xml:space="preserve"> </v>
      </c>
      <c r="E319" s="404">
        <f>'Nomenclator tarife'!M314</f>
        <v>7072.02</v>
      </c>
      <c r="F319" s="404"/>
      <c r="G319" s="388"/>
      <c r="H319" s="447"/>
      <c r="I319" s="447"/>
      <c r="J319" s="447"/>
      <c r="L319" s="447" t="e">
        <f t="shared" si="34"/>
        <v>#VALUE!</v>
      </c>
      <c r="M319" s="447">
        <f t="shared" si="35"/>
        <v>7072.02</v>
      </c>
      <c r="N319" s="447">
        <f t="shared" si="36"/>
        <v>0</v>
      </c>
    </row>
    <row r="320" spans="1:14" s="414" customFormat="1">
      <c r="A320" s="402" t="s">
        <v>521</v>
      </c>
      <c r="B320" s="996"/>
      <c r="C320" s="406" t="s">
        <v>1348</v>
      </c>
      <c r="D320" s="404" t="str">
        <f>'Nomenclator tarife'!L315</f>
        <v xml:space="preserve"> </v>
      </c>
      <c r="E320" s="404">
        <f>'Nomenclator tarife'!M315</f>
        <v>13422.89</v>
      </c>
      <c r="F320" s="404"/>
      <c r="G320" s="388"/>
      <c r="H320" s="447"/>
      <c r="I320" s="447"/>
      <c r="J320" s="447"/>
      <c r="L320" s="447" t="e">
        <f t="shared" si="34"/>
        <v>#VALUE!</v>
      </c>
      <c r="M320" s="447">
        <f t="shared" si="35"/>
        <v>13422.89</v>
      </c>
      <c r="N320" s="447">
        <f t="shared" si="36"/>
        <v>0</v>
      </c>
    </row>
    <row r="321" spans="1:14" s="414" customFormat="1">
      <c r="A321" s="402" t="s">
        <v>522</v>
      </c>
      <c r="B321" s="996"/>
      <c r="C321" s="406" t="s">
        <v>1340</v>
      </c>
      <c r="D321" s="404" t="str">
        <f>'Nomenclator tarife'!L316</f>
        <v xml:space="preserve"> </v>
      </c>
      <c r="E321" s="404">
        <f>'Nomenclator tarife'!M316</f>
        <v>20587.87</v>
      </c>
      <c r="F321" s="404"/>
      <c r="G321" s="388"/>
      <c r="H321" s="447"/>
      <c r="I321" s="447"/>
      <c r="J321" s="447"/>
      <c r="L321" s="447" t="e">
        <f t="shared" si="34"/>
        <v>#VALUE!</v>
      </c>
      <c r="M321" s="447">
        <f t="shared" si="35"/>
        <v>20587.87</v>
      </c>
      <c r="N321" s="447">
        <f t="shared" si="36"/>
        <v>0</v>
      </c>
    </row>
    <row r="322" spans="1:14" s="414" customFormat="1" ht="180.6" customHeight="1">
      <c r="A322" s="402" t="s">
        <v>523</v>
      </c>
      <c r="B322" s="996" t="s">
        <v>1372</v>
      </c>
      <c r="C322" s="406" t="s">
        <v>1332</v>
      </c>
      <c r="D322" s="404" t="str">
        <f>'Nomenclator tarife'!L317</f>
        <v xml:space="preserve"> </v>
      </c>
      <c r="E322" s="404">
        <f>'Nomenclator tarife'!M317</f>
        <v>4481.6099999999997</v>
      </c>
      <c r="F322" s="404"/>
      <c r="G322" s="388"/>
      <c r="H322" s="447"/>
      <c r="I322" s="447"/>
      <c r="J322" s="447"/>
      <c r="L322" s="447" t="e">
        <f t="shared" si="34"/>
        <v>#VALUE!</v>
      </c>
      <c r="M322" s="447">
        <f t="shared" si="35"/>
        <v>4481.6099999999997</v>
      </c>
      <c r="N322" s="447">
        <f t="shared" si="36"/>
        <v>0</v>
      </c>
    </row>
    <row r="323" spans="1:14" s="414" customFormat="1" ht="16.5" customHeight="1">
      <c r="A323" s="402" t="s">
        <v>524</v>
      </c>
      <c r="B323" s="996"/>
      <c r="C323" s="406" t="s">
        <v>1338</v>
      </c>
      <c r="D323" s="404" t="str">
        <f>'Nomenclator tarife'!L318</f>
        <v xml:space="preserve"> </v>
      </c>
      <c r="E323" s="404">
        <f>'Nomenclator tarife'!M318</f>
        <v>4481.6099999999997</v>
      </c>
      <c r="F323" s="404"/>
      <c r="G323" s="388"/>
      <c r="H323" s="447"/>
      <c r="I323" s="447"/>
      <c r="J323" s="447"/>
      <c r="L323" s="447" t="e">
        <f t="shared" si="34"/>
        <v>#VALUE!</v>
      </c>
      <c r="M323" s="447">
        <f t="shared" si="35"/>
        <v>4481.6099999999997</v>
      </c>
      <c r="N323" s="447">
        <f t="shared" si="36"/>
        <v>0</v>
      </c>
    </row>
    <row r="324" spans="1:14" s="414" customFormat="1" ht="16.5" customHeight="1">
      <c r="A324" s="402" t="s">
        <v>525</v>
      </c>
      <c r="B324" s="996"/>
      <c r="C324" s="406" t="s">
        <v>1292</v>
      </c>
      <c r="D324" s="404" t="str">
        <f>'Nomenclator tarife'!L319</f>
        <v xml:space="preserve"> </v>
      </c>
      <c r="E324" s="404">
        <f>'Nomenclator tarife'!M319</f>
        <v>4953.54</v>
      </c>
      <c r="F324" s="404"/>
      <c r="G324" s="388"/>
      <c r="H324" s="447"/>
      <c r="I324" s="447"/>
      <c r="J324" s="447"/>
      <c r="L324" s="447" t="e">
        <f t="shared" si="34"/>
        <v>#VALUE!</v>
      </c>
      <c r="M324" s="447">
        <f t="shared" si="35"/>
        <v>4953.54</v>
      </c>
      <c r="N324" s="447">
        <f t="shared" si="36"/>
        <v>0</v>
      </c>
    </row>
    <row r="325" spans="1:14" s="414" customFormat="1" ht="16.5" customHeight="1">
      <c r="A325" s="402" t="s">
        <v>526</v>
      </c>
      <c r="B325" s="996"/>
      <c r="C325" s="406" t="s">
        <v>1339</v>
      </c>
      <c r="D325" s="404" t="str">
        <f>'Nomenclator tarife'!L320</f>
        <v xml:space="preserve"> </v>
      </c>
      <c r="E325" s="404">
        <f>'Nomenclator tarife'!M320</f>
        <v>7030.43</v>
      </c>
      <c r="F325" s="404"/>
      <c r="G325" s="388"/>
      <c r="H325" s="447"/>
      <c r="I325" s="447"/>
      <c r="J325" s="447"/>
      <c r="L325" s="447" t="e">
        <f t="shared" si="34"/>
        <v>#VALUE!</v>
      </c>
      <c r="M325" s="447">
        <f t="shared" si="35"/>
        <v>7030.43</v>
      </c>
      <c r="N325" s="447">
        <f t="shared" si="36"/>
        <v>0</v>
      </c>
    </row>
    <row r="326" spans="1:14" s="414" customFormat="1">
      <c r="A326" s="402" t="s">
        <v>527</v>
      </c>
      <c r="B326" s="996"/>
      <c r="C326" s="406" t="s">
        <v>1333</v>
      </c>
      <c r="D326" s="404" t="str">
        <f>'Nomenclator tarife'!L321</f>
        <v xml:space="preserve"> </v>
      </c>
      <c r="E326" s="404">
        <f>'Nomenclator tarife'!M321</f>
        <v>7259.23</v>
      </c>
      <c r="F326" s="404"/>
      <c r="G326" s="388"/>
      <c r="H326" s="447"/>
      <c r="I326" s="447"/>
      <c r="J326" s="447"/>
      <c r="L326" s="447" t="e">
        <f t="shared" si="34"/>
        <v>#VALUE!</v>
      </c>
      <c r="M326" s="447">
        <f t="shared" si="35"/>
        <v>7259.23</v>
      </c>
      <c r="N326" s="447">
        <f t="shared" si="36"/>
        <v>0</v>
      </c>
    </row>
    <row r="327" spans="1:14" s="414" customFormat="1">
      <c r="A327" s="402" t="s">
        <v>528</v>
      </c>
      <c r="B327" s="996"/>
      <c r="C327" s="406" t="s">
        <v>1348</v>
      </c>
      <c r="D327" s="404" t="str">
        <f>'Nomenclator tarife'!L322</f>
        <v xml:space="preserve"> </v>
      </c>
      <c r="E327" s="404">
        <f>'Nomenclator tarife'!M322</f>
        <v>17249.560000000001</v>
      </c>
      <c r="F327" s="404"/>
      <c r="G327" s="388"/>
      <c r="H327" s="447"/>
      <c r="I327" s="447"/>
      <c r="J327" s="447"/>
      <c r="L327" s="447" t="e">
        <f t="shared" si="34"/>
        <v>#VALUE!</v>
      </c>
      <c r="M327" s="447">
        <f t="shared" si="35"/>
        <v>17249.560000000001</v>
      </c>
      <c r="N327" s="447">
        <f t="shared" si="36"/>
        <v>0</v>
      </c>
    </row>
    <row r="328" spans="1:14" s="414" customFormat="1">
      <c r="A328" s="402" t="s">
        <v>529</v>
      </c>
      <c r="B328" s="996"/>
      <c r="C328" s="406" t="s">
        <v>1340</v>
      </c>
      <c r="D328" s="404" t="str">
        <f>'Nomenclator tarife'!L323</f>
        <v xml:space="preserve"> </v>
      </c>
      <c r="E328" s="404">
        <f>'Nomenclator tarife'!M323</f>
        <v>20607.400000000001</v>
      </c>
      <c r="F328" s="404"/>
      <c r="G328" s="388"/>
      <c r="H328" s="447"/>
      <c r="I328" s="447"/>
      <c r="J328" s="447"/>
      <c r="L328" s="447" t="e">
        <f t="shared" si="34"/>
        <v>#VALUE!</v>
      </c>
      <c r="M328" s="447">
        <f t="shared" si="35"/>
        <v>20607.400000000001</v>
      </c>
      <c r="N328" s="447">
        <f t="shared" si="36"/>
        <v>0</v>
      </c>
    </row>
    <row r="329" spans="1:14" s="414" customFormat="1" ht="180.6" customHeight="1">
      <c r="A329" s="402" t="s">
        <v>530</v>
      </c>
      <c r="B329" s="996" t="s">
        <v>1373</v>
      </c>
      <c r="C329" s="406" t="s">
        <v>1338</v>
      </c>
      <c r="D329" s="404" t="str">
        <f>'Nomenclator tarife'!L324</f>
        <v xml:space="preserve"> </v>
      </c>
      <c r="E329" s="404">
        <f>'Nomenclator tarife'!M324</f>
        <v>5664.92</v>
      </c>
      <c r="F329" s="404"/>
      <c r="G329" s="388"/>
      <c r="H329" s="447"/>
      <c r="I329" s="447"/>
      <c r="J329" s="447"/>
      <c r="L329" s="447" t="e">
        <f t="shared" si="34"/>
        <v>#VALUE!</v>
      </c>
      <c r="M329" s="447">
        <f t="shared" si="35"/>
        <v>5664.92</v>
      </c>
      <c r="N329" s="447">
        <f t="shared" si="36"/>
        <v>0</v>
      </c>
    </row>
    <row r="330" spans="1:14" s="414" customFormat="1" ht="16.5" customHeight="1">
      <c r="A330" s="402" t="s">
        <v>531</v>
      </c>
      <c r="B330" s="996"/>
      <c r="C330" s="406" t="s">
        <v>1292</v>
      </c>
      <c r="D330" s="404" t="str">
        <f>'Nomenclator tarife'!L325</f>
        <v xml:space="preserve"> </v>
      </c>
      <c r="E330" s="404">
        <f>'Nomenclator tarife'!M325</f>
        <v>6800.85</v>
      </c>
      <c r="F330" s="404"/>
      <c r="G330" s="388"/>
      <c r="H330" s="447"/>
      <c r="I330" s="447"/>
      <c r="J330" s="447"/>
      <c r="L330" s="447" t="e">
        <f t="shared" si="34"/>
        <v>#VALUE!</v>
      </c>
      <c r="M330" s="447">
        <f t="shared" si="35"/>
        <v>6800.85</v>
      </c>
      <c r="N330" s="447">
        <f t="shared" si="36"/>
        <v>0</v>
      </c>
    </row>
    <row r="331" spans="1:14" s="414" customFormat="1" ht="16.5" customHeight="1">
      <c r="A331" s="402" t="s">
        <v>532</v>
      </c>
      <c r="B331" s="996"/>
      <c r="C331" s="406" t="s">
        <v>1339</v>
      </c>
      <c r="D331" s="404" t="str">
        <f>'Nomenclator tarife'!L326</f>
        <v xml:space="preserve"> </v>
      </c>
      <c r="E331" s="404">
        <f>'Nomenclator tarife'!M326</f>
        <v>8724.4500000000007</v>
      </c>
      <c r="F331" s="404"/>
      <c r="G331" s="388"/>
      <c r="H331" s="447"/>
      <c r="I331" s="447"/>
      <c r="J331" s="447"/>
      <c r="L331" s="447" t="e">
        <f t="shared" si="34"/>
        <v>#VALUE!</v>
      </c>
      <c r="M331" s="447">
        <f t="shared" si="35"/>
        <v>8724.4500000000007</v>
      </c>
      <c r="N331" s="447">
        <f t="shared" si="36"/>
        <v>0</v>
      </c>
    </row>
    <row r="332" spans="1:14" s="414" customFormat="1">
      <c r="A332" s="402" t="s">
        <v>533</v>
      </c>
      <c r="B332" s="996"/>
      <c r="C332" s="406" t="s">
        <v>1333</v>
      </c>
      <c r="D332" s="404" t="str">
        <f>'Nomenclator tarife'!L327</f>
        <v xml:space="preserve"> </v>
      </c>
      <c r="E332" s="404">
        <f>'Nomenclator tarife'!M327</f>
        <v>8724.4500000000007</v>
      </c>
      <c r="F332" s="404"/>
      <c r="G332" s="388"/>
      <c r="H332" s="447"/>
      <c r="I332" s="447"/>
      <c r="J332" s="447"/>
      <c r="L332" s="447" t="e">
        <f t="shared" si="34"/>
        <v>#VALUE!</v>
      </c>
      <c r="M332" s="447">
        <f t="shared" si="35"/>
        <v>8724.4500000000007</v>
      </c>
      <c r="N332" s="447">
        <f t="shared" si="36"/>
        <v>0</v>
      </c>
    </row>
    <row r="333" spans="1:14" s="414" customFormat="1">
      <c r="A333" s="402" t="s">
        <v>534</v>
      </c>
      <c r="B333" s="996"/>
      <c r="C333" s="406" t="s">
        <v>1348</v>
      </c>
      <c r="D333" s="404" t="str">
        <f>'Nomenclator tarife'!L328</f>
        <v xml:space="preserve"> </v>
      </c>
      <c r="E333" s="404">
        <f>'Nomenclator tarife'!M328</f>
        <v>14455.17</v>
      </c>
      <c r="F333" s="404"/>
      <c r="G333" s="388"/>
      <c r="H333" s="447"/>
      <c r="I333" s="447"/>
      <c r="J333" s="447"/>
      <c r="L333" s="447" t="e">
        <f t="shared" si="34"/>
        <v>#VALUE!</v>
      </c>
      <c r="M333" s="447">
        <f t="shared" si="35"/>
        <v>14455.17</v>
      </c>
      <c r="N333" s="447">
        <f t="shared" si="36"/>
        <v>0</v>
      </c>
    </row>
    <row r="334" spans="1:14" s="414" customFormat="1">
      <c r="A334" s="402" t="s">
        <v>535</v>
      </c>
      <c r="B334" s="996"/>
      <c r="C334" s="406" t="s">
        <v>1340</v>
      </c>
      <c r="D334" s="404" t="str">
        <f>'Nomenclator tarife'!L329</f>
        <v xml:space="preserve"> </v>
      </c>
      <c r="E334" s="404">
        <f>'Nomenclator tarife'!M329</f>
        <v>20618.27</v>
      </c>
      <c r="F334" s="404"/>
      <c r="G334" s="388"/>
      <c r="H334" s="447"/>
      <c r="I334" s="447"/>
      <c r="J334" s="447"/>
      <c r="L334" s="447" t="e">
        <f t="shared" si="34"/>
        <v>#VALUE!</v>
      </c>
      <c r="M334" s="447">
        <f t="shared" si="35"/>
        <v>20618.27</v>
      </c>
      <c r="N334" s="447">
        <f t="shared" si="36"/>
        <v>0</v>
      </c>
    </row>
    <row r="335" spans="1:14" s="414" customFormat="1" ht="180.6" customHeight="1">
      <c r="A335" s="402" t="s">
        <v>536</v>
      </c>
      <c r="B335" s="996" t="s">
        <v>1352</v>
      </c>
      <c r="C335" s="406" t="s">
        <v>1292</v>
      </c>
      <c r="D335" s="404" t="str">
        <f>'Nomenclator tarife'!L330</f>
        <v xml:space="preserve"> </v>
      </c>
      <c r="E335" s="404">
        <f>'Nomenclator tarife'!M330</f>
        <v>8884.7000000000007</v>
      </c>
      <c r="F335" s="404"/>
      <c r="G335" s="388"/>
      <c r="H335" s="447"/>
      <c r="I335" s="447"/>
      <c r="J335" s="447"/>
      <c r="L335" s="447" t="e">
        <f t="shared" si="34"/>
        <v>#VALUE!</v>
      </c>
      <c r="M335" s="447">
        <f t="shared" si="35"/>
        <v>8884.7000000000007</v>
      </c>
      <c r="N335" s="447">
        <f t="shared" si="36"/>
        <v>0</v>
      </c>
    </row>
    <row r="336" spans="1:14" s="414" customFormat="1" ht="16.5" customHeight="1">
      <c r="A336" s="402" t="s">
        <v>537</v>
      </c>
      <c r="B336" s="996"/>
      <c r="C336" s="406" t="s">
        <v>1339</v>
      </c>
      <c r="D336" s="404" t="str">
        <f>'Nomenclator tarife'!L331</f>
        <v xml:space="preserve"> </v>
      </c>
      <c r="E336" s="404">
        <f>'Nomenclator tarife'!M331</f>
        <v>10855.38</v>
      </c>
      <c r="F336" s="404"/>
      <c r="G336" s="388"/>
      <c r="H336" s="447"/>
      <c r="I336" s="447"/>
      <c r="J336" s="447"/>
      <c r="L336" s="447" t="e">
        <f t="shared" si="34"/>
        <v>#VALUE!</v>
      </c>
      <c r="M336" s="447">
        <f t="shared" si="35"/>
        <v>10855.38</v>
      </c>
      <c r="N336" s="447">
        <f t="shared" si="36"/>
        <v>0</v>
      </c>
    </row>
    <row r="337" spans="1:14" s="414" customFormat="1" ht="16.5" customHeight="1">
      <c r="A337" s="402" t="s">
        <v>538</v>
      </c>
      <c r="B337" s="996"/>
      <c r="C337" s="406" t="s">
        <v>1333</v>
      </c>
      <c r="D337" s="404" t="str">
        <f>'Nomenclator tarife'!L332</f>
        <v xml:space="preserve"> </v>
      </c>
      <c r="E337" s="404">
        <f>'Nomenclator tarife'!M332</f>
        <v>10855.38</v>
      </c>
      <c r="F337" s="404"/>
      <c r="G337" s="388"/>
      <c r="H337" s="447"/>
      <c r="I337" s="447"/>
      <c r="J337" s="447"/>
      <c r="L337" s="447" t="e">
        <f t="shared" si="34"/>
        <v>#VALUE!</v>
      </c>
      <c r="M337" s="447">
        <f t="shared" si="35"/>
        <v>10855.38</v>
      </c>
      <c r="N337" s="447">
        <f t="shared" si="36"/>
        <v>0</v>
      </c>
    </row>
    <row r="338" spans="1:14" s="414" customFormat="1" ht="16.5" customHeight="1">
      <c r="A338" s="402" t="s">
        <v>539</v>
      </c>
      <c r="B338" s="996"/>
      <c r="C338" s="406" t="s">
        <v>1348</v>
      </c>
      <c r="D338" s="404" t="str">
        <f>'Nomenclator tarife'!L333</f>
        <v xml:space="preserve"> </v>
      </c>
      <c r="E338" s="404">
        <f>'Nomenclator tarife'!M333</f>
        <v>14465.22</v>
      </c>
      <c r="F338" s="404"/>
      <c r="G338" s="388"/>
      <c r="H338" s="447"/>
      <c r="I338" s="447"/>
      <c r="J338" s="447"/>
      <c r="L338" s="447" t="e">
        <f t="shared" si="34"/>
        <v>#VALUE!</v>
      </c>
      <c r="M338" s="447">
        <f t="shared" si="35"/>
        <v>14465.22</v>
      </c>
      <c r="N338" s="447">
        <f t="shared" si="36"/>
        <v>0</v>
      </c>
    </row>
    <row r="339" spans="1:14" s="414" customFormat="1" ht="16.5" customHeight="1">
      <c r="A339" s="402" t="s">
        <v>540</v>
      </c>
      <c r="B339" s="996"/>
      <c r="C339" s="406" t="s">
        <v>1340</v>
      </c>
      <c r="D339" s="404" t="str">
        <f>'Nomenclator tarife'!L334</f>
        <v xml:space="preserve"> </v>
      </c>
      <c r="E339" s="404">
        <f>'Nomenclator tarife'!M334</f>
        <v>23926.15</v>
      </c>
      <c r="F339" s="404"/>
      <c r="G339" s="388"/>
      <c r="H339" s="447"/>
      <c r="I339" s="447"/>
      <c r="J339" s="447"/>
      <c r="L339" s="447" t="e">
        <f t="shared" si="34"/>
        <v>#VALUE!</v>
      </c>
      <c r="M339" s="447">
        <f t="shared" si="35"/>
        <v>23926.15</v>
      </c>
      <c r="N339" s="447">
        <f t="shared" si="36"/>
        <v>0</v>
      </c>
    </row>
    <row r="340" spans="1:14" s="414" customFormat="1" ht="16.5" customHeight="1">
      <c r="A340" s="402" t="s">
        <v>541</v>
      </c>
      <c r="B340" s="996" t="s">
        <v>1374</v>
      </c>
      <c r="C340" s="406" t="s">
        <v>1339</v>
      </c>
      <c r="D340" s="404" t="str">
        <f>'Nomenclator tarife'!L335</f>
        <v xml:space="preserve"> </v>
      </c>
      <c r="E340" s="404">
        <f>'Nomenclator tarife'!M335</f>
        <v>8667.84</v>
      </c>
      <c r="F340" s="404"/>
      <c r="G340" s="388"/>
      <c r="H340" s="447"/>
      <c r="I340" s="447"/>
      <c r="J340" s="447"/>
      <c r="L340" s="447" t="e">
        <f t="shared" si="34"/>
        <v>#VALUE!</v>
      </c>
      <c r="M340" s="447">
        <f t="shared" si="35"/>
        <v>8667.84</v>
      </c>
      <c r="N340" s="447">
        <f t="shared" si="36"/>
        <v>0</v>
      </c>
    </row>
    <row r="341" spans="1:14" s="414" customFormat="1">
      <c r="A341" s="402" t="s">
        <v>542</v>
      </c>
      <c r="B341" s="996"/>
      <c r="C341" s="406" t="s">
        <v>1333</v>
      </c>
      <c r="D341" s="404" t="str">
        <f>'Nomenclator tarife'!L336</f>
        <v xml:space="preserve"> </v>
      </c>
      <c r="E341" s="404">
        <f>'Nomenclator tarife'!M336</f>
        <v>8667.84</v>
      </c>
      <c r="F341" s="404"/>
      <c r="G341" s="388"/>
      <c r="H341" s="447"/>
      <c r="I341" s="447"/>
      <c r="J341" s="447"/>
      <c r="L341" s="447" t="e">
        <f t="shared" si="34"/>
        <v>#VALUE!</v>
      </c>
      <c r="M341" s="447">
        <f t="shared" si="35"/>
        <v>8667.84</v>
      </c>
      <c r="N341" s="447">
        <f t="shared" si="36"/>
        <v>0</v>
      </c>
    </row>
    <row r="342" spans="1:14" s="414" customFormat="1" ht="22.5" customHeight="1">
      <c r="A342" s="402" t="s">
        <v>543</v>
      </c>
      <c r="B342" s="996"/>
      <c r="C342" s="459" t="s">
        <v>1534</v>
      </c>
      <c r="D342" s="415" t="str">
        <f>'Nomenclator tarife'!L337</f>
        <v xml:space="preserve"> </v>
      </c>
      <c r="E342" s="415">
        <f>'Nomenclator tarife'!M337</f>
        <v>10896.21</v>
      </c>
      <c r="F342" s="404"/>
      <c r="G342" s="388"/>
      <c r="H342" s="447"/>
      <c r="I342" s="447"/>
      <c r="J342" s="447"/>
      <c r="L342" s="447" t="e">
        <f t="shared" si="34"/>
        <v>#VALUE!</v>
      </c>
      <c r="M342" s="447">
        <f t="shared" si="35"/>
        <v>10896.21</v>
      </c>
      <c r="N342" s="447">
        <f t="shared" si="36"/>
        <v>0</v>
      </c>
    </row>
    <row r="343" spans="1:14" s="414" customFormat="1" ht="24.75" customHeight="1">
      <c r="A343" s="402" t="s">
        <v>1255</v>
      </c>
      <c r="B343" s="996"/>
      <c r="C343" s="459" t="s">
        <v>1535</v>
      </c>
      <c r="D343" s="415" t="str">
        <f>'Nomenclator tarife'!L338</f>
        <v xml:space="preserve"> </v>
      </c>
      <c r="E343" s="415">
        <f>'Nomenclator tarife'!M338</f>
        <v>23946.67</v>
      </c>
      <c r="F343" s="404"/>
      <c r="G343" s="388"/>
      <c r="H343" s="447"/>
      <c r="I343" s="447"/>
      <c r="J343" s="447"/>
      <c r="L343" s="447" t="e">
        <f t="shared" si="34"/>
        <v>#VALUE!</v>
      </c>
      <c r="M343" s="447">
        <f t="shared" si="35"/>
        <v>23946.67</v>
      </c>
      <c r="N343" s="447">
        <f t="shared" si="36"/>
        <v>0</v>
      </c>
    </row>
    <row r="344" spans="1:14" ht="28.5" customHeight="1">
      <c r="A344" s="416" t="s">
        <v>1256</v>
      </c>
      <c r="B344" s="998" t="s">
        <v>1375</v>
      </c>
      <c r="C344" s="998"/>
      <c r="D344" s="415">
        <f>'Nomenclator tarife'!L339</f>
        <v>131.80000000000001</v>
      </c>
      <c r="E344" s="415">
        <f>'Nomenclator tarife'!M339</f>
        <v>131.80000000000001</v>
      </c>
      <c r="F344" s="404"/>
      <c r="G344" s="137"/>
      <c r="H344" s="447">
        <v>56.85</v>
      </c>
      <c r="I344" s="447">
        <v>56.85</v>
      </c>
      <c r="J344" s="447"/>
      <c r="L344" s="447">
        <f t="shared" si="34"/>
        <v>74.950000000000017</v>
      </c>
      <c r="M344" s="447">
        <f t="shared" si="35"/>
        <v>74.950000000000017</v>
      </c>
      <c r="N344" s="447">
        <f t="shared" si="36"/>
        <v>0</v>
      </c>
    </row>
    <row r="345" spans="1:14" s="388" customFormat="1" ht="44.25" customHeight="1">
      <c r="A345" s="417" t="s">
        <v>1258</v>
      </c>
      <c r="B345" s="998" t="s">
        <v>1259</v>
      </c>
      <c r="C345" s="998"/>
      <c r="D345" s="998"/>
      <c r="E345" s="998"/>
      <c r="F345" s="998"/>
      <c r="G345" s="1"/>
      <c r="H345" s="453"/>
      <c r="I345" s="453"/>
      <c r="J345" s="453"/>
      <c r="L345" s="454"/>
      <c r="M345" s="454"/>
      <c r="N345" s="454"/>
    </row>
    <row r="346" spans="1:14" ht="19.5" customHeight="1">
      <c r="A346" s="402" t="s">
        <v>545</v>
      </c>
      <c r="B346" s="996" t="s">
        <v>1260</v>
      </c>
      <c r="C346" s="996"/>
      <c r="D346" s="404">
        <f>'Nomenclator tarife'!L341</f>
        <v>187.45</v>
      </c>
      <c r="E346" s="404">
        <f>'Nomenclator tarife'!M341</f>
        <v>187.45</v>
      </c>
      <c r="F346" s="404">
        <f>'Nomenclator tarife'!S341</f>
        <v>73.86</v>
      </c>
      <c r="G346" s="388"/>
      <c r="H346" s="447">
        <v>60.47</v>
      </c>
      <c r="I346" s="447">
        <v>60.47</v>
      </c>
      <c r="J346" s="447">
        <v>0</v>
      </c>
      <c r="L346" s="447">
        <f t="shared" ref="L346:N350" si="37">D346-H346</f>
        <v>126.97999999999999</v>
      </c>
      <c r="M346" s="447">
        <f t="shared" si="37"/>
        <v>126.97999999999999</v>
      </c>
      <c r="N346" s="447">
        <f t="shared" si="37"/>
        <v>73.86</v>
      </c>
    </row>
    <row r="347" spans="1:14" ht="19.5" customHeight="1">
      <c r="A347" s="402" t="s">
        <v>546</v>
      </c>
      <c r="B347" s="996" t="s">
        <v>1261</v>
      </c>
      <c r="C347" s="996"/>
      <c r="D347" s="418" t="str">
        <f>'[3]Nomenclator tarife'!K341</f>
        <v/>
      </c>
      <c r="E347" s="404">
        <f>'Nomenclator tarife'!M342</f>
        <v>192.52</v>
      </c>
      <c r="F347" s="404">
        <f>'Nomenclator tarife'!S342</f>
        <v>80.95</v>
      </c>
      <c r="G347" s="388"/>
      <c r="H347" s="447"/>
      <c r="I347" s="447">
        <v>63.93</v>
      </c>
      <c r="J347" s="447"/>
      <c r="L347" s="447" t="e">
        <f t="shared" si="37"/>
        <v>#VALUE!</v>
      </c>
      <c r="M347" s="447">
        <f t="shared" si="37"/>
        <v>128.59</v>
      </c>
      <c r="N347" s="447">
        <f t="shared" si="37"/>
        <v>80.95</v>
      </c>
    </row>
    <row r="348" spans="1:14" ht="19.5" customHeight="1">
      <c r="A348" s="402" t="s">
        <v>547</v>
      </c>
      <c r="B348" s="996" t="s">
        <v>1262</v>
      </c>
      <c r="C348" s="996"/>
      <c r="D348" s="418" t="str">
        <f>'[3]Nomenclator tarife'!K342</f>
        <v/>
      </c>
      <c r="E348" s="404">
        <f>'Nomenclator tarife'!M343</f>
        <v>205.86</v>
      </c>
      <c r="F348" s="404">
        <f>'Nomenclator tarife'!S343</f>
        <v>94.3</v>
      </c>
      <c r="G348" s="388"/>
      <c r="H348" s="447"/>
      <c r="I348" s="447">
        <v>69</v>
      </c>
      <c r="J348" s="447"/>
      <c r="L348" s="447" t="e">
        <f t="shared" si="37"/>
        <v>#VALUE!</v>
      </c>
      <c r="M348" s="447">
        <f t="shared" si="37"/>
        <v>136.86000000000001</v>
      </c>
      <c r="N348" s="447">
        <f t="shared" si="37"/>
        <v>94.3</v>
      </c>
    </row>
    <row r="349" spans="1:14" ht="19.5" customHeight="1">
      <c r="A349" s="402" t="s">
        <v>548</v>
      </c>
      <c r="B349" s="996" t="s">
        <v>1263</v>
      </c>
      <c r="C349" s="996"/>
      <c r="D349" s="418" t="str">
        <f>'[3]Nomenclator tarife'!K343</f>
        <v/>
      </c>
      <c r="E349" s="404">
        <f>'Nomenclator tarife'!M344</f>
        <v>211.4</v>
      </c>
      <c r="F349" s="404">
        <f>'Nomenclator tarife'!S344</f>
        <v>99.83</v>
      </c>
      <c r="G349" s="388"/>
      <c r="H349" s="447"/>
      <c r="I349" s="447">
        <v>72.47</v>
      </c>
      <c r="J349" s="447"/>
      <c r="L349" s="447" t="e">
        <f t="shared" si="37"/>
        <v>#VALUE!</v>
      </c>
      <c r="M349" s="447">
        <f t="shared" si="37"/>
        <v>138.93</v>
      </c>
      <c r="N349" s="447">
        <f t="shared" si="37"/>
        <v>99.83</v>
      </c>
    </row>
    <row r="350" spans="1:14" ht="58.5" customHeight="1">
      <c r="A350" s="417" t="s">
        <v>1264</v>
      </c>
      <c r="B350" s="998" t="s">
        <v>1265</v>
      </c>
      <c r="C350" s="998"/>
      <c r="D350" s="415">
        <f>'Nomenclator tarife'!L345</f>
        <v>202.28</v>
      </c>
      <c r="E350" s="415">
        <f>'Nomenclator tarife'!M345</f>
        <v>202.28</v>
      </c>
      <c r="F350" s="418"/>
      <c r="G350" s="414"/>
      <c r="H350" s="447">
        <v>55.05</v>
      </c>
      <c r="I350" s="447">
        <v>55.05</v>
      </c>
      <c r="J350" s="447"/>
      <c r="L350" s="447">
        <f t="shared" si="37"/>
        <v>147.23000000000002</v>
      </c>
      <c r="M350" s="447">
        <f t="shared" si="37"/>
        <v>147.23000000000002</v>
      </c>
      <c r="N350" s="447">
        <f t="shared" si="37"/>
        <v>0</v>
      </c>
    </row>
    <row r="351" spans="1:14" ht="44.25" customHeight="1">
      <c r="A351" s="417" t="s">
        <v>1266</v>
      </c>
      <c r="B351" s="998" t="s">
        <v>1267</v>
      </c>
      <c r="C351" s="998"/>
      <c r="D351" s="998"/>
      <c r="E351" s="998"/>
      <c r="F351" s="998"/>
      <c r="G351" s="414"/>
      <c r="H351" s="453"/>
      <c r="I351" s="453"/>
      <c r="J351" s="453"/>
      <c r="L351" s="454"/>
      <c r="M351" s="454"/>
      <c r="N351" s="454"/>
    </row>
    <row r="352" spans="1:14" ht="19.5" customHeight="1">
      <c r="A352" s="402" t="s">
        <v>551</v>
      </c>
      <c r="B352" s="996" t="s">
        <v>1376</v>
      </c>
      <c r="C352" s="996"/>
      <c r="D352" s="404">
        <f>'Nomenclator tarife'!L347</f>
        <v>101.47</v>
      </c>
      <c r="E352" s="404">
        <f>'Nomenclator tarife'!M347</f>
        <v>101.47</v>
      </c>
      <c r="F352" s="404">
        <f>'Nomenclator tarife'!S347</f>
        <v>44.67</v>
      </c>
      <c r="G352" s="414"/>
      <c r="H352" s="447">
        <v>34.32</v>
      </c>
      <c r="I352" s="447">
        <v>34.32</v>
      </c>
      <c r="J352" s="447"/>
      <c r="L352" s="447">
        <f t="shared" ref="L352:N355" si="38">D352-H352</f>
        <v>67.150000000000006</v>
      </c>
      <c r="M352" s="447">
        <f t="shared" si="38"/>
        <v>67.150000000000006</v>
      </c>
      <c r="N352" s="447">
        <f t="shared" si="38"/>
        <v>44.67</v>
      </c>
    </row>
    <row r="353" spans="1:14" ht="19.5" customHeight="1">
      <c r="A353" s="402" t="s">
        <v>552</v>
      </c>
      <c r="B353" s="996" t="s">
        <v>1377</v>
      </c>
      <c r="C353" s="996"/>
      <c r="D353" s="404" t="str">
        <f>'Nomenclator tarife'!L348</f>
        <v xml:space="preserve"> </v>
      </c>
      <c r="E353" s="404">
        <f>'Nomenclator tarife'!M348</f>
        <v>103.62</v>
      </c>
      <c r="F353" s="404">
        <f>'Nomenclator tarife'!S348</f>
        <v>46.83</v>
      </c>
      <c r="G353" s="414"/>
      <c r="H353" s="447"/>
      <c r="I353" s="447">
        <v>35.5</v>
      </c>
      <c r="J353" s="447"/>
      <c r="L353" s="447" t="e">
        <f t="shared" si="38"/>
        <v>#VALUE!</v>
      </c>
      <c r="M353" s="447">
        <f t="shared" si="38"/>
        <v>68.12</v>
      </c>
      <c r="N353" s="447">
        <f t="shared" si="38"/>
        <v>46.83</v>
      </c>
    </row>
    <row r="354" spans="1:14" ht="19.5" customHeight="1">
      <c r="A354" s="402" t="s">
        <v>553</v>
      </c>
      <c r="B354" s="996" t="s">
        <v>1378</v>
      </c>
      <c r="C354" s="996"/>
      <c r="D354" s="404" t="str">
        <f>'Nomenclator tarife'!L349</f>
        <v xml:space="preserve"> </v>
      </c>
      <c r="E354" s="404">
        <f>'Nomenclator tarife'!M349</f>
        <v>108.04</v>
      </c>
      <c r="F354" s="404">
        <f>'Nomenclator tarife'!S349</f>
        <v>51.24</v>
      </c>
      <c r="H354" s="447"/>
      <c r="I354" s="447">
        <v>37.799999999999997</v>
      </c>
      <c r="J354" s="447"/>
      <c r="L354" s="447" t="e">
        <f t="shared" si="38"/>
        <v>#VALUE!</v>
      </c>
      <c r="M354" s="447">
        <f t="shared" si="38"/>
        <v>70.240000000000009</v>
      </c>
      <c r="N354" s="447">
        <f t="shared" si="38"/>
        <v>51.24</v>
      </c>
    </row>
    <row r="355" spans="1:14" ht="58.5" customHeight="1">
      <c r="A355" s="417" t="s">
        <v>1271</v>
      </c>
      <c r="B355" s="998" t="s">
        <v>1379</v>
      </c>
      <c r="C355" s="998"/>
      <c r="D355" s="415">
        <f>'Nomenclator tarife'!L350</f>
        <v>138.63</v>
      </c>
      <c r="E355" s="415">
        <f>'Nomenclator tarife'!M350</f>
        <v>138.63</v>
      </c>
      <c r="F355" s="404"/>
      <c r="H355" s="447">
        <v>66.260000000000005</v>
      </c>
      <c r="I355" s="447">
        <v>66.260000000000005</v>
      </c>
      <c r="J355" s="447"/>
      <c r="L355" s="447">
        <f t="shared" si="38"/>
        <v>72.36999999999999</v>
      </c>
      <c r="M355" s="447">
        <f t="shared" si="38"/>
        <v>72.36999999999999</v>
      </c>
      <c r="N355" s="447">
        <f t="shared" si="38"/>
        <v>0</v>
      </c>
    </row>
    <row r="356" spans="1:14" ht="28.5" customHeight="1">
      <c r="A356" s="417" t="s">
        <v>1273</v>
      </c>
      <c r="B356" s="999" t="s">
        <v>1274</v>
      </c>
      <c r="C356" s="999"/>
      <c r="D356" s="999"/>
      <c r="E356" s="999"/>
      <c r="F356" s="999"/>
      <c r="G356" s="388"/>
      <c r="H356" s="453"/>
      <c r="I356" s="453"/>
      <c r="J356" s="453"/>
      <c r="L356" s="454"/>
      <c r="M356" s="454"/>
      <c r="N356" s="454"/>
    </row>
    <row r="357" spans="1:14" ht="19.5" customHeight="1">
      <c r="A357" s="402" t="s">
        <v>557</v>
      </c>
      <c r="B357" s="996" t="s">
        <v>1380</v>
      </c>
      <c r="C357" s="996"/>
      <c r="D357" s="404">
        <f>'Nomenclator tarife'!L352</f>
        <v>85.46</v>
      </c>
      <c r="E357" s="404">
        <f>'Nomenclator tarife'!M352</f>
        <v>85.46</v>
      </c>
      <c r="F357" s="404">
        <f>'Nomenclator tarife'!S352</f>
        <v>28.66</v>
      </c>
      <c r="H357" s="447">
        <v>33.75</v>
      </c>
      <c r="I357" s="447">
        <v>33.75</v>
      </c>
      <c r="J357" s="447"/>
      <c r="L357" s="447">
        <f t="shared" ref="L357:N361" si="39">D357-H357</f>
        <v>51.709999999999994</v>
      </c>
      <c r="M357" s="447">
        <f t="shared" si="39"/>
        <v>51.709999999999994</v>
      </c>
      <c r="N357" s="447">
        <f t="shared" si="39"/>
        <v>28.66</v>
      </c>
    </row>
    <row r="358" spans="1:14" ht="19.5" customHeight="1">
      <c r="A358" s="402" t="s">
        <v>558</v>
      </c>
      <c r="B358" s="996" t="s">
        <v>1381</v>
      </c>
      <c r="C358" s="996"/>
      <c r="D358" s="404" t="str">
        <f>'Nomenclator tarife'!L353</f>
        <v xml:space="preserve"> </v>
      </c>
      <c r="E358" s="404">
        <f>'Nomenclator tarife'!M353</f>
        <v>93.03</v>
      </c>
      <c r="F358" s="404">
        <f>'Nomenclator tarife'!S353</f>
        <v>36.24</v>
      </c>
      <c r="G358" s="388"/>
      <c r="H358" s="447"/>
      <c r="I358" s="447">
        <v>37.69</v>
      </c>
      <c r="J358" s="447"/>
      <c r="L358" s="447" t="e">
        <f t="shared" si="39"/>
        <v>#VALUE!</v>
      </c>
      <c r="M358" s="447">
        <f t="shared" si="39"/>
        <v>55.34</v>
      </c>
      <c r="N358" s="447">
        <f t="shared" si="39"/>
        <v>36.24</v>
      </c>
    </row>
    <row r="359" spans="1:14" ht="19.5" customHeight="1">
      <c r="A359" s="402" t="s">
        <v>559</v>
      </c>
      <c r="B359" s="996" t="s">
        <v>1382</v>
      </c>
      <c r="C359" s="996"/>
      <c r="D359" s="404" t="str">
        <f>'Nomenclator tarife'!L354</f>
        <v xml:space="preserve"> </v>
      </c>
      <c r="E359" s="404">
        <f>'Nomenclator tarife'!M354</f>
        <v>102.46</v>
      </c>
      <c r="F359" s="404">
        <f>'Nomenclator tarife'!S354</f>
        <v>45.67</v>
      </c>
      <c r="H359" s="447"/>
      <c r="I359" s="447">
        <v>42.76</v>
      </c>
      <c r="J359" s="447"/>
      <c r="L359" s="447" t="e">
        <f t="shared" si="39"/>
        <v>#VALUE!</v>
      </c>
      <c r="M359" s="447">
        <f t="shared" si="39"/>
        <v>59.699999999999996</v>
      </c>
      <c r="N359" s="447">
        <f t="shared" si="39"/>
        <v>45.67</v>
      </c>
    </row>
    <row r="360" spans="1:14" ht="19.5" customHeight="1">
      <c r="A360" s="402" t="s">
        <v>560</v>
      </c>
      <c r="B360" s="996" t="s">
        <v>1383</v>
      </c>
      <c r="C360" s="996"/>
      <c r="D360" s="404" t="str">
        <f>'Nomenclator tarife'!L355</f>
        <v xml:space="preserve"> </v>
      </c>
      <c r="E360" s="404">
        <f>'Nomenclator tarife'!M355</f>
        <v>106.49</v>
      </c>
      <c r="F360" s="404">
        <f>'Nomenclator tarife'!S355</f>
        <v>49.7</v>
      </c>
      <c r="H360" s="447"/>
      <c r="I360" s="447">
        <v>46.24</v>
      </c>
      <c r="J360" s="447"/>
      <c r="L360" s="447" t="e">
        <f t="shared" si="39"/>
        <v>#VALUE!</v>
      </c>
      <c r="M360" s="447">
        <f t="shared" si="39"/>
        <v>60.249999999999993</v>
      </c>
      <c r="N360" s="447">
        <f t="shared" si="39"/>
        <v>49.7</v>
      </c>
    </row>
    <row r="361" spans="1:14" ht="45" customHeight="1">
      <c r="A361" s="419" t="s">
        <v>1279</v>
      </c>
      <c r="B361" s="998" t="s">
        <v>1384</v>
      </c>
      <c r="C361" s="998"/>
      <c r="D361" s="415">
        <f>'Nomenclator tarife'!L356</f>
        <v>78.78</v>
      </c>
      <c r="E361" s="415">
        <f>'Nomenclator tarife'!M356</f>
        <v>78.78</v>
      </c>
      <c r="F361" s="404"/>
      <c r="H361" s="447">
        <v>30.92</v>
      </c>
      <c r="I361" s="447">
        <v>30.92</v>
      </c>
      <c r="J361" s="447"/>
      <c r="L361" s="447">
        <f t="shared" si="39"/>
        <v>47.86</v>
      </c>
      <c r="M361" s="447">
        <f t="shared" si="39"/>
        <v>47.86</v>
      </c>
      <c r="N361" s="447">
        <f t="shared" si="39"/>
        <v>0</v>
      </c>
    </row>
    <row r="362" spans="1:14" ht="15.75" customHeight="1">
      <c r="A362" s="419" t="s">
        <v>1281</v>
      </c>
      <c r="B362" s="998" t="s">
        <v>12</v>
      </c>
      <c r="C362" s="998"/>
      <c r="D362" s="998"/>
      <c r="E362" s="998"/>
      <c r="F362" s="998"/>
      <c r="H362" s="453"/>
      <c r="I362" s="453"/>
      <c r="J362" s="453"/>
      <c r="L362" s="454"/>
      <c r="M362" s="454"/>
      <c r="N362" s="454"/>
    </row>
    <row r="363" spans="1:14" ht="15" customHeight="1">
      <c r="A363" s="402" t="s">
        <v>563</v>
      </c>
      <c r="B363" s="996" t="s">
        <v>1282</v>
      </c>
      <c r="C363" s="996"/>
      <c r="D363" s="404">
        <f>'Nomenclator tarife'!L358</f>
        <v>78.67</v>
      </c>
      <c r="E363" s="404">
        <f>'Nomenclator tarife'!M358</f>
        <v>78.67</v>
      </c>
      <c r="F363" s="404">
        <f>'Nomenclator tarife'!S358</f>
        <v>40.57</v>
      </c>
      <c r="H363" s="447"/>
      <c r="I363" s="447"/>
      <c r="J363" s="447"/>
      <c r="L363" s="447">
        <f t="shared" ref="L363:L373" si="40">D363-H363</f>
        <v>78.67</v>
      </c>
      <c r="M363" s="447">
        <f t="shared" ref="M363:M373" si="41">E363-I363</f>
        <v>78.67</v>
      </c>
      <c r="N363" s="447">
        <f t="shared" ref="N363:N373" si="42">F363-J363</f>
        <v>40.57</v>
      </c>
    </row>
    <row r="364" spans="1:14" ht="15" customHeight="1">
      <c r="A364" s="402" t="s">
        <v>564</v>
      </c>
      <c r="B364" s="996" t="s">
        <v>1283</v>
      </c>
      <c r="C364" s="996"/>
      <c r="D364" s="404" t="str">
        <f>'Nomenclator tarife'!L359</f>
        <v xml:space="preserve"> </v>
      </c>
      <c r="E364" s="404">
        <f>'Nomenclator tarife'!M359</f>
        <v>80.09</v>
      </c>
      <c r="F364" s="404">
        <f>'Nomenclator tarife'!S359</f>
        <v>43.7</v>
      </c>
      <c r="H364" s="447"/>
      <c r="I364" s="447"/>
      <c r="J364" s="447"/>
      <c r="L364" s="447" t="e">
        <f t="shared" si="40"/>
        <v>#VALUE!</v>
      </c>
      <c r="M364" s="447">
        <f t="shared" si="41"/>
        <v>80.09</v>
      </c>
      <c r="N364" s="447">
        <f t="shared" si="42"/>
        <v>43.7</v>
      </c>
    </row>
    <row r="365" spans="1:14" ht="15" customHeight="1">
      <c r="A365" s="402" t="s">
        <v>565</v>
      </c>
      <c r="B365" s="996" t="s">
        <v>1284</v>
      </c>
      <c r="C365" s="996"/>
      <c r="D365" s="404" t="str">
        <f>'Nomenclator tarife'!L360</f>
        <v xml:space="preserve"> </v>
      </c>
      <c r="E365" s="404">
        <f>'Nomenclator tarife'!M360</f>
        <v>83.83</v>
      </c>
      <c r="F365" s="404">
        <f>'Nomenclator tarife'!S360</f>
        <v>47.44</v>
      </c>
      <c r="H365" s="447"/>
      <c r="I365" s="447"/>
      <c r="J365" s="447"/>
      <c r="L365" s="447" t="e">
        <f t="shared" si="40"/>
        <v>#VALUE!</v>
      </c>
      <c r="M365" s="447">
        <f t="shared" si="41"/>
        <v>83.83</v>
      </c>
      <c r="N365" s="447">
        <f t="shared" si="42"/>
        <v>47.44</v>
      </c>
    </row>
    <row r="366" spans="1:14" ht="15" customHeight="1">
      <c r="A366" s="402" t="s">
        <v>566</v>
      </c>
      <c r="B366" s="996" t="s">
        <v>1285</v>
      </c>
      <c r="C366" s="996"/>
      <c r="D366" s="404" t="str">
        <f>'Nomenclator tarife'!L361</f>
        <v xml:space="preserve"> </v>
      </c>
      <c r="E366" s="404">
        <f>'Nomenclator tarife'!M361</f>
        <v>84.65</v>
      </c>
      <c r="F366" s="404">
        <f>'Nomenclator tarife'!S361</f>
        <v>48.26</v>
      </c>
      <c r="H366" s="447"/>
      <c r="I366" s="447"/>
      <c r="J366" s="447"/>
      <c r="L366" s="447" t="e">
        <f t="shared" si="40"/>
        <v>#VALUE!</v>
      </c>
      <c r="M366" s="447">
        <f t="shared" si="41"/>
        <v>84.65</v>
      </c>
      <c r="N366" s="447">
        <f t="shared" si="42"/>
        <v>48.26</v>
      </c>
    </row>
    <row r="367" spans="1:14" ht="15" customHeight="1">
      <c r="A367" s="402" t="s">
        <v>567</v>
      </c>
      <c r="B367" s="996" t="s">
        <v>1286</v>
      </c>
      <c r="C367" s="996"/>
      <c r="D367" s="404" t="str">
        <f>'Nomenclator tarife'!L362</f>
        <v xml:space="preserve"> </v>
      </c>
      <c r="E367" s="404">
        <f>'Nomenclator tarife'!M362</f>
        <v>86.06</v>
      </c>
      <c r="F367" s="404">
        <f>'Nomenclator tarife'!S362</f>
        <v>49.67</v>
      </c>
      <c r="H367" s="447"/>
      <c r="I367" s="447"/>
      <c r="J367" s="447"/>
      <c r="L367" s="447" t="e">
        <f t="shared" si="40"/>
        <v>#VALUE!</v>
      </c>
      <c r="M367" s="447">
        <f t="shared" si="41"/>
        <v>86.06</v>
      </c>
      <c r="N367" s="447">
        <f t="shared" si="42"/>
        <v>49.67</v>
      </c>
    </row>
    <row r="368" spans="1:14" ht="15" customHeight="1">
      <c r="A368" s="402" t="s">
        <v>568</v>
      </c>
      <c r="B368" s="996" t="s">
        <v>1287</v>
      </c>
      <c r="C368" s="996"/>
      <c r="D368" s="404" t="str">
        <f>'Nomenclator tarife'!L363</f>
        <v xml:space="preserve"> </v>
      </c>
      <c r="E368" s="404">
        <f>'Nomenclator tarife'!M363</f>
        <v>86.47</v>
      </c>
      <c r="F368" s="404">
        <f>'Nomenclator tarife'!S363</f>
        <v>50.08</v>
      </c>
      <c r="H368" s="447"/>
      <c r="I368" s="447"/>
      <c r="J368" s="447"/>
      <c r="L368" s="447" t="e">
        <f t="shared" si="40"/>
        <v>#VALUE!</v>
      </c>
      <c r="M368" s="447">
        <f t="shared" si="41"/>
        <v>86.47</v>
      </c>
      <c r="N368" s="447">
        <f t="shared" si="42"/>
        <v>50.08</v>
      </c>
    </row>
    <row r="369" spans="1:14" ht="15" customHeight="1">
      <c r="A369" s="402" t="s">
        <v>569</v>
      </c>
      <c r="B369" s="996" t="s">
        <v>1288</v>
      </c>
      <c r="C369" s="996"/>
      <c r="D369" s="404" t="str">
        <f>'Nomenclator tarife'!L364</f>
        <v xml:space="preserve"> </v>
      </c>
      <c r="E369" s="404">
        <f>'Nomenclator tarife'!M364</f>
        <v>111.15</v>
      </c>
      <c r="F369" s="404">
        <f>'Nomenclator tarife'!S364</f>
        <v>74.760000000000005</v>
      </c>
      <c r="H369" s="447"/>
      <c r="I369" s="447"/>
      <c r="J369" s="447"/>
      <c r="L369" s="447" t="e">
        <f t="shared" si="40"/>
        <v>#VALUE!</v>
      </c>
      <c r="M369" s="447">
        <f t="shared" si="41"/>
        <v>111.15</v>
      </c>
      <c r="N369" s="447">
        <f t="shared" si="42"/>
        <v>74.760000000000005</v>
      </c>
    </row>
    <row r="370" spans="1:14" ht="15" customHeight="1">
      <c r="A370" s="402" t="s">
        <v>570</v>
      </c>
      <c r="B370" s="996" t="s">
        <v>1289</v>
      </c>
      <c r="C370" s="996"/>
      <c r="D370" s="404" t="str">
        <f>'Nomenclator tarife'!L365</f>
        <v xml:space="preserve"> </v>
      </c>
      <c r="E370" s="404">
        <f>'Nomenclator tarife'!M365</f>
        <v>111.15</v>
      </c>
      <c r="F370" s="404">
        <f>'Nomenclator tarife'!S365</f>
        <v>74.760000000000005</v>
      </c>
      <c r="H370" s="447"/>
      <c r="I370" s="447"/>
      <c r="J370" s="447"/>
      <c r="L370" s="447" t="e">
        <f t="shared" si="40"/>
        <v>#VALUE!</v>
      </c>
      <c r="M370" s="447">
        <f t="shared" si="41"/>
        <v>111.15</v>
      </c>
      <c r="N370" s="447">
        <f t="shared" si="42"/>
        <v>74.760000000000005</v>
      </c>
    </row>
    <row r="371" spans="1:14" ht="15" customHeight="1">
      <c r="A371" s="402" t="s">
        <v>571</v>
      </c>
      <c r="B371" s="996" t="s">
        <v>1290</v>
      </c>
      <c r="C371" s="996"/>
      <c r="D371" s="404" t="str">
        <f>'Nomenclator tarife'!L366</f>
        <v xml:space="preserve"> </v>
      </c>
      <c r="E371" s="404">
        <f>'Nomenclator tarife'!M366</f>
        <v>142.72</v>
      </c>
      <c r="F371" s="404">
        <f>'Nomenclator tarife'!S366</f>
        <v>106.33</v>
      </c>
      <c r="H371" s="447"/>
      <c r="I371" s="447"/>
      <c r="J371" s="447"/>
      <c r="L371" s="447" t="e">
        <f t="shared" si="40"/>
        <v>#VALUE!</v>
      </c>
      <c r="M371" s="447">
        <f t="shared" si="41"/>
        <v>142.72</v>
      </c>
      <c r="N371" s="447">
        <f t="shared" si="42"/>
        <v>106.33</v>
      </c>
    </row>
    <row r="372" spans="1:14" ht="15" customHeight="1">
      <c r="A372" s="402" t="s">
        <v>572</v>
      </c>
      <c r="B372" s="996" t="s">
        <v>1291</v>
      </c>
      <c r="C372" s="996"/>
      <c r="D372" s="404" t="str">
        <f>'Nomenclator tarife'!L367</f>
        <v xml:space="preserve"> </v>
      </c>
      <c r="E372" s="404">
        <f>'Nomenclator tarife'!M367</f>
        <v>142.82</v>
      </c>
      <c r="F372" s="404">
        <f>'Nomenclator tarife'!S367</f>
        <v>106.43</v>
      </c>
      <c r="H372" s="447"/>
      <c r="I372" s="447"/>
      <c r="J372" s="447"/>
      <c r="L372" s="447" t="e">
        <f t="shared" si="40"/>
        <v>#VALUE!</v>
      </c>
      <c r="M372" s="447">
        <f t="shared" si="41"/>
        <v>142.82</v>
      </c>
      <c r="N372" s="447">
        <f t="shared" si="42"/>
        <v>106.43</v>
      </c>
    </row>
    <row r="373" spans="1:14" ht="15" customHeight="1">
      <c r="A373" s="402" t="s">
        <v>573</v>
      </c>
      <c r="B373" s="996" t="s">
        <v>1292</v>
      </c>
      <c r="C373" s="996"/>
      <c r="D373" s="404" t="str">
        <f>'Nomenclator tarife'!L368</f>
        <v xml:space="preserve"> </v>
      </c>
      <c r="E373" s="404">
        <f>'Nomenclator tarife'!M368</f>
        <v>142.87</v>
      </c>
      <c r="F373" s="404">
        <f>'Nomenclator tarife'!S368</f>
        <v>106.48</v>
      </c>
      <c r="H373" s="447"/>
      <c r="I373" s="447"/>
      <c r="J373" s="447"/>
      <c r="L373" s="447" t="e">
        <f t="shared" si="40"/>
        <v>#VALUE!</v>
      </c>
      <c r="M373" s="447">
        <f t="shared" si="41"/>
        <v>142.87</v>
      </c>
      <c r="N373" s="447">
        <f t="shared" si="42"/>
        <v>106.48</v>
      </c>
    </row>
    <row r="374" spans="1:14" ht="17.25" customHeight="1">
      <c r="A374" s="419" t="s">
        <v>1293</v>
      </c>
      <c r="B374" s="998" t="s">
        <v>13</v>
      </c>
      <c r="C374" s="998"/>
      <c r="D374" s="998"/>
      <c r="E374" s="998"/>
      <c r="F374" s="998"/>
      <c r="H374" s="453"/>
      <c r="I374" s="453"/>
      <c r="J374" s="453"/>
      <c r="L374" s="454"/>
      <c r="M374" s="454"/>
      <c r="N374" s="454"/>
    </row>
    <row r="375" spans="1:14" ht="15" customHeight="1">
      <c r="A375" s="402" t="s">
        <v>574</v>
      </c>
      <c r="B375" s="996" t="s">
        <v>1282</v>
      </c>
      <c r="C375" s="996"/>
      <c r="D375" s="404">
        <f>'Nomenclator tarife'!L370</f>
        <v>115.4</v>
      </c>
      <c r="E375" s="404">
        <f>'Nomenclator tarife'!M370</f>
        <v>115.4</v>
      </c>
      <c r="F375" s="404">
        <f>'Nomenclator tarife'!S370</f>
        <v>39.19</v>
      </c>
      <c r="H375" s="447"/>
      <c r="I375" s="447"/>
      <c r="J375" s="447"/>
      <c r="L375" s="447">
        <f t="shared" ref="L375:L388" si="43">D375-H375</f>
        <v>115.4</v>
      </c>
      <c r="M375" s="447">
        <f t="shared" ref="M375:M388" si="44">E375-I375</f>
        <v>115.4</v>
      </c>
      <c r="N375" s="447">
        <f t="shared" ref="N375:N388" si="45">F375-J375</f>
        <v>39.19</v>
      </c>
    </row>
    <row r="376" spans="1:14" ht="15" customHeight="1">
      <c r="A376" s="402" t="s">
        <v>575</v>
      </c>
      <c r="B376" s="996" t="s">
        <v>1283</v>
      </c>
      <c r="C376" s="996"/>
      <c r="D376" s="404" t="str">
        <f>'Nomenclator tarife'!L371</f>
        <v xml:space="preserve"> </v>
      </c>
      <c r="E376" s="404">
        <f>'Nomenclator tarife'!M371</f>
        <v>117.52</v>
      </c>
      <c r="F376" s="404">
        <f>'Nomenclator tarife'!S371</f>
        <v>44.74</v>
      </c>
      <c r="H376" s="447"/>
      <c r="I376" s="447"/>
      <c r="J376" s="447"/>
      <c r="L376" s="447" t="e">
        <f t="shared" si="43"/>
        <v>#VALUE!</v>
      </c>
      <c r="M376" s="447">
        <f t="shared" si="44"/>
        <v>117.52</v>
      </c>
      <c r="N376" s="447">
        <f t="shared" si="45"/>
        <v>44.74</v>
      </c>
    </row>
    <row r="377" spans="1:14" ht="15" customHeight="1">
      <c r="A377" s="402" t="s">
        <v>576</v>
      </c>
      <c r="B377" s="996" t="s">
        <v>1284</v>
      </c>
      <c r="C377" s="996"/>
      <c r="D377" s="404" t="str">
        <f>'Nomenclator tarife'!L372</f>
        <v xml:space="preserve"> </v>
      </c>
      <c r="E377" s="404">
        <f>'Nomenclator tarife'!M372</f>
        <v>122.57</v>
      </c>
      <c r="F377" s="404">
        <f>'Nomenclator tarife'!S372</f>
        <v>49.79</v>
      </c>
      <c r="H377" s="447"/>
      <c r="I377" s="447"/>
      <c r="J377" s="447"/>
      <c r="L377" s="447" t="e">
        <f t="shared" si="43"/>
        <v>#VALUE!</v>
      </c>
      <c r="M377" s="447">
        <f t="shared" si="44"/>
        <v>122.57</v>
      </c>
      <c r="N377" s="447">
        <f t="shared" si="45"/>
        <v>49.79</v>
      </c>
    </row>
    <row r="378" spans="1:14" ht="15" customHeight="1">
      <c r="A378" s="402" t="s">
        <v>577</v>
      </c>
      <c r="B378" s="996" t="s">
        <v>1285</v>
      </c>
      <c r="C378" s="996"/>
      <c r="D378" s="404" t="str">
        <f>'Nomenclator tarife'!L373</f>
        <v xml:space="preserve"> </v>
      </c>
      <c r="E378" s="404">
        <f>'Nomenclator tarife'!M373</f>
        <v>123.39</v>
      </c>
      <c r="F378" s="404">
        <f>'Nomenclator tarife'!S373</f>
        <v>50.61</v>
      </c>
      <c r="H378" s="447"/>
      <c r="I378" s="447"/>
      <c r="J378" s="447"/>
      <c r="L378" s="447" t="e">
        <f t="shared" si="43"/>
        <v>#VALUE!</v>
      </c>
      <c r="M378" s="447">
        <f t="shared" si="44"/>
        <v>123.39</v>
      </c>
      <c r="N378" s="447">
        <f t="shared" si="45"/>
        <v>50.61</v>
      </c>
    </row>
    <row r="379" spans="1:14" ht="15" customHeight="1">
      <c r="A379" s="402" t="s">
        <v>578</v>
      </c>
      <c r="B379" s="996" t="s">
        <v>1286</v>
      </c>
      <c r="C379" s="996"/>
      <c r="D379" s="404" t="str">
        <f>'Nomenclator tarife'!L374</f>
        <v xml:space="preserve"> </v>
      </c>
      <c r="E379" s="404">
        <f>'Nomenclator tarife'!M374</f>
        <v>123.79</v>
      </c>
      <c r="F379" s="404">
        <f>'Nomenclator tarife'!S374</f>
        <v>51.01</v>
      </c>
      <c r="H379" s="447"/>
      <c r="I379" s="447"/>
      <c r="J379" s="447"/>
      <c r="L379" s="447" t="e">
        <f t="shared" si="43"/>
        <v>#VALUE!</v>
      </c>
      <c r="M379" s="447">
        <f t="shared" si="44"/>
        <v>123.79</v>
      </c>
      <c r="N379" s="447">
        <f t="shared" si="45"/>
        <v>51.01</v>
      </c>
    </row>
    <row r="380" spans="1:14" ht="15" customHeight="1">
      <c r="A380" s="402" t="s">
        <v>579</v>
      </c>
      <c r="B380" s="996" t="s">
        <v>1287</v>
      </c>
      <c r="C380" s="996"/>
      <c r="D380" s="404" t="str">
        <f>'Nomenclator tarife'!L375</f>
        <v xml:space="preserve"> </v>
      </c>
      <c r="E380" s="404">
        <f>'Nomenclator tarife'!M375</f>
        <v>124.2</v>
      </c>
      <c r="F380" s="404">
        <f>'Nomenclator tarife'!S375</f>
        <v>51.42</v>
      </c>
      <c r="H380" s="447"/>
      <c r="I380" s="447"/>
      <c r="J380" s="447"/>
      <c r="L380" s="447" t="e">
        <f t="shared" si="43"/>
        <v>#VALUE!</v>
      </c>
      <c r="M380" s="447">
        <f t="shared" si="44"/>
        <v>124.2</v>
      </c>
      <c r="N380" s="447">
        <f t="shared" si="45"/>
        <v>51.42</v>
      </c>
    </row>
    <row r="381" spans="1:14" ht="15" customHeight="1">
      <c r="A381" s="402" t="s">
        <v>580</v>
      </c>
      <c r="B381" s="996" t="s">
        <v>1288</v>
      </c>
      <c r="C381" s="996"/>
      <c r="D381" s="404" t="str">
        <f>'Nomenclator tarife'!L376</f>
        <v xml:space="preserve"> </v>
      </c>
      <c r="E381" s="404">
        <f>'Nomenclator tarife'!M376</f>
        <v>136.06</v>
      </c>
      <c r="F381" s="404">
        <f>'Nomenclator tarife'!S376</f>
        <v>63.28</v>
      </c>
      <c r="H381" s="447"/>
      <c r="I381" s="447"/>
      <c r="J381" s="447"/>
      <c r="L381" s="447" t="e">
        <f t="shared" si="43"/>
        <v>#VALUE!</v>
      </c>
      <c r="M381" s="447">
        <f t="shared" si="44"/>
        <v>136.06</v>
      </c>
      <c r="N381" s="447">
        <f t="shared" si="45"/>
        <v>63.28</v>
      </c>
    </row>
    <row r="382" spans="1:14" ht="15" customHeight="1">
      <c r="A382" s="402" t="s">
        <v>581</v>
      </c>
      <c r="B382" s="996" t="s">
        <v>1289</v>
      </c>
      <c r="C382" s="996"/>
      <c r="D382" s="404" t="str">
        <f>'Nomenclator tarife'!L377</f>
        <v xml:space="preserve"> </v>
      </c>
      <c r="E382" s="404">
        <f>'Nomenclator tarife'!M377</f>
        <v>136.06</v>
      </c>
      <c r="F382" s="404">
        <f>'Nomenclator tarife'!S377</f>
        <v>63.28</v>
      </c>
      <c r="H382" s="447"/>
      <c r="I382" s="447"/>
      <c r="J382" s="447"/>
      <c r="L382" s="447" t="e">
        <f t="shared" si="43"/>
        <v>#VALUE!</v>
      </c>
      <c r="M382" s="447">
        <f t="shared" si="44"/>
        <v>136.06</v>
      </c>
      <c r="N382" s="447">
        <f t="shared" si="45"/>
        <v>63.28</v>
      </c>
    </row>
    <row r="383" spans="1:14" ht="15" customHeight="1">
      <c r="A383" s="402" t="s">
        <v>582</v>
      </c>
      <c r="B383" s="996" t="s">
        <v>1290</v>
      </c>
      <c r="C383" s="996"/>
      <c r="D383" s="404" t="str">
        <f>'Nomenclator tarife'!L378</f>
        <v xml:space="preserve"> </v>
      </c>
      <c r="E383" s="404">
        <f>'Nomenclator tarife'!M378</f>
        <v>150.18</v>
      </c>
      <c r="F383" s="404">
        <f>'Nomenclator tarife'!S378</f>
        <v>77.400000000000006</v>
      </c>
      <c r="H383" s="447"/>
      <c r="I383" s="447"/>
      <c r="J383" s="447"/>
      <c r="L383" s="447" t="e">
        <f t="shared" si="43"/>
        <v>#VALUE!</v>
      </c>
      <c r="M383" s="447">
        <f t="shared" si="44"/>
        <v>150.18</v>
      </c>
      <c r="N383" s="447">
        <f t="shared" si="45"/>
        <v>77.400000000000006</v>
      </c>
    </row>
    <row r="384" spans="1:14" ht="15" customHeight="1">
      <c r="A384" s="402" t="s">
        <v>583</v>
      </c>
      <c r="B384" s="996" t="s">
        <v>1291</v>
      </c>
      <c r="C384" s="996"/>
      <c r="D384" s="404" t="str">
        <f>'Nomenclator tarife'!L379</f>
        <v xml:space="preserve"> </v>
      </c>
      <c r="E384" s="404">
        <f>'Nomenclator tarife'!M379</f>
        <v>150.38</v>
      </c>
      <c r="F384" s="404">
        <f>'Nomenclator tarife'!S379</f>
        <v>77.599999999999994</v>
      </c>
      <c r="H384" s="447"/>
      <c r="I384" s="447"/>
      <c r="J384" s="447"/>
      <c r="L384" s="447" t="e">
        <f t="shared" si="43"/>
        <v>#VALUE!</v>
      </c>
      <c r="M384" s="447">
        <f t="shared" si="44"/>
        <v>150.38</v>
      </c>
      <c r="N384" s="447">
        <f t="shared" si="45"/>
        <v>77.599999999999994</v>
      </c>
    </row>
    <row r="385" spans="1:14" ht="15" customHeight="1">
      <c r="A385" s="402" t="s">
        <v>584</v>
      </c>
      <c r="B385" s="996" t="s">
        <v>1292</v>
      </c>
      <c r="C385" s="996"/>
      <c r="D385" s="404" t="str">
        <f>'Nomenclator tarife'!L380</f>
        <v xml:space="preserve"> </v>
      </c>
      <c r="E385" s="404">
        <f>'Nomenclator tarife'!M380</f>
        <v>150.47999999999999</v>
      </c>
      <c r="F385" s="404">
        <f>'Nomenclator tarife'!S380</f>
        <v>77.7</v>
      </c>
      <c r="H385" s="447"/>
      <c r="I385" s="447"/>
      <c r="J385" s="447"/>
      <c r="L385" s="447" t="e">
        <f t="shared" si="43"/>
        <v>#VALUE!</v>
      </c>
      <c r="M385" s="447">
        <f t="shared" si="44"/>
        <v>150.47999999999999</v>
      </c>
      <c r="N385" s="447">
        <f t="shared" si="45"/>
        <v>77.7</v>
      </c>
    </row>
    <row r="386" spans="1:14" ht="42" customHeight="1">
      <c r="A386" s="417" t="s">
        <v>1294</v>
      </c>
      <c r="B386" s="998" t="s">
        <v>1385</v>
      </c>
      <c r="C386" s="998"/>
      <c r="D386" s="415">
        <f>'Nomenclator tarife'!L381</f>
        <v>178.67</v>
      </c>
      <c r="E386" s="415" t="str">
        <f>'Nomenclator tarife'!M381</f>
        <v xml:space="preserve"> </v>
      </c>
      <c r="F386" s="415">
        <f>'Nomenclator tarife'!S381</f>
        <v>102.46</v>
      </c>
      <c r="H386" s="447">
        <v>123.54</v>
      </c>
      <c r="I386" s="447"/>
      <c r="J386" s="447"/>
      <c r="L386" s="447">
        <f t="shared" si="43"/>
        <v>55.129999999999981</v>
      </c>
      <c r="M386" s="447" t="e">
        <f t="shared" si="44"/>
        <v>#VALUE!</v>
      </c>
      <c r="N386" s="447">
        <f t="shared" si="45"/>
        <v>102.46</v>
      </c>
    </row>
    <row r="387" spans="1:14" ht="28.5" customHeight="1">
      <c r="A387" s="417" t="s">
        <v>1296</v>
      </c>
      <c r="B387" s="998" t="s">
        <v>1386</v>
      </c>
      <c r="C387" s="998"/>
      <c r="D387" s="415">
        <f>'Nomenclator tarife'!L382</f>
        <v>262.83</v>
      </c>
      <c r="E387" s="415" t="str">
        <f>'Nomenclator tarife'!M382</f>
        <v xml:space="preserve"> </v>
      </c>
      <c r="F387" s="415">
        <f>'Nomenclator tarife'!S382</f>
        <v>186.62</v>
      </c>
      <c r="H387" s="447">
        <v>168.31</v>
      </c>
      <c r="I387" s="447"/>
      <c r="J387" s="447"/>
      <c r="L387" s="447">
        <f t="shared" si="43"/>
        <v>94.519999999999982</v>
      </c>
      <c r="M387" s="447" t="e">
        <f t="shared" si="44"/>
        <v>#VALUE!</v>
      </c>
      <c r="N387" s="447">
        <f t="shared" si="45"/>
        <v>186.62</v>
      </c>
    </row>
    <row r="388" spans="1:14" ht="28.5" customHeight="1">
      <c r="A388" s="417" t="s">
        <v>1298</v>
      </c>
      <c r="B388" s="998" t="s">
        <v>16</v>
      </c>
      <c r="C388" s="998"/>
      <c r="D388" s="415">
        <f>'Nomenclator tarife'!L383</f>
        <v>505.39</v>
      </c>
      <c r="E388" s="415" t="str">
        <f>'Nomenclator tarife'!M383</f>
        <v xml:space="preserve"> </v>
      </c>
      <c r="F388" s="415">
        <f>'Nomenclator tarife'!S383</f>
        <v>467.29</v>
      </c>
      <c r="H388" s="447">
        <v>302.76</v>
      </c>
      <c r="I388" s="447"/>
      <c r="J388" s="447"/>
      <c r="L388" s="447">
        <f t="shared" si="43"/>
        <v>202.63</v>
      </c>
      <c r="M388" s="447" t="e">
        <f t="shared" si="44"/>
        <v>#VALUE!</v>
      </c>
      <c r="N388" s="447">
        <f t="shared" si="45"/>
        <v>467.29</v>
      </c>
    </row>
    <row r="389" spans="1:14" ht="29.25" customHeight="1">
      <c r="A389" s="417" t="s">
        <v>1300</v>
      </c>
      <c r="B389" s="998" t="s">
        <v>1387</v>
      </c>
      <c r="C389" s="998"/>
      <c r="D389" s="998"/>
      <c r="E389" s="998"/>
      <c r="F389" s="998"/>
      <c r="H389" s="453"/>
      <c r="I389" s="453"/>
      <c r="J389" s="453"/>
      <c r="L389" s="454"/>
      <c r="M389" s="454"/>
      <c r="N389" s="454"/>
    </row>
    <row r="390" spans="1:14" ht="19.5" customHeight="1">
      <c r="A390" s="402" t="s">
        <v>588</v>
      </c>
      <c r="B390" s="996" t="s">
        <v>1282</v>
      </c>
      <c r="C390" s="996"/>
      <c r="D390" s="404">
        <f>'Nomenclator tarife'!L385</f>
        <v>51.04</v>
      </c>
      <c r="E390" s="404">
        <f>'Nomenclator tarife'!M385</f>
        <v>51.04</v>
      </c>
      <c r="F390" s="404">
        <f>'Nomenclator tarife'!S385</f>
        <v>12.93</v>
      </c>
      <c r="H390" s="447"/>
      <c r="I390" s="447"/>
      <c r="J390" s="447"/>
      <c r="L390" s="447">
        <f t="shared" ref="L390:L401" si="46">D390-H390</f>
        <v>51.04</v>
      </c>
      <c r="M390" s="447">
        <f t="shared" ref="M390:M401" si="47">E390-I390</f>
        <v>51.04</v>
      </c>
      <c r="N390" s="447">
        <f t="shared" ref="N390:N401" si="48">F390-J390</f>
        <v>12.93</v>
      </c>
    </row>
    <row r="391" spans="1:14" ht="19.5" customHeight="1">
      <c r="A391" s="402" t="s">
        <v>589</v>
      </c>
      <c r="B391" s="996" t="s">
        <v>1283</v>
      </c>
      <c r="C391" s="996"/>
      <c r="D391" s="404" t="str">
        <f>'Nomenclator tarife'!L386</f>
        <v xml:space="preserve"> </v>
      </c>
      <c r="E391" s="404">
        <f>'Nomenclator tarife'!M386</f>
        <v>51.04</v>
      </c>
      <c r="F391" s="404">
        <f>'Nomenclator tarife'!S386</f>
        <v>14.65</v>
      </c>
      <c r="H391" s="447"/>
      <c r="I391" s="447"/>
      <c r="J391" s="447"/>
      <c r="L391" s="447" t="e">
        <f t="shared" si="46"/>
        <v>#VALUE!</v>
      </c>
      <c r="M391" s="447">
        <f t="shared" si="47"/>
        <v>51.04</v>
      </c>
      <c r="N391" s="447">
        <f t="shared" si="48"/>
        <v>14.65</v>
      </c>
    </row>
    <row r="392" spans="1:14" ht="19.5" customHeight="1">
      <c r="A392" s="402" t="s">
        <v>590</v>
      </c>
      <c r="B392" s="996" t="s">
        <v>1284</v>
      </c>
      <c r="C392" s="996"/>
      <c r="D392" s="404" t="str">
        <f>'Nomenclator tarife'!L387</f>
        <v xml:space="preserve"> </v>
      </c>
      <c r="E392" s="404">
        <f>'Nomenclator tarife'!M387</f>
        <v>51.04</v>
      </c>
      <c r="F392" s="404">
        <f>'Nomenclator tarife'!S387</f>
        <v>14.65</v>
      </c>
      <c r="H392" s="447"/>
      <c r="I392" s="447"/>
      <c r="J392" s="447"/>
      <c r="L392" s="447" t="e">
        <f t="shared" si="46"/>
        <v>#VALUE!</v>
      </c>
      <c r="M392" s="447">
        <f t="shared" si="47"/>
        <v>51.04</v>
      </c>
      <c r="N392" s="447">
        <f t="shared" si="48"/>
        <v>14.65</v>
      </c>
    </row>
    <row r="393" spans="1:14" ht="19.5" customHeight="1">
      <c r="A393" s="402" t="s">
        <v>591</v>
      </c>
      <c r="B393" s="996" t="s">
        <v>1285</v>
      </c>
      <c r="C393" s="996"/>
      <c r="D393" s="404" t="str">
        <f>'Nomenclator tarife'!L388</f>
        <v xml:space="preserve"> </v>
      </c>
      <c r="E393" s="404">
        <f>'Nomenclator tarife'!M388</f>
        <v>51.04</v>
      </c>
      <c r="F393" s="404">
        <f>'Nomenclator tarife'!S388</f>
        <v>14.65</v>
      </c>
      <c r="H393" s="447"/>
      <c r="I393" s="447"/>
      <c r="J393" s="447"/>
      <c r="L393" s="447" t="e">
        <f t="shared" si="46"/>
        <v>#VALUE!</v>
      </c>
      <c r="M393" s="447">
        <f t="shared" si="47"/>
        <v>51.04</v>
      </c>
      <c r="N393" s="447">
        <f t="shared" si="48"/>
        <v>14.65</v>
      </c>
    </row>
    <row r="394" spans="1:14" ht="19.5" customHeight="1">
      <c r="A394" s="402" t="s">
        <v>592</v>
      </c>
      <c r="B394" s="996" t="s">
        <v>1286</v>
      </c>
      <c r="C394" s="996"/>
      <c r="D394" s="404" t="str">
        <f>'Nomenclator tarife'!L389</f>
        <v xml:space="preserve"> </v>
      </c>
      <c r="E394" s="404">
        <f>'Nomenclator tarife'!M389</f>
        <v>51.04</v>
      </c>
      <c r="F394" s="404">
        <f>'Nomenclator tarife'!S389</f>
        <v>14.65</v>
      </c>
      <c r="H394" s="447"/>
      <c r="I394" s="447"/>
      <c r="J394" s="447"/>
      <c r="L394" s="447" t="e">
        <f t="shared" si="46"/>
        <v>#VALUE!</v>
      </c>
      <c r="M394" s="447">
        <f t="shared" si="47"/>
        <v>51.04</v>
      </c>
      <c r="N394" s="447">
        <f t="shared" si="48"/>
        <v>14.65</v>
      </c>
    </row>
    <row r="395" spans="1:14" ht="19.5" customHeight="1">
      <c r="A395" s="402" t="s">
        <v>593</v>
      </c>
      <c r="B395" s="996" t="s">
        <v>1287</v>
      </c>
      <c r="C395" s="996"/>
      <c r="D395" s="404" t="str">
        <f>'Nomenclator tarife'!L390</f>
        <v xml:space="preserve"> </v>
      </c>
      <c r="E395" s="404">
        <f>'Nomenclator tarife'!M390</f>
        <v>51.04</v>
      </c>
      <c r="F395" s="404">
        <f>'Nomenclator tarife'!S390</f>
        <v>14.65</v>
      </c>
      <c r="H395" s="447"/>
      <c r="I395" s="447"/>
      <c r="J395" s="447"/>
      <c r="L395" s="447" t="e">
        <f t="shared" si="46"/>
        <v>#VALUE!</v>
      </c>
      <c r="M395" s="447">
        <f t="shared" si="47"/>
        <v>51.04</v>
      </c>
      <c r="N395" s="447">
        <f t="shared" si="48"/>
        <v>14.65</v>
      </c>
    </row>
    <row r="396" spans="1:14" ht="23.85" customHeight="1">
      <c r="A396" s="402" t="s">
        <v>594</v>
      </c>
      <c r="B396" s="996" t="s">
        <v>1288</v>
      </c>
      <c r="C396" s="996"/>
      <c r="D396" s="404" t="str">
        <f>'Nomenclator tarife'!L391</f>
        <v xml:space="preserve"> </v>
      </c>
      <c r="E396" s="404">
        <f>'Nomenclator tarife'!M391</f>
        <v>52.75</v>
      </c>
      <c r="F396" s="404">
        <f>'Nomenclator tarife'!S391</f>
        <v>17.36</v>
      </c>
      <c r="H396" s="447"/>
      <c r="I396" s="447"/>
      <c r="J396" s="447"/>
      <c r="L396" s="447" t="e">
        <f t="shared" si="46"/>
        <v>#VALUE!</v>
      </c>
      <c r="M396" s="447">
        <f t="shared" si="47"/>
        <v>52.75</v>
      </c>
      <c r="N396" s="447">
        <f t="shared" si="48"/>
        <v>17.36</v>
      </c>
    </row>
    <row r="397" spans="1:14" ht="19.5" customHeight="1">
      <c r="A397" s="402" t="s">
        <v>595</v>
      </c>
      <c r="B397" s="996" t="s">
        <v>1289</v>
      </c>
      <c r="C397" s="996"/>
      <c r="D397" s="404" t="str">
        <f>'Nomenclator tarife'!L392</f>
        <v xml:space="preserve"> </v>
      </c>
      <c r="E397" s="404">
        <f>'Nomenclator tarife'!M392</f>
        <v>52.75</v>
      </c>
      <c r="F397" s="404">
        <f>'Nomenclator tarife'!S392</f>
        <v>17.36</v>
      </c>
      <c r="H397" s="447"/>
      <c r="I397" s="447"/>
      <c r="J397" s="447"/>
      <c r="L397" s="447" t="e">
        <f t="shared" si="46"/>
        <v>#VALUE!</v>
      </c>
      <c r="M397" s="447">
        <f t="shared" si="47"/>
        <v>52.75</v>
      </c>
      <c r="N397" s="447">
        <f t="shared" si="48"/>
        <v>17.36</v>
      </c>
    </row>
    <row r="398" spans="1:14" ht="19.5" customHeight="1">
      <c r="A398" s="402" t="s">
        <v>596</v>
      </c>
      <c r="B398" s="996" t="s">
        <v>1290</v>
      </c>
      <c r="C398" s="996"/>
      <c r="D398" s="404" t="str">
        <f>'Nomenclator tarife'!L393</f>
        <v xml:space="preserve"> </v>
      </c>
      <c r="E398" s="404">
        <f>'Nomenclator tarife'!M393</f>
        <v>52.75</v>
      </c>
      <c r="F398" s="404">
        <f>'Nomenclator tarife'!S393</f>
        <v>17.36</v>
      </c>
      <c r="H398" s="447"/>
      <c r="I398" s="447"/>
      <c r="J398" s="447"/>
      <c r="L398" s="447" t="e">
        <f t="shared" si="46"/>
        <v>#VALUE!</v>
      </c>
      <c r="M398" s="447">
        <f t="shared" si="47"/>
        <v>52.75</v>
      </c>
      <c r="N398" s="447">
        <f t="shared" si="48"/>
        <v>17.36</v>
      </c>
    </row>
    <row r="399" spans="1:14" ht="19.5" customHeight="1">
      <c r="A399" s="402" t="s">
        <v>597</v>
      </c>
      <c r="B399" s="996" t="s">
        <v>1291</v>
      </c>
      <c r="C399" s="996"/>
      <c r="D399" s="404" t="str">
        <f>'Nomenclator tarife'!L394</f>
        <v xml:space="preserve"> </v>
      </c>
      <c r="E399" s="404">
        <f>'Nomenclator tarife'!M394</f>
        <v>52.85</v>
      </c>
      <c r="F399" s="404">
        <f>'Nomenclator tarife'!S394</f>
        <v>17.46</v>
      </c>
      <c r="H399" s="447"/>
      <c r="I399" s="447"/>
      <c r="J399" s="447"/>
      <c r="L399" s="447" t="e">
        <f t="shared" si="46"/>
        <v>#VALUE!</v>
      </c>
      <c r="M399" s="447">
        <f t="shared" si="47"/>
        <v>52.85</v>
      </c>
      <c r="N399" s="447">
        <f t="shared" si="48"/>
        <v>17.46</v>
      </c>
    </row>
    <row r="400" spans="1:14" ht="19.5" customHeight="1">
      <c r="A400" s="402" t="s">
        <v>598</v>
      </c>
      <c r="B400" s="996" t="s">
        <v>1292</v>
      </c>
      <c r="C400" s="996"/>
      <c r="D400" s="404" t="str">
        <f>'Nomenclator tarife'!L395</f>
        <v xml:space="preserve"> </v>
      </c>
      <c r="E400" s="404">
        <f>'Nomenclator tarife'!M395</f>
        <v>52.9</v>
      </c>
      <c r="F400" s="404">
        <f>'Nomenclator tarife'!S395</f>
        <v>17.510000000000002</v>
      </c>
      <c r="H400" s="447"/>
      <c r="I400" s="447"/>
      <c r="J400" s="447"/>
      <c r="L400" s="447" t="e">
        <f t="shared" si="46"/>
        <v>#VALUE!</v>
      </c>
      <c r="M400" s="447">
        <f t="shared" si="47"/>
        <v>52.9</v>
      </c>
      <c r="N400" s="447">
        <f t="shared" si="48"/>
        <v>17.510000000000002</v>
      </c>
    </row>
    <row r="401" spans="1:14" ht="28.5" customHeight="1">
      <c r="A401" s="417" t="s">
        <v>1313</v>
      </c>
      <c r="B401" s="998" t="s">
        <v>1314</v>
      </c>
      <c r="C401" s="998"/>
      <c r="D401" s="415">
        <f>'Nomenclator tarife'!L396</f>
        <v>11.94</v>
      </c>
      <c r="E401" s="415">
        <f>'Nomenclator tarife'!M396</f>
        <v>11.94</v>
      </c>
      <c r="F401" s="415">
        <f>'Nomenclator tarife'!S396</f>
        <v>1.18</v>
      </c>
      <c r="H401" s="447">
        <v>7.96</v>
      </c>
      <c r="I401" s="447">
        <v>7.96</v>
      </c>
      <c r="J401" s="447">
        <v>0.79</v>
      </c>
      <c r="L401" s="447">
        <f t="shared" si="46"/>
        <v>3.9799999999999995</v>
      </c>
      <c r="M401" s="447">
        <f t="shared" si="47"/>
        <v>3.9799999999999995</v>
      </c>
      <c r="N401" s="447">
        <f t="shared" si="48"/>
        <v>0.3899999999999999</v>
      </c>
    </row>
    <row r="402" spans="1:14" ht="12" customHeight="1"/>
    <row r="403" spans="1:14" ht="15.75">
      <c r="A403" s="997" t="s">
        <v>1388</v>
      </c>
      <c r="B403" s="997"/>
      <c r="C403" s="997"/>
      <c r="D403" s="997"/>
      <c r="E403" s="997"/>
      <c r="F403" s="997"/>
    </row>
  </sheetData>
  <mergeCells count="110">
    <mergeCell ref="D1:F2"/>
    <mergeCell ref="A4:F4"/>
    <mergeCell ref="L5:N5"/>
    <mergeCell ref="A6:A7"/>
    <mergeCell ref="B6:C7"/>
    <mergeCell ref="D6:E6"/>
    <mergeCell ref="F6:F7"/>
    <mergeCell ref="H6:I6"/>
    <mergeCell ref="J6:J7"/>
    <mergeCell ref="L6:M6"/>
    <mergeCell ref="N6:N7"/>
    <mergeCell ref="B8:F8"/>
    <mergeCell ref="C9:C23"/>
    <mergeCell ref="B25:B41"/>
    <mergeCell ref="B42:B58"/>
    <mergeCell ref="B59:B73"/>
    <mergeCell ref="B74:B87"/>
    <mergeCell ref="B88:B100"/>
    <mergeCell ref="B101:B112"/>
    <mergeCell ref="B113:B123"/>
    <mergeCell ref="B124:B133"/>
    <mergeCell ref="B134:B142"/>
    <mergeCell ref="B143:B150"/>
    <mergeCell ref="B151:B157"/>
    <mergeCell ref="B158:B163"/>
    <mergeCell ref="B164:B168"/>
    <mergeCell ref="B169:B170"/>
    <mergeCell ref="B171:C171"/>
    <mergeCell ref="B172:C172"/>
    <mergeCell ref="B173:F173"/>
    <mergeCell ref="B174:C174"/>
    <mergeCell ref="B175:C175"/>
    <mergeCell ref="B176:C176"/>
    <mergeCell ref="B177:C177"/>
    <mergeCell ref="B178:C178"/>
    <mergeCell ref="B179:F179"/>
    <mergeCell ref="C180:C194"/>
    <mergeCell ref="B196:B212"/>
    <mergeCell ref="B213:B229"/>
    <mergeCell ref="B230:B244"/>
    <mergeCell ref="B245:B258"/>
    <mergeCell ref="B259:B271"/>
    <mergeCell ref="B272:B283"/>
    <mergeCell ref="B284:B294"/>
    <mergeCell ref="B295:B304"/>
    <mergeCell ref="B305:B313"/>
    <mergeCell ref="B314:B321"/>
    <mergeCell ref="B322:B328"/>
    <mergeCell ref="B329:B334"/>
    <mergeCell ref="B335:B339"/>
    <mergeCell ref="B340:B343"/>
    <mergeCell ref="B344:C344"/>
    <mergeCell ref="B345:F345"/>
    <mergeCell ref="B346:C346"/>
    <mergeCell ref="B347:C347"/>
    <mergeCell ref="B348:C348"/>
    <mergeCell ref="B349:C349"/>
    <mergeCell ref="B350:C350"/>
    <mergeCell ref="B351:F351"/>
    <mergeCell ref="B352:C352"/>
    <mergeCell ref="B353:C353"/>
    <mergeCell ref="B354:C354"/>
    <mergeCell ref="B355:C355"/>
    <mergeCell ref="B356:F356"/>
    <mergeCell ref="B357:C357"/>
    <mergeCell ref="B358:C358"/>
    <mergeCell ref="B359:C359"/>
    <mergeCell ref="B360:C360"/>
    <mergeCell ref="B361:C361"/>
    <mergeCell ref="B362:F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F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F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A403:F403"/>
  </mergeCells>
  <printOptions horizontalCentered="1"/>
  <pageMargins left="0.98402777777777795" right="0.39374999999999999" top="0.78749999999999998" bottom="0.59027777777777801" header="0.511811023622047" footer="0.511811023622047"/>
  <pageSetup paperSize="9" fitToHeight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K399"/>
  <sheetViews>
    <sheetView workbookViewId="0"/>
  </sheetViews>
  <sheetFormatPr defaultColWidth="9.140625" defaultRowHeight="15"/>
  <cols>
    <col min="1" max="1" width="8.85546875" style="345" customWidth="1"/>
    <col min="2" max="2" width="82.85546875" style="1" customWidth="1"/>
    <col min="3" max="3" width="14" style="1" customWidth="1"/>
    <col min="4" max="4" width="14.85546875" style="1" customWidth="1"/>
    <col min="5" max="5" width="12.7109375" style="1" customWidth="1"/>
    <col min="6" max="6" width="9.140625" style="1"/>
    <col min="7" max="8" width="10.140625" style="1" customWidth="1"/>
    <col min="9" max="16384" width="9.140625" style="1"/>
  </cols>
  <sheetData>
    <row r="1" spans="1:11" s="390" customFormat="1" ht="33.75" customHeight="1">
      <c r="A1" s="389"/>
      <c r="C1" s="1015" t="s">
        <v>1389</v>
      </c>
      <c r="D1" s="1015"/>
      <c r="E1" s="1015"/>
    </row>
    <row r="2" spans="1:11" s="390" customFormat="1" ht="18.75">
      <c r="A2" s="389"/>
      <c r="C2" s="1015"/>
      <c r="D2" s="1015"/>
      <c r="E2" s="1015"/>
    </row>
    <row r="3" spans="1:11" s="390" customFormat="1" ht="16.5" customHeight="1">
      <c r="A3" s="389"/>
      <c r="C3" s="460"/>
      <c r="D3" s="460"/>
      <c r="E3" s="389"/>
    </row>
    <row r="4" spans="1:11" s="390" customFormat="1" ht="41.25" customHeight="1">
      <c r="A4" s="1023" t="s">
        <v>1390</v>
      </c>
      <c r="B4" s="1023"/>
      <c r="C4" s="1023"/>
      <c r="D4" s="1023"/>
      <c r="E4" s="1023"/>
    </row>
    <row r="5" spans="1:11" s="390" customFormat="1" ht="18.75">
      <c r="A5" s="389"/>
      <c r="B5" s="393"/>
      <c r="C5" s="393"/>
      <c r="D5" s="389"/>
      <c r="E5" s="461" t="s">
        <v>1391</v>
      </c>
    </row>
    <row r="6" spans="1:11" s="390" customFormat="1" ht="36.75" customHeight="1">
      <c r="A6" s="1007" t="s">
        <v>1392</v>
      </c>
      <c r="B6" s="991" t="s">
        <v>1393</v>
      </c>
      <c r="C6" s="1007" t="s">
        <v>1394</v>
      </c>
      <c r="D6" s="1007"/>
      <c r="E6" s="1007" t="s">
        <v>1395</v>
      </c>
    </row>
    <row r="7" spans="1:11" s="398" customFormat="1" ht="49.5" customHeight="1">
      <c r="A7" s="1007"/>
      <c r="B7" s="991"/>
      <c r="C7" s="396" t="s">
        <v>1396</v>
      </c>
      <c r="D7" s="396" t="s">
        <v>1397</v>
      </c>
      <c r="E7" s="1007"/>
    </row>
    <row r="8" spans="1:11" s="400" customFormat="1" ht="32.25" customHeight="1">
      <c r="A8" s="423" t="s">
        <v>1033</v>
      </c>
      <c r="B8" s="462" t="s">
        <v>1398</v>
      </c>
      <c r="C8" s="462"/>
      <c r="D8" s="462"/>
      <c r="E8" s="462"/>
    </row>
    <row r="9" spans="1:11" s="400" customFormat="1">
      <c r="A9" s="402" t="s">
        <v>217</v>
      </c>
      <c r="B9" s="424" t="s">
        <v>1536</v>
      </c>
      <c r="C9" s="447">
        <f>Anexa_ro!D10</f>
        <v>1100.9100000000001</v>
      </c>
      <c r="D9" s="447">
        <f>Anexa_ro!E10</f>
        <v>1105.95</v>
      </c>
      <c r="E9" s="447">
        <f>Anexa_ro!F10</f>
        <v>31.65</v>
      </c>
    </row>
    <row r="10" spans="1:11" s="400" customFormat="1" ht="20.25">
      <c r="A10" s="402" t="s">
        <v>218</v>
      </c>
      <c r="B10" s="424" t="s">
        <v>1537</v>
      </c>
      <c r="C10" s="447">
        <f>Anexa_ro!D11</f>
        <v>1417.47</v>
      </c>
      <c r="D10" s="447">
        <f>Anexa_ro!E11</f>
        <v>1422.51</v>
      </c>
      <c r="E10" s="447">
        <f>Anexa_ro!F11</f>
        <v>34.01</v>
      </c>
      <c r="G10" s="1022"/>
      <c r="H10" s="1022"/>
      <c r="I10" s="1022"/>
      <c r="J10" s="1022"/>
      <c r="K10" s="1022"/>
    </row>
    <row r="11" spans="1:11" s="400" customFormat="1">
      <c r="A11" s="402" t="s">
        <v>219</v>
      </c>
      <c r="B11" s="424" t="s">
        <v>1538</v>
      </c>
      <c r="C11" s="447" t="str">
        <f>Anexa_ro!D12</f>
        <v xml:space="preserve"> </v>
      </c>
      <c r="D11" s="447">
        <f>Anexa_ro!E12</f>
        <v>2549.5500000000002</v>
      </c>
      <c r="E11" s="447">
        <f>Anexa_ro!F12</f>
        <v>39.1</v>
      </c>
    </row>
    <row r="12" spans="1:11" s="400" customFormat="1">
      <c r="A12" s="402" t="s">
        <v>220</v>
      </c>
      <c r="B12" s="424" t="s">
        <v>1539</v>
      </c>
      <c r="C12" s="447" t="str">
        <f>Anexa_ro!D13</f>
        <v xml:space="preserve"> </v>
      </c>
      <c r="D12" s="447">
        <f>Anexa_ro!E13</f>
        <v>2986.63</v>
      </c>
      <c r="E12" s="447">
        <f>Anexa_ro!F13</f>
        <v>50.42</v>
      </c>
    </row>
    <row r="13" spans="1:11" s="400" customFormat="1">
      <c r="A13" s="402" t="s">
        <v>221</v>
      </c>
      <c r="B13" s="424" t="s">
        <v>1540</v>
      </c>
      <c r="C13" s="447" t="str">
        <f>Anexa_ro!D14</f>
        <v xml:space="preserve"> </v>
      </c>
      <c r="D13" s="447">
        <f>Anexa_ro!E14</f>
        <v>4137.1000000000004</v>
      </c>
      <c r="E13" s="447">
        <f>Anexa_ro!F14</f>
        <v>71.17</v>
      </c>
    </row>
    <row r="14" spans="1:11" s="400" customFormat="1">
      <c r="A14" s="402" t="s">
        <v>222</v>
      </c>
      <c r="B14" s="424" t="s">
        <v>1541</v>
      </c>
      <c r="C14" s="447" t="str">
        <f>Anexa_ro!D15</f>
        <v xml:space="preserve"> </v>
      </c>
      <c r="D14" s="447">
        <f>Anexa_ro!E15</f>
        <v>7701.68</v>
      </c>
      <c r="E14" s="447">
        <f>Anexa_ro!F15</f>
        <v>99.32</v>
      </c>
    </row>
    <row r="15" spans="1:11" s="400" customFormat="1">
      <c r="A15" s="402" t="s">
        <v>223</v>
      </c>
      <c r="B15" s="424" t="s">
        <v>1542</v>
      </c>
      <c r="C15" s="447" t="str">
        <f>Anexa_ro!D16</f>
        <v xml:space="preserve"> </v>
      </c>
      <c r="D15" s="447">
        <f>Anexa_ro!E16</f>
        <v>13023.44</v>
      </c>
      <c r="E15" s="447">
        <f>Anexa_ro!F16</f>
        <v>131.55000000000001</v>
      </c>
    </row>
    <row r="16" spans="1:11" s="400" customFormat="1">
      <c r="A16" s="402" t="s">
        <v>224</v>
      </c>
      <c r="B16" s="424" t="s">
        <v>1543</v>
      </c>
      <c r="C16" s="447" t="str">
        <f>Anexa_ro!D17</f>
        <v xml:space="preserve"> </v>
      </c>
      <c r="D16" s="447">
        <f>Anexa_ro!E17</f>
        <v>13692.89</v>
      </c>
      <c r="E16" s="447">
        <f>Anexa_ro!F17</f>
        <v>169.42</v>
      </c>
      <c r="G16" s="411"/>
      <c r="H16" s="411"/>
    </row>
    <row r="17" spans="1:8" s="400" customFormat="1" ht="31.5" customHeight="1">
      <c r="A17" s="402" t="s">
        <v>225</v>
      </c>
      <c r="B17" s="424" t="s">
        <v>1544</v>
      </c>
      <c r="C17" s="447" t="str">
        <f>Anexa_ro!D18</f>
        <v xml:space="preserve"> </v>
      </c>
      <c r="D17" s="447">
        <f>Anexa_ro!E18</f>
        <v>18514.330000000002</v>
      </c>
      <c r="E17" s="447">
        <f>Anexa_ro!F18</f>
        <v>303.55</v>
      </c>
      <c r="G17" s="411"/>
      <c r="H17" s="411"/>
    </row>
    <row r="18" spans="1:8" s="400" customFormat="1" ht="31.5" customHeight="1">
      <c r="A18" s="402" t="s">
        <v>226</v>
      </c>
      <c r="B18" s="424" t="s">
        <v>1545</v>
      </c>
      <c r="C18" s="447" t="str">
        <f>Anexa_ro!D19</f>
        <v xml:space="preserve"> </v>
      </c>
      <c r="D18" s="447">
        <f>Anexa_ro!E19</f>
        <v>23990.61</v>
      </c>
      <c r="E18" s="447">
        <f>Anexa_ro!F19</f>
        <v>326.83999999999997</v>
      </c>
      <c r="G18" s="411"/>
      <c r="H18" s="411"/>
    </row>
    <row r="19" spans="1:8" s="400" customFormat="1" ht="31.5" customHeight="1">
      <c r="A19" s="402" t="s">
        <v>227</v>
      </c>
      <c r="B19" s="424" t="s">
        <v>1546</v>
      </c>
      <c r="C19" s="447" t="str">
        <f>Anexa_ro!D20</f>
        <v xml:space="preserve"> </v>
      </c>
      <c r="D19" s="447">
        <f>Anexa_ro!E20</f>
        <v>32072.15</v>
      </c>
      <c r="E19" s="447">
        <f>Anexa_ro!F20</f>
        <v>446</v>
      </c>
      <c r="G19" s="411"/>
      <c r="H19" s="411"/>
    </row>
    <row r="20" spans="1:8" s="400" customFormat="1" ht="31.5" customHeight="1">
      <c r="A20" s="402" t="s">
        <v>228</v>
      </c>
      <c r="B20" s="424" t="s">
        <v>1547</v>
      </c>
      <c r="C20" s="447" t="str">
        <f>Anexa_ro!D21</f>
        <v xml:space="preserve"> </v>
      </c>
      <c r="D20" s="447">
        <f>Anexa_ro!E21</f>
        <v>48378.16</v>
      </c>
      <c r="E20" s="447">
        <f>Anexa_ro!F21</f>
        <v>683.55</v>
      </c>
      <c r="G20" s="411"/>
      <c r="H20" s="411"/>
    </row>
    <row r="21" spans="1:8" s="400" customFormat="1">
      <c r="A21" s="402" t="s">
        <v>229</v>
      </c>
      <c r="B21" s="424" t="s">
        <v>1548</v>
      </c>
      <c r="C21" s="447" t="str">
        <f>Anexa_ro!D22</f>
        <v xml:space="preserve"> </v>
      </c>
      <c r="D21" s="447">
        <f>Anexa_ro!E22</f>
        <v>84851.04</v>
      </c>
      <c r="E21" s="447">
        <f>Anexa_ro!F22</f>
        <v>1050.48</v>
      </c>
      <c r="G21" s="411"/>
      <c r="H21" s="411"/>
    </row>
    <row r="22" spans="1:8" s="400" customFormat="1">
      <c r="A22" s="402" t="s">
        <v>230</v>
      </c>
      <c r="B22" s="424" t="s">
        <v>1549</v>
      </c>
      <c r="C22" s="447" t="str">
        <f>Anexa_ro!D23</f>
        <v xml:space="preserve"> </v>
      </c>
      <c r="D22" s="447">
        <f>Anexa_ro!E23</f>
        <v>96757.74</v>
      </c>
      <c r="E22" s="447">
        <f>Anexa_ro!F23</f>
        <v>1341.1</v>
      </c>
      <c r="G22" s="411"/>
      <c r="H22" s="411"/>
    </row>
    <row r="23" spans="1:8" s="400" customFormat="1" ht="25.5">
      <c r="A23" s="402" t="s">
        <v>231</v>
      </c>
      <c r="B23" s="424" t="s">
        <v>1550</v>
      </c>
      <c r="C23" s="447">
        <f>Anexa_ro!D25</f>
        <v>1091.26</v>
      </c>
      <c r="D23" s="447">
        <f>Anexa_ro!E25</f>
        <v>1096.3</v>
      </c>
      <c r="E23" s="447">
        <f>Anexa_ro!F25</f>
        <v>31.65</v>
      </c>
      <c r="G23" s="411"/>
      <c r="H23" s="411"/>
    </row>
    <row r="24" spans="1:8" s="400" customFormat="1" ht="39.75" customHeight="1">
      <c r="A24" s="402" t="s">
        <v>232</v>
      </c>
      <c r="B24" s="424" t="s">
        <v>1551</v>
      </c>
      <c r="C24" s="447">
        <f>Anexa_ro!D26</f>
        <v>1112.51</v>
      </c>
      <c r="D24" s="447">
        <f>Anexa_ro!E26</f>
        <v>1117.56</v>
      </c>
      <c r="E24" s="447">
        <f>Anexa_ro!F26</f>
        <v>31.65</v>
      </c>
      <c r="G24" s="411"/>
      <c r="H24" s="411"/>
    </row>
    <row r="25" spans="1:8" s="400" customFormat="1" ht="39.75" customHeight="1">
      <c r="A25" s="402" t="s">
        <v>233</v>
      </c>
      <c r="B25" s="424" t="s">
        <v>1552</v>
      </c>
      <c r="C25" s="447">
        <f>Anexa_ro!D27</f>
        <v>1115.1600000000001</v>
      </c>
      <c r="D25" s="447">
        <f>Anexa_ro!E27</f>
        <v>1120.2</v>
      </c>
      <c r="E25" s="447">
        <f>Anexa_ro!F27</f>
        <v>31.65</v>
      </c>
      <c r="G25" s="411"/>
      <c r="H25" s="411"/>
    </row>
    <row r="26" spans="1:8" s="400" customFormat="1" ht="39.75" customHeight="1">
      <c r="A26" s="402" t="s">
        <v>234</v>
      </c>
      <c r="B26" s="424" t="s">
        <v>1553</v>
      </c>
      <c r="C26" s="447">
        <f>Anexa_ro!D28</f>
        <v>1133.42</v>
      </c>
      <c r="D26" s="447">
        <f>Anexa_ro!E28</f>
        <v>1138.47</v>
      </c>
      <c r="E26" s="447">
        <f>Anexa_ro!F28</f>
        <v>31.65</v>
      </c>
      <c r="G26" s="411"/>
      <c r="H26" s="411"/>
    </row>
    <row r="27" spans="1:8" s="400" customFormat="1" ht="39.75" customHeight="1">
      <c r="A27" s="402" t="s">
        <v>235</v>
      </c>
      <c r="B27" s="424" t="s">
        <v>1554</v>
      </c>
      <c r="C27" s="447">
        <f>Anexa_ro!D29</f>
        <v>1108.49</v>
      </c>
      <c r="D27" s="447">
        <f>Anexa_ro!E29</f>
        <v>1113.53</v>
      </c>
      <c r="E27" s="447">
        <f>Anexa_ro!F29</f>
        <v>31.65</v>
      </c>
      <c r="G27" s="411"/>
      <c r="H27" s="411"/>
    </row>
    <row r="28" spans="1:8" s="400" customFormat="1" ht="39.75" customHeight="1">
      <c r="A28" s="402" t="s">
        <v>236</v>
      </c>
      <c r="B28" s="424" t="s">
        <v>1555</v>
      </c>
      <c r="C28" s="447">
        <f>Anexa_ro!D30</f>
        <v>1118.51</v>
      </c>
      <c r="D28" s="447">
        <f>Anexa_ro!E30</f>
        <v>1123.55</v>
      </c>
      <c r="E28" s="447">
        <f>Anexa_ro!F30</f>
        <v>31.65</v>
      </c>
      <c r="G28" s="411"/>
      <c r="H28" s="411"/>
    </row>
    <row r="29" spans="1:8" s="400" customFormat="1" ht="39.75" customHeight="1">
      <c r="A29" s="402" t="s">
        <v>237</v>
      </c>
      <c r="B29" s="424" t="s">
        <v>1556</v>
      </c>
      <c r="C29" s="447">
        <f>Anexa_ro!D31</f>
        <v>1163.8499999999999</v>
      </c>
      <c r="D29" s="447">
        <f>Anexa_ro!E31</f>
        <v>1168.8900000000001</v>
      </c>
      <c r="E29" s="447">
        <f>Anexa_ro!F31</f>
        <v>31.65</v>
      </c>
      <c r="G29" s="411"/>
      <c r="H29" s="411"/>
    </row>
    <row r="30" spans="1:8" s="400" customFormat="1" ht="39.75" customHeight="1">
      <c r="A30" s="402" t="s">
        <v>238</v>
      </c>
      <c r="B30" s="424" t="s">
        <v>1557</v>
      </c>
      <c r="C30" s="447">
        <f>Anexa_ro!D32</f>
        <v>1225.4000000000001</v>
      </c>
      <c r="D30" s="447">
        <f>Anexa_ro!E32</f>
        <v>1230.44</v>
      </c>
      <c r="E30" s="447">
        <f>Anexa_ro!F32</f>
        <v>31.65</v>
      </c>
      <c r="G30" s="411"/>
      <c r="H30" s="411"/>
    </row>
    <row r="31" spans="1:8" s="400" customFormat="1" ht="39.75" customHeight="1">
      <c r="A31" s="402" t="s">
        <v>239</v>
      </c>
      <c r="B31" s="424" t="s">
        <v>1558</v>
      </c>
      <c r="C31" s="447">
        <f>Anexa_ro!D33</f>
        <v>1323.18</v>
      </c>
      <c r="D31" s="447">
        <f>Anexa_ro!E33</f>
        <v>1328.22</v>
      </c>
      <c r="E31" s="447">
        <f>Anexa_ro!F33</f>
        <v>31.65</v>
      </c>
      <c r="G31" s="411"/>
      <c r="H31" s="411"/>
    </row>
    <row r="32" spans="1:8" s="400" customFormat="1" ht="39.75" customHeight="1">
      <c r="A32" s="402" t="s">
        <v>240</v>
      </c>
      <c r="B32" s="424" t="s">
        <v>1559</v>
      </c>
      <c r="C32" s="447">
        <f>Anexa_ro!D34</f>
        <v>1356.04</v>
      </c>
      <c r="D32" s="447">
        <f>Anexa_ro!E34</f>
        <v>1361.08</v>
      </c>
      <c r="E32" s="447">
        <f>Anexa_ro!F34</f>
        <v>31.65</v>
      </c>
      <c r="G32" s="411"/>
      <c r="H32" s="411"/>
    </row>
    <row r="33" spans="1:8" s="400" customFormat="1" ht="39.75" customHeight="1">
      <c r="A33" s="402" t="s">
        <v>241</v>
      </c>
      <c r="B33" s="424" t="s">
        <v>1560</v>
      </c>
      <c r="C33" s="447">
        <f>Anexa_ro!D35</f>
        <v>1449.67</v>
      </c>
      <c r="D33" s="447">
        <f>Anexa_ro!E35</f>
        <v>1454.71</v>
      </c>
      <c r="E33" s="447">
        <f>Anexa_ro!F35</f>
        <v>31.65</v>
      </c>
      <c r="G33" s="411"/>
      <c r="H33" s="411"/>
    </row>
    <row r="34" spans="1:8" s="400" customFormat="1" ht="39.75" customHeight="1">
      <c r="A34" s="402" t="s">
        <v>242</v>
      </c>
      <c r="B34" s="424" t="s">
        <v>1561</v>
      </c>
      <c r="C34" s="447">
        <f>Anexa_ro!D36</f>
        <v>1591.08</v>
      </c>
      <c r="D34" s="447">
        <f>Anexa_ro!E36</f>
        <v>1596.12</v>
      </c>
      <c r="E34" s="447">
        <f>Anexa_ro!F36</f>
        <v>31.65</v>
      </c>
      <c r="G34" s="411"/>
      <c r="H34" s="411"/>
    </row>
    <row r="35" spans="1:8" s="400" customFormat="1" ht="39.75" customHeight="1">
      <c r="A35" s="402" t="s">
        <v>243</v>
      </c>
      <c r="B35" s="424" t="s">
        <v>1562</v>
      </c>
      <c r="C35" s="447">
        <f>Anexa_ro!D37</f>
        <v>2017.28</v>
      </c>
      <c r="D35" s="447">
        <f>Anexa_ro!E37</f>
        <v>2022.32</v>
      </c>
      <c r="E35" s="447">
        <f>Anexa_ro!F37</f>
        <v>31.65</v>
      </c>
      <c r="G35" s="411"/>
      <c r="H35" s="411"/>
    </row>
    <row r="36" spans="1:8" s="400" customFormat="1" ht="39.75" customHeight="1">
      <c r="A36" s="402" t="s">
        <v>244</v>
      </c>
      <c r="B36" s="424" t="s">
        <v>1563</v>
      </c>
      <c r="C36" s="447">
        <f>Anexa_ro!D38</f>
        <v>2006.46</v>
      </c>
      <c r="D36" s="447">
        <f>Anexa_ro!E38</f>
        <v>2011.5</v>
      </c>
      <c r="E36" s="447">
        <f>Anexa_ro!F38</f>
        <v>31.65</v>
      </c>
      <c r="G36" s="411"/>
      <c r="H36" s="411"/>
    </row>
    <row r="37" spans="1:8" ht="25.5">
      <c r="A37" s="402" t="s">
        <v>245</v>
      </c>
      <c r="B37" s="424" t="s">
        <v>1564</v>
      </c>
      <c r="C37" s="447">
        <f>Anexa_ro!D39</f>
        <v>2017.28</v>
      </c>
      <c r="D37" s="447">
        <f>Anexa_ro!E39</f>
        <v>2022.32</v>
      </c>
      <c r="E37" s="447">
        <f>Anexa_ro!F39</f>
        <v>31.65</v>
      </c>
      <c r="G37" s="411"/>
      <c r="H37" s="411"/>
    </row>
    <row r="38" spans="1:8" ht="25.5">
      <c r="A38" s="402" t="s">
        <v>246</v>
      </c>
      <c r="B38" s="424" t="s">
        <v>1565</v>
      </c>
      <c r="C38" s="447">
        <f>Anexa_ro!D40</f>
        <v>2342.9899999999998</v>
      </c>
      <c r="D38" s="447">
        <f>Anexa_ro!E40</f>
        <v>2348.0300000000002</v>
      </c>
      <c r="E38" s="447">
        <f>Anexa_ro!F40</f>
        <v>31.65</v>
      </c>
      <c r="G38" s="411"/>
      <c r="H38" s="411"/>
    </row>
    <row r="39" spans="1:8" ht="25.5">
      <c r="A39" s="402" t="s">
        <v>247</v>
      </c>
      <c r="B39" s="424" t="s">
        <v>1566</v>
      </c>
      <c r="C39" s="447">
        <f>Anexa_ro!D41</f>
        <v>2390.71</v>
      </c>
      <c r="D39" s="447">
        <f>Anexa_ro!E41</f>
        <v>2395.75</v>
      </c>
      <c r="E39" s="447">
        <f>Anexa_ro!F41</f>
        <v>31.65</v>
      </c>
      <c r="G39" s="411"/>
      <c r="H39" s="411"/>
    </row>
    <row r="40" spans="1:8" ht="25.5">
      <c r="A40" s="402" t="s">
        <v>248</v>
      </c>
      <c r="B40" s="424" t="s">
        <v>1567</v>
      </c>
      <c r="C40" s="447">
        <f>'Nomenclator tarife'!L39</f>
        <v>1594.18</v>
      </c>
      <c r="D40" s="447">
        <f>'Nomenclator tarife'!M39</f>
        <v>1599.22</v>
      </c>
      <c r="E40" s="447">
        <f>'Nomenclator tarife'!S39</f>
        <v>34.01</v>
      </c>
      <c r="G40" s="411"/>
      <c r="H40" s="411"/>
    </row>
    <row r="41" spans="1:8" ht="25.5">
      <c r="A41" s="402" t="s">
        <v>249</v>
      </c>
      <c r="B41" s="424" t="s">
        <v>1568</v>
      </c>
      <c r="C41" s="447">
        <f>Anexa_ro!D43</f>
        <v>1614.22</v>
      </c>
      <c r="D41" s="447">
        <f>Anexa_ro!E43</f>
        <v>1619.27</v>
      </c>
      <c r="E41" s="447">
        <f>Anexa_ro!F43</f>
        <v>34.01</v>
      </c>
      <c r="G41" s="411"/>
      <c r="H41" s="411"/>
    </row>
    <row r="42" spans="1:8" ht="39.75" customHeight="1">
      <c r="A42" s="402" t="s">
        <v>250</v>
      </c>
      <c r="B42" s="424" t="s">
        <v>1569</v>
      </c>
      <c r="C42" s="447">
        <f>Anexa_ro!D44</f>
        <v>1606.19</v>
      </c>
      <c r="D42" s="447">
        <f>Anexa_ro!E44</f>
        <v>1611.23</v>
      </c>
      <c r="E42" s="447">
        <f>Anexa_ro!F44</f>
        <v>34.01</v>
      </c>
      <c r="G42" s="411"/>
      <c r="H42" s="411"/>
    </row>
    <row r="43" spans="1:8" ht="39.75" customHeight="1">
      <c r="A43" s="402" t="s">
        <v>251</v>
      </c>
      <c r="B43" s="424" t="s">
        <v>1570</v>
      </c>
      <c r="C43" s="447">
        <f>Anexa_ro!D45</f>
        <v>1614.61</v>
      </c>
      <c r="D43" s="447">
        <f>Anexa_ro!E45</f>
        <v>1619.65</v>
      </c>
      <c r="E43" s="447">
        <f>Anexa_ro!F45</f>
        <v>34.01</v>
      </c>
      <c r="G43" s="411"/>
      <c r="H43" s="411"/>
    </row>
    <row r="44" spans="1:8" ht="39.75" customHeight="1">
      <c r="A44" s="402" t="s">
        <v>252</v>
      </c>
      <c r="B44" s="424" t="s">
        <v>1571</v>
      </c>
      <c r="C44" s="447">
        <f>Anexa_ro!D46</f>
        <v>1635.04</v>
      </c>
      <c r="D44" s="447">
        <f>Anexa_ro!E46</f>
        <v>1640.09</v>
      </c>
      <c r="E44" s="447">
        <f>Anexa_ro!F46</f>
        <v>34.01</v>
      </c>
      <c r="G44" s="411"/>
      <c r="H44" s="411"/>
    </row>
    <row r="45" spans="1:8" ht="39.75" customHeight="1">
      <c r="A45" s="402" t="s">
        <v>253</v>
      </c>
      <c r="B45" s="424" t="s">
        <v>1572</v>
      </c>
      <c r="C45" s="447">
        <f>Anexa_ro!D47</f>
        <v>1654.28</v>
      </c>
      <c r="D45" s="447">
        <f>Anexa_ro!E47</f>
        <v>1659.32</v>
      </c>
      <c r="E45" s="447">
        <f>Anexa_ro!F47</f>
        <v>34.01</v>
      </c>
      <c r="G45" s="411"/>
      <c r="H45" s="411"/>
    </row>
    <row r="46" spans="1:8" ht="39.75" customHeight="1">
      <c r="A46" s="402" t="s">
        <v>254</v>
      </c>
      <c r="B46" s="424" t="s">
        <v>1573</v>
      </c>
      <c r="C46" s="447">
        <f>Anexa_ro!D48</f>
        <v>1682.53</v>
      </c>
      <c r="D46" s="447">
        <f>Anexa_ro!E48</f>
        <v>1687.58</v>
      </c>
      <c r="E46" s="447">
        <f>Anexa_ro!F48</f>
        <v>34.01</v>
      </c>
      <c r="G46" s="411"/>
      <c r="H46" s="411"/>
    </row>
    <row r="47" spans="1:8" ht="39.75" customHeight="1">
      <c r="A47" s="402" t="s">
        <v>255</v>
      </c>
      <c r="B47" s="424" t="s">
        <v>1574</v>
      </c>
      <c r="C47" s="447">
        <f>Anexa_ro!D49</f>
        <v>1708.7</v>
      </c>
      <c r="D47" s="447">
        <f>Anexa_ro!E49</f>
        <v>1713.74</v>
      </c>
      <c r="E47" s="447">
        <f>Anexa_ro!F49</f>
        <v>34.01</v>
      </c>
      <c r="G47" s="411"/>
      <c r="H47" s="411"/>
    </row>
    <row r="48" spans="1:8" ht="39.75" customHeight="1">
      <c r="A48" s="402" t="s">
        <v>256</v>
      </c>
      <c r="B48" s="424" t="s">
        <v>1575</v>
      </c>
      <c r="C48" s="447">
        <f>Anexa_ro!D50</f>
        <v>1823.08</v>
      </c>
      <c r="D48" s="447">
        <f>Anexa_ro!E50</f>
        <v>1828.13</v>
      </c>
      <c r="E48" s="447">
        <f>Anexa_ro!F50</f>
        <v>34.01</v>
      </c>
      <c r="G48" s="411"/>
      <c r="H48" s="411"/>
    </row>
    <row r="49" spans="1:8" ht="39.75" customHeight="1">
      <c r="A49" s="402" t="s">
        <v>257</v>
      </c>
      <c r="B49" s="424" t="s">
        <v>1576</v>
      </c>
      <c r="C49" s="447">
        <f>Anexa_ro!D51</f>
        <v>1850.53</v>
      </c>
      <c r="D49" s="447">
        <f>Anexa_ro!E51</f>
        <v>1855.58</v>
      </c>
      <c r="E49" s="447">
        <f>Anexa_ro!F51</f>
        <v>34.01</v>
      </c>
      <c r="G49" s="411"/>
      <c r="H49" s="411"/>
    </row>
    <row r="50" spans="1:8" ht="39.75" customHeight="1">
      <c r="A50" s="402" t="s">
        <v>258</v>
      </c>
      <c r="B50" s="424" t="s">
        <v>1577</v>
      </c>
      <c r="C50" s="447">
        <f>Anexa_ro!D52</f>
        <v>1892.01</v>
      </c>
      <c r="D50" s="447">
        <f>Anexa_ro!E52</f>
        <v>1897.05</v>
      </c>
      <c r="E50" s="447">
        <f>Anexa_ro!F52</f>
        <v>34.01</v>
      </c>
      <c r="G50" s="411"/>
      <c r="H50" s="411"/>
    </row>
    <row r="51" spans="1:8" ht="39.75" customHeight="1">
      <c r="A51" s="402" t="s">
        <v>259</v>
      </c>
      <c r="B51" s="424" t="s">
        <v>1578</v>
      </c>
      <c r="C51" s="447">
        <f>Anexa_ro!D53</f>
        <v>2092.79</v>
      </c>
      <c r="D51" s="447">
        <f>Anexa_ro!E53</f>
        <v>2097.83</v>
      </c>
      <c r="E51" s="447">
        <f>Anexa_ro!F53</f>
        <v>34.01</v>
      </c>
      <c r="G51" s="411"/>
      <c r="H51" s="411"/>
    </row>
    <row r="52" spans="1:8" ht="39.75" customHeight="1">
      <c r="A52" s="402" t="s">
        <v>260</v>
      </c>
      <c r="B52" s="424" t="s">
        <v>1579</v>
      </c>
      <c r="C52" s="447">
        <f>Anexa_ro!D54</f>
        <v>2518.98</v>
      </c>
      <c r="D52" s="447">
        <f>Anexa_ro!E54</f>
        <v>2524.0300000000002</v>
      </c>
      <c r="E52" s="447">
        <f>Anexa_ro!F54</f>
        <v>34.01</v>
      </c>
      <c r="G52" s="411"/>
      <c r="H52" s="411"/>
    </row>
    <row r="53" spans="1:8" ht="39.75" customHeight="1">
      <c r="A53" s="402" t="s">
        <v>261</v>
      </c>
      <c r="B53" s="424" t="s">
        <v>1580</v>
      </c>
      <c r="C53" s="447">
        <f>Anexa_ro!D55</f>
        <v>2445.65</v>
      </c>
      <c r="D53" s="447">
        <f>Anexa_ro!E55</f>
        <v>2450.69</v>
      </c>
      <c r="E53" s="447">
        <f>Anexa_ro!F55</f>
        <v>34.01</v>
      </c>
      <c r="G53" s="411"/>
      <c r="H53" s="411"/>
    </row>
    <row r="54" spans="1:8" ht="25.5">
      <c r="A54" s="402" t="s">
        <v>262</v>
      </c>
      <c r="B54" s="424" t="s">
        <v>1581</v>
      </c>
      <c r="C54" s="447">
        <f>Anexa_ro!D56</f>
        <v>3025.26</v>
      </c>
      <c r="D54" s="447">
        <f>Anexa_ro!E56</f>
        <v>3030.31</v>
      </c>
      <c r="E54" s="447">
        <f>Anexa_ro!F56</f>
        <v>34.01</v>
      </c>
      <c r="G54" s="411"/>
      <c r="H54" s="411"/>
    </row>
    <row r="55" spans="1:8" ht="25.5">
      <c r="A55" s="402" t="s">
        <v>263</v>
      </c>
      <c r="B55" s="424" t="s">
        <v>1582</v>
      </c>
      <c r="C55" s="447">
        <f>Anexa_ro!D57</f>
        <v>3154.25</v>
      </c>
      <c r="D55" s="447">
        <f>Anexa_ro!E57</f>
        <v>3159.3</v>
      </c>
      <c r="E55" s="447">
        <f>Anexa_ro!F57</f>
        <v>34.01</v>
      </c>
      <c r="G55" s="411"/>
      <c r="H55" s="411"/>
    </row>
    <row r="56" spans="1:8" ht="25.5">
      <c r="A56" s="402" t="s">
        <v>264</v>
      </c>
      <c r="B56" s="424" t="s">
        <v>1583</v>
      </c>
      <c r="C56" s="447">
        <f>Anexa_ro!D58</f>
        <v>3713.31</v>
      </c>
      <c r="D56" s="447">
        <f>Anexa_ro!E58</f>
        <v>3718.35</v>
      </c>
      <c r="E56" s="447">
        <f>Anexa_ro!F58</f>
        <v>34.01</v>
      </c>
      <c r="G56" s="411"/>
      <c r="H56" s="411"/>
    </row>
    <row r="57" spans="1:8" ht="25.5">
      <c r="A57" s="402" t="s">
        <v>265</v>
      </c>
      <c r="B57" s="424" t="s">
        <v>1584</v>
      </c>
      <c r="C57" s="447" t="str">
        <f>Anexa_ro!D59</f>
        <v xml:space="preserve"> </v>
      </c>
      <c r="D57" s="447">
        <f>Anexa_ro!E59</f>
        <v>2494.25</v>
      </c>
      <c r="E57" s="447">
        <f>Anexa_ro!F59</f>
        <v>39.1</v>
      </c>
      <c r="G57" s="411"/>
      <c r="H57" s="411"/>
    </row>
    <row r="58" spans="1:8" ht="39.75" customHeight="1">
      <c r="A58" s="402" t="s">
        <v>266</v>
      </c>
      <c r="B58" s="424" t="s">
        <v>1585</v>
      </c>
      <c r="C58" s="447" t="str">
        <f>Anexa_ro!D60</f>
        <v xml:space="preserve"> </v>
      </c>
      <c r="D58" s="447">
        <f>Anexa_ro!E60</f>
        <v>2495.56</v>
      </c>
      <c r="E58" s="447">
        <f>Anexa_ro!F60</f>
        <v>39.1</v>
      </c>
      <c r="G58" s="411"/>
      <c r="H58" s="411"/>
    </row>
    <row r="59" spans="1:8" ht="39.75" customHeight="1">
      <c r="A59" s="402" t="s">
        <v>267</v>
      </c>
      <c r="B59" s="424" t="s">
        <v>1586</v>
      </c>
      <c r="C59" s="447" t="str">
        <f>Anexa_ro!D61</f>
        <v xml:space="preserve"> </v>
      </c>
      <c r="D59" s="447">
        <f>Anexa_ro!E61</f>
        <v>2514.84</v>
      </c>
      <c r="E59" s="447">
        <f>Anexa_ro!F61</f>
        <v>39.1</v>
      </c>
      <c r="G59" s="411"/>
      <c r="H59" s="411"/>
    </row>
    <row r="60" spans="1:8" ht="39.75" customHeight="1">
      <c r="A60" s="402" t="s">
        <v>268</v>
      </c>
      <c r="B60" s="424" t="s">
        <v>1587</v>
      </c>
      <c r="C60" s="447" t="str">
        <f>Anexa_ro!D62</f>
        <v xml:space="preserve"> </v>
      </c>
      <c r="D60" s="447">
        <f>Anexa_ro!E62</f>
        <v>2497.81</v>
      </c>
      <c r="E60" s="447">
        <f>Anexa_ro!F62</f>
        <v>39.1</v>
      </c>
      <c r="G60" s="411"/>
      <c r="H60" s="411"/>
    </row>
    <row r="61" spans="1:8" ht="39.75" customHeight="1">
      <c r="A61" s="402" t="s">
        <v>269</v>
      </c>
      <c r="B61" s="424" t="s">
        <v>1588</v>
      </c>
      <c r="C61" s="447" t="str">
        <f>Anexa_ro!D63</f>
        <v xml:space="preserve"> </v>
      </c>
      <c r="D61" s="447">
        <f>Anexa_ro!E63</f>
        <v>2551.91</v>
      </c>
      <c r="E61" s="447">
        <f>Anexa_ro!F63</f>
        <v>39.1</v>
      </c>
      <c r="G61" s="411"/>
      <c r="H61" s="411"/>
    </row>
    <row r="62" spans="1:8" ht="39.75" customHeight="1">
      <c r="A62" s="402" t="s">
        <v>270</v>
      </c>
      <c r="B62" s="424" t="s">
        <v>1589</v>
      </c>
      <c r="C62" s="447" t="str">
        <f>Anexa_ro!D64</f>
        <v xml:space="preserve"> </v>
      </c>
      <c r="D62" s="447">
        <f>Anexa_ro!E64</f>
        <v>2634.76</v>
      </c>
      <c r="E62" s="447">
        <f>Anexa_ro!F64</f>
        <v>39.1</v>
      </c>
      <c r="G62" s="411"/>
      <c r="H62" s="411"/>
    </row>
    <row r="63" spans="1:8" ht="39.75" customHeight="1">
      <c r="A63" s="402" t="s">
        <v>271</v>
      </c>
      <c r="B63" s="424" t="s">
        <v>1590</v>
      </c>
      <c r="C63" s="447" t="str">
        <f>Anexa_ro!D65</f>
        <v xml:space="preserve"> </v>
      </c>
      <c r="D63" s="447">
        <f>Anexa_ro!E65</f>
        <v>2662.11</v>
      </c>
      <c r="E63" s="447">
        <f>Anexa_ro!F65</f>
        <v>39.1</v>
      </c>
      <c r="G63" s="411"/>
      <c r="H63" s="411"/>
    </row>
    <row r="64" spans="1:8" ht="39.75" customHeight="1">
      <c r="A64" s="402" t="s">
        <v>272</v>
      </c>
      <c r="B64" s="424" t="s">
        <v>1591</v>
      </c>
      <c r="C64" s="447" t="str">
        <f>Anexa_ro!D66</f>
        <v xml:space="preserve"> </v>
      </c>
      <c r="D64" s="447">
        <f>Anexa_ro!E66</f>
        <v>2693.47</v>
      </c>
      <c r="E64" s="447">
        <f>Anexa_ro!F66</f>
        <v>39.1</v>
      </c>
      <c r="G64" s="411"/>
      <c r="H64" s="411"/>
    </row>
    <row r="65" spans="1:8" ht="39.75" customHeight="1">
      <c r="A65" s="402" t="s">
        <v>273</v>
      </c>
      <c r="B65" s="424" t="s">
        <v>1592</v>
      </c>
      <c r="C65" s="447" t="str">
        <f>Anexa_ro!D67</f>
        <v xml:space="preserve"> </v>
      </c>
      <c r="D65" s="447">
        <f>Anexa_ro!E67</f>
        <v>2667.92</v>
      </c>
      <c r="E65" s="447">
        <f>Anexa_ro!F67</f>
        <v>39.1</v>
      </c>
      <c r="G65" s="411"/>
      <c r="H65" s="411"/>
    </row>
    <row r="66" spans="1:8" ht="39.75" customHeight="1">
      <c r="A66" s="402" t="s">
        <v>274</v>
      </c>
      <c r="B66" s="424" t="s">
        <v>1593</v>
      </c>
      <c r="C66" s="447" t="str">
        <f>Anexa_ro!D68</f>
        <v xml:space="preserve"> </v>
      </c>
      <c r="D66" s="447">
        <f>Anexa_ro!E68</f>
        <v>3386.94</v>
      </c>
      <c r="E66" s="447">
        <f>Anexa_ro!F68</f>
        <v>39.1</v>
      </c>
      <c r="G66" s="411"/>
      <c r="H66" s="411"/>
    </row>
    <row r="67" spans="1:8" s="400" customFormat="1" ht="39.75" customHeight="1">
      <c r="A67" s="402" t="s">
        <v>275</v>
      </c>
      <c r="B67" s="424" t="s">
        <v>1594</v>
      </c>
      <c r="C67" s="447" t="str">
        <f>Anexa_ro!D69</f>
        <v xml:space="preserve"> </v>
      </c>
      <c r="D67" s="447">
        <f>Anexa_ro!E69</f>
        <v>3399.85</v>
      </c>
      <c r="E67" s="447">
        <f>Anexa_ro!F69</f>
        <v>39.1</v>
      </c>
      <c r="F67" s="1"/>
      <c r="G67" s="411"/>
      <c r="H67" s="411"/>
    </row>
    <row r="68" spans="1:8" ht="39.75" customHeight="1">
      <c r="A68" s="402" t="s">
        <v>276</v>
      </c>
      <c r="B68" s="424" t="s">
        <v>1595</v>
      </c>
      <c r="C68" s="447" t="str">
        <f>Anexa_ro!D70</f>
        <v xml:space="preserve"> </v>
      </c>
      <c r="D68" s="447">
        <f>Anexa_ro!E70</f>
        <v>3412.74</v>
      </c>
      <c r="E68" s="447">
        <f>Anexa_ro!F70</f>
        <v>39.1</v>
      </c>
      <c r="G68" s="411"/>
      <c r="H68" s="411"/>
    </row>
    <row r="69" spans="1:8" ht="25.5">
      <c r="A69" s="402" t="s">
        <v>277</v>
      </c>
      <c r="B69" s="424" t="s">
        <v>1596</v>
      </c>
      <c r="C69" s="447" t="str">
        <f>Anexa_ro!D71</f>
        <v xml:space="preserve"> </v>
      </c>
      <c r="D69" s="447">
        <f>Anexa_ro!E71</f>
        <v>3902.86</v>
      </c>
      <c r="E69" s="447">
        <f>Anexa_ro!F71</f>
        <v>39.1</v>
      </c>
      <c r="G69" s="411"/>
      <c r="H69" s="411"/>
    </row>
    <row r="70" spans="1:8" s="158" customFormat="1" ht="25.5">
      <c r="A70" s="402" t="s">
        <v>278</v>
      </c>
      <c r="B70" s="424" t="s">
        <v>1597</v>
      </c>
      <c r="C70" s="463" t="str">
        <f>Anexa_ro!D72</f>
        <v xml:space="preserve"> </v>
      </c>
      <c r="D70" s="463">
        <f>Anexa_ro!E72</f>
        <v>4031.85</v>
      </c>
      <c r="E70" s="463">
        <f>Anexa_ro!F72</f>
        <v>39.1</v>
      </c>
      <c r="F70" s="148"/>
      <c r="G70" s="426"/>
      <c r="H70" s="426"/>
    </row>
    <row r="71" spans="1:8" s="426" customFormat="1" ht="25.5">
      <c r="A71" s="402" t="s">
        <v>279</v>
      </c>
      <c r="B71" s="424" t="s">
        <v>1598</v>
      </c>
      <c r="C71" s="463" t="str">
        <f>Anexa_ro!D73</f>
        <v xml:space="preserve"> </v>
      </c>
      <c r="D71" s="463">
        <f>Anexa_ro!E73</f>
        <v>4590.91</v>
      </c>
      <c r="E71" s="463">
        <f>Anexa_ro!F73</f>
        <v>39.1</v>
      </c>
      <c r="F71" s="148"/>
    </row>
    <row r="72" spans="1:8" s="411" customFormat="1" ht="25.5">
      <c r="A72" s="402" t="s">
        <v>280</v>
      </c>
      <c r="B72" s="424" t="s">
        <v>1599</v>
      </c>
      <c r="C72" s="447" t="str">
        <f>Anexa_ro!D74</f>
        <v xml:space="preserve"> </v>
      </c>
      <c r="D72" s="447">
        <f>Anexa_ro!E74</f>
        <v>2959.87</v>
      </c>
      <c r="E72" s="447">
        <f>Anexa_ro!F74</f>
        <v>50.42</v>
      </c>
      <c r="F72" s="1"/>
    </row>
    <row r="73" spans="1:8" s="411" customFormat="1" ht="39.75" customHeight="1">
      <c r="A73" s="402" t="s">
        <v>281</v>
      </c>
      <c r="B73" s="424" t="s">
        <v>1600</v>
      </c>
      <c r="C73" s="447" t="str">
        <f>Anexa_ro!D75</f>
        <v xml:space="preserve"> </v>
      </c>
      <c r="D73" s="447">
        <f>Anexa_ro!E75</f>
        <v>2959.87</v>
      </c>
      <c r="E73" s="447">
        <f>Anexa_ro!F75</f>
        <v>50.42</v>
      </c>
      <c r="F73" s="1"/>
    </row>
    <row r="74" spans="1:8" s="411" customFormat="1" ht="39.75" customHeight="1">
      <c r="A74" s="402" t="s">
        <v>282</v>
      </c>
      <c r="B74" s="424" t="s">
        <v>1601</v>
      </c>
      <c r="C74" s="447" t="str">
        <f>Anexa_ro!D76</f>
        <v xml:space="preserve"> </v>
      </c>
      <c r="D74" s="447">
        <f>Anexa_ro!E76</f>
        <v>2980.14</v>
      </c>
      <c r="E74" s="447">
        <f>Anexa_ro!F76</f>
        <v>50.42</v>
      </c>
      <c r="F74" s="1"/>
    </row>
    <row r="75" spans="1:8" s="411" customFormat="1" ht="39.75" customHeight="1">
      <c r="A75" s="402" t="s">
        <v>283</v>
      </c>
      <c r="B75" s="424" t="s">
        <v>1602</v>
      </c>
      <c r="C75" s="447" t="str">
        <f>Anexa_ro!D77</f>
        <v xml:space="preserve"> </v>
      </c>
      <c r="D75" s="447">
        <f>Anexa_ro!E77</f>
        <v>2977.13</v>
      </c>
      <c r="E75" s="447">
        <f>Anexa_ro!F77</f>
        <v>50.42</v>
      </c>
      <c r="F75" s="1"/>
    </row>
    <row r="76" spans="1:8" s="411" customFormat="1" ht="39.75" customHeight="1">
      <c r="A76" s="402" t="s">
        <v>284</v>
      </c>
      <c r="B76" s="424" t="s">
        <v>1603</v>
      </c>
      <c r="C76" s="447" t="str">
        <f>Anexa_ro!D78</f>
        <v xml:space="preserve"> </v>
      </c>
      <c r="D76" s="447">
        <f>Anexa_ro!E78</f>
        <v>3085.02</v>
      </c>
      <c r="E76" s="447">
        <f>Anexa_ro!F78</f>
        <v>50.42</v>
      </c>
      <c r="F76" s="1"/>
    </row>
    <row r="77" spans="1:8" s="411" customFormat="1" ht="39.75" customHeight="1">
      <c r="A77" s="402" t="s">
        <v>285</v>
      </c>
      <c r="B77" s="424" t="s">
        <v>1604</v>
      </c>
      <c r="C77" s="447" t="str">
        <f>Anexa_ro!D79</f>
        <v xml:space="preserve"> </v>
      </c>
      <c r="D77" s="447">
        <f>Anexa_ro!E79</f>
        <v>3900.35</v>
      </c>
      <c r="E77" s="447">
        <f>Anexa_ro!F79</f>
        <v>50.42</v>
      </c>
      <c r="F77" s="1"/>
    </row>
    <row r="78" spans="1:8" s="411" customFormat="1" ht="39.75" customHeight="1">
      <c r="A78" s="402" t="s">
        <v>286</v>
      </c>
      <c r="B78" s="424" t="s">
        <v>1605</v>
      </c>
      <c r="C78" s="447" t="str">
        <f>Anexa_ro!D80</f>
        <v xml:space="preserve"> </v>
      </c>
      <c r="D78" s="447">
        <f>Anexa_ro!E80</f>
        <v>4237.78</v>
      </c>
      <c r="E78" s="447">
        <f>Anexa_ro!F80</f>
        <v>50.42</v>
      </c>
      <c r="F78" s="1"/>
    </row>
    <row r="79" spans="1:8" s="411" customFormat="1" ht="39.75" customHeight="1">
      <c r="A79" s="402" t="s">
        <v>287</v>
      </c>
      <c r="B79" s="424" t="s">
        <v>1606</v>
      </c>
      <c r="C79" s="447" t="str">
        <f>Anexa_ro!D81</f>
        <v xml:space="preserve"> </v>
      </c>
      <c r="D79" s="447">
        <f>Anexa_ro!E81</f>
        <v>4344.4799999999996</v>
      </c>
      <c r="E79" s="447">
        <f>Anexa_ro!F81</f>
        <v>50.42</v>
      </c>
      <c r="F79" s="1"/>
    </row>
    <row r="80" spans="1:8" s="411" customFormat="1" ht="39.75" customHeight="1">
      <c r="A80" s="402" t="s">
        <v>288</v>
      </c>
      <c r="B80" s="424" t="s">
        <v>1607</v>
      </c>
      <c r="C80" s="447" t="str">
        <f>Anexa_ro!D82</f>
        <v xml:space="preserve"> </v>
      </c>
      <c r="D80" s="447">
        <f>Anexa_ro!E82</f>
        <v>4353.49</v>
      </c>
      <c r="E80" s="447">
        <f>Anexa_ro!F82</f>
        <v>50.42</v>
      </c>
      <c r="F80" s="1"/>
    </row>
    <row r="81" spans="1:6" s="411" customFormat="1" ht="39.75" customHeight="1">
      <c r="A81" s="402" t="s">
        <v>289</v>
      </c>
      <c r="B81" s="424" t="s">
        <v>1608</v>
      </c>
      <c r="C81" s="447" t="str">
        <f>Anexa_ro!D83</f>
        <v xml:space="preserve"> </v>
      </c>
      <c r="D81" s="447">
        <f>Anexa_ro!E83</f>
        <v>4512.79</v>
      </c>
      <c r="E81" s="447">
        <f>Anexa_ro!F83</f>
        <v>50.42</v>
      </c>
      <c r="F81" s="1"/>
    </row>
    <row r="82" spans="1:6" s="411" customFormat="1" ht="25.5">
      <c r="A82" s="402" t="s">
        <v>290</v>
      </c>
      <c r="B82" s="424" t="s">
        <v>1609</v>
      </c>
      <c r="C82" s="447" t="str">
        <f>Anexa_ro!D84</f>
        <v xml:space="preserve"> </v>
      </c>
      <c r="D82" s="447">
        <f>Anexa_ro!E84</f>
        <v>4874.97</v>
      </c>
      <c r="E82" s="447">
        <f>Anexa_ro!F84</f>
        <v>50.42</v>
      </c>
      <c r="F82" s="1"/>
    </row>
    <row r="83" spans="1:6" s="411" customFormat="1" ht="25.5">
      <c r="A83" s="402" t="s">
        <v>291</v>
      </c>
      <c r="B83" s="424" t="s">
        <v>1610</v>
      </c>
      <c r="C83" s="447" t="str">
        <f>Anexa_ro!D85</f>
        <v xml:space="preserve"> </v>
      </c>
      <c r="D83" s="447">
        <f>Anexa_ro!E85</f>
        <v>4615.4799999999996</v>
      </c>
      <c r="E83" s="447">
        <f>Anexa_ro!F85</f>
        <v>50.42</v>
      </c>
      <c r="F83" s="400"/>
    </row>
    <row r="84" spans="1:6" s="411" customFormat="1" ht="25.5">
      <c r="A84" s="402" t="s">
        <v>292</v>
      </c>
      <c r="B84" s="424" t="s">
        <v>1611</v>
      </c>
      <c r="C84" s="447" t="str">
        <f>Anexa_ro!D86</f>
        <v xml:space="preserve"> </v>
      </c>
      <c r="D84" s="447">
        <f>Anexa_ro!E86</f>
        <v>4488.13</v>
      </c>
      <c r="E84" s="447">
        <f>Anexa_ro!F86</f>
        <v>50.42</v>
      </c>
      <c r="F84" s="400"/>
    </row>
    <row r="85" spans="1:6" s="411" customFormat="1" ht="25.5">
      <c r="A85" s="402" t="s">
        <v>293</v>
      </c>
      <c r="B85" s="424" t="s">
        <v>1612</v>
      </c>
      <c r="C85" s="447" t="str">
        <f>Anexa_ro!D87</f>
        <v xml:space="preserve"> </v>
      </c>
      <c r="D85" s="447">
        <f>Anexa_ro!E87</f>
        <v>5047.18</v>
      </c>
      <c r="E85" s="447">
        <f>Anexa_ro!F87</f>
        <v>50.42</v>
      </c>
      <c r="F85" s="1"/>
    </row>
    <row r="86" spans="1:6" s="411" customFormat="1" ht="25.5">
      <c r="A86" s="402" t="s">
        <v>294</v>
      </c>
      <c r="B86" s="424" t="s">
        <v>1613</v>
      </c>
      <c r="C86" s="447" t="str">
        <f>Anexa_ro!D88</f>
        <v xml:space="preserve"> </v>
      </c>
      <c r="D86" s="447">
        <f>Anexa_ro!E88</f>
        <v>4018.87</v>
      </c>
      <c r="E86" s="447">
        <f>Anexa_ro!F88</f>
        <v>71.17</v>
      </c>
      <c r="F86" s="1"/>
    </row>
    <row r="87" spans="1:6" s="411" customFormat="1" ht="25.5">
      <c r="A87" s="402" t="s">
        <v>295</v>
      </c>
      <c r="B87" s="424" t="s">
        <v>1614</v>
      </c>
      <c r="C87" s="447" t="str">
        <f>Anexa_ro!D89</f>
        <v xml:space="preserve"> </v>
      </c>
      <c r="D87" s="447">
        <f>Anexa_ro!E89</f>
        <v>4018.87</v>
      </c>
      <c r="E87" s="447">
        <f>Anexa_ro!F89</f>
        <v>71.17</v>
      </c>
      <c r="F87" s="1"/>
    </row>
    <row r="88" spans="1:6" s="411" customFormat="1" ht="39.75" customHeight="1">
      <c r="A88" s="402" t="s">
        <v>296</v>
      </c>
      <c r="B88" s="424" t="s">
        <v>1615</v>
      </c>
      <c r="C88" s="447" t="str">
        <f>Anexa_ro!D90</f>
        <v xml:space="preserve"> </v>
      </c>
      <c r="D88" s="447">
        <f>Anexa_ro!E90</f>
        <v>4030.89</v>
      </c>
      <c r="E88" s="447">
        <f>Anexa_ro!F90</f>
        <v>71.17</v>
      </c>
      <c r="F88" s="1"/>
    </row>
    <row r="89" spans="1:6" s="411" customFormat="1" ht="39.75" customHeight="1">
      <c r="A89" s="402" t="s">
        <v>297</v>
      </c>
      <c r="B89" s="424" t="s">
        <v>1616</v>
      </c>
      <c r="C89" s="447" t="str">
        <f>Anexa_ro!D91</f>
        <v xml:space="preserve"> </v>
      </c>
      <c r="D89" s="447">
        <f>Anexa_ro!E91</f>
        <v>4088.69</v>
      </c>
      <c r="E89" s="447">
        <f>Anexa_ro!F91</f>
        <v>71.17</v>
      </c>
      <c r="F89" s="400"/>
    </row>
    <row r="90" spans="1:6" s="411" customFormat="1" ht="39.75" customHeight="1">
      <c r="A90" s="402" t="s">
        <v>298</v>
      </c>
      <c r="B90" s="424" t="s">
        <v>1617</v>
      </c>
      <c r="C90" s="447" t="str">
        <f>Anexa_ro!D92</f>
        <v xml:space="preserve"> </v>
      </c>
      <c r="D90" s="447">
        <f>Anexa_ro!E92</f>
        <v>4131.5600000000004</v>
      </c>
      <c r="E90" s="447">
        <f>Anexa_ro!F92</f>
        <v>71.17</v>
      </c>
    </row>
    <row r="91" spans="1:6" s="411" customFormat="1" ht="39.75" customHeight="1">
      <c r="A91" s="402" t="s">
        <v>299</v>
      </c>
      <c r="B91" s="424" t="s">
        <v>1618</v>
      </c>
      <c r="C91" s="447" t="str">
        <f>Anexa_ro!D93</f>
        <v xml:space="preserve"> </v>
      </c>
      <c r="D91" s="447">
        <f>Anexa_ro!E93</f>
        <v>4201.49</v>
      </c>
      <c r="E91" s="447">
        <f>Anexa_ro!F93</f>
        <v>71.17</v>
      </c>
    </row>
    <row r="92" spans="1:6" s="411" customFormat="1" ht="39.75" customHeight="1">
      <c r="A92" s="402" t="s">
        <v>300</v>
      </c>
      <c r="B92" s="424" t="s">
        <v>1619</v>
      </c>
      <c r="C92" s="447" t="str">
        <f>Anexa_ro!D94</f>
        <v xml:space="preserve"> </v>
      </c>
      <c r="D92" s="447">
        <f>Anexa_ro!E94</f>
        <v>4252.58</v>
      </c>
      <c r="E92" s="447">
        <f>Anexa_ro!F94</f>
        <v>71.17</v>
      </c>
    </row>
    <row r="93" spans="1:6" s="411" customFormat="1" ht="39.75" customHeight="1">
      <c r="A93" s="402" t="s">
        <v>301</v>
      </c>
      <c r="B93" s="424" t="s">
        <v>1620</v>
      </c>
      <c r="C93" s="447" t="str">
        <f>Anexa_ro!D95</f>
        <v xml:space="preserve"> </v>
      </c>
      <c r="D93" s="447">
        <f>Anexa_ro!E95</f>
        <v>4883.9399999999996</v>
      </c>
      <c r="E93" s="447">
        <f>Anexa_ro!F95</f>
        <v>71.17</v>
      </c>
    </row>
    <row r="94" spans="1:6" s="411" customFormat="1" ht="39.75" customHeight="1">
      <c r="A94" s="402" t="s">
        <v>302</v>
      </c>
      <c r="B94" s="424" t="s">
        <v>1621</v>
      </c>
      <c r="C94" s="447" t="str">
        <f>Anexa_ro!D96</f>
        <v xml:space="preserve"> </v>
      </c>
      <c r="D94" s="447">
        <f>Anexa_ro!E96</f>
        <v>5161.29</v>
      </c>
      <c r="E94" s="447">
        <f>Anexa_ro!F96</f>
        <v>71.17</v>
      </c>
    </row>
    <row r="95" spans="1:6" s="411" customFormat="1" ht="39.75" customHeight="1">
      <c r="A95" s="402" t="s">
        <v>303</v>
      </c>
      <c r="B95" s="424" t="s">
        <v>1622</v>
      </c>
      <c r="C95" s="447" t="str">
        <f>Anexa_ro!D97</f>
        <v xml:space="preserve"> </v>
      </c>
      <c r="D95" s="447">
        <f>Anexa_ro!E97</f>
        <v>5351.64</v>
      </c>
      <c r="E95" s="447">
        <f>Anexa_ro!F97</f>
        <v>71.17</v>
      </c>
    </row>
    <row r="96" spans="1:6" s="411" customFormat="1" ht="25.5">
      <c r="A96" s="402" t="s">
        <v>304</v>
      </c>
      <c r="B96" s="424" t="s">
        <v>1623</v>
      </c>
      <c r="C96" s="447" t="str">
        <f>Anexa_ro!D98</f>
        <v xml:space="preserve"> </v>
      </c>
      <c r="D96" s="447">
        <f>Anexa_ro!E98</f>
        <v>5351.64</v>
      </c>
      <c r="E96" s="447">
        <f>Anexa_ro!F98</f>
        <v>71.17</v>
      </c>
    </row>
    <row r="97" spans="1:8" s="411" customFormat="1" ht="25.5">
      <c r="A97" s="402" t="s">
        <v>305</v>
      </c>
      <c r="B97" s="424" t="s">
        <v>1624</v>
      </c>
      <c r="C97" s="447" t="str">
        <f>Anexa_ro!D99</f>
        <v xml:space="preserve"> </v>
      </c>
      <c r="D97" s="447">
        <f>Anexa_ro!E99</f>
        <v>6485.77</v>
      </c>
      <c r="E97" s="447">
        <f>Anexa_ro!F99</f>
        <v>71.17</v>
      </c>
    </row>
    <row r="98" spans="1:8" s="411" customFormat="1" ht="25.5">
      <c r="A98" s="402" t="s">
        <v>306</v>
      </c>
      <c r="B98" s="424" t="s">
        <v>1625</v>
      </c>
      <c r="C98" s="447" t="str">
        <f>Anexa_ro!D100</f>
        <v xml:space="preserve"> </v>
      </c>
      <c r="D98" s="447">
        <f>Anexa_ro!E100</f>
        <v>6645.49</v>
      </c>
      <c r="E98" s="447">
        <f>Anexa_ro!F100</f>
        <v>71.17</v>
      </c>
    </row>
    <row r="99" spans="1:8" s="388" customFormat="1" ht="25.5">
      <c r="A99" s="402" t="s">
        <v>307</v>
      </c>
      <c r="B99" s="424" t="s">
        <v>1626</v>
      </c>
      <c r="C99" s="447" t="str">
        <f>Anexa_ro!D101</f>
        <v xml:space="preserve"> </v>
      </c>
      <c r="D99" s="447">
        <f>Anexa_ro!E101</f>
        <v>10419.209999999999</v>
      </c>
      <c r="E99" s="447">
        <f>Anexa_ro!F101</f>
        <v>99.32</v>
      </c>
      <c r="F99" s="411"/>
      <c r="G99" s="411"/>
      <c r="H99" s="411"/>
    </row>
    <row r="100" spans="1:8" s="388" customFormat="1" ht="39.75" customHeight="1">
      <c r="A100" s="402" t="s">
        <v>308</v>
      </c>
      <c r="B100" s="424" t="s">
        <v>1627</v>
      </c>
      <c r="C100" s="447" t="str">
        <f>Anexa_ro!D102</f>
        <v xml:space="preserve"> </v>
      </c>
      <c r="D100" s="447">
        <f>Anexa_ro!E102</f>
        <v>10420.76</v>
      </c>
      <c r="E100" s="447">
        <f>Anexa_ro!F102</f>
        <v>99.32</v>
      </c>
      <c r="F100" s="411"/>
      <c r="G100" s="411"/>
      <c r="H100" s="411"/>
    </row>
    <row r="101" spans="1:8" s="388" customFormat="1" ht="39.75" customHeight="1">
      <c r="A101" s="402" t="s">
        <v>309</v>
      </c>
      <c r="B101" s="424" t="s">
        <v>1628</v>
      </c>
      <c r="C101" s="447" t="str">
        <f>Anexa_ro!D103</f>
        <v xml:space="preserve"> </v>
      </c>
      <c r="D101" s="447">
        <f>Anexa_ro!E103</f>
        <v>10586.95</v>
      </c>
      <c r="E101" s="447">
        <f>Anexa_ro!F103</f>
        <v>99.32</v>
      </c>
      <c r="F101" s="411"/>
      <c r="G101" s="411"/>
      <c r="H101" s="411"/>
    </row>
    <row r="102" spans="1:8" s="388" customFormat="1" ht="39.75" customHeight="1">
      <c r="A102" s="402" t="s">
        <v>310</v>
      </c>
      <c r="B102" s="424" t="s">
        <v>1629</v>
      </c>
      <c r="C102" s="447" t="str">
        <f>Anexa_ro!D104</f>
        <v xml:space="preserve"> </v>
      </c>
      <c r="D102" s="447">
        <f>Anexa_ro!E104</f>
        <v>10677.64</v>
      </c>
      <c r="E102" s="447">
        <f>Anexa_ro!F104</f>
        <v>99.32</v>
      </c>
      <c r="F102" s="411"/>
      <c r="G102" s="411"/>
      <c r="H102" s="411"/>
    </row>
    <row r="103" spans="1:8" s="388" customFormat="1" ht="39.75" customHeight="1">
      <c r="A103" s="402" t="s">
        <v>311</v>
      </c>
      <c r="B103" s="424" t="s">
        <v>1630</v>
      </c>
      <c r="C103" s="447" t="str">
        <f>Anexa_ro!D105</f>
        <v xml:space="preserve"> </v>
      </c>
      <c r="D103" s="447">
        <f>Anexa_ro!E105</f>
        <v>10895.93</v>
      </c>
      <c r="E103" s="447">
        <f>Anexa_ro!F105</f>
        <v>99.32</v>
      </c>
      <c r="F103" s="411"/>
      <c r="G103" s="411"/>
      <c r="H103" s="411"/>
    </row>
    <row r="104" spans="1:8" s="388" customFormat="1" ht="39.75" customHeight="1">
      <c r="A104" s="402" t="s">
        <v>312</v>
      </c>
      <c r="B104" s="424" t="s">
        <v>1631</v>
      </c>
      <c r="C104" s="447" t="str">
        <f>Anexa_ro!D106</f>
        <v xml:space="preserve"> </v>
      </c>
      <c r="D104" s="447">
        <f>Anexa_ro!E106</f>
        <v>11185.5</v>
      </c>
      <c r="E104" s="447">
        <f>Anexa_ro!F106</f>
        <v>99.32</v>
      </c>
      <c r="F104" s="411"/>
      <c r="G104" s="411"/>
      <c r="H104" s="411"/>
    </row>
    <row r="105" spans="1:8" s="388" customFormat="1" ht="39.75" customHeight="1">
      <c r="A105" s="402" t="s">
        <v>313</v>
      </c>
      <c r="B105" s="424" t="s">
        <v>1632</v>
      </c>
      <c r="C105" s="447" t="str">
        <f>Anexa_ro!D107</f>
        <v xml:space="preserve"> </v>
      </c>
      <c r="D105" s="447">
        <f>Anexa_ro!E107</f>
        <v>11450.93</v>
      </c>
      <c r="E105" s="447">
        <f>Anexa_ro!F107</f>
        <v>99.32</v>
      </c>
      <c r="F105" s="411"/>
      <c r="G105" s="411"/>
      <c r="H105" s="411"/>
    </row>
    <row r="106" spans="1:8" s="388" customFormat="1" ht="39.75" customHeight="1">
      <c r="A106" s="402" t="s">
        <v>314</v>
      </c>
      <c r="B106" s="424" t="s">
        <v>1633</v>
      </c>
      <c r="C106" s="447" t="str">
        <f>Anexa_ro!D108</f>
        <v xml:space="preserve"> </v>
      </c>
      <c r="D106" s="447">
        <f>Anexa_ro!E108</f>
        <v>11716.37</v>
      </c>
      <c r="E106" s="447">
        <f>Anexa_ro!F108</f>
        <v>99.32</v>
      </c>
      <c r="F106" s="411"/>
      <c r="G106" s="411"/>
      <c r="H106" s="411"/>
    </row>
    <row r="107" spans="1:8" s="388" customFormat="1" ht="39.75" customHeight="1">
      <c r="A107" s="402" t="s">
        <v>315</v>
      </c>
      <c r="B107" s="424" t="s">
        <v>1634</v>
      </c>
      <c r="C107" s="447" t="str">
        <f>Anexa_ro!D109</f>
        <v xml:space="preserve"> </v>
      </c>
      <c r="D107" s="447">
        <f>Anexa_ro!E109</f>
        <v>13019.43</v>
      </c>
      <c r="E107" s="447">
        <f>Anexa_ro!F109</f>
        <v>99.32</v>
      </c>
      <c r="F107" s="411"/>
      <c r="G107" s="411"/>
      <c r="H107" s="411"/>
    </row>
    <row r="108" spans="1:8" s="388" customFormat="1" ht="25.5">
      <c r="A108" s="402" t="s">
        <v>316</v>
      </c>
      <c r="B108" s="424" t="s">
        <v>1635</v>
      </c>
      <c r="C108" s="447" t="str">
        <f>Anexa_ro!D110</f>
        <v xml:space="preserve"> </v>
      </c>
      <c r="D108" s="447">
        <f>Anexa_ro!E110</f>
        <v>13019.43</v>
      </c>
      <c r="E108" s="447">
        <f>Anexa_ro!F110</f>
        <v>99.32</v>
      </c>
      <c r="F108" s="411"/>
      <c r="G108" s="411"/>
      <c r="H108" s="411"/>
    </row>
    <row r="109" spans="1:8" s="388" customFormat="1" ht="25.5">
      <c r="A109" s="402" t="s">
        <v>317</v>
      </c>
      <c r="B109" s="424" t="s">
        <v>1636</v>
      </c>
      <c r="C109" s="447" t="str">
        <f>Anexa_ro!D111</f>
        <v xml:space="preserve"> </v>
      </c>
      <c r="D109" s="447">
        <f>Anexa_ro!E111</f>
        <v>17121.64</v>
      </c>
      <c r="E109" s="447">
        <f>Anexa_ro!F111</f>
        <v>99.32</v>
      </c>
      <c r="F109" s="411"/>
      <c r="G109" s="411"/>
      <c r="H109" s="411"/>
    </row>
    <row r="110" spans="1:8" s="388" customFormat="1" ht="25.5">
      <c r="A110" s="402" t="s">
        <v>318</v>
      </c>
      <c r="B110" s="424" t="s">
        <v>1637</v>
      </c>
      <c r="C110" s="447" t="str">
        <f>Anexa_ro!D112</f>
        <v xml:space="preserve"> </v>
      </c>
      <c r="D110" s="447">
        <f>Anexa_ro!E112</f>
        <v>17121.64</v>
      </c>
      <c r="E110" s="447">
        <f>Anexa_ro!F112</f>
        <v>99.32</v>
      </c>
      <c r="F110" s="411"/>
      <c r="G110" s="411"/>
      <c r="H110" s="411"/>
    </row>
    <row r="111" spans="1:8" s="388" customFormat="1" ht="25.5">
      <c r="A111" s="402" t="s">
        <v>319</v>
      </c>
      <c r="B111" s="424" t="s">
        <v>1638</v>
      </c>
      <c r="C111" s="447" t="str">
        <f>Anexa_ro!D113</f>
        <v xml:space="preserve"> </v>
      </c>
      <c r="D111" s="447">
        <f>Anexa_ro!E113</f>
        <v>14195.16</v>
      </c>
      <c r="E111" s="447">
        <f>Anexa_ro!F113</f>
        <v>131.55000000000001</v>
      </c>
      <c r="F111" s="411"/>
      <c r="G111" s="411"/>
      <c r="H111" s="411"/>
    </row>
    <row r="112" spans="1:8" s="388" customFormat="1" ht="39.75" customHeight="1">
      <c r="A112" s="402" t="s">
        <v>320</v>
      </c>
      <c r="B112" s="424" t="s">
        <v>1639</v>
      </c>
      <c r="C112" s="447" t="str">
        <f>Anexa_ro!D114</f>
        <v xml:space="preserve"> </v>
      </c>
      <c r="D112" s="447">
        <f>Anexa_ro!E114</f>
        <v>14317.21</v>
      </c>
      <c r="E112" s="447">
        <f>Anexa_ro!F114</f>
        <v>131.55000000000001</v>
      </c>
      <c r="F112" s="411"/>
      <c r="G112" s="411"/>
      <c r="H112" s="411"/>
    </row>
    <row r="113" spans="1:8" s="388" customFormat="1" ht="39.75" customHeight="1">
      <c r="A113" s="402" t="s">
        <v>321</v>
      </c>
      <c r="B113" s="424" t="s">
        <v>1640</v>
      </c>
      <c r="C113" s="447" t="str">
        <f>Anexa_ro!D115</f>
        <v xml:space="preserve"> </v>
      </c>
      <c r="D113" s="447">
        <f>Anexa_ro!E115</f>
        <v>14406.27</v>
      </c>
      <c r="E113" s="447">
        <f>Anexa_ro!F115</f>
        <v>131.55000000000001</v>
      </c>
      <c r="F113" s="411"/>
      <c r="G113" s="411"/>
      <c r="H113" s="411"/>
    </row>
    <row r="114" spans="1:8" s="388" customFormat="1" ht="39.75" customHeight="1">
      <c r="A114" s="402" t="s">
        <v>322</v>
      </c>
      <c r="B114" s="424" t="s">
        <v>1641</v>
      </c>
      <c r="C114" s="447" t="str">
        <f>Anexa_ro!D116</f>
        <v xml:space="preserve"> </v>
      </c>
      <c r="D114" s="447">
        <f>Anexa_ro!E116</f>
        <v>14817.61</v>
      </c>
      <c r="E114" s="447">
        <f>Anexa_ro!F116</f>
        <v>131.55000000000001</v>
      </c>
      <c r="F114" s="411"/>
      <c r="G114" s="411"/>
      <c r="H114" s="411"/>
    </row>
    <row r="115" spans="1:8" s="388" customFormat="1" ht="39.75" customHeight="1">
      <c r="A115" s="402" t="s">
        <v>323</v>
      </c>
      <c r="B115" s="424" t="s">
        <v>1642</v>
      </c>
      <c r="C115" s="447" t="str">
        <f>Anexa_ro!D117</f>
        <v xml:space="preserve"> </v>
      </c>
      <c r="D115" s="447">
        <f>Anexa_ro!E117</f>
        <v>15251.96</v>
      </c>
      <c r="E115" s="447">
        <f>Anexa_ro!F117</f>
        <v>131.55000000000001</v>
      </c>
      <c r="F115" s="411"/>
      <c r="G115" s="411"/>
      <c r="H115" s="411"/>
    </row>
    <row r="116" spans="1:8" s="388" customFormat="1" ht="39.75" customHeight="1">
      <c r="A116" s="402" t="s">
        <v>324</v>
      </c>
      <c r="B116" s="424" t="s">
        <v>1643</v>
      </c>
      <c r="C116" s="447" t="str">
        <f>Anexa_ro!D118</f>
        <v xml:space="preserve"> </v>
      </c>
      <c r="D116" s="447">
        <f>Anexa_ro!E118</f>
        <v>15420.88</v>
      </c>
      <c r="E116" s="447">
        <f>Anexa_ro!F118</f>
        <v>131.55000000000001</v>
      </c>
      <c r="F116" s="411"/>
      <c r="G116" s="411"/>
      <c r="H116" s="411"/>
    </row>
    <row r="117" spans="1:8" s="388" customFormat="1" ht="39.75" customHeight="1">
      <c r="A117" s="402" t="s">
        <v>325</v>
      </c>
      <c r="B117" s="424" t="s">
        <v>1644</v>
      </c>
      <c r="C117" s="447" t="str">
        <f>Anexa_ro!D119</f>
        <v xml:space="preserve"> </v>
      </c>
      <c r="D117" s="447">
        <f>Anexa_ro!E119</f>
        <v>15589.8</v>
      </c>
      <c r="E117" s="447">
        <f>Anexa_ro!F119</f>
        <v>131.55000000000001</v>
      </c>
      <c r="F117" s="411"/>
      <c r="G117" s="411"/>
      <c r="H117" s="411"/>
    </row>
    <row r="118" spans="1:8" s="388" customFormat="1" ht="39.75" customHeight="1">
      <c r="A118" s="402" t="s">
        <v>326</v>
      </c>
      <c r="B118" s="424" t="s">
        <v>1645</v>
      </c>
      <c r="C118" s="447" t="str">
        <f>Anexa_ro!D120</f>
        <v xml:space="preserve"> </v>
      </c>
      <c r="D118" s="447">
        <f>Anexa_ro!E120</f>
        <v>16844.580000000002</v>
      </c>
      <c r="E118" s="447">
        <f>Anexa_ro!F120</f>
        <v>131.55000000000001</v>
      </c>
      <c r="G118" s="411"/>
      <c r="H118" s="411"/>
    </row>
    <row r="119" spans="1:8" s="388" customFormat="1" ht="25.5">
      <c r="A119" s="402" t="s">
        <v>327</v>
      </c>
      <c r="B119" s="424" t="s">
        <v>1646</v>
      </c>
      <c r="C119" s="447" t="str">
        <f>Anexa_ro!D121</f>
        <v xml:space="preserve"> </v>
      </c>
      <c r="D119" s="447">
        <f>Anexa_ro!E121</f>
        <v>20078.099999999999</v>
      </c>
      <c r="E119" s="447">
        <f>Anexa_ro!F121</f>
        <v>131.55000000000001</v>
      </c>
      <c r="G119" s="411"/>
      <c r="H119" s="411"/>
    </row>
    <row r="120" spans="1:8" s="388" customFormat="1" ht="25.5">
      <c r="A120" s="402" t="s">
        <v>328</v>
      </c>
      <c r="B120" s="424" t="s">
        <v>1647</v>
      </c>
      <c r="C120" s="447" t="str">
        <f>Anexa_ro!D122</f>
        <v xml:space="preserve"> </v>
      </c>
      <c r="D120" s="447">
        <f>Anexa_ro!E122</f>
        <v>21332.9</v>
      </c>
      <c r="E120" s="447">
        <f>Anexa_ro!F122</f>
        <v>131.55000000000001</v>
      </c>
      <c r="G120" s="411"/>
      <c r="H120" s="411"/>
    </row>
    <row r="121" spans="1:8" s="388" customFormat="1" ht="25.5">
      <c r="A121" s="402" t="s">
        <v>329</v>
      </c>
      <c r="B121" s="424" t="s">
        <v>1648</v>
      </c>
      <c r="C121" s="447" t="str">
        <f>Anexa_ro!D123</f>
        <v xml:space="preserve"> </v>
      </c>
      <c r="D121" s="447">
        <f>Anexa_ro!E123</f>
        <v>21332.9</v>
      </c>
      <c r="E121" s="447">
        <f>Anexa_ro!F123</f>
        <v>131.55000000000001</v>
      </c>
      <c r="G121" s="411"/>
      <c r="H121" s="411"/>
    </row>
    <row r="122" spans="1:8" s="388" customFormat="1" ht="25.5">
      <c r="A122" s="402" t="s">
        <v>330</v>
      </c>
      <c r="B122" s="424" t="s">
        <v>1649</v>
      </c>
      <c r="C122" s="447" t="str">
        <f>Anexa_ro!D124</f>
        <v xml:space="preserve"> </v>
      </c>
      <c r="D122" s="447">
        <f>Anexa_ro!E124</f>
        <v>17499.47</v>
      </c>
      <c r="E122" s="447">
        <f>Anexa_ro!F124</f>
        <v>169.42</v>
      </c>
      <c r="G122" s="411"/>
      <c r="H122" s="411"/>
    </row>
    <row r="123" spans="1:8" s="388" customFormat="1" ht="39.75" customHeight="1">
      <c r="A123" s="402" t="s">
        <v>331</v>
      </c>
      <c r="B123" s="424" t="s">
        <v>1650</v>
      </c>
      <c r="C123" s="447" t="str">
        <f>Anexa_ro!D125</f>
        <v xml:space="preserve"> </v>
      </c>
      <c r="D123" s="447">
        <f>Anexa_ro!E125</f>
        <v>17588.54</v>
      </c>
      <c r="E123" s="447">
        <f>Anexa_ro!F125</f>
        <v>169.42</v>
      </c>
      <c r="G123" s="411"/>
      <c r="H123" s="411"/>
    </row>
    <row r="124" spans="1:8" s="388" customFormat="1" ht="39.75" customHeight="1">
      <c r="A124" s="402" t="s">
        <v>332</v>
      </c>
      <c r="B124" s="424" t="s">
        <v>1651</v>
      </c>
      <c r="C124" s="447" t="str">
        <f>Anexa_ro!D126</f>
        <v xml:space="preserve"> </v>
      </c>
      <c r="D124" s="447">
        <f>Anexa_ro!E126</f>
        <v>19595.41</v>
      </c>
      <c r="E124" s="447">
        <f>Anexa_ro!F126</f>
        <v>169.42</v>
      </c>
      <c r="G124" s="411"/>
      <c r="H124" s="411"/>
    </row>
    <row r="125" spans="1:8" s="388" customFormat="1" ht="39.75" customHeight="1">
      <c r="A125" s="402" t="s">
        <v>333</v>
      </c>
      <c r="B125" s="424" t="s">
        <v>1652</v>
      </c>
      <c r="C125" s="447" t="str">
        <f>Anexa_ro!D127</f>
        <v xml:space="preserve"> </v>
      </c>
      <c r="D125" s="447">
        <f>Anexa_ro!E127</f>
        <v>19595.41</v>
      </c>
      <c r="E125" s="447">
        <f>Anexa_ro!F127</f>
        <v>169.42</v>
      </c>
      <c r="G125" s="411"/>
      <c r="H125" s="411"/>
    </row>
    <row r="126" spans="1:8" s="388" customFormat="1" ht="39.75" customHeight="1">
      <c r="A126" s="402" t="s">
        <v>334</v>
      </c>
      <c r="B126" s="424" t="s">
        <v>1653</v>
      </c>
      <c r="C126" s="447" t="str">
        <f>Anexa_ro!D128</f>
        <v xml:space="preserve"> </v>
      </c>
      <c r="D126" s="447">
        <f>Anexa_ro!E128</f>
        <v>19595.41</v>
      </c>
      <c r="E126" s="447">
        <f>Anexa_ro!F128</f>
        <v>169.42</v>
      </c>
      <c r="G126" s="411"/>
      <c r="H126" s="411"/>
    </row>
    <row r="127" spans="1:8" s="388" customFormat="1" ht="39.75" customHeight="1">
      <c r="A127" s="402" t="s">
        <v>335</v>
      </c>
      <c r="B127" s="424" t="s">
        <v>1654</v>
      </c>
      <c r="C127" s="447" t="str">
        <f>Anexa_ro!D129</f>
        <v xml:space="preserve"> </v>
      </c>
      <c r="D127" s="447">
        <f>Anexa_ro!E129</f>
        <v>20516.98</v>
      </c>
      <c r="E127" s="447">
        <f>Anexa_ro!F129</f>
        <v>169.42</v>
      </c>
      <c r="G127" s="411"/>
      <c r="H127" s="411"/>
    </row>
    <row r="128" spans="1:8" s="400" customFormat="1" ht="39.75" customHeight="1">
      <c r="A128" s="402" t="s">
        <v>336</v>
      </c>
      <c r="B128" s="424" t="s">
        <v>1655</v>
      </c>
      <c r="C128" s="447" t="str">
        <f>Anexa_ro!D130</f>
        <v xml:space="preserve"> </v>
      </c>
      <c r="D128" s="447">
        <f>Anexa_ro!E130</f>
        <v>20516.98</v>
      </c>
      <c r="E128" s="447">
        <f>Anexa_ro!F130</f>
        <v>169.42</v>
      </c>
      <c r="F128" s="388"/>
      <c r="G128" s="411"/>
      <c r="H128" s="411"/>
    </row>
    <row r="129" spans="1:8" s="388" customFormat="1" ht="25.5">
      <c r="A129" s="402" t="s">
        <v>337</v>
      </c>
      <c r="B129" s="424" t="s">
        <v>1656</v>
      </c>
      <c r="C129" s="447" t="str">
        <f>Anexa_ro!D131</f>
        <v xml:space="preserve"> </v>
      </c>
      <c r="D129" s="447">
        <f>Anexa_ro!E131</f>
        <v>23260.36</v>
      </c>
      <c r="E129" s="447">
        <f>Anexa_ro!F131</f>
        <v>169.42</v>
      </c>
      <c r="G129" s="411"/>
      <c r="H129" s="411"/>
    </row>
    <row r="130" spans="1:8" ht="25.5">
      <c r="A130" s="402" t="s">
        <v>338</v>
      </c>
      <c r="B130" s="424" t="s">
        <v>1657</v>
      </c>
      <c r="C130" s="447" t="str">
        <f>Anexa_ro!D132</f>
        <v xml:space="preserve"> </v>
      </c>
      <c r="D130" s="447">
        <f>Anexa_ro!E132</f>
        <v>23260.36</v>
      </c>
      <c r="E130" s="447">
        <f>Anexa_ro!F132</f>
        <v>169.42</v>
      </c>
      <c r="F130" s="388"/>
      <c r="G130" s="411"/>
      <c r="H130" s="411"/>
    </row>
    <row r="131" spans="1:8" s="388" customFormat="1" ht="25.5">
      <c r="A131" s="402" t="s">
        <v>339</v>
      </c>
      <c r="B131" s="424" t="s">
        <v>1658</v>
      </c>
      <c r="C131" s="447" t="str">
        <f>Anexa_ro!D133</f>
        <v xml:space="preserve"> </v>
      </c>
      <c r="D131" s="447">
        <f>Anexa_ro!E133</f>
        <v>24563.42</v>
      </c>
      <c r="E131" s="447">
        <f>Anexa_ro!F133</f>
        <v>169.42</v>
      </c>
      <c r="G131" s="411"/>
      <c r="H131" s="411"/>
    </row>
    <row r="132" spans="1:8" s="388" customFormat="1" ht="25.5">
      <c r="A132" s="402" t="s">
        <v>340</v>
      </c>
      <c r="B132" s="424" t="s">
        <v>1659</v>
      </c>
      <c r="C132" s="447" t="str">
        <f>Anexa_ro!D134</f>
        <v xml:space="preserve"> </v>
      </c>
      <c r="D132" s="447">
        <f>Anexa_ro!E134</f>
        <v>21068.99</v>
      </c>
      <c r="E132" s="447">
        <f>Anexa_ro!F134</f>
        <v>303.55</v>
      </c>
      <c r="G132" s="411"/>
      <c r="H132" s="411"/>
    </row>
    <row r="133" spans="1:8" s="388" customFormat="1" ht="39.75" customHeight="1">
      <c r="A133" s="402" t="s">
        <v>341</v>
      </c>
      <c r="B133" s="424" t="s">
        <v>1660</v>
      </c>
      <c r="C133" s="447" t="str">
        <f>Anexa_ro!D135</f>
        <v xml:space="preserve"> </v>
      </c>
      <c r="D133" s="447">
        <f>Anexa_ro!E135</f>
        <v>20382.509999999998</v>
      </c>
      <c r="E133" s="447">
        <f>Anexa_ro!F135</f>
        <v>303.55</v>
      </c>
      <c r="G133" s="411"/>
      <c r="H133" s="411"/>
    </row>
    <row r="134" spans="1:8" s="388" customFormat="1" ht="39.75" customHeight="1">
      <c r="A134" s="402" t="s">
        <v>342</v>
      </c>
      <c r="B134" s="424" t="s">
        <v>1661</v>
      </c>
      <c r="C134" s="447" t="str">
        <f>Anexa_ro!D136</f>
        <v xml:space="preserve"> </v>
      </c>
      <c r="D134" s="447">
        <f>Anexa_ro!E136</f>
        <v>20382.509999999998</v>
      </c>
      <c r="E134" s="447">
        <f>Anexa_ro!F136</f>
        <v>303.55</v>
      </c>
      <c r="G134" s="411"/>
      <c r="H134" s="411"/>
    </row>
    <row r="135" spans="1:8" ht="39.75" customHeight="1">
      <c r="A135" s="402" t="s">
        <v>343</v>
      </c>
      <c r="B135" s="424" t="s">
        <v>1662</v>
      </c>
      <c r="C135" s="447" t="str">
        <f>Anexa_ro!D137</f>
        <v xml:space="preserve"> </v>
      </c>
      <c r="D135" s="447">
        <f>Anexa_ro!E137</f>
        <v>21673.919999999998</v>
      </c>
      <c r="E135" s="447">
        <f>Anexa_ro!F137</f>
        <v>303.55</v>
      </c>
      <c r="F135" s="388"/>
      <c r="G135" s="411"/>
      <c r="H135" s="411"/>
    </row>
    <row r="136" spans="1:8" s="137" customFormat="1" ht="39.75" customHeight="1">
      <c r="A136" s="402" t="s">
        <v>344</v>
      </c>
      <c r="B136" s="424" t="s">
        <v>1663</v>
      </c>
      <c r="C136" s="447" t="str">
        <f>Anexa_ro!D138</f>
        <v xml:space="preserve"> </v>
      </c>
      <c r="D136" s="447">
        <f>Anexa_ro!E138</f>
        <v>21673.919999999998</v>
      </c>
      <c r="E136" s="447">
        <f>Anexa_ro!F138</f>
        <v>303.55</v>
      </c>
      <c r="F136" s="388"/>
      <c r="G136" s="411"/>
      <c r="H136" s="411"/>
    </row>
    <row r="137" spans="1:8" ht="39.75" customHeight="1">
      <c r="A137" s="402" t="s">
        <v>345</v>
      </c>
      <c r="B137" s="424" t="s">
        <v>1664</v>
      </c>
      <c r="C137" s="447" t="str">
        <f>Anexa_ro!D139</f>
        <v xml:space="preserve"> </v>
      </c>
      <c r="D137" s="447">
        <f>Anexa_ro!E139</f>
        <v>22479.43</v>
      </c>
      <c r="E137" s="447">
        <f>Anexa_ro!F139</f>
        <v>303.55</v>
      </c>
      <c r="F137" s="388"/>
      <c r="G137" s="411"/>
      <c r="H137" s="411"/>
    </row>
    <row r="138" spans="1:8" s="388" customFormat="1" ht="25.5">
      <c r="A138" s="402" t="s">
        <v>346</v>
      </c>
      <c r="B138" s="424" t="s">
        <v>1665</v>
      </c>
      <c r="C138" s="447" t="str">
        <f>Anexa_ro!D140</f>
        <v xml:space="preserve"> </v>
      </c>
      <c r="D138" s="447">
        <f>Anexa_ro!E140</f>
        <v>24167.59</v>
      </c>
      <c r="E138" s="447">
        <f>Anexa_ro!F140</f>
        <v>303.55</v>
      </c>
      <c r="G138" s="411"/>
      <c r="H138" s="411"/>
    </row>
    <row r="139" spans="1:8" s="388" customFormat="1" ht="25.5">
      <c r="A139" s="402" t="s">
        <v>347</v>
      </c>
      <c r="B139" s="424" t="s">
        <v>1666</v>
      </c>
      <c r="C139" s="447" t="str">
        <f>Anexa_ro!D141</f>
        <v xml:space="preserve"> </v>
      </c>
      <c r="D139" s="447">
        <f>Anexa_ro!E141</f>
        <v>33715.06</v>
      </c>
      <c r="E139" s="447">
        <f>Anexa_ro!F141</f>
        <v>303.55</v>
      </c>
      <c r="G139" s="411"/>
      <c r="H139" s="411"/>
    </row>
    <row r="140" spans="1:8" s="388" customFormat="1" ht="25.5">
      <c r="A140" s="402" t="s">
        <v>348</v>
      </c>
      <c r="B140" s="424" t="s">
        <v>1667</v>
      </c>
      <c r="C140" s="447" t="str">
        <f>Anexa_ro!D142</f>
        <v xml:space="preserve"> </v>
      </c>
      <c r="D140" s="447">
        <f>Anexa_ro!E142</f>
        <v>35112.230000000003</v>
      </c>
      <c r="E140" s="447">
        <f>Anexa_ro!F142</f>
        <v>303.55</v>
      </c>
      <c r="G140" s="411"/>
      <c r="H140" s="411"/>
    </row>
    <row r="141" spans="1:8" ht="25.5">
      <c r="A141" s="402" t="s">
        <v>349</v>
      </c>
      <c r="B141" s="424" t="s">
        <v>1668</v>
      </c>
      <c r="C141" s="447" t="str">
        <f>Anexa_ro!D143</f>
        <v xml:space="preserve"> </v>
      </c>
      <c r="D141" s="447">
        <f>Anexa_ro!E143</f>
        <v>25193.43</v>
      </c>
      <c r="E141" s="447">
        <f>Anexa_ro!F143</f>
        <v>303.55</v>
      </c>
      <c r="F141" s="388"/>
      <c r="G141" s="411"/>
      <c r="H141" s="411"/>
    </row>
    <row r="142" spans="1:8" s="388" customFormat="1" ht="39.75" customHeight="1">
      <c r="A142" s="402" t="s">
        <v>350</v>
      </c>
      <c r="B142" s="424" t="s">
        <v>1669</v>
      </c>
      <c r="C142" s="447" t="str">
        <f>Anexa_ro!D144</f>
        <v xml:space="preserve"> </v>
      </c>
      <c r="D142" s="447">
        <f>Anexa_ro!E144</f>
        <v>25193.43</v>
      </c>
      <c r="E142" s="447">
        <f>Anexa_ro!F144</f>
        <v>303.55</v>
      </c>
      <c r="G142" s="411"/>
      <c r="H142" s="411"/>
    </row>
    <row r="143" spans="1:8" ht="39.75" customHeight="1">
      <c r="A143" s="402" t="s">
        <v>351</v>
      </c>
      <c r="B143" s="424" t="s">
        <v>1670</v>
      </c>
      <c r="C143" s="447" t="str">
        <f>Anexa_ro!D145</f>
        <v xml:space="preserve"> </v>
      </c>
      <c r="D143" s="447">
        <f>Anexa_ro!E145</f>
        <v>25315.64</v>
      </c>
      <c r="E143" s="447">
        <f>Anexa_ro!F145</f>
        <v>303.55</v>
      </c>
      <c r="F143" s="388"/>
      <c r="G143" s="411"/>
      <c r="H143" s="411"/>
    </row>
    <row r="144" spans="1:8" s="388" customFormat="1" ht="39.75" customHeight="1">
      <c r="A144" s="402" t="s">
        <v>352</v>
      </c>
      <c r="B144" s="424" t="s">
        <v>1671</v>
      </c>
      <c r="C144" s="447" t="str">
        <f>Anexa_ro!D146</f>
        <v xml:space="preserve"> </v>
      </c>
      <c r="D144" s="447">
        <f>Anexa_ro!E146</f>
        <v>25660.34</v>
      </c>
      <c r="E144" s="447">
        <f>Anexa_ro!F146</f>
        <v>303.55</v>
      </c>
      <c r="G144" s="411"/>
      <c r="H144" s="411"/>
    </row>
    <row r="145" spans="1:8" s="388" customFormat="1" ht="39.75" customHeight="1">
      <c r="A145" s="402" t="s">
        <v>353</v>
      </c>
      <c r="B145" s="424" t="s">
        <v>1672</v>
      </c>
      <c r="C145" s="447" t="str">
        <f>Anexa_ro!D147</f>
        <v xml:space="preserve"> </v>
      </c>
      <c r="D145" s="447">
        <f>Anexa_ro!E147</f>
        <v>27864.46</v>
      </c>
      <c r="E145" s="447">
        <f>Anexa_ro!F147</f>
        <v>303.55</v>
      </c>
      <c r="G145" s="411"/>
      <c r="H145" s="411"/>
    </row>
    <row r="146" spans="1:8" s="388" customFormat="1" ht="25.5">
      <c r="A146" s="402" t="s">
        <v>354</v>
      </c>
      <c r="B146" s="424" t="s">
        <v>1673</v>
      </c>
      <c r="C146" s="447" t="str">
        <f>Anexa_ro!D148</f>
        <v xml:space="preserve"> </v>
      </c>
      <c r="D146" s="447">
        <f>Anexa_ro!E148</f>
        <v>27925.58</v>
      </c>
      <c r="E146" s="447">
        <f>Anexa_ro!F148</f>
        <v>303.55</v>
      </c>
      <c r="G146" s="411"/>
      <c r="H146" s="411"/>
    </row>
    <row r="147" spans="1:8" s="388" customFormat="1" ht="25.5">
      <c r="A147" s="402" t="s">
        <v>355</v>
      </c>
      <c r="B147" s="424" t="s">
        <v>1674</v>
      </c>
      <c r="C147" s="447" t="str">
        <f>Anexa_ro!D149</f>
        <v xml:space="preserve"> </v>
      </c>
      <c r="D147" s="447">
        <f>Anexa_ro!E149</f>
        <v>34276.449999999997</v>
      </c>
      <c r="E147" s="447">
        <f>Anexa_ro!F149</f>
        <v>303.55</v>
      </c>
      <c r="G147" s="411"/>
      <c r="H147" s="411"/>
    </row>
    <row r="148" spans="1:8" ht="25.5">
      <c r="A148" s="402" t="s">
        <v>356</v>
      </c>
      <c r="B148" s="424" t="s">
        <v>1675</v>
      </c>
      <c r="C148" s="447" t="str">
        <f>Anexa_ro!D150</f>
        <v xml:space="preserve"> </v>
      </c>
      <c r="D148" s="447">
        <f>Anexa_ro!E150</f>
        <v>41441.43</v>
      </c>
      <c r="E148" s="447">
        <f>Anexa_ro!F150</f>
        <v>303.55</v>
      </c>
      <c r="F148" s="388"/>
      <c r="G148" s="411"/>
      <c r="H148" s="411"/>
    </row>
    <row r="149" spans="1:8" s="137" customFormat="1" ht="25.5">
      <c r="A149" s="402" t="s">
        <v>357</v>
      </c>
      <c r="B149" s="424" t="s">
        <v>1676</v>
      </c>
      <c r="C149" s="447" t="str">
        <f>Anexa_ro!D151</f>
        <v xml:space="preserve"> </v>
      </c>
      <c r="D149" s="447">
        <f>Anexa_ro!E151</f>
        <v>29897.33</v>
      </c>
      <c r="E149" s="447">
        <f>Anexa_ro!F151</f>
        <v>326.83999999999997</v>
      </c>
      <c r="F149" s="388"/>
      <c r="G149" s="411"/>
      <c r="H149" s="411"/>
    </row>
    <row r="150" spans="1:8" ht="39.75" customHeight="1">
      <c r="A150" s="402" t="s">
        <v>358</v>
      </c>
      <c r="B150" s="424" t="s">
        <v>1677</v>
      </c>
      <c r="C150" s="447" t="str">
        <f>Anexa_ro!D152</f>
        <v xml:space="preserve"> </v>
      </c>
      <c r="D150" s="447">
        <f>Anexa_ro!E152</f>
        <v>29897.33</v>
      </c>
      <c r="E150" s="447">
        <f>Anexa_ro!F152</f>
        <v>326.83999999999997</v>
      </c>
      <c r="F150" s="388"/>
      <c r="G150" s="411"/>
      <c r="H150" s="411"/>
    </row>
    <row r="151" spans="1:8" s="388" customFormat="1" ht="39.75" customHeight="1">
      <c r="A151" s="402" t="s">
        <v>359</v>
      </c>
      <c r="B151" s="424" t="s">
        <v>1678</v>
      </c>
      <c r="C151" s="447" t="str">
        <f>Anexa_ro!D153</f>
        <v xml:space="preserve"> </v>
      </c>
      <c r="D151" s="447">
        <f>Anexa_ro!E153</f>
        <v>30369.26</v>
      </c>
      <c r="E151" s="447">
        <f>Anexa_ro!F153</f>
        <v>326.83999999999997</v>
      </c>
      <c r="G151" s="411"/>
      <c r="H151" s="411"/>
    </row>
    <row r="152" spans="1:8" s="388" customFormat="1" ht="39.75" customHeight="1">
      <c r="A152" s="402" t="s">
        <v>360</v>
      </c>
      <c r="B152" s="424" t="s">
        <v>1679</v>
      </c>
      <c r="C152" s="447" t="str">
        <f>Anexa_ro!D154</f>
        <v xml:space="preserve"> </v>
      </c>
      <c r="D152" s="447">
        <f>Anexa_ro!E154</f>
        <v>32446.15</v>
      </c>
      <c r="E152" s="447">
        <f>Anexa_ro!F154</f>
        <v>326.83999999999997</v>
      </c>
      <c r="G152" s="411"/>
      <c r="H152" s="411"/>
    </row>
    <row r="153" spans="1:8" s="388" customFormat="1" ht="25.5">
      <c r="A153" s="402" t="s">
        <v>361</v>
      </c>
      <c r="B153" s="424" t="s">
        <v>1680</v>
      </c>
      <c r="C153" s="447" t="str">
        <f>Anexa_ro!D155</f>
        <v xml:space="preserve"> </v>
      </c>
      <c r="D153" s="447">
        <f>Anexa_ro!E155</f>
        <v>32674.95</v>
      </c>
      <c r="E153" s="447">
        <f>Anexa_ro!F155</f>
        <v>326.83999999999997</v>
      </c>
      <c r="G153" s="411"/>
      <c r="H153" s="411"/>
    </row>
    <row r="154" spans="1:8" s="388" customFormat="1" ht="25.5">
      <c r="A154" s="402" t="s">
        <v>362</v>
      </c>
      <c r="B154" s="424" t="s">
        <v>1681</v>
      </c>
      <c r="C154" s="447" t="str">
        <f>Anexa_ro!D156</f>
        <v xml:space="preserve"> </v>
      </c>
      <c r="D154" s="447">
        <f>Anexa_ro!E156</f>
        <v>42665.27</v>
      </c>
      <c r="E154" s="447">
        <f>Anexa_ro!F156</f>
        <v>326.83999999999997</v>
      </c>
      <c r="G154" s="411"/>
      <c r="H154" s="411"/>
    </row>
    <row r="155" spans="1:8" ht="25.5">
      <c r="A155" s="402" t="s">
        <v>363</v>
      </c>
      <c r="B155" s="424" t="s">
        <v>1682</v>
      </c>
      <c r="C155" s="447" t="str">
        <f>Anexa_ro!D157</f>
        <v xml:space="preserve"> </v>
      </c>
      <c r="D155" s="447">
        <f>Anexa_ro!E157</f>
        <v>46023.12</v>
      </c>
      <c r="E155" s="447">
        <f>Anexa_ro!F157</f>
        <v>326.83999999999997</v>
      </c>
      <c r="F155" s="388"/>
      <c r="G155" s="411"/>
      <c r="H155" s="411"/>
    </row>
    <row r="156" spans="1:8" s="388" customFormat="1" ht="25.5">
      <c r="A156" s="402" t="s">
        <v>364</v>
      </c>
      <c r="B156" s="424" t="s">
        <v>1683</v>
      </c>
      <c r="C156" s="447" t="str">
        <f>Anexa_ro!D158</f>
        <v xml:space="preserve"> </v>
      </c>
      <c r="D156" s="447">
        <f>Anexa_ro!E158</f>
        <v>31805.26</v>
      </c>
      <c r="E156" s="447">
        <f>Anexa_ro!F158</f>
        <v>446</v>
      </c>
      <c r="G156" s="411"/>
      <c r="H156" s="411"/>
    </row>
    <row r="157" spans="1:8" s="388" customFormat="1" ht="36" customHeight="1">
      <c r="A157" s="402" t="s">
        <v>365</v>
      </c>
      <c r="B157" s="424" t="s">
        <v>1684</v>
      </c>
      <c r="C157" s="447" t="str">
        <f>Anexa_ro!D159</f>
        <v xml:space="preserve"> </v>
      </c>
      <c r="D157" s="447">
        <f>Anexa_ro!E159</f>
        <v>32941.19</v>
      </c>
      <c r="E157" s="447">
        <f>Anexa_ro!F159</f>
        <v>446</v>
      </c>
      <c r="G157" s="411"/>
      <c r="H157" s="411"/>
    </row>
    <row r="158" spans="1:8" s="388" customFormat="1" ht="37.5" customHeight="1">
      <c r="A158" s="402" t="s">
        <v>366</v>
      </c>
      <c r="B158" s="424" t="s">
        <v>1685</v>
      </c>
      <c r="C158" s="447" t="str">
        <f>Anexa_ro!D160</f>
        <v xml:space="preserve"> </v>
      </c>
      <c r="D158" s="447">
        <f>Anexa_ro!E160</f>
        <v>34864.79</v>
      </c>
      <c r="E158" s="447">
        <f>Anexa_ro!F160</f>
        <v>446</v>
      </c>
      <c r="G158" s="411"/>
      <c r="H158" s="411"/>
    </row>
    <row r="159" spans="1:8" s="388" customFormat="1" ht="25.5">
      <c r="A159" s="402" t="s">
        <v>367</v>
      </c>
      <c r="B159" s="424" t="s">
        <v>1686</v>
      </c>
      <c r="C159" s="447" t="str">
        <f>Anexa_ro!D161</f>
        <v xml:space="preserve"> </v>
      </c>
      <c r="D159" s="447">
        <f>Anexa_ro!E161</f>
        <v>34864.79</v>
      </c>
      <c r="E159" s="447">
        <f>Anexa_ro!F161</f>
        <v>446</v>
      </c>
      <c r="G159" s="411"/>
      <c r="H159" s="411"/>
    </row>
    <row r="160" spans="1:8" ht="25.5">
      <c r="A160" s="402" t="s">
        <v>368</v>
      </c>
      <c r="B160" s="424" t="s">
        <v>1687</v>
      </c>
      <c r="C160" s="447" t="str">
        <f>Anexa_ro!D162</f>
        <v xml:space="preserve"> </v>
      </c>
      <c r="D160" s="447">
        <f>Anexa_ro!E162</f>
        <v>40595.51</v>
      </c>
      <c r="E160" s="447">
        <f>Anexa_ro!F162</f>
        <v>446</v>
      </c>
      <c r="F160" s="388"/>
      <c r="G160" s="411"/>
      <c r="H160" s="411"/>
    </row>
    <row r="161" spans="1:9" s="388" customFormat="1" ht="25.5">
      <c r="A161" s="402" t="s">
        <v>369</v>
      </c>
      <c r="B161" s="424" t="s">
        <v>1688</v>
      </c>
      <c r="C161" s="447" t="str">
        <f>Anexa_ro!D163</f>
        <v xml:space="preserve"> </v>
      </c>
      <c r="D161" s="447">
        <f>Anexa_ro!E163</f>
        <v>46758.61</v>
      </c>
      <c r="E161" s="447">
        <f>Anexa_ro!F163</f>
        <v>446</v>
      </c>
      <c r="G161" s="411"/>
      <c r="H161" s="411"/>
    </row>
    <row r="162" spans="1:9" ht="25.5">
      <c r="A162" s="402" t="s">
        <v>370</v>
      </c>
      <c r="B162" s="424" t="s">
        <v>1689</v>
      </c>
      <c r="C162" s="447" t="str">
        <f>Anexa_ro!D164</f>
        <v xml:space="preserve"> </v>
      </c>
      <c r="D162" s="447">
        <f>Anexa_ro!E164</f>
        <v>43042.18</v>
      </c>
      <c r="E162" s="447">
        <f>Anexa_ro!F164</f>
        <v>594.1</v>
      </c>
      <c r="F162" s="388"/>
      <c r="G162" s="411"/>
      <c r="H162" s="411"/>
    </row>
    <row r="163" spans="1:9" s="388" customFormat="1" ht="25.5">
      <c r="A163" s="402" t="s">
        <v>371</v>
      </c>
      <c r="B163" s="424" t="s">
        <v>1690</v>
      </c>
      <c r="C163" s="447" t="str">
        <f>Anexa_ro!D165</f>
        <v xml:space="preserve"> </v>
      </c>
      <c r="D163" s="447">
        <f>Anexa_ro!E165</f>
        <v>45012.86</v>
      </c>
      <c r="E163" s="447">
        <f>Anexa_ro!F165</f>
        <v>594.1</v>
      </c>
      <c r="F163" s="400"/>
      <c r="G163" s="411"/>
      <c r="H163" s="411"/>
    </row>
    <row r="164" spans="1:9" ht="25.5">
      <c r="A164" s="402" t="s">
        <v>372</v>
      </c>
      <c r="B164" s="424" t="s">
        <v>1691</v>
      </c>
      <c r="C164" s="447" t="str">
        <f>Anexa_ro!D166</f>
        <v xml:space="preserve"> </v>
      </c>
      <c r="D164" s="447">
        <f>Anexa_ro!E166</f>
        <v>45012.86</v>
      </c>
      <c r="E164" s="447">
        <f>Anexa_ro!F166</f>
        <v>594.1</v>
      </c>
      <c r="F164" s="388"/>
      <c r="G164" s="411"/>
      <c r="H164" s="411"/>
    </row>
    <row r="165" spans="1:9" s="388" customFormat="1" ht="25.5">
      <c r="A165" s="402" t="s">
        <v>373</v>
      </c>
      <c r="B165" s="424" t="s">
        <v>1692</v>
      </c>
      <c r="C165" s="447" t="str">
        <f>Anexa_ro!D167</f>
        <v xml:space="preserve"> </v>
      </c>
      <c r="D165" s="447">
        <f>Anexa_ro!E167</f>
        <v>48622.7</v>
      </c>
      <c r="E165" s="447">
        <f>Anexa_ro!F167</f>
        <v>594.1</v>
      </c>
      <c r="F165" s="1"/>
      <c r="G165" s="411"/>
      <c r="H165" s="411"/>
    </row>
    <row r="166" spans="1:9" ht="25.5">
      <c r="A166" s="402" t="s">
        <v>374</v>
      </c>
      <c r="B166" s="424" t="s">
        <v>1693</v>
      </c>
      <c r="C166" s="447" t="str">
        <f>Anexa_ro!D168</f>
        <v xml:space="preserve"> </v>
      </c>
      <c r="D166" s="447">
        <f>Anexa_ro!E168</f>
        <v>58083.63</v>
      </c>
      <c r="E166" s="447">
        <f>Anexa_ro!F168</f>
        <v>594.1</v>
      </c>
      <c r="F166" s="388"/>
      <c r="G166" s="411"/>
      <c r="H166" s="411"/>
    </row>
    <row r="167" spans="1:9" ht="25.5">
      <c r="A167" s="402" t="s">
        <v>375</v>
      </c>
      <c r="B167" s="424" t="s">
        <v>1694</v>
      </c>
      <c r="C167" s="447" t="str">
        <f>Anexa_ro!D169</f>
        <v xml:space="preserve"> </v>
      </c>
      <c r="D167" s="447">
        <f>Anexa_ro!E169</f>
        <v>56805.38</v>
      </c>
      <c r="E167" s="447">
        <f>Anexa_ro!F169</f>
        <v>683.55</v>
      </c>
      <c r="F167" s="388"/>
      <c r="G167" s="411"/>
      <c r="H167" s="411"/>
    </row>
    <row r="168" spans="1:9" ht="25.5">
      <c r="A168" s="402" t="s">
        <v>376</v>
      </c>
      <c r="B168" s="424" t="s">
        <v>1695</v>
      </c>
      <c r="C168" s="447" t="str">
        <f>Anexa_ro!D170</f>
        <v xml:space="preserve"> </v>
      </c>
      <c r="D168" s="447">
        <f>Anexa_ro!E170</f>
        <v>56805.38</v>
      </c>
      <c r="E168" s="447">
        <f>Anexa_ro!F170</f>
        <v>683.55</v>
      </c>
      <c r="F168" s="388"/>
      <c r="G168" s="411"/>
      <c r="H168" s="411"/>
    </row>
    <row r="169" spans="1:9" ht="25.5">
      <c r="A169" s="402" t="s">
        <v>377</v>
      </c>
      <c r="B169" s="424" t="s">
        <v>1696</v>
      </c>
      <c r="C169" s="447" t="str">
        <f>Anexa_ro!D171</f>
        <v xml:space="preserve"> </v>
      </c>
      <c r="D169" s="447">
        <f>Anexa_ro!E171</f>
        <v>59033.75</v>
      </c>
      <c r="E169" s="447">
        <f>Anexa_ro!F171</f>
        <v>683.55</v>
      </c>
      <c r="F169" s="388"/>
      <c r="G169" s="411"/>
      <c r="H169" s="411"/>
    </row>
    <row r="170" spans="1:9" ht="25.5">
      <c r="A170" s="402" t="s">
        <v>1196</v>
      </c>
      <c r="B170" s="424" t="s">
        <v>1697</v>
      </c>
      <c r="C170" s="447" t="str">
        <f>Anexa_ro!D172</f>
        <v xml:space="preserve"> </v>
      </c>
      <c r="D170" s="447">
        <f>Anexa_ro!E172</f>
        <v>72084.210000000006</v>
      </c>
      <c r="E170" s="447">
        <f>Anexa_ro!F172</f>
        <v>683.55</v>
      </c>
      <c r="G170" s="411"/>
      <c r="H170" s="411"/>
    </row>
    <row r="171" spans="1:9" ht="25.5">
      <c r="A171" s="423" t="s">
        <v>1198</v>
      </c>
      <c r="B171" s="464" t="s">
        <v>1448</v>
      </c>
      <c r="C171" s="462"/>
      <c r="D171" s="462"/>
      <c r="E171" s="462"/>
      <c r="F171" s="137"/>
      <c r="G171" s="411"/>
      <c r="H171" s="411"/>
    </row>
    <row r="172" spans="1:9">
      <c r="A172" s="402" t="s">
        <v>378</v>
      </c>
      <c r="B172" s="403" t="s">
        <v>1449</v>
      </c>
      <c r="C172" s="447">
        <f>Anexa_ro!D174</f>
        <v>948.19</v>
      </c>
      <c r="D172" s="447">
        <f>Anexa_ro!E174</f>
        <v>948.19</v>
      </c>
      <c r="E172" s="447">
        <f>Anexa_ro!F174</f>
        <v>150.86000000000001</v>
      </c>
      <c r="G172" s="411"/>
      <c r="H172" s="411"/>
    </row>
    <row r="173" spans="1:9">
      <c r="A173" s="402" t="s">
        <v>379</v>
      </c>
      <c r="B173" s="403" t="s">
        <v>1450</v>
      </c>
      <c r="C173" s="447">
        <f>Anexa_ro!D175</f>
        <v>1278.4100000000001</v>
      </c>
      <c r="D173" s="447">
        <f>Anexa_ro!E175</f>
        <v>1278.4100000000001</v>
      </c>
      <c r="E173" s="447">
        <f>Anexa_ro!F175</f>
        <v>214.98</v>
      </c>
      <c r="F173" s="388"/>
      <c r="G173" s="411"/>
      <c r="H173" s="411"/>
    </row>
    <row r="174" spans="1:9">
      <c r="A174" s="402" t="s">
        <v>380</v>
      </c>
      <c r="B174" s="403" t="s">
        <v>1451</v>
      </c>
      <c r="C174" s="447" t="str">
        <f>Anexa_ro!D176</f>
        <v xml:space="preserve"> </v>
      </c>
      <c r="D174" s="447">
        <f>Anexa_ro!E176</f>
        <v>1507.6</v>
      </c>
      <c r="E174" s="447">
        <f>Anexa_ro!F176</f>
        <v>258.89999999999998</v>
      </c>
      <c r="F174" s="388"/>
      <c r="G174" s="411"/>
      <c r="H174" s="411"/>
    </row>
    <row r="175" spans="1:9">
      <c r="A175" s="402" t="s">
        <v>381</v>
      </c>
      <c r="B175" s="403" t="s">
        <v>1452</v>
      </c>
      <c r="C175" s="447" t="str">
        <f>Anexa_ro!D177</f>
        <v xml:space="preserve"> </v>
      </c>
      <c r="D175" s="447">
        <f>Anexa_ro!E177</f>
        <v>2496.08</v>
      </c>
      <c r="E175" s="447">
        <f>Anexa_ro!F177</f>
        <v>456.59</v>
      </c>
      <c r="F175" s="388"/>
      <c r="G175" s="411"/>
      <c r="H175" s="411"/>
      <c r="I175" s="388"/>
    </row>
    <row r="176" spans="1:9">
      <c r="A176" s="402" t="s">
        <v>382</v>
      </c>
      <c r="B176" s="403" t="s">
        <v>1453</v>
      </c>
      <c r="C176" s="447" t="str">
        <f>Anexa_ro!D178</f>
        <v xml:space="preserve"> </v>
      </c>
      <c r="D176" s="447">
        <f>Anexa_ro!E178</f>
        <v>3114.99</v>
      </c>
      <c r="E176" s="447">
        <f>Anexa_ro!F178</f>
        <v>580.37</v>
      </c>
      <c r="G176" s="411"/>
      <c r="H176" s="411"/>
    </row>
    <row r="177" spans="1:8" ht="26.25" customHeight="1">
      <c r="A177" s="423" t="s">
        <v>1205</v>
      </c>
      <c r="B177" s="464" t="s">
        <v>1454</v>
      </c>
      <c r="C177" s="462"/>
      <c r="D177" s="462"/>
      <c r="E177" s="462"/>
      <c r="F177" s="388"/>
      <c r="G177" s="411"/>
      <c r="H177" s="411"/>
    </row>
    <row r="178" spans="1:8" ht="28.5" customHeight="1">
      <c r="A178" s="402" t="s">
        <v>383</v>
      </c>
      <c r="B178" s="424" t="s">
        <v>1536</v>
      </c>
      <c r="C178" s="447">
        <f>Anexa_ro!D181</f>
        <v>238.79</v>
      </c>
      <c r="D178" s="447">
        <f>Anexa_ro!E181</f>
        <v>243.84</v>
      </c>
      <c r="E178" s="447"/>
      <c r="G178" s="411"/>
      <c r="H178" s="411"/>
    </row>
    <row r="179" spans="1:8" ht="28.5" customHeight="1">
      <c r="A179" s="402" t="s">
        <v>384</v>
      </c>
      <c r="B179" s="424" t="s">
        <v>1537</v>
      </c>
      <c r="C179" s="447">
        <f>Anexa_ro!D182</f>
        <v>199.15</v>
      </c>
      <c r="D179" s="447">
        <f>Anexa_ro!E182</f>
        <v>204.19</v>
      </c>
      <c r="E179" s="447"/>
      <c r="F179" s="388"/>
      <c r="G179" s="411"/>
      <c r="H179" s="411"/>
    </row>
    <row r="180" spans="1:8" ht="28.5" customHeight="1">
      <c r="A180" s="402" t="s">
        <v>385</v>
      </c>
      <c r="B180" s="424" t="s">
        <v>1538</v>
      </c>
      <c r="C180" s="447" t="str">
        <f>Anexa_ro!D183</f>
        <v xml:space="preserve"> </v>
      </c>
      <c r="D180" s="447">
        <f>Anexa_ro!E183</f>
        <v>313.45999999999998</v>
      </c>
      <c r="E180" s="447"/>
      <c r="F180" s="388"/>
      <c r="G180" s="411"/>
      <c r="H180" s="411"/>
    </row>
    <row r="181" spans="1:8" ht="28.5" customHeight="1">
      <c r="A181" s="402" t="s">
        <v>386</v>
      </c>
      <c r="B181" s="424" t="s">
        <v>1539</v>
      </c>
      <c r="C181" s="447" t="str">
        <f>Anexa_ro!D184</f>
        <v xml:space="preserve"> </v>
      </c>
      <c r="D181" s="447">
        <f>Anexa_ro!E184</f>
        <v>305.45</v>
      </c>
      <c r="E181" s="447"/>
      <c r="F181" s="388"/>
      <c r="G181" s="411"/>
      <c r="H181" s="411"/>
    </row>
    <row r="182" spans="1:8" ht="28.5" customHeight="1">
      <c r="A182" s="402" t="s">
        <v>387</v>
      </c>
      <c r="B182" s="424" t="s">
        <v>1540</v>
      </c>
      <c r="C182" s="447" t="str">
        <f>Anexa_ro!D185</f>
        <v xml:space="preserve"> </v>
      </c>
      <c r="D182" s="447">
        <f>Anexa_ro!E185</f>
        <v>408.72</v>
      </c>
      <c r="E182" s="447"/>
      <c r="F182" s="388"/>
      <c r="G182" s="411"/>
      <c r="H182" s="411"/>
    </row>
    <row r="183" spans="1:8" ht="28.5" customHeight="1">
      <c r="A183" s="402" t="s">
        <v>388</v>
      </c>
      <c r="B183" s="424" t="s">
        <v>1541</v>
      </c>
      <c r="C183" s="447" t="str">
        <f>Anexa_ro!D186</f>
        <v xml:space="preserve"> </v>
      </c>
      <c r="D183" s="447">
        <f>Anexa_ro!E186</f>
        <v>436.64</v>
      </c>
      <c r="E183" s="447"/>
      <c r="G183" s="411"/>
      <c r="H183" s="411"/>
    </row>
    <row r="184" spans="1:8" ht="28.5" customHeight="1">
      <c r="A184" s="402" t="s">
        <v>389</v>
      </c>
      <c r="B184" s="424" t="s">
        <v>1542</v>
      </c>
      <c r="C184" s="447" t="str">
        <f>Anexa_ro!D187</f>
        <v xml:space="preserve"> </v>
      </c>
      <c r="D184" s="447">
        <f>Anexa_ro!E187</f>
        <v>346.79</v>
      </c>
      <c r="E184" s="447"/>
      <c r="F184" s="137"/>
      <c r="G184" s="411"/>
      <c r="H184" s="411"/>
    </row>
    <row r="185" spans="1:8" ht="28.5" customHeight="1">
      <c r="A185" s="402" t="s">
        <v>390</v>
      </c>
      <c r="B185" s="424" t="s">
        <v>1543</v>
      </c>
      <c r="C185" s="447" t="str">
        <f>Anexa_ro!D188</f>
        <v xml:space="preserve"> </v>
      </c>
      <c r="D185" s="447">
        <f>Anexa_ro!E188</f>
        <v>409.13</v>
      </c>
      <c r="E185" s="447"/>
      <c r="G185" s="411"/>
      <c r="H185" s="411"/>
    </row>
    <row r="186" spans="1:8" ht="28.5" customHeight="1">
      <c r="A186" s="402" t="s">
        <v>391</v>
      </c>
      <c r="B186" s="424" t="s">
        <v>1544</v>
      </c>
      <c r="C186" s="447" t="str">
        <f>Anexa_ro!D189</f>
        <v xml:space="preserve"> </v>
      </c>
      <c r="D186" s="447">
        <f>Anexa_ro!E189</f>
        <v>499.81</v>
      </c>
      <c r="E186" s="447"/>
      <c r="F186" s="388"/>
      <c r="G186" s="411"/>
      <c r="H186" s="411"/>
    </row>
    <row r="187" spans="1:8" ht="28.5" customHeight="1">
      <c r="A187" s="402" t="s">
        <v>392</v>
      </c>
      <c r="B187" s="424" t="s">
        <v>1545</v>
      </c>
      <c r="C187" s="447" t="str">
        <f>Anexa_ro!D190</f>
        <v xml:space="preserve"> </v>
      </c>
      <c r="D187" s="447">
        <f>Anexa_ro!E190</f>
        <v>617.61</v>
      </c>
      <c r="E187" s="447"/>
      <c r="F187" s="388"/>
      <c r="G187" s="411"/>
      <c r="H187" s="411"/>
    </row>
    <row r="188" spans="1:8" ht="28.5" customHeight="1">
      <c r="A188" s="402" t="s">
        <v>393</v>
      </c>
      <c r="B188" s="424" t="s">
        <v>1546</v>
      </c>
      <c r="C188" s="447" t="str">
        <f>Anexa_ro!D191</f>
        <v xml:space="preserve"> </v>
      </c>
      <c r="D188" s="447">
        <f>Anexa_ro!E191</f>
        <v>727.75</v>
      </c>
      <c r="E188" s="447"/>
      <c r="F188" s="388"/>
      <c r="G188" s="411"/>
      <c r="H188" s="411"/>
    </row>
    <row r="189" spans="1:8" ht="28.5" customHeight="1">
      <c r="A189" s="402" t="s">
        <v>394</v>
      </c>
      <c r="B189" s="424" t="s">
        <v>1547</v>
      </c>
      <c r="C189" s="447" t="str">
        <f>Anexa_ro!D192</f>
        <v xml:space="preserve"> </v>
      </c>
      <c r="D189" s="447">
        <f>Anexa_ro!E192</f>
        <v>1334.38</v>
      </c>
      <c r="E189" s="447"/>
      <c r="F189" s="388"/>
      <c r="G189" s="411"/>
      <c r="H189" s="411"/>
    </row>
    <row r="190" spans="1:8">
      <c r="A190" s="402" t="s">
        <v>395</v>
      </c>
      <c r="B190" s="424" t="s">
        <v>1548</v>
      </c>
      <c r="C190" s="447" t="str">
        <f>Anexa_ro!D193</f>
        <v xml:space="preserve"> </v>
      </c>
      <c r="D190" s="447">
        <f>Anexa_ro!E193</f>
        <v>1528.99</v>
      </c>
      <c r="E190" s="447"/>
      <c r="G190" s="411"/>
      <c r="H190" s="411"/>
    </row>
    <row r="191" spans="1:8">
      <c r="A191" s="402" t="s">
        <v>396</v>
      </c>
      <c r="B191" s="424" t="s">
        <v>1549</v>
      </c>
      <c r="C191" s="447" t="str">
        <f>Anexa_ro!D194</f>
        <v xml:space="preserve"> </v>
      </c>
      <c r="D191" s="447">
        <f>Anexa_ro!E194</f>
        <v>2755.82</v>
      </c>
      <c r="E191" s="447"/>
      <c r="F191" s="388"/>
      <c r="G191" s="411"/>
      <c r="H191" s="411"/>
    </row>
    <row r="192" spans="1:8" ht="25.5">
      <c r="A192" s="402" t="s">
        <v>397</v>
      </c>
      <c r="B192" s="424" t="s">
        <v>1550</v>
      </c>
      <c r="C192" s="447">
        <f>Anexa_ro!D196</f>
        <v>229.14</v>
      </c>
      <c r="D192" s="447">
        <f>Anexa_ro!E196</f>
        <v>234.19</v>
      </c>
      <c r="E192" s="447"/>
      <c r="F192" s="388"/>
      <c r="G192" s="411"/>
      <c r="H192" s="411"/>
    </row>
    <row r="193" spans="1:6" ht="39.75" customHeight="1">
      <c r="A193" s="402" t="s">
        <v>398</v>
      </c>
      <c r="B193" s="424" t="s">
        <v>1551</v>
      </c>
      <c r="C193" s="447">
        <f>Anexa_ro!D197</f>
        <v>250.4</v>
      </c>
      <c r="D193" s="447">
        <f>Anexa_ro!E197</f>
        <v>255.44</v>
      </c>
      <c r="E193" s="447"/>
      <c r="F193" s="388"/>
    </row>
    <row r="194" spans="1:6" ht="39.75" customHeight="1">
      <c r="A194" s="402" t="s">
        <v>399</v>
      </c>
      <c r="B194" s="424" t="s">
        <v>1552</v>
      </c>
      <c r="C194" s="447">
        <f>Anexa_ro!D198</f>
        <v>253.05</v>
      </c>
      <c r="D194" s="447">
        <f>Anexa_ro!E198</f>
        <v>258.08999999999997</v>
      </c>
      <c r="E194" s="447"/>
      <c r="F194" s="388"/>
    </row>
    <row r="195" spans="1:6" ht="39.75" customHeight="1">
      <c r="A195" s="402" t="s">
        <v>400</v>
      </c>
      <c r="B195" s="424" t="s">
        <v>1553</v>
      </c>
      <c r="C195" s="447">
        <f>Anexa_ro!D199</f>
        <v>271.31</v>
      </c>
      <c r="D195" s="447">
        <f>Anexa_ro!E199</f>
        <v>276.35000000000002</v>
      </c>
      <c r="E195" s="447"/>
    </row>
    <row r="196" spans="1:6" ht="39.75" customHeight="1">
      <c r="A196" s="402" t="s">
        <v>401</v>
      </c>
      <c r="B196" s="424" t="s">
        <v>1554</v>
      </c>
      <c r="C196" s="447">
        <f>Anexa_ro!D200</f>
        <v>246.38</v>
      </c>
      <c r="D196" s="447">
        <f>Anexa_ro!E200</f>
        <v>251.42</v>
      </c>
      <c r="E196" s="447"/>
      <c r="F196" s="388"/>
    </row>
    <row r="197" spans="1:6" ht="39.75" customHeight="1">
      <c r="A197" s="402" t="s">
        <v>402</v>
      </c>
      <c r="B197" s="424" t="s">
        <v>1555</v>
      </c>
      <c r="C197" s="447">
        <f>Anexa_ro!D201</f>
        <v>256.39999999999998</v>
      </c>
      <c r="D197" s="447">
        <f>Anexa_ro!E201</f>
        <v>261.44</v>
      </c>
      <c r="E197" s="447"/>
    </row>
    <row r="198" spans="1:6" ht="39.75" customHeight="1">
      <c r="A198" s="402" t="s">
        <v>403</v>
      </c>
      <c r="B198" s="424" t="s">
        <v>1556</v>
      </c>
      <c r="C198" s="447">
        <f>Anexa_ro!D202</f>
        <v>301.74</v>
      </c>
      <c r="D198" s="447">
        <f>Anexa_ro!E202</f>
        <v>306.77999999999997</v>
      </c>
      <c r="E198" s="447"/>
      <c r="F198" s="388"/>
    </row>
    <row r="199" spans="1:6" ht="39.75" customHeight="1">
      <c r="A199" s="402" t="s">
        <v>404</v>
      </c>
      <c r="B199" s="424" t="s">
        <v>1557</v>
      </c>
      <c r="C199" s="447">
        <f>Anexa_ro!D203</f>
        <v>363.28</v>
      </c>
      <c r="D199" s="447">
        <f>Anexa_ro!E203</f>
        <v>368.32</v>
      </c>
      <c r="E199" s="447"/>
    </row>
    <row r="200" spans="1:6" ht="39.75" customHeight="1">
      <c r="A200" s="402" t="s">
        <v>405</v>
      </c>
      <c r="B200" s="424" t="s">
        <v>1558</v>
      </c>
      <c r="C200" s="447">
        <f>Anexa_ro!D204</f>
        <v>450.98</v>
      </c>
      <c r="D200" s="447">
        <f>Anexa_ro!E204</f>
        <v>456.02</v>
      </c>
      <c r="E200" s="447"/>
      <c r="F200" s="388"/>
    </row>
    <row r="201" spans="1:6" ht="39.75" customHeight="1">
      <c r="A201" s="402" t="s">
        <v>406</v>
      </c>
      <c r="B201" s="424" t="s">
        <v>1559</v>
      </c>
      <c r="C201" s="447">
        <f>Anexa_ro!D205</f>
        <v>473.75</v>
      </c>
      <c r="D201" s="447">
        <f>Anexa_ro!E205</f>
        <v>478.79</v>
      </c>
      <c r="E201" s="447"/>
    </row>
    <row r="202" spans="1:6" ht="39.75" customHeight="1">
      <c r="A202" s="402" t="s">
        <v>407</v>
      </c>
      <c r="B202" s="424" t="s">
        <v>1560</v>
      </c>
      <c r="C202" s="447">
        <f>Anexa_ro!D206</f>
        <v>567.38</v>
      </c>
      <c r="D202" s="447">
        <f>Anexa_ro!E206</f>
        <v>572.42999999999995</v>
      </c>
      <c r="E202" s="447"/>
    </row>
    <row r="203" spans="1:6" ht="39.75" customHeight="1">
      <c r="A203" s="402" t="s">
        <v>408</v>
      </c>
      <c r="B203" s="424" t="s">
        <v>1561</v>
      </c>
      <c r="C203" s="447">
        <f>Anexa_ro!D207</f>
        <v>708.79</v>
      </c>
      <c r="D203" s="447">
        <f>Anexa_ro!E207</f>
        <v>713.83</v>
      </c>
      <c r="E203" s="447"/>
    </row>
    <row r="204" spans="1:6" ht="39.75" customHeight="1">
      <c r="A204" s="402" t="s">
        <v>409</v>
      </c>
      <c r="B204" s="424" t="s">
        <v>1562</v>
      </c>
      <c r="C204" s="447">
        <f>Anexa_ro!D208</f>
        <v>1134.99</v>
      </c>
      <c r="D204" s="447">
        <f>Anexa_ro!E208</f>
        <v>1140.03</v>
      </c>
      <c r="E204" s="447"/>
    </row>
    <row r="205" spans="1:6" ht="39.75" customHeight="1">
      <c r="A205" s="402" t="s">
        <v>410</v>
      </c>
      <c r="B205" s="424" t="s">
        <v>1563</v>
      </c>
      <c r="C205" s="447">
        <f>Anexa_ro!D209</f>
        <v>1124.17</v>
      </c>
      <c r="D205" s="447">
        <f>Anexa_ro!E209</f>
        <v>1129.21</v>
      </c>
      <c r="E205" s="447"/>
    </row>
    <row r="206" spans="1:6" ht="25.5">
      <c r="A206" s="402" t="s">
        <v>411</v>
      </c>
      <c r="B206" s="424" t="s">
        <v>1564</v>
      </c>
      <c r="C206" s="447">
        <f>Anexa_ro!D210</f>
        <v>1134.99</v>
      </c>
      <c r="D206" s="447">
        <f>Anexa_ro!E210</f>
        <v>1140.03</v>
      </c>
      <c r="E206" s="447"/>
    </row>
    <row r="207" spans="1:6" ht="25.5">
      <c r="A207" s="402" t="s">
        <v>412</v>
      </c>
      <c r="B207" s="424" t="s">
        <v>1565</v>
      </c>
      <c r="C207" s="447">
        <f>Anexa_ro!D211</f>
        <v>1460.7</v>
      </c>
      <c r="D207" s="447">
        <f>Anexa_ro!E211</f>
        <v>1465.75</v>
      </c>
      <c r="E207" s="447"/>
    </row>
    <row r="208" spans="1:6" ht="25.5">
      <c r="A208" s="402" t="s">
        <v>413</v>
      </c>
      <c r="B208" s="424" t="s">
        <v>1566</v>
      </c>
      <c r="C208" s="447">
        <f>Anexa_ro!D212</f>
        <v>1508.42</v>
      </c>
      <c r="D208" s="447">
        <f>Anexa_ro!E212</f>
        <v>1513.46</v>
      </c>
      <c r="E208" s="447"/>
    </row>
    <row r="209" spans="1:5" ht="25.5">
      <c r="A209" s="402" t="s">
        <v>414</v>
      </c>
      <c r="B209" s="424" t="s">
        <v>1567</v>
      </c>
      <c r="C209" s="447">
        <f>'Nomenclator tarife'!L208</f>
        <v>230.56</v>
      </c>
      <c r="D209" s="447">
        <f>'Nomenclator tarife'!M208</f>
        <v>235.63</v>
      </c>
      <c r="E209" s="447"/>
    </row>
    <row r="210" spans="1:5" ht="25.5">
      <c r="A210" s="402" t="s">
        <v>415</v>
      </c>
      <c r="B210" s="424" t="s">
        <v>1568</v>
      </c>
      <c r="C210" s="447">
        <f>Anexa_ro!D214</f>
        <v>250.6</v>
      </c>
      <c r="D210" s="447">
        <f>Anexa_ro!E214</f>
        <v>255.67</v>
      </c>
      <c r="E210" s="447"/>
    </row>
    <row r="211" spans="1:5" ht="39.75" customHeight="1">
      <c r="A211" s="402" t="s">
        <v>416</v>
      </c>
      <c r="B211" s="424" t="s">
        <v>1569</v>
      </c>
      <c r="C211" s="447">
        <f>Anexa_ro!D215</f>
        <v>242.57</v>
      </c>
      <c r="D211" s="447">
        <f>Anexa_ro!E215</f>
        <v>247.64</v>
      </c>
      <c r="E211" s="447"/>
    </row>
    <row r="212" spans="1:5" ht="39.75" customHeight="1">
      <c r="A212" s="402" t="s">
        <v>417</v>
      </c>
      <c r="B212" s="424" t="s">
        <v>1570</v>
      </c>
      <c r="C212" s="447">
        <f>Anexa_ro!D216</f>
        <v>250.98</v>
      </c>
      <c r="D212" s="447">
        <f>Anexa_ro!E216</f>
        <v>256.06</v>
      </c>
      <c r="E212" s="447"/>
    </row>
    <row r="213" spans="1:5" ht="39.75" customHeight="1">
      <c r="A213" s="402" t="s">
        <v>418</v>
      </c>
      <c r="B213" s="424" t="s">
        <v>1571</v>
      </c>
      <c r="C213" s="447">
        <f>Anexa_ro!D217</f>
        <v>271.42</v>
      </c>
      <c r="D213" s="447">
        <f>Anexa_ro!E217</f>
        <v>276.5</v>
      </c>
      <c r="E213" s="447"/>
    </row>
    <row r="214" spans="1:5" ht="39.75" customHeight="1">
      <c r="A214" s="402" t="s">
        <v>419</v>
      </c>
      <c r="B214" s="424" t="s">
        <v>1572</v>
      </c>
      <c r="C214" s="447">
        <f>Anexa_ro!D218</f>
        <v>290.66000000000003</v>
      </c>
      <c r="D214" s="447">
        <f>Anexa_ro!E218</f>
        <v>295.73</v>
      </c>
      <c r="E214" s="447"/>
    </row>
    <row r="215" spans="1:5" ht="39.75" customHeight="1">
      <c r="A215" s="402" t="s">
        <v>420</v>
      </c>
      <c r="B215" s="424" t="s">
        <v>1573</v>
      </c>
      <c r="C215" s="447">
        <f>Anexa_ro!D219</f>
        <v>318.91000000000003</v>
      </c>
      <c r="D215" s="447">
        <f>Anexa_ro!E219</f>
        <v>323.98</v>
      </c>
      <c r="E215" s="447"/>
    </row>
    <row r="216" spans="1:5" ht="39.75" customHeight="1">
      <c r="A216" s="402" t="s">
        <v>421</v>
      </c>
      <c r="B216" s="424" t="s">
        <v>1574</v>
      </c>
      <c r="C216" s="447">
        <f>Anexa_ro!D220</f>
        <v>345.07</v>
      </c>
      <c r="D216" s="447">
        <f>Anexa_ro!E220</f>
        <v>350.15</v>
      </c>
      <c r="E216" s="447"/>
    </row>
    <row r="217" spans="1:5" ht="39.75" customHeight="1">
      <c r="A217" s="402" t="s">
        <v>422</v>
      </c>
      <c r="B217" s="424" t="s">
        <v>1575</v>
      </c>
      <c r="C217" s="447">
        <f>Anexa_ro!D221</f>
        <v>449.37</v>
      </c>
      <c r="D217" s="447">
        <f>Anexa_ro!E221</f>
        <v>454.45</v>
      </c>
      <c r="E217" s="447"/>
    </row>
    <row r="218" spans="1:5" ht="39.75" customHeight="1">
      <c r="A218" s="402" t="s">
        <v>423</v>
      </c>
      <c r="B218" s="424" t="s">
        <v>1576</v>
      </c>
      <c r="C218" s="447">
        <f>Anexa_ro!D222</f>
        <v>466.74</v>
      </c>
      <c r="D218" s="447">
        <f>Anexa_ro!E222</f>
        <v>471.81</v>
      </c>
      <c r="E218" s="447"/>
    </row>
    <row r="219" spans="1:5" ht="39.75" customHeight="1">
      <c r="A219" s="402" t="s">
        <v>424</v>
      </c>
      <c r="B219" s="424" t="s">
        <v>1577</v>
      </c>
      <c r="C219" s="447">
        <f>Anexa_ro!D223</f>
        <v>508.21</v>
      </c>
      <c r="D219" s="447">
        <f>Anexa_ro!E223</f>
        <v>513.29</v>
      </c>
      <c r="E219" s="447"/>
    </row>
    <row r="220" spans="1:5" ht="39.75" customHeight="1">
      <c r="A220" s="402" t="s">
        <v>425</v>
      </c>
      <c r="B220" s="424" t="s">
        <v>1578</v>
      </c>
      <c r="C220" s="447">
        <f>Anexa_ro!D224</f>
        <v>708.99</v>
      </c>
      <c r="D220" s="447">
        <f>Anexa_ro!E224</f>
        <v>714.06</v>
      </c>
      <c r="E220" s="447"/>
    </row>
    <row r="221" spans="1:5" ht="39.75" customHeight="1">
      <c r="A221" s="402" t="s">
        <v>426</v>
      </c>
      <c r="B221" s="424" t="s">
        <v>1579</v>
      </c>
      <c r="C221" s="447">
        <f>Anexa_ro!D225</f>
        <v>1135.19</v>
      </c>
      <c r="D221" s="447">
        <f>Anexa_ro!E225</f>
        <v>1140.26</v>
      </c>
      <c r="E221" s="447"/>
    </row>
    <row r="222" spans="1:5" ht="39.75" customHeight="1">
      <c r="A222" s="402" t="s">
        <v>427</v>
      </c>
      <c r="B222" s="424" t="s">
        <v>1580</v>
      </c>
      <c r="C222" s="447">
        <f>Anexa_ro!D226</f>
        <v>1061.8499999999999</v>
      </c>
      <c r="D222" s="447">
        <f>Anexa_ro!E226</f>
        <v>1066.92</v>
      </c>
      <c r="E222" s="447"/>
    </row>
    <row r="223" spans="1:5" ht="25.5">
      <c r="A223" s="402" t="s">
        <v>428</v>
      </c>
      <c r="B223" s="424" t="s">
        <v>1581</v>
      </c>
      <c r="C223" s="447">
        <f>Anexa_ro!D227</f>
        <v>1641.47</v>
      </c>
      <c r="D223" s="447">
        <f>Anexa_ro!E227</f>
        <v>1646.54</v>
      </c>
      <c r="E223" s="447"/>
    </row>
    <row r="224" spans="1:5" ht="25.5">
      <c r="A224" s="402" t="s">
        <v>429</v>
      </c>
      <c r="B224" s="424" t="s">
        <v>1582</v>
      </c>
      <c r="C224" s="447">
        <f>Anexa_ro!D228</f>
        <v>1770.46</v>
      </c>
      <c r="D224" s="447">
        <f>Anexa_ro!E228</f>
        <v>1775.53</v>
      </c>
      <c r="E224" s="447"/>
    </row>
    <row r="225" spans="1:5" ht="25.5">
      <c r="A225" s="402" t="s">
        <v>430</v>
      </c>
      <c r="B225" s="424" t="s">
        <v>1583</v>
      </c>
      <c r="C225" s="447">
        <f>Anexa_ro!D229</f>
        <v>2329.52</v>
      </c>
      <c r="D225" s="447">
        <f>Anexa_ro!E229</f>
        <v>2334.59</v>
      </c>
      <c r="E225" s="447"/>
    </row>
    <row r="226" spans="1:5" ht="25.5">
      <c r="A226" s="402" t="s">
        <v>431</v>
      </c>
      <c r="B226" s="424" t="s">
        <v>1584</v>
      </c>
      <c r="C226" s="447" t="str">
        <f>Anexa_ro!D230</f>
        <v xml:space="preserve"> </v>
      </c>
      <c r="D226" s="447">
        <f>Anexa_ro!E230</f>
        <v>266.2</v>
      </c>
      <c r="E226" s="447"/>
    </row>
    <row r="227" spans="1:5" ht="39.75" customHeight="1">
      <c r="A227" s="402" t="s">
        <v>432</v>
      </c>
      <c r="B227" s="424" t="s">
        <v>1585</v>
      </c>
      <c r="C227" s="447" t="str">
        <f>Anexa_ro!D231</f>
        <v xml:space="preserve"> </v>
      </c>
      <c r="D227" s="447">
        <f>Anexa_ro!E231</f>
        <v>267.51</v>
      </c>
      <c r="E227" s="447"/>
    </row>
    <row r="228" spans="1:5" ht="39.75" customHeight="1">
      <c r="A228" s="402" t="s">
        <v>433</v>
      </c>
      <c r="B228" s="424" t="s">
        <v>1586</v>
      </c>
      <c r="C228" s="447" t="str">
        <f>Anexa_ro!D232</f>
        <v xml:space="preserve"> </v>
      </c>
      <c r="D228" s="447">
        <f>Anexa_ro!E232</f>
        <v>278.76</v>
      </c>
      <c r="E228" s="447"/>
    </row>
    <row r="229" spans="1:5" ht="39.75" customHeight="1">
      <c r="A229" s="402" t="s">
        <v>434</v>
      </c>
      <c r="B229" s="424" t="s">
        <v>1587</v>
      </c>
      <c r="C229" s="447" t="str">
        <f>Anexa_ro!D233</f>
        <v xml:space="preserve"> </v>
      </c>
      <c r="D229" s="447">
        <f>Anexa_ro!E233</f>
        <v>261.73</v>
      </c>
      <c r="E229" s="447"/>
    </row>
    <row r="230" spans="1:5" ht="39.75" customHeight="1">
      <c r="A230" s="402" t="s">
        <v>435</v>
      </c>
      <c r="B230" s="424" t="s">
        <v>1588</v>
      </c>
      <c r="C230" s="447" t="str">
        <f>Anexa_ro!D234</f>
        <v xml:space="preserve"> </v>
      </c>
      <c r="D230" s="447">
        <f>Anexa_ro!E234</f>
        <v>315.83</v>
      </c>
      <c r="E230" s="447"/>
    </row>
    <row r="231" spans="1:5" ht="39.75" customHeight="1">
      <c r="A231" s="402" t="s">
        <v>436</v>
      </c>
      <c r="B231" s="424" t="s">
        <v>1589</v>
      </c>
      <c r="C231" s="447" t="str">
        <f>Anexa_ro!D235</f>
        <v xml:space="preserve"> </v>
      </c>
      <c r="D231" s="447">
        <f>Anexa_ro!E235</f>
        <v>398.67</v>
      </c>
      <c r="E231" s="447"/>
    </row>
    <row r="232" spans="1:5" ht="39.75" customHeight="1">
      <c r="A232" s="402" t="s">
        <v>437</v>
      </c>
      <c r="B232" s="424" t="s">
        <v>1590</v>
      </c>
      <c r="C232" s="447" t="str">
        <f>Anexa_ro!D236</f>
        <v xml:space="preserve"> </v>
      </c>
      <c r="D232" s="447">
        <f>Anexa_ro!E236</f>
        <v>415.94</v>
      </c>
      <c r="E232" s="447"/>
    </row>
    <row r="233" spans="1:5" ht="39.75" customHeight="1">
      <c r="A233" s="402" t="s">
        <v>438</v>
      </c>
      <c r="B233" s="424" t="s">
        <v>1591</v>
      </c>
      <c r="C233" s="447" t="str">
        <f>Anexa_ro!D237</f>
        <v xml:space="preserve"> </v>
      </c>
      <c r="D233" s="447">
        <f>Anexa_ro!E237</f>
        <v>437.21</v>
      </c>
      <c r="E233" s="447"/>
    </row>
    <row r="234" spans="1:5" ht="39.75" customHeight="1">
      <c r="A234" s="402" t="s">
        <v>439</v>
      </c>
      <c r="B234" s="424" t="s">
        <v>1592</v>
      </c>
      <c r="C234" s="447" t="str">
        <f>Anexa_ro!D238</f>
        <v xml:space="preserve"> </v>
      </c>
      <c r="D234" s="447">
        <f>Anexa_ro!E238</f>
        <v>411.67</v>
      </c>
      <c r="E234" s="447"/>
    </row>
    <row r="235" spans="1:5" ht="39.75" customHeight="1">
      <c r="A235" s="402" t="s">
        <v>440</v>
      </c>
      <c r="B235" s="424" t="s">
        <v>1593</v>
      </c>
      <c r="C235" s="447" t="str">
        <f>Anexa_ro!D239</f>
        <v xml:space="preserve"> </v>
      </c>
      <c r="D235" s="447">
        <f>Anexa_ro!E239</f>
        <v>1130.68</v>
      </c>
      <c r="E235" s="447"/>
    </row>
    <row r="236" spans="1:5" ht="39.75" customHeight="1">
      <c r="A236" s="402" t="s">
        <v>441</v>
      </c>
      <c r="B236" s="424" t="s">
        <v>1594</v>
      </c>
      <c r="C236" s="447" t="str">
        <f>Anexa_ro!D240</f>
        <v xml:space="preserve"> </v>
      </c>
      <c r="D236" s="447">
        <f>Anexa_ro!E240</f>
        <v>1143.5899999999999</v>
      </c>
      <c r="E236" s="447"/>
    </row>
    <row r="237" spans="1:5" ht="39.75" customHeight="1">
      <c r="A237" s="402" t="s">
        <v>442</v>
      </c>
      <c r="B237" s="424" t="s">
        <v>1595</v>
      </c>
      <c r="C237" s="447" t="str">
        <f>Anexa_ro!D241</f>
        <v xml:space="preserve"> </v>
      </c>
      <c r="D237" s="447">
        <f>Anexa_ro!E241</f>
        <v>1156.48</v>
      </c>
      <c r="E237" s="447"/>
    </row>
    <row r="238" spans="1:5" ht="25.5">
      <c r="A238" s="402" t="s">
        <v>443</v>
      </c>
      <c r="B238" s="424" t="s">
        <v>1596</v>
      </c>
      <c r="C238" s="447" t="str">
        <f>Anexa_ro!D242</f>
        <v xml:space="preserve"> </v>
      </c>
      <c r="D238" s="447">
        <f>Anexa_ro!E242</f>
        <v>1646.6</v>
      </c>
      <c r="E238" s="447"/>
    </row>
    <row r="239" spans="1:5" ht="25.5">
      <c r="A239" s="402" t="s">
        <v>444</v>
      </c>
      <c r="B239" s="424" t="s">
        <v>1597</v>
      </c>
      <c r="C239" s="447" t="str">
        <f>Anexa_ro!D243</f>
        <v xml:space="preserve"> </v>
      </c>
      <c r="D239" s="447">
        <f>Anexa_ro!E243</f>
        <v>1775.59</v>
      </c>
      <c r="E239" s="447"/>
    </row>
    <row r="240" spans="1:5" ht="25.5">
      <c r="A240" s="402" t="s">
        <v>445</v>
      </c>
      <c r="B240" s="424" t="s">
        <v>1598</v>
      </c>
      <c r="C240" s="447" t="str">
        <f>Anexa_ro!D244</f>
        <v xml:space="preserve"> </v>
      </c>
      <c r="D240" s="447">
        <f>Anexa_ro!E244</f>
        <v>2334.65</v>
      </c>
      <c r="E240" s="447"/>
    </row>
    <row r="241" spans="1:5" ht="25.5">
      <c r="A241" s="402" t="s">
        <v>446</v>
      </c>
      <c r="B241" s="424" t="s">
        <v>1599</v>
      </c>
      <c r="C241" s="447" t="str">
        <f>Anexa_ro!D245</f>
        <v xml:space="preserve"> </v>
      </c>
      <c r="D241" s="447">
        <f>Anexa_ro!E245</f>
        <v>272.02999999999997</v>
      </c>
      <c r="E241" s="447"/>
    </row>
    <row r="242" spans="1:5" ht="39.75" customHeight="1">
      <c r="A242" s="402" t="s">
        <v>447</v>
      </c>
      <c r="B242" s="424" t="s">
        <v>1600</v>
      </c>
      <c r="C242" s="447" t="str">
        <f>Anexa_ro!D246</f>
        <v xml:space="preserve"> </v>
      </c>
      <c r="D242" s="447">
        <f>Anexa_ro!E246</f>
        <v>272.02999999999997</v>
      </c>
      <c r="E242" s="447"/>
    </row>
    <row r="243" spans="1:5" ht="39.75" customHeight="1">
      <c r="A243" s="402" t="s">
        <v>448</v>
      </c>
      <c r="B243" s="424" t="s">
        <v>1601</v>
      </c>
      <c r="C243" s="447" t="str">
        <f>Anexa_ro!D247</f>
        <v xml:space="preserve"> </v>
      </c>
      <c r="D243" s="447">
        <f>Anexa_ro!E247</f>
        <v>292.3</v>
      </c>
      <c r="E243" s="447"/>
    </row>
    <row r="244" spans="1:5" ht="39.75" customHeight="1">
      <c r="A244" s="402" t="s">
        <v>449</v>
      </c>
      <c r="B244" s="424" t="s">
        <v>1602</v>
      </c>
      <c r="C244" s="447" t="str">
        <f>Anexa_ro!D248</f>
        <v xml:space="preserve"> </v>
      </c>
      <c r="D244" s="447">
        <f>Anexa_ro!E248</f>
        <v>289.29000000000002</v>
      </c>
      <c r="E244" s="447"/>
    </row>
    <row r="245" spans="1:5" ht="39.75" customHeight="1">
      <c r="A245" s="402" t="s">
        <v>450</v>
      </c>
      <c r="B245" s="424" t="s">
        <v>1603</v>
      </c>
      <c r="C245" s="447" t="str">
        <f>Anexa_ro!D249</f>
        <v xml:space="preserve"> </v>
      </c>
      <c r="D245" s="447">
        <f>Anexa_ro!E249</f>
        <v>397.18</v>
      </c>
      <c r="E245" s="447"/>
    </row>
    <row r="246" spans="1:5" ht="39.75" customHeight="1">
      <c r="A246" s="402" t="s">
        <v>451</v>
      </c>
      <c r="B246" s="424" t="s">
        <v>1604</v>
      </c>
      <c r="C246" s="447" t="str">
        <f>Anexa_ro!D250</f>
        <v xml:space="preserve"> </v>
      </c>
      <c r="D246" s="447">
        <f>Anexa_ro!E250</f>
        <v>1202.42</v>
      </c>
      <c r="E246" s="447"/>
    </row>
    <row r="247" spans="1:5" ht="39.75" customHeight="1">
      <c r="A247" s="402" t="s">
        <v>452</v>
      </c>
      <c r="B247" s="424" t="s">
        <v>1605</v>
      </c>
      <c r="C247" s="447" t="str">
        <f>Anexa_ro!D251</f>
        <v xml:space="preserve"> </v>
      </c>
      <c r="D247" s="447">
        <f>Anexa_ro!E251</f>
        <v>1529.77</v>
      </c>
      <c r="E247" s="447"/>
    </row>
    <row r="248" spans="1:5" ht="39.75" customHeight="1">
      <c r="A248" s="402" t="s">
        <v>453</v>
      </c>
      <c r="B248" s="424" t="s">
        <v>1606</v>
      </c>
      <c r="C248" s="447" t="str">
        <f>Anexa_ro!D252</f>
        <v xml:space="preserve"> </v>
      </c>
      <c r="D248" s="447">
        <f>Anexa_ro!E252</f>
        <v>1636.47</v>
      </c>
      <c r="E248" s="447"/>
    </row>
    <row r="249" spans="1:5" ht="39.75" customHeight="1">
      <c r="A249" s="402" t="s">
        <v>454</v>
      </c>
      <c r="B249" s="424" t="s">
        <v>1607</v>
      </c>
      <c r="C249" s="447" t="str">
        <f>Anexa_ro!D253</f>
        <v xml:space="preserve"> </v>
      </c>
      <c r="D249" s="447">
        <f>Anexa_ro!E253</f>
        <v>1645.48</v>
      </c>
      <c r="E249" s="447"/>
    </row>
    <row r="250" spans="1:5" ht="39.75" customHeight="1">
      <c r="A250" s="402" t="s">
        <v>455</v>
      </c>
      <c r="B250" s="424" t="s">
        <v>1608</v>
      </c>
      <c r="C250" s="447" t="str">
        <f>Anexa_ro!D254</f>
        <v xml:space="preserve"> </v>
      </c>
      <c r="D250" s="447">
        <f>Anexa_ro!E254</f>
        <v>1804.78</v>
      </c>
      <c r="E250" s="447"/>
    </row>
    <row r="251" spans="1:5" ht="39.75" customHeight="1">
      <c r="A251" s="402" t="s">
        <v>456</v>
      </c>
      <c r="B251" s="424" t="s">
        <v>1609</v>
      </c>
      <c r="C251" s="447" t="str">
        <f>Anexa_ro!D255</f>
        <v xml:space="preserve"> </v>
      </c>
      <c r="D251" s="447">
        <f>Anexa_ro!E255</f>
        <v>2166.96</v>
      </c>
      <c r="E251" s="447"/>
    </row>
    <row r="252" spans="1:5" ht="25.5">
      <c r="A252" s="402" t="s">
        <v>457</v>
      </c>
      <c r="B252" s="424" t="s">
        <v>1610</v>
      </c>
      <c r="C252" s="447" t="str">
        <f>Anexa_ro!D256</f>
        <v xml:space="preserve"> </v>
      </c>
      <c r="D252" s="447">
        <f>Anexa_ro!E256</f>
        <v>1907.47</v>
      </c>
      <c r="E252" s="447"/>
    </row>
    <row r="253" spans="1:5" ht="25.5">
      <c r="A253" s="402" t="s">
        <v>458</v>
      </c>
      <c r="B253" s="424" t="s">
        <v>1611</v>
      </c>
      <c r="C253" s="447" t="str">
        <f>Anexa_ro!D257</f>
        <v xml:space="preserve"> </v>
      </c>
      <c r="D253" s="447">
        <f>Anexa_ro!E257</f>
        <v>1780.11</v>
      </c>
      <c r="E253" s="447"/>
    </row>
    <row r="254" spans="1:5" ht="25.5">
      <c r="A254" s="402" t="s">
        <v>459</v>
      </c>
      <c r="B254" s="424" t="s">
        <v>1612</v>
      </c>
      <c r="C254" s="447" t="str">
        <f>Anexa_ro!D258</f>
        <v xml:space="preserve"> </v>
      </c>
      <c r="D254" s="447">
        <f>Anexa_ro!E258</f>
        <v>2339.17</v>
      </c>
      <c r="E254" s="447"/>
    </row>
    <row r="255" spans="1:5" ht="25.5">
      <c r="A255" s="402" t="s">
        <v>460</v>
      </c>
      <c r="B255" s="424" t="s">
        <v>1613</v>
      </c>
      <c r="C255" s="447" t="str">
        <f>Anexa_ro!D259</f>
        <v xml:space="preserve"> </v>
      </c>
      <c r="D255" s="447">
        <f>Anexa_ro!E259</f>
        <v>290.49</v>
      </c>
      <c r="E255" s="447"/>
    </row>
    <row r="256" spans="1:5" ht="39.75" customHeight="1">
      <c r="A256" s="402" t="s">
        <v>461</v>
      </c>
      <c r="B256" s="424" t="s">
        <v>1614</v>
      </c>
      <c r="C256" s="447" t="str">
        <f>Anexa_ro!D260</f>
        <v xml:space="preserve"> </v>
      </c>
      <c r="D256" s="447">
        <f>Anexa_ro!E260</f>
        <v>290.49</v>
      </c>
      <c r="E256" s="447"/>
    </row>
    <row r="257" spans="1:5" ht="39.75" customHeight="1">
      <c r="A257" s="402" t="s">
        <v>462</v>
      </c>
      <c r="B257" s="424" t="s">
        <v>1615</v>
      </c>
      <c r="C257" s="447" t="str">
        <f>Anexa_ro!D261</f>
        <v xml:space="preserve"> </v>
      </c>
      <c r="D257" s="447">
        <f>Anexa_ro!E261</f>
        <v>302.52</v>
      </c>
      <c r="E257" s="447"/>
    </row>
    <row r="258" spans="1:5" ht="39.75" customHeight="1">
      <c r="A258" s="402" t="s">
        <v>463</v>
      </c>
      <c r="B258" s="424" t="s">
        <v>1616</v>
      </c>
      <c r="C258" s="447" t="str">
        <f>Anexa_ro!D262</f>
        <v xml:space="preserve"> </v>
      </c>
      <c r="D258" s="447">
        <f>Anexa_ro!E262</f>
        <v>360.31</v>
      </c>
      <c r="E258" s="447"/>
    </row>
    <row r="259" spans="1:5" ht="39.75" customHeight="1">
      <c r="A259" s="402" t="s">
        <v>464</v>
      </c>
      <c r="B259" s="424" t="s">
        <v>1617</v>
      </c>
      <c r="C259" s="447" t="str">
        <f>Anexa_ro!D263</f>
        <v xml:space="preserve"> </v>
      </c>
      <c r="D259" s="447">
        <f>Anexa_ro!E263</f>
        <v>393.1</v>
      </c>
      <c r="E259" s="447"/>
    </row>
    <row r="260" spans="1:5" ht="39.75" customHeight="1">
      <c r="A260" s="402" t="s">
        <v>465</v>
      </c>
      <c r="B260" s="424" t="s">
        <v>1618</v>
      </c>
      <c r="C260" s="447" t="str">
        <f>Anexa_ro!D264</f>
        <v xml:space="preserve"> </v>
      </c>
      <c r="D260" s="447">
        <f>Anexa_ro!E264</f>
        <v>452.94</v>
      </c>
      <c r="E260" s="447"/>
    </row>
    <row r="261" spans="1:5" ht="39.75" customHeight="1">
      <c r="A261" s="402" t="s">
        <v>466</v>
      </c>
      <c r="B261" s="424" t="s">
        <v>1619</v>
      </c>
      <c r="C261" s="447" t="str">
        <f>Anexa_ro!D265</f>
        <v xml:space="preserve"> </v>
      </c>
      <c r="D261" s="447">
        <f>Anexa_ro!E265</f>
        <v>504.03</v>
      </c>
      <c r="E261" s="447"/>
    </row>
    <row r="262" spans="1:5" ht="39.75" customHeight="1">
      <c r="A262" s="402" t="s">
        <v>467</v>
      </c>
      <c r="B262" s="424" t="s">
        <v>1620</v>
      </c>
      <c r="C262" s="447" t="str">
        <f>Anexa_ro!D266</f>
        <v xml:space="preserve"> </v>
      </c>
      <c r="D262" s="447">
        <f>Anexa_ro!E266</f>
        <v>1135.4000000000001</v>
      </c>
      <c r="E262" s="447"/>
    </row>
    <row r="263" spans="1:5" ht="39.75" customHeight="1">
      <c r="A263" s="402" t="s">
        <v>468</v>
      </c>
      <c r="B263" s="424" t="s">
        <v>1621</v>
      </c>
      <c r="C263" s="447" t="str">
        <f>Anexa_ro!D267</f>
        <v xml:space="preserve"> </v>
      </c>
      <c r="D263" s="447">
        <f>Anexa_ro!E267</f>
        <v>1412.74</v>
      </c>
      <c r="E263" s="447"/>
    </row>
    <row r="264" spans="1:5" ht="39.75" customHeight="1">
      <c r="A264" s="402" t="s">
        <v>469</v>
      </c>
      <c r="B264" s="424" t="s">
        <v>1622</v>
      </c>
      <c r="C264" s="447" t="str">
        <f>Anexa_ro!D268</f>
        <v xml:space="preserve"> </v>
      </c>
      <c r="D264" s="447">
        <f>Anexa_ro!E268</f>
        <v>1603.1</v>
      </c>
      <c r="E264" s="447"/>
    </row>
    <row r="265" spans="1:5" ht="25.5">
      <c r="A265" s="402" t="s">
        <v>470</v>
      </c>
      <c r="B265" s="424" t="s">
        <v>1623</v>
      </c>
      <c r="C265" s="447" t="str">
        <f>Anexa_ro!D269</f>
        <v xml:space="preserve"> </v>
      </c>
      <c r="D265" s="447">
        <f>Anexa_ro!E269</f>
        <v>1603.1</v>
      </c>
      <c r="E265" s="447"/>
    </row>
    <row r="266" spans="1:5" ht="25.5">
      <c r="A266" s="402" t="s">
        <v>471</v>
      </c>
      <c r="B266" s="424" t="s">
        <v>1624</v>
      </c>
      <c r="C266" s="447" t="str">
        <f>Anexa_ro!D270</f>
        <v xml:space="preserve"> </v>
      </c>
      <c r="D266" s="447">
        <f>Anexa_ro!E270</f>
        <v>2737.22</v>
      </c>
      <c r="E266" s="447"/>
    </row>
    <row r="267" spans="1:5" ht="25.5">
      <c r="A267" s="402" t="s">
        <v>472</v>
      </c>
      <c r="B267" s="424" t="s">
        <v>1625</v>
      </c>
      <c r="C267" s="447" t="str">
        <f>Anexa_ro!D271</f>
        <v xml:space="preserve"> </v>
      </c>
      <c r="D267" s="447">
        <f>Anexa_ro!E271</f>
        <v>2896.95</v>
      </c>
      <c r="E267" s="447"/>
    </row>
    <row r="268" spans="1:5" ht="25.5">
      <c r="A268" s="402" t="s">
        <v>473</v>
      </c>
      <c r="B268" s="424" t="s">
        <v>1626</v>
      </c>
      <c r="C268" s="447" t="str">
        <f>Anexa_ro!D272</f>
        <v xml:space="preserve"> </v>
      </c>
      <c r="D268" s="447">
        <f>Anexa_ro!E272</f>
        <v>3743.77</v>
      </c>
      <c r="E268" s="447"/>
    </row>
    <row r="269" spans="1:5" ht="39.75" customHeight="1">
      <c r="A269" s="402" t="s">
        <v>474</v>
      </c>
      <c r="B269" s="424" t="s">
        <v>1627</v>
      </c>
      <c r="C269" s="447" t="str">
        <f>Anexa_ro!D273</f>
        <v xml:space="preserve"> </v>
      </c>
      <c r="D269" s="447">
        <f>Anexa_ro!E273</f>
        <v>3745.32</v>
      </c>
      <c r="E269" s="447"/>
    </row>
    <row r="270" spans="1:5" ht="39.75" customHeight="1">
      <c r="A270" s="402" t="s">
        <v>475</v>
      </c>
      <c r="B270" s="424" t="s">
        <v>1628</v>
      </c>
      <c r="C270" s="447" t="str">
        <f>Anexa_ro!D274</f>
        <v xml:space="preserve"> </v>
      </c>
      <c r="D270" s="447">
        <f>Anexa_ro!E274</f>
        <v>3911.51</v>
      </c>
      <c r="E270" s="447"/>
    </row>
    <row r="271" spans="1:5" ht="39.75" customHeight="1">
      <c r="A271" s="402" t="s">
        <v>476</v>
      </c>
      <c r="B271" s="424" t="s">
        <v>1629</v>
      </c>
      <c r="C271" s="447" t="str">
        <f>Anexa_ro!D275</f>
        <v xml:space="preserve"> </v>
      </c>
      <c r="D271" s="447">
        <f>Anexa_ro!E275</f>
        <v>3992.11</v>
      </c>
      <c r="E271" s="447"/>
    </row>
    <row r="272" spans="1:5" ht="39.75" customHeight="1">
      <c r="A272" s="402" t="s">
        <v>477</v>
      </c>
      <c r="B272" s="424" t="s">
        <v>1630</v>
      </c>
      <c r="C272" s="447" t="str">
        <f>Anexa_ro!D276</f>
        <v xml:space="preserve"> </v>
      </c>
      <c r="D272" s="447">
        <f>Anexa_ro!E276</f>
        <v>4200.32</v>
      </c>
      <c r="E272" s="447"/>
    </row>
    <row r="273" spans="1:5" ht="39.75" customHeight="1">
      <c r="A273" s="402" t="s">
        <v>478</v>
      </c>
      <c r="B273" s="424" t="s">
        <v>1631</v>
      </c>
      <c r="C273" s="447" t="str">
        <f>Anexa_ro!D277</f>
        <v xml:space="preserve"> </v>
      </c>
      <c r="D273" s="447">
        <f>Anexa_ro!E277</f>
        <v>4489.88</v>
      </c>
      <c r="E273" s="447"/>
    </row>
    <row r="274" spans="1:5" ht="39.75" customHeight="1">
      <c r="A274" s="402" t="s">
        <v>479</v>
      </c>
      <c r="B274" s="424" t="s">
        <v>1632</v>
      </c>
      <c r="C274" s="447" t="str">
        <f>Anexa_ro!D278</f>
        <v xml:space="preserve"> </v>
      </c>
      <c r="D274" s="447">
        <f>Anexa_ro!E278</f>
        <v>4755.32</v>
      </c>
      <c r="E274" s="447"/>
    </row>
    <row r="275" spans="1:5" ht="39.75" customHeight="1">
      <c r="A275" s="402" t="s">
        <v>480</v>
      </c>
      <c r="B275" s="424" t="s">
        <v>1633</v>
      </c>
      <c r="C275" s="447" t="str">
        <f>Anexa_ro!D279</f>
        <v xml:space="preserve"> </v>
      </c>
      <c r="D275" s="447">
        <f>Anexa_ro!E279</f>
        <v>5020.76</v>
      </c>
      <c r="E275" s="447"/>
    </row>
    <row r="276" spans="1:5" ht="39.75" customHeight="1">
      <c r="A276" s="402" t="s">
        <v>481</v>
      </c>
      <c r="B276" s="424" t="s">
        <v>1634</v>
      </c>
      <c r="C276" s="447" t="str">
        <f>Anexa_ro!D280</f>
        <v xml:space="preserve"> </v>
      </c>
      <c r="D276" s="447">
        <f>Anexa_ro!E280</f>
        <v>6323.82</v>
      </c>
      <c r="E276" s="447"/>
    </row>
    <row r="277" spans="1:5" ht="25.5">
      <c r="A277" s="402" t="s">
        <v>482</v>
      </c>
      <c r="B277" s="424" t="s">
        <v>1635</v>
      </c>
      <c r="C277" s="447" t="str">
        <f>Anexa_ro!D281</f>
        <v xml:space="preserve"> </v>
      </c>
      <c r="D277" s="447">
        <f>Anexa_ro!E281</f>
        <v>6323.82</v>
      </c>
      <c r="E277" s="447"/>
    </row>
    <row r="278" spans="1:5" ht="25.5">
      <c r="A278" s="402" t="s">
        <v>483</v>
      </c>
      <c r="B278" s="424" t="s">
        <v>1636</v>
      </c>
      <c r="C278" s="447" t="str">
        <f>Anexa_ro!D282</f>
        <v xml:space="preserve"> </v>
      </c>
      <c r="D278" s="447">
        <f>Anexa_ro!E282</f>
        <v>10426.030000000001</v>
      </c>
      <c r="E278" s="447"/>
    </row>
    <row r="279" spans="1:5" ht="25.5">
      <c r="A279" s="402" t="s">
        <v>484</v>
      </c>
      <c r="B279" s="424" t="s">
        <v>1637</v>
      </c>
      <c r="C279" s="447" t="str">
        <f>Anexa_ro!D283</f>
        <v xml:space="preserve"> </v>
      </c>
      <c r="D279" s="447">
        <f>Anexa_ro!E283</f>
        <v>10426.030000000001</v>
      </c>
      <c r="E279" s="447"/>
    </row>
    <row r="280" spans="1:5" ht="25.5">
      <c r="A280" s="402" t="s">
        <v>485</v>
      </c>
      <c r="B280" s="424" t="s">
        <v>1638</v>
      </c>
      <c r="C280" s="447" t="str">
        <f>Anexa_ro!D284</f>
        <v xml:space="preserve"> </v>
      </c>
      <c r="D280" s="447">
        <f>Anexa_ro!E284</f>
        <v>3810.7</v>
      </c>
      <c r="E280" s="447"/>
    </row>
    <row r="281" spans="1:5" ht="39.75" customHeight="1">
      <c r="A281" s="402" t="s">
        <v>486</v>
      </c>
      <c r="B281" s="424" t="s">
        <v>1639</v>
      </c>
      <c r="C281" s="447" t="str">
        <f>Anexa_ro!D285</f>
        <v xml:space="preserve"> </v>
      </c>
      <c r="D281" s="447">
        <f>Anexa_ro!E285</f>
        <v>3932.74</v>
      </c>
      <c r="E281" s="447"/>
    </row>
    <row r="282" spans="1:5" ht="39.75" customHeight="1">
      <c r="A282" s="402" t="s">
        <v>487</v>
      </c>
      <c r="B282" s="424" t="s">
        <v>1640</v>
      </c>
      <c r="C282" s="447" t="str">
        <f>Anexa_ro!D286</f>
        <v xml:space="preserve"> </v>
      </c>
      <c r="D282" s="447">
        <f>Anexa_ro!E286</f>
        <v>4011.72</v>
      </c>
      <c r="E282" s="447"/>
    </row>
    <row r="283" spans="1:5" ht="39.75" customHeight="1">
      <c r="A283" s="402" t="s">
        <v>488</v>
      </c>
      <c r="B283" s="424" t="s">
        <v>1641</v>
      </c>
      <c r="C283" s="447" t="str">
        <f>Anexa_ro!D287</f>
        <v xml:space="preserve"> </v>
      </c>
      <c r="D283" s="447">
        <f>Anexa_ro!E287</f>
        <v>4412.97</v>
      </c>
      <c r="E283" s="447"/>
    </row>
    <row r="284" spans="1:5" ht="39.75" customHeight="1">
      <c r="A284" s="402" t="s">
        <v>489</v>
      </c>
      <c r="B284" s="424" t="s">
        <v>1642</v>
      </c>
      <c r="C284" s="447" t="str">
        <f>Anexa_ro!D288</f>
        <v xml:space="preserve"> </v>
      </c>
      <c r="D284" s="447">
        <f>Anexa_ro!E288</f>
        <v>4847.32</v>
      </c>
      <c r="E284" s="447"/>
    </row>
    <row r="285" spans="1:5" ht="39.75" customHeight="1">
      <c r="A285" s="402" t="s">
        <v>490</v>
      </c>
      <c r="B285" s="424" t="s">
        <v>1643</v>
      </c>
      <c r="C285" s="447" t="str">
        <f>Anexa_ro!D289</f>
        <v xml:space="preserve"> </v>
      </c>
      <c r="D285" s="447">
        <f>Anexa_ro!E289</f>
        <v>5016.24</v>
      </c>
      <c r="E285" s="447"/>
    </row>
    <row r="286" spans="1:5" ht="39.75" customHeight="1">
      <c r="A286" s="402" t="s">
        <v>491</v>
      </c>
      <c r="B286" s="424" t="s">
        <v>1644</v>
      </c>
      <c r="C286" s="447" t="str">
        <f>Anexa_ro!D290</f>
        <v xml:space="preserve"> </v>
      </c>
      <c r="D286" s="447">
        <f>Anexa_ro!E290</f>
        <v>5185.1499999999996</v>
      </c>
      <c r="E286" s="447"/>
    </row>
    <row r="287" spans="1:5" ht="39.75" customHeight="1">
      <c r="A287" s="402" t="s">
        <v>492</v>
      </c>
      <c r="B287" s="424" t="s">
        <v>1645</v>
      </c>
      <c r="C287" s="447" t="str">
        <f>Anexa_ro!D291</f>
        <v xml:space="preserve"> </v>
      </c>
      <c r="D287" s="447">
        <f>Anexa_ro!E291</f>
        <v>6439.94</v>
      </c>
      <c r="E287" s="447"/>
    </row>
    <row r="288" spans="1:5" ht="25.5">
      <c r="A288" s="402" t="s">
        <v>493</v>
      </c>
      <c r="B288" s="424" t="s">
        <v>1646</v>
      </c>
      <c r="C288" s="447" t="str">
        <f>Anexa_ro!D292</f>
        <v xml:space="preserve"> </v>
      </c>
      <c r="D288" s="447">
        <f>Anexa_ro!E292</f>
        <v>9673.4500000000007</v>
      </c>
      <c r="E288" s="447"/>
    </row>
    <row r="289" spans="1:5" ht="25.5">
      <c r="A289" s="402" t="s">
        <v>494</v>
      </c>
      <c r="B289" s="424" t="s">
        <v>1647</v>
      </c>
      <c r="C289" s="447" t="str">
        <f>Anexa_ro!D293</f>
        <v xml:space="preserve"> </v>
      </c>
      <c r="D289" s="447">
        <f>Anexa_ro!E293</f>
        <v>10928.25</v>
      </c>
      <c r="E289" s="447"/>
    </row>
    <row r="290" spans="1:5" ht="25.5">
      <c r="A290" s="402" t="s">
        <v>495</v>
      </c>
      <c r="B290" s="424" t="s">
        <v>1648</v>
      </c>
      <c r="C290" s="447" t="str">
        <f>Anexa_ro!D294</f>
        <v xml:space="preserve"> </v>
      </c>
      <c r="D290" s="447">
        <f>Anexa_ro!E294</f>
        <v>10928.25</v>
      </c>
      <c r="E290" s="447"/>
    </row>
    <row r="291" spans="1:5" ht="25.5">
      <c r="A291" s="402" t="s">
        <v>496</v>
      </c>
      <c r="B291" s="424" t="s">
        <v>1649</v>
      </c>
      <c r="C291" s="447" t="str">
        <f>Anexa_ro!D295</f>
        <v xml:space="preserve"> </v>
      </c>
      <c r="D291" s="447">
        <f>Anexa_ro!E295</f>
        <v>3944.6</v>
      </c>
      <c r="E291" s="447"/>
    </row>
    <row r="292" spans="1:5" ht="39.75" customHeight="1">
      <c r="A292" s="402" t="s">
        <v>497</v>
      </c>
      <c r="B292" s="424" t="s">
        <v>1650</v>
      </c>
      <c r="C292" s="447" t="str">
        <f>Anexa_ro!D296</f>
        <v xml:space="preserve"> </v>
      </c>
      <c r="D292" s="447">
        <f>Anexa_ro!E296</f>
        <v>4023.58</v>
      </c>
      <c r="E292" s="447"/>
    </row>
    <row r="293" spans="1:5" ht="39.75" customHeight="1">
      <c r="A293" s="402" t="s">
        <v>498</v>
      </c>
      <c r="B293" s="424" t="s">
        <v>1651</v>
      </c>
      <c r="C293" s="447" t="str">
        <f>Anexa_ro!D297</f>
        <v xml:space="preserve"> </v>
      </c>
      <c r="D293" s="447">
        <f>Anexa_ro!E297</f>
        <v>6020.37</v>
      </c>
      <c r="E293" s="447"/>
    </row>
    <row r="294" spans="1:5" ht="39.75" customHeight="1">
      <c r="A294" s="402" t="s">
        <v>499</v>
      </c>
      <c r="B294" s="424" t="s">
        <v>1652</v>
      </c>
      <c r="C294" s="447" t="str">
        <f>Anexa_ro!D298</f>
        <v xml:space="preserve"> </v>
      </c>
      <c r="D294" s="447">
        <f>Anexa_ro!E298</f>
        <v>6020.37</v>
      </c>
      <c r="E294" s="447"/>
    </row>
    <row r="295" spans="1:5" ht="39.75" customHeight="1">
      <c r="A295" s="402" t="s">
        <v>500</v>
      </c>
      <c r="B295" s="424" t="s">
        <v>1653</v>
      </c>
      <c r="C295" s="447" t="str">
        <f>Anexa_ro!D299</f>
        <v xml:space="preserve"> </v>
      </c>
      <c r="D295" s="447">
        <f>Anexa_ro!E299</f>
        <v>6020.37</v>
      </c>
      <c r="E295" s="447"/>
    </row>
    <row r="296" spans="1:5" ht="39.75" customHeight="1">
      <c r="A296" s="402" t="s">
        <v>501</v>
      </c>
      <c r="B296" s="424" t="s">
        <v>1654</v>
      </c>
      <c r="C296" s="447" t="str">
        <f>Anexa_ro!D300</f>
        <v xml:space="preserve"> </v>
      </c>
      <c r="D296" s="447">
        <f>Anexa_ro!E300</f>
        <v>6941.94</v>
      </c>
      <c r="E296" s="447"/>
    </row>
    <row r="297" spans="1:5" ht="39.75" customHeight="1">
      <c r="A297" s="402" t="s">
        <v>502</v>
      </c>
      <c r="B297" s="424" t="s">
        <v>1655</v>
      </c>
      <c r="C297" s="447" t="str">
        <f>Anexa_ro!D301</f>
        <v xml:space="preserve"> </v>
      </c>
      <c r="D297" s="447">
        <f>Anexa_ro!E301</f>
        <v>6941.94</v>
      </c>
      <c r="E297" s="447"/>
    </row>
    <row r="298" spans="1:5" ht="25.5">
      <c r="A298" s="402" t="s">
        <v>503</v>
      </c>
      <c r="B298" s="424" t="s">
        <v>1656</v>
      </c>
      <c r="C298" s="447" t="str">
        <f>Anexa_ro!D302</f>
        <v xml:space="preserve"> </v>
      </c>
      <c r="D298" s="447">
        <f>Anexa_ro!E302</f>
        <v>9685.32</v>
      </c>
      <c r="E298" s="447"/>
    </row>
    <row r="299" spans="1:5" ht="25.5">
      <c r="A299" s="402" t="s">
        <v>504</v>
      </c>
      <c r="B299" s="424" t="s">
        <v>1657</v>
      </c>
      <c r="C299" s="447" t="str">
        <f>Anexa_ro!D303</f>
        <v xml:space="preserve"> </v>
      </c>
      <c r="D299" s="447">
        <f>Anexa_ro!E303</f>
        <v>9685.32</v>
      </c>
      <c r="E299" s="447"/>
    </row>
    <row r="300" spans="1:5" ht="25.5">
      <c r="A300" s="402" t="s">
        <v>505</v>
      </c>
      <c r="B300" s="424" t="s">
        <v>1658</v>
      </c>
      <c r="C300" s="447" t="str">
        <f>Anexa_ro!D304</f>
        <v xml:space="preserve"> </v>
      </c>
      <c r="D300" s="447">
        <f>Anexa_ro!E304</f>
        <v>10988.37</v>
      </c>
      <c r="E300" s="447"/>
    </row>
    <row r="301" spans="1:5" ht="25.5">
      <c r="A301" s="402" t="s">
        <v>506</v>
      </c>
      <c r="B301" s="424" t="s">
        <v>1659</v>
      </c>
      <c r="C301" s="447" t="str">
        <f>Anexa_ro!D305</f>
        <v xml:space="preserve"> </v>
      </c>
      <c r="D301" s="447">
        <f>Anexa_ro!E305</f>
        <v>3894.88</v>
      </c>
      <c r="E301" s="447"/>
    </row>
    <row r="302" spans="1:5" ht="39.75" customHeight="1">
      <c r="A302" s="402" t="s">
        <v>507</v>
      </c>
      <c r="B302" s="424" t="s">
        <v>1660</v>
      </c>
      <c r="C302" s="447" t="str">
        <f>Anexa_ro!D306</f>
        <v xml:space="preserve"> </v>
      </c>
      <c r="D302" s="447">
        <f>Anexa_ro!E306</f>
        <v>3198.3</v>
      </c>
      <c r="E302" s="447"/>
    </row>
    <row r="303" spans="1:5" ht="39.75" customHeight="1">
      <c r="A303" s="402" t="s">
        <v>508</v>
      </c>
      <c r="B303" s="424" t="s">
        <v>1661</v>
      </c>
      <c r="C303" s="447" t="str">
        <f>Anexa_ro!D307</f>
        <v xml:space="preserve"> </v>
      </c>
      <c r="D303" s="447">
        <f>Anexa_ro!E307</f>
        <v>3198.3</v>
      </c>
      <c r="E303" s="447"/>
    </row>
    <row r="304" spans="1:5" ht="39.75" customHeight="1">
      <c r="A304" s="402" t="s">
        <v>509</v>
      </c>
      <c r="B304" s="424" t="s">
        <v>1662</v>
      </c>
      <c r="C304" s="447" t="str">
        <f>Anexa_ro!D308</f>
        <v xml:space="preserve"> </v>
      </c>
      <c r="D304" s="447">
        <f>Anexa_ro!E308</f>
        <v>4489.72</v>
      </c>
      <c r="E304" s="447"/>
    </row>
    <row r="305" spans="1:5" ht="39.75" customHeight="1">
      <c r="A305" s="402" t="s">
        <v>510</v>
      </c>
      <c r="B305" s="424" t="s">
        <v>1663</v>
      </c>
      <c r="C305" s="447" t="str">
        <f>Anexa_ro!D309</f>
        <v xml:space="preserve"> </v>
      </c>
      <c r="D305" s="447">
        <f>Anexa_ro!E309</f>
        <v>4489.72</v>
      </c>
      <c r="E305" s="447"/>
    </row>
    <row r="306" spans="1:5" ht="39.75" customHeight="1">
      <c r="A306" s="402" t="s">
        <v>511</v>
      </c>
      <c r="B306" s="424" t="s">
        <v>1664</v>
      </c>
      <c r="C306" s="447" t="str">
        <f>Anexa_ro!D310</f>
        <v xml:space="preserve"> </v>
      </c>
      <c r="D306" s="447">
        <f>Anexa_ro!E310</f>
        <v>5295.23</v>
      </c>
      <c r="E306" s="447"/>
    </row>
    <row r="307" spans="1:5" ht="25.5">
      <c r="A307" s="402" t="s">
        <v>512</v>
      </c>
      <c r="B307" s="424" t="s">
        <v>1665</v>
      </c>
      <c r="C307" s="447" t="str">
        <f>Anexa_ro!D311</f>
        <v xml:space="preserve"> </v>
      </c>
      <c r="D307" s="447">
        <f>Anexa_ro!E311</f>
        <v>6983.39</v>
      </c>
      <c r="E307" s="447"/>
    </row>
    <row r="308" spans="1:5" ht="25.5">
      <c r="A308" s="402" t="s">
        <v>513</v>
      </c>
      <c r="B308" s="424" t="s">
        <v>1666</v>
      </c>
      <c r="C308" s="447" t="str">
        <f>Anexa_ro!D312</f>
        <v xml:space="preserve"> </v>
      </c>
      <c r="D308" s="447">
        <f>Anexa_ro!E312</f>
        <v>16530.849999999999</v>
      </c>
      <c r="E308" s="447"/>
    </row>
    <row r="309" spans="1:5" ht="25.5">
      <c r="A309" s="402" t="s">
        <v>514</v>
      </c>
      <c r="B309" s="424" t="s">
        <v>1667</v>
      </c>
      <c r="C309" s="447" t="str">
        <f>Anexa_ro!D313</f>
        <v xml:space="preserve"> </v>
      </c>
      <c r="D309" s="447">
        <f>Anexa_ro!E313</f>
        <v>17928.03</v>
      </c>
      <c r="E309" s="447"/>
    </row>
    <row r="310" spans="1:5" ht="25.5">
      <c r="A310" s="402" t="s">
        <v>515</v>
      </c>
      <c r="B310" s="424" t="s">
        <v>1668</v>
      </c>
      <c r="C310" s="447" t="str">
        <f>Anexa_ro!D314</f>
        <v xml:space="preserve"> </v>
      </c>
      <c r="D310" s="447">
        <f>Anexa_ro!E314</f>
        <v>4339.87</v>
      </c>
      <c r="E310" s="447"/>
    </row>
    <row r="311" spans="1:5" ht="39.75" customHeight="1">
      <c r="A311" s="402" t="s">
        <v>516</v>
      </c>
      <c r="B311" s="424" t="s">
        <v>1669</v>
      </c>
      <c r="C311" s="447" t="str">
        <f>Anexa_ro!D315</f>
        <v xml:space="preserve"> </v>
      </c>
      <c r="D311" s="447">
        <f>Anexa_ro!E315</f>
        <v>4339.87</v>
      </c>
      <c r="E311" s="447"/>
    </row>
    <row r="312" spans="1:5" ht="39.75" customHeight="1">
      <c r="A312" s="402" t="s">
        <v>517</v>
      </c>
      <c r="B312" s="424" t="s">
        <v>1670</v>
      </c>
      <c r="C312" s="447" t="str">
        <f>Anexa_ro!D316</f>
        <v xml:space="preserve"> </v>
      </c>
      <c r="D312" s="447">
        <f>Anexa_ro!E316</f>
        <v>4462.08</v>
      </c>
      <c r="E312" s="447"/>
    </row>
    <row r="313" spans="1:5" ht="39.75" customHeight="1">
      <c r="A313" s="402" t="s">
        <v>518</v>
      </c>
      <c r="B313" s="424" t="s">
        <v>1671</v>
      </c>
      <c r="C313" s="447" t="str">
        <f>Anexa_ro!D317</f>
        <v xml:space="preserve"> </v>
      </c>
      <c r="D313" s="447">
        <f>Anexa_ro!E317</f>
        <v>4806.78</v>
      </c>
      <c r="E313" s="447"/>
    </row>
    <row r="314" spans="1:5" ht="39.75" customHeight="1">
      <c r="A314" s="402" t="s">
        <v>519</v>
      </c>
      <c r="B314" s="424" t="s">
        <v>1672</v>
      </c>
      <c r="C314" s="447" t="str">
        <f>Anexa_ro!D318</f>
        <v xml:space="preserve"> </v>
      </c>
      <c r="D314" s="447">
        <f>Anexa_ro!E318</f>
        <v>7010.9</v>
      </c>
      <c r="E314" s="447"/>
    </row>
    <row r="315" spans="1:5" ht="39.75" customHeight="1">
      <c r="A315" s="402" t="s">
        <v>520</v>
      </c>
      <c r="B315" s="424" t="s">
        <v>1673</v>
      </c>
      <c r="C315" s="447" t="str">
        <f>Anexa_ro!D319</f>
        <v xml:space="preserve"> </v>
      </c>
      <c r="D315" s="447">
        <f>Anexa_ro!E319</f>
        <v>7072.02</v>
      </c>
      <c r="E315" s="447"/>
    </row>
    <row r="316" spans="1:5" ht="39.75" hidden="1" customHeight="1">
      <c r="A316" s="402" t="s">
        <v>521</v>
      </c>
      <c r="B316" s="424" t="s">
        <v>1674</v>
      </c>
      <c r="C316" s="447" t="str">
        <f>Anexa_ro!D320</f>
        <v xml:space="preserve"> </v>
      </c>
      <c r="D316" s="447">
        <f>Anexa_ro!E320</f>
        <v>13422.89</v>
      </c>
      <c r="E316" s="447"/>
    </row>
    <row r="317" spans="1:5" ht="39.75" hidden="1" customHeight="1">
      <c r="A317" s="402" t="s">
        <v>522</v>
      </c>
      <c r="B317" s="424" t="s">
        <v>1675</v>
      </c>
      <c r="C317" s="447" t="str">
        <f>Anexa_ro!D321</f>
        <v xml:space="preserve"> </v>
      </c>
      <c r="D317" s="447">
        <f>Anexa_ro!E321</f>
        <v>20587.87</v>
      </c>
      <c r="E317" s="447"/>
    </row>
    <row r="318" spans="1:5" ht="39.75" customHeight="1">
      <c r="A318" s="402" t="s">
        <v>523</v>
      </c>
      <c r="B318" s="424" t="s">
        <v>1676</v>
      </c>
      <c r="C318" s="447" t="str">
        <f>Anexa_ro!D322</f>
        <v xml:space="preserve"> </v>
      </c>
      <c r="D318" s="447">
        <f>Anexa_ro!E322</f>
        <v>4481.6099999999997</v>
      </c>
      <c r="E318" s="447"/>
    </row>
    <row r="319" spans="1:5" ht="39.75" customHeight="1">
      <c r="A319" s="402" t="s">
        <v>524</v>
      </c>
      <c r="B319" s="424" t="s">
        <v>1677</v>
      </c>
      <c r="C319" s="447" t="str">
        <f>Anexa_ro!D323</f>
        <v xml:space="preserve"> </v>
      </c>
      <c r="D319" s="447">
        <f>Anexa_ro!E323</f>
        <v>4481.6099999999997</v>
      </c>
      <c r="E319" s="447"/>
    </row>
    <row r="320" spans="1:5" ht="39.75" customHeight="1">
      <c r="A320" s="402" t="s">
        <v>525</v>
      </c>
      <c r="B320" s="424" t="s">
        <v>1678</v>
      </c>
      <c r="C320" s="447" t="str">
        <f>Anexa_ro!D324</f>
        <v xml:space="preserve"> </v>
      </c>
      <c r="D320" s="447">
        <f>Anexa_ro!E324</f>
        <v>4953.54</v>
      </c>
      <c r="E320" s="447"/>
    </row>
    <row r="321" spans="1:5" ht="39.75" customHeight="1">
      <c r="A321" s="402" t="s">
        <v>526</v>
      </c>
      <c r="B321" s="424" t="s">
        <v>1679</v>
      </c>
      <c r="C321" s="447" t="str">
        <f>Anexa_ro!D325</f>
        <v xml:space="preserve"> </v>
      </c>
      <c r="D321" s="447">
        <f>Anexa_ro!E325</f>
        <v>7030.43</v>
      </c>
      <c r="E321" s="447"/>
    </row>
    <row r="322" spans="1:5" ht="25.5">
      <c r="A322" s="402" t="s">
        <v>527</v>
      </c>
      <c r="B322" s="424" t="s">
        <v>1680</v>
      </c>
      <c r="C322" s="447" t="str">
        <f>Anexa_ro!D326</f>
        <v xml:space="preserve"> </v>
      </c>
      <c r="D322" s="447">
        <f>Anexa_ro!E326</f>
        <v>7259.23</v>
      </c>
      <c r="E322" s="447"/>
    </row>
    <row r="323" spans="1:5" ht="25.5">
      <c r="A323" s="402" t="s">
        <v>528</v>
      </c>
      <c r="B323" s="424" t="s">
        <v>1681</v>
      </c>
      <c r="C323" s="447" t="str">
        <f>Anexa_ro!D327</f>
        <v xml:space="preserve"> </v>
      </c>
      <c r="D323" s="447">
        <f>Anexa_ro!E327</f>
        <v>17249.560000000001</v>
      </c>
      <c r="E323" s="447"/>
    </row>
    <row r="324" spans="1:5" ht="25.5">
      <c r="A324" s="402" t="s">
        <v>529</v>
      </c>
      <c r="B324" s="424" t="s">
        <v>1682</v>
      </c>
      <c r="C324" s="447" t="str">
        <f>Anexa_ro!D328</f>
        <v xml:space="preserve"> </v>
      </c>
      <c r="D324" s="447">
        <f>Anexa_ro!E328</f>
        <v>20607.400000000001</v>
      </c>
      <c r="E324" s="447"/>
    </row>
    <row r="325" spans="1:5" ht="25.5">
      <c r="A325" s="402" t="s">
        <v>530</v>
      </c>
      <c r="B325" s="424" t="s">
        <v>1683</v>
      </c>
      <c r="C325" s="447" t="str">
        <f>Anexa_ro!D329</f>
        <v xml:space="preserve"> </v>
      </c>
      <c r="D325" s="447">
        <f>Anexa_ro!E329</f>
        <v>5664.92</v>
      </c>
      <c r="E325" s="447"/>
    </row>
    <row r="326" spans="1:5" ht="39.75" customHeight="1">
      <c r="A326" s="402" t="s">
        <v>531</v>
      </c>
      <c r="B326" s="424" t="s">
        <v>1684</v>
      </c>
      <c r="C326" s="447" t="str">
        <f>Anexa_ro!D330</f>
        <v xml:space="preserve"> </v>
      </c>
      <c r="D326" s="447">
        <f>Anexa_ro!E330</f>
        <v>6800.85</v>
      </c>
      <c r="E326" s="447"/>
    </row>
    <row r="327" spans="1:5" ht="39.75" customHeight="1">
      <c r="A327" s="402" t="s">
        <v>532</v>
      </c>
      <c r="B327" s="424" t="s">
        <v>1685</v>
      </c>
      <c r="C327" s="447" t="str">
        <f>Anexa_ro!D331</f>
        <v xml:space="preserve"> </v>
      </c>
      <c r="D327" s="447">
        <f>Anexa_ro!E331</f>
        <v>8724.4500000000007</v>
      </c>
      <c r="E327" s="447"/>
    </row>
    <row r="328" spans="1:5" ht="25.5">
      <c r="A328" s="402" t="s">
        <v>533</v>
      </c>
      <c r="B328" s="424" t="s">
        <v>1686</v>
      </c>
      <c r="C328" s="447" t="str">
        <f>Anexa_ro!D332</f>
        <v xml:space="preserve"> </v>
      </c>
      <c r="D328" s="447">
        <f>Anexa_ro!E332</f>
        <v>8724.4500000000007</v>
      </c>
      <c r="E328" s="447"/>
    </row>
    <row r="329" spans="1:5" ht="25.5">
      <c r="A329" s="402" t="s">
        <v>534</v>
      </c>
      <c r="B329" s="424" t="s">
        <v>1687</v>
      </c>
      <c r="C329" s="447" t="str">
        <f>Anexa_ro!D333</f>
        <v xml:space="preserve"> </v>
      </c>
      <c r="D329" s="447">
        <f>Anexa_ro!E333</f>
        <v>14455.17</v>
      </c>
      <c r="E329" s="447"/>
    </row>
    <row r="330" spans="1:5" ht="25.5">
      <c r="A330" s="402" t="s">
        <v>535</v>
      </c>
      <c r="B330" s="424" t="s">
        <v>1688</v>
      </c>
      <c r="C330" s="447" t="str">
        <f>Anexa_ro!D334</f>
        <v xml:space="preserve"> </v>
      </c>
      <c r="D330" s="447">
        <f>Anexa_ro!E334</f>
        <v>20618.27</v>
      </c>
      <c r="E330" s="447"/>
    </row>
    <row r="331" spans="1:5" ht="25.5">
      <c r="A331" s="402" t="s">
        <v>536</v>
      </c>
      <c r="B331" s="424" t="s">
        <v>1689</v>
      </c>
      <c r="C331" s="447" t="str">
        <f>Anexa_ro!D335</f>
        <v xml:space="preserve"> </v>
      </c>
      <c r="D331" s="447">
        <f>Anexa_ro!E335</f>
        <v>8884.7000000000007</v>
      </c>
      <c r="E331" s="447"/>
    </row>
    <row r="332" spans="1:5" ht="25.5">
      <c r="A332" s="402" t="s">
        <v>537</v>
      </c>
      <c r="B332" s="424" t="s">
        <v>1690</v>
      </c>
      <c r="C332" s="447" t="str">
        <f>Anexa_ro!D336</f>
        <v xml:space="preserve"> </v>
      </c>
      <c r="D332" s="447">
        <f>Anexa_ro!E336</f>
        <v>10855.38</v>
      </c>
      <c r="E332" s="447"/>
    </row>
    <row r="333" spans="1:5" ht="25.5">
      <c r="A333" s="402" t="s">
        <v>538</v>
      </c>
      <c r="B333" s="424" t="s">
        <v>1691</v>
      </c>
      <c r="C333" s="447" t="str">
        <f>Anexa_ro!D337</f>
        <v xml:space="preserve"> </v>
      </c>
      <c r="D333" s="447">
        <f>Anexa_ro!E337</f>
        <v>10855.38</v>
      </c>
      <c r="E333" s="447"/>
    </row>
    <row r="334" spans="1:5" ht="25.5">
      <c r="A334" s="402" t="s">
        <v>539</v>
      </c>
      <c r="B334" s="424" t="s">
        <v>1692</v>
      </c>
      <c r="C334" s="447" t="str">
        <f>Anexa_ro!D338</f>
        <v xml:space="preserve"> </v>
      </c>
      <c r="D334" s="447">
        <f>Anexa_ro!E338</f>
        <v>14465.22</v>
      </c>
      <c r="E334" s="447"/>
    </row>
    <row r="335" spans="1:5" ht="25.5">
      <c r="A335" s="402" t="s">
        <v>540</v>
      </c>
      <c r="B335" s="424" t="s">
        <v>1693</v>
      </c>
      <c r="C335" s="447" t="str">
        <f>Anexa_ro!D339</f>
        <v xml:space="preserve"> </v>
      </c>
      <c r="D335" s="447">
        <f>Anexa_ro!E339</f>
        <v>23926.15</v>
      </c>
      <c r="E335" s="447"/>
    </row>
    <row r="336" spans="1:5" ht="25.5">
      <c r="A336" s="402" t="s">
        <v>541</v>
      </c>
      <c r="B336" s="424" t="s">
        <v>1694</v>
      </c>
      <c r="C336" s="447" t="str">
        <f>Anexa_ro!D340</f>
        <v xml:space="preserve"> </v>
      </c>
      <c r="D336" s="447">
        <f>Anexa_ro!E340</f>
        <v>8667.84</v>
      </c>
      <c r="E336" s="447"/>
    </row>
    <row r="337" spans="1:5" ht="25.5">
      <c r="A337" s="402" t="s">
        <v>542</v>
      </c>
      <c r="B337" s="424" t="s">
        <v>1695</v>
      </c>
      <c r="C337" s="447" t="str">
        <f>Anexa_ro!D341</f>
        <v xml:space="preserve"> </v>
      </c>
      <c r="D337" s="447">
        <f>Anexa_ro!E341</f>
        <v>8667.84</v>
      </c>
      <c r="E337" s="447"/>
    </row>
    <row r="338" spans="1:5" ht="25.5">
      <c r="A338" s="402" t="s">
        <v>543</v>
      </c>
      <c r="B338" s="424" t="s">
        <v>1696</v>
      </c>
      <c r="C338" s="447" t="str">
        <f>Anexa_ro!D342</f>
        <v xml:space="preserve"> </v>
      </c>
      <c r="D338" s="447">
        <f>Anexa_ro!E342</f>
        <v>10896.21</v>
      </c>
      <c r="E338" s="447"/>
    </row>
    <row r="339" spans="1:5" ht="25.5">
      <c r="A339" s="402" t="s">
        <v>1255</v>
      </c>
      <c r="B339" s="424" t="s">
        <v>1697</v>
      </c>
      <c r="C339" s="447" t="str">
        <f>Anexa_ro!D343</f>
        <v xml:space="preserve"> </v>
      </c>
      <c r="D339" s="447">
        <f>Anexa_ro!E343</f>
        <v>23946.67</v>
      </c>
      <c r="E339" s="447"/>
    </row>
    <row r="340" spans="1:5" ht="25.5">
      <c r="A340" s="433" t="s">
        <v>1256</v>
      </c>
      <c r="B340" s="464" t="s">
        <v>1483</v>
      </c>
      <c r="C340" s="465">
        <f>Anexa_ro!D344</f>
        <v>131.80000000000001</v>
      </c>
      <c r="D340" s="465">
        <f>Anexa_ro!E344</f>
        <v>131.80000000000001</v>
      </c>
      <c r="E340" s="465"/>
    </row>
    <row r="341" spans="1:5" ht="39" customHeight="1">
      <c r="A341" s="433" t="s">
        <v>1258</v>
      </c>
      <c r="B341" s="464" t="s">
        <v>1484</v>
      </c>
      <c r="C341" s="462"/>
      <c r="D341" s="462"/>
      <c r="E341" s="462"/>
    </row>
    <row r="342" spans="1:5" ht="39.75" customHeight="1">
      <c r="A342" s="402" t="s">
        <v>545</v>
      </c>
      <c r="B342" s="435" t="s">
        <v>1485</v>
      </c>
      <c r="C342" s="447">
        <f>Anexa_ro!D346</f>
        <v>187.45</v>
      </c>
      <c r="D342" s="447">
        <f>Anexa_ro!E346</f>
        <v>187.45</v>
      </c>
      <c r="E342" s="447">
        <f>Anexa_ro!F346</f>
        <v>73.86</v>
      </c>
    </row>
    <row r="343" spans="1:5" ht="39.75" customHeight="1">
      <c r="A343" s="402" t="s">
        <v>546</v>
      </c>
      <c r="B343" s="435" t="s">
        <v>1486</v>
      </c>
      <c r="C343" s="447" t="str">
        <f>Anexa_ro!D347</f>
        <v/>
      </c>
      <c r="D343" s="447">
        <f>Anexa_ro!E347</f>
        <v>192.52</v>
      </c>
      <c r="E343" s="447">
        <f>Anexa_ro!F347</f>
        <v>80.95</v>
      </c>
    </row>
    <row r="344" spans="1:5" ht="39.75" customHeight="1">
      <c r="A344" s="402" t="s">
        <v>547</v>
      </c>
      <c r="B344" s="435" t="s">
        <v>1487</v>
      </c>
      <c r="C344" s="447" t="str">
        <f>Anexa_ro!D348</f>
        <v/>
      </c>
      <c r="D344" s="447">
        <f>Anexa_ro!E348</f>
        <v>205.86</v>
      </c>
      <c r="E344" s="447">
        <f>Anexa_ro!F348</f>
        <v>94.3</v>
      </c>
    </row>
    <row r="345" spans="1:5" ht="39.75" customHeight="1">
      <c r="A345" s="402" t="s">
        <v>548</v>
      </c>
      <c r="B345" s="435" t="s">
        <v>1488</v>
      </c>
      <c r="C345" s="447" t="str">
        <f>Anexa_ro!D349</f>
        <v/>
      </c>
      <c r="D345" s="447">
        <f>Anexa_ro!E349</f>
        <v>211.4</v>
      </c>
      <c r="E345" s="447">
        <f>Anexa_ro!F349</f>
        <v>99.83</v>
      </c>
    </row>
    <row r="346" spans="1:5" ht="39.75" customHeight="1">
      <c r="A346" s="433" t="s">
        <v>1264</v>
      </c>
      <c r="B346" s="428" t="s">
        <v>1489</v>
      </c>
      <c r="C346" s="447">
        <f>Anexa_ro!D350</f>
        <v>202.28</v>
      </c>
      <c r="D346" s="447">
        <f>Anexa_ro!E350</f>
        <v>202.28</v>
      </c>
      <c r="E346" s="447"/>
    </row>
    <row r="347" spans="1:5" ht="37.5" customHeight="1">
      <c r="A347" s="433" t="s">
        <v>1266</v>
      </c>
      <c r="B347" s="466" t="s">
        <v>1490</v>
      </c>
      <c r="C347" s="466"/>
      <c r="D347" s="466"/>
      <c r="E347" s="466"/>
    </row>
    <row r="348" spans="1:5" ht="39.75" customHeight="1">
      <c r="A348" s="402" t="s">
        <v>551</v>
      </c>
      <c r="B348" s="435" t="s">
        <v>1491</v>
      </c>
      <c r="C348" s="447">
        <f>Anexa_ro!D352</f>
        <v>101.47</v>
      </c>
      <c r="D348" s="447">
        <f>Anexa_ro!E352</f>
        <v>101.47</v>
      </c>
      <c r="E348" s="447">
        <f>Anexa_ro!F352</f>
        <v>44.67</v>
      </c>
    </row>
    <row r="349" spans="1:5" ht="39.75" customHeight="1">
      <c r="A349" s="402" t="s">
        <v>552</v>
      </c>
      <c r="B349" s="435" t="s">
        <v>1486</v>
      </c>
      <c r="C349" s="447" t="str">
        <f>Anexa_ro!D353</f>
        <v xml:space="preserve"> </v>
      </c>
      <c r="D349" s="447">
        <f>Anexa_ro!E353</f>
        <v>103.62</v>
      </c>
      <c r="E349" s="447">
        <f>Anexa_ro!F353</f>
        <v>46.83</v>
      </c>
    </row>
    <row r="350" spans="1:5" ht="39.75" customHeight="1">
      <c r="A350" s="402" t="s">
        <v>553</v>
      </c>
      <c r="B350" s="435" t="s">
        <v>1492</v>
      </c>
      <c r="C350" s="447" t="str">
        <f>Anexa_ro!D354</f>
        <v xml:space="preserve"> </v>
      </c>
      <c r="D350" s="447">
        <f>Anexa_ro!E354</f>
        <v>108.04</v>
      </c>
      <c r="E350" s="447">
        <f>Anexa_ro!F354</f>
        <v>51.24</v>
      </c>
    </row>
    <row r="351" spans="1:5" ht="39.75" customHeight="1">
      <c r="A351" s="433" t="s">
        <v>1271</v>
      </c>
      <c r="B351" s="466" t="s">
        <v>1493</v>
      </c>
      <c r="C351" s="447">
        <f>Anexa_ro!D355</f>
        <v>138.63</v>
      </c>
      <c r="D351" s="447">
        <f>Anexa_ro!E355</f>
        <v>138.63</v>
      </c>
      <c r="E351" s="447"/>
    </row>
    <row r="352" spans="1:5" ht="24.75" customHeight="1">
      <c r="A352" s="433" t="s">
        <v>1273</v>
      </c>
      <c r="B352" s="466" t="s">
        <v>1494</v>
      </c>
      <c r="C352" s="466"/>
      <c r="D352" s="466"/>
      <c r="E352" s="466"/>
    </row>
    <row r="353" spans="1:5" ht="31.5" customHeight="1">
      <c r="A353" s="402" t="s">
        <v>557</v>
      </c>
      <c r="B353" s="435" t="s">
        <v>1495</v>
      </c>
      <c r="C353" s="447">
        <f>Anexa_ro!D357</f>
        <v>85.46</v>
      </c>
      <c r="D353" s="447">
        <f>Anexa_ro!E357</f>
        <v>85.46</v>
      </c>
      <c r="E353" s="447">
        <f>Anexa_ro!F357</f>
        <v>28.66</v>
      </c>
    </row>
    <row r="354" spans="1:5" ht="31.5" customHeight="1">
      <c r="A354" s="402" t="s">
        <v>558</v>
      </c>
      <c r="B354" s="435" t="s">
        <v>1496</v>
      </c>
      <c r="C354" s="447" t="str">
        <f>Anexa_ro!D358</f>
        <v xml:space="preserve"> </v>
      </c>
      <c r="D354" s="447">
        <f>Anexa_ro!E358</f>
        <v>93.03</v>
      </c>
      <c r="E354" s="447">
        <f>Anexa_ro!F358</f>
        <v>36.24</v>
      </c>
    </row>
    <row r="355" spans="1:5" ht="31.5" customHeight="1">
      <c r="A355" s="402" t="s">
        <v>559</v>
      </c>
      <c r="B355" s="435" t="s">
        <v>1497</v>
      </c>
      <c r="C355" s="447" t="str">
        <f>Anexa_ro!D359</f>
        <v xml:space="preserve"> </v>
      </c>
      <c r="D355" s="447">
        <f>Anexa_ro!E359</f>
        <v>102.46</v>
      </c>
      <c r="E355" s="447">
        <f>Anexa_ro!F359</f>
        <v>45.67</v>
      </c>
    </row>
    <row r="356" spans="1:5" ht="31.5" customHeight="1">
      <c r="A356" s="402" t="s">
        <v>560</v>
      </c>
      <c r="B356" s="435" t="s">
        <v>1488</v>
      </c>
      <c r="C356" s="447" t="str">
        <f>Anexa_ro!D360</f>
        <v xml:space="preserve"> </v>
      </c>
      <c r="D356" s="447">
        <f>Anexa_ro!E360</f>
        <v>106.49</v>
      </c>
      <c r="E356" s="447">
        <f>Anexa_ro!F360</f>
        <v>49.7</v>
      </c>
    </row>
    <row r="357" spans="1:5" ht="31.5" customHeight="1">
      <c r="A357" s="433" t="s">
        <v>1279</v>
      </c>
      <c r="B357" s="466" t="s">
        <v>1498</v>
      </c>
      <c r="C357" s="447">
        <f>Anexa_ro!D361</f>
        <v>78.78</v>
      </c>
      <c r="D357" s="447">
        <f>Anexa_ro!E361</f>
        <v>78.78</v>
      </c>
      <c r="E357" s="447"/>
    </row>
    <row r="358" spans="1:5" ht="15" customHeight="1">
      <c r="A358" s="433" t="s">
        <v>1281</v>
      </c>
      <c r="B358" s="1012" t="s">
        <v>1499</v>
      </c>
      <c r="C358" s="1012"/>
      <c r="D358" s="1012"/>
      <c r="E358" s="1012"/>
    </row>
    <row r="359" spans="1:5" ht="15" customHeight="1">
      <c r="A359" s="402" t="s">
        <v>563</v>
      </c>
      <c r="B359" s="435" t="s">
        <v>1698</v>
      </c>
      <c r="C359" s="447">
        <f>Anexa_ro!D363</f>
        <v>78.67</v>
      </c>
      <c r="D359" s="447">
        <f>Anexa_ro!E363</f>
        <v>78.67</v>
      </c>
      <c r="E359" s="447">
        <f>Anexa_ro!F363</f>
        <v>40.57</v>
      </c>
    </row>
    <row r="360" spans="1:5" ht="15" customHeight="1">
      <c r="A360" s="402" t="s">
        <v>564</v>
      </c>
      <c r="B360" s="435" t="s">
        <v>1699</v>
      </c>
      <c r="C360" s="447" t="str">
        <f>Anexa_ro!D364</f>
        <v xml:space="preserve"> </v>
      </c>
      <c r="D360" s="447">
        <f>Anexa_ro!E364</f>
        <v>80.09</v>
      </c>
      <c r="E360" s="447">
        <f>Anexa_ro!F364</f>
        <v>43.7</v>
      </c>
    </row>
    <row r="361" spans="1:5" ht="15" customHeight="1">
      <c r="A361" s="402" t="s">
        <v>565</v>
      </c>
      <c r="B361" s="435" t="s">
        <v>1700</v>
      </c>
      <c r="C361" s="447" t="str">
        <f>Anexa_ro!D365</f>
        <v xml:space="preserve"> </v>
      </c>
      <c r="D361" s="447">
        <f>Anexa_ro!E365</f>
        <v>83.83</v>
      </c>
      <c r="E361" s="447">
        <f>Anexa_ro!F365</f>
        <v>47.44</v>
      </c>
    </row>
    <row r="362" spans="1:5" ht="15" customHeight="1">
      <c r="A362" s="402" t="s">
        <v>566</v>
      </c>
      <c r="B362" s="435" t="s">
        <v>1701</v>
      </c>
      <c r="C362" s="447" t="str">
        <f>Anexa_ro!D366</f>
        <v xml:space="preserve"> </v>
      </c>
      <c r="D362" s="447">
        <f>Anexa_ro!E366</f>
        <v>84.65</v>
      </c>
      <c r="E362" s="447">
        <f>Anexa_ro!F366</f>
        <v>48.26</v>
      </c>
    </row>
    <row r="363" spans="1:5" ht="15" customHeight="1">
      <c r="A363" s="402" t="s">
        <v>567</v>
      </c>
      <c r="B363" s="435" t="s">
        <v>1702</v>
      </c>
      <c r="C363" s="447" t="str">
        <f>Anexa_ro!D367</f>
        <v xml:space="preserve"> </v>
      </c>
      <c r="D363" s="447">
        <f>Anexa_ro!E367</f>
        <v>86.06</v>
      </c>
      <c r="E363" s="447">
        <f>Anexa_ro!F367</f>
        <v>49.67</v>
      </c>
    </row>
    <row r="364" spans="1:5" ht="15" customHeight="1">
      <c r="A364" s="402" t="s">
        <v>568</v>
      </c>
      <c r="B364" s="435" t="s">
        <v>1703</v>
      </c>
      <c r="C364" s="447" t="str">
        <f>Anexa_ro!D368</f>
        <v xml:space="preserve"> </v>
      </c>
      <c r="D364" s="447">
        <f>Anexa_ro!E368</f>
        <v>86.47</v>
      </c>
      <c r="E364" s="447">
        <f>Anexa_ro!F368</f>
        <v>50.08</v>
      </c>
    </row>
    <row r="365" spans="1:5" ht="15" customHeight="1">
      <c r="A365" s="402" t="s">
        <v>569</v>
      </c>
      <c r="B365" s="435" t="s">
        <v>1704</v>
      </c>
      <c r="C365" s="447" t="str">
        <f>Anexa_ro!D369</f>
        <v xml:space="preserve"> </v>
      </c>
      <c r="D365" s="447">
        <f>Anexa_ro!E369</f>
        <v>111.15</v>
      </c>
      <c r="E365" s="447">
        <f>Anexa_ro!F369</f>
        <v>74.760000000000005</v>
      </c>
    </row>
    <row r="366" spans="1:5" ht="15" customHeight="1">
      <c r="A366" s="402" t="s">
        <v>570</v>
      </c>
      <c r="B366" s="435" t="s">
        <v>1705</v>
      </c>
      <c r="C366" s="447" t="str">
        <f>Anexa_ro!D370</f>
        <v xml:space="preserve"> </v>
      </c>
      <c r="D366" s="447">
        <f>Anexa_ro!E370</f>
        <v>111.15</v>
      </c>
      <c r="E366" s="447">
        <f>Anexa_ro!F370</f>
        <v>74.760000000000005</v>
      </c>
    </row>
    <row r="367" spans="1:5" ht="15" customHeight="1">
      <c r="A367" s="402" t="s">
        <v>571</v>
      </c>
      <c r="B367" s="435" t="s">
        <v>1706</v>
      </c>
      <c r="C367" s="447" t="str">
        <f>Anexa_ro!D371</f>
        <v xml:space="preserve"> </v>
      </c>
      <c r="D367" s="447">
        <f>Anexa_ro!E371</f>
        <v>142.72</v>
      </c>
      <c r="E367" s="447">
        <f>Anexa_ro!F371</f>
        <v>106.33</v>
      </c>
    </row>
    <row r="368" spans="1:5" ht="15" customHeight="1">
      <c r="A368" s="402" t="s">
        <v>572</v>
      </c>
      <c r="B368" s="435" t="s">
        <v>1707</v>
      </c>
      <c r="C368" s="447" t="str">
        <f>Anexa_ro!D372</f>
        <v xml:space="preserve"> </v>
      </c>
      <c r="D368" s="447">
        <f>Anexa_ro!E372</f>
        <v>142.82</v>
      </c>
      <c r="E368" s="447">
        <f>Anexa_ro!F372</f>
        <v>106.43</v>
      </c>
    </row>
    <row r="369" spans="1:5" ht="15" customHeight="1">
      <c r="A369" s="402" t="s">
        <v>573</v>
      </c>
      <c r="B369" s="435" t="s">
        <v>1708</v>
      </c>
      <c r="C369" s="447" t="str">
        <f>Anexa_ro!D373</f>
        <v xml:space="preserve"> </v>
      </c>
      <c r="D369" s="447">
        <f>Anexa_ro!E373</f>
        <v>142.87</v>
      </c>
      <c r="E369" s="447">
        <f>Anexa_ro!F373</f>
        <v>106.48</v>
      </c>
    </row>
    <row r="370" spans="1:5" ht="13.5" customHeight="1">
      <c r="A370" s="433" t="s">
        <v>1293</v>
      </c>
      <c r="B370" s="1010" t="s">
        <v>1511</v>
      </c>
      <c r="C370" s="1010"/>
      <c r="D370" s="1010"/>
      <c r="E370" s="1010"/>
    </row>
    <row r="371" spans="1:5" ht="30" customHeight="1">
      <c r="A371" s="402" t="s">
        <v>574</v>
      </c>
      <c r="B371" s="467" t="s">
        <v>1512</v>
      </c>
      <c r="C371" s="447">
        <f>Anexa_ro!D375</f>
        <v>115.4</v>
      </c>
      <c r="D371" s="447">
        <f>Anexa_ro!E375</f>
        <v>115.4</v>
      </c>
      <c r="E371" s="447">
        <f>Anexa_ro!F375</f>
        <v>39.19</v>
      </c>
    </row>
    <row r="372" spans="1:5" ht="30" customHeight="1">
      <c r="A372" s="402" t="s">
        <v>575</v>
      </c>
      <c r="B372" s="467" t="s">
        <v>1513</v>
      </c>
      <c r="C372" s="447" t="str">
        <f>Anexa_ro!D376</f>
        <v xml:space="preserve"> </v>
      </c>
      <c r="D372" s="447">
        <f>Anexa_ro!E376</f>
        <v>117.52</v>
      </c>
      <c r="E372" s="447">
        <f>Anexa_ro!F376</f>
        <v>44.74</v>
      </c>
    </row>
    <row r="373" spans="1:5" ht="30" customHeight="1">
      <c r="A373" s="402" t="s">
        <v>576</v>
      </c>
      <c r="B373" s="467" t="s">
        <v>1514</v>
      </c>
      <c r="C373" s="447" t="str">
        <f>Anexa_ro!D377</f>
        <v xml:space="preserve"> </v>
      </c>
      <c r="D373" s="447">
        <f>Anexa_ro!E377</f>
        <v>122.57</v>
      </c>
      <c r="E373" s="447">
        <f>Anexa_ro!F377</f>
        <v>49.79</v>
      </c>
    </row>
    <row r="374" spans="1:5" ht="30" customHeight="1">
      <c r="A374" s="402" t="s">
        <v>577</v>
      </c>
      <c r="B374" s="467" t="s">
        <v>1515</v>
      </c>
      <c r="C374" s="447" t="str">
        <f>Anexa_ro!D378</f>
        <v xml:space="preserve"> </v>
      </c>
      <c r="D374" s="447">
        <f>Anexa_ro!E378</f>
        <v>123.39</v>
      </c>
      <c r="E374" s="447">
        <f>Anexa_ro!F378</f>
        <v>50.61</v>
      </c>
    </row>
    <row r="375" spans="1:5" ht="30" customHeight="1">
      <c r="A375" s="402" t="s">
        <v>578</v>
      </c>
      <c r="B375" s="467" t="s">
        <v>1516</v>
      </c>
      <c r="C375" s="447" t="str">
        <f>Anexa_ro!D379</f>
        <v xml:space="preserve"> </v>
      </c>
      <c r="D375" s="447">
        <f>Anexa_ro!E379</f>
        <v>123.79</v>
      </c>
      <c r="E375" s="447">
        <f>Anexa_ro!F379</f>
        <v>51.01</v>
      </c>
    </row>
    <row r="376" spans="1:5" ht="30" customHeight="1">
      <c r="A376" s="402" t="s">
        <v>579</v>
      </c>
      <c r="B376" s="467" t="s">
        <v>1517</v>
      </c>
      <c r="C376" s="447" t="str">
        <f>Anexa_ro!D380</f>
        <v xml:space="preserve"> </v>
      </c>
      <c r="D376" s="447">
        <f>Anexa_ro!E380</f>
        <v>124.2</v>
      </c>
      <c r="E376" s="447">
        <f>Anexa_ro!F380</f>
        <v>51.42</v>
      </c>
    </row>
    <row r="377" spans="1:5" ht="30" customHeight="1">
      <c r="A377" s="402" t="s">
        <v>580</v>
      </c>
      <c r="B377" s="467" t="s">
        <v>1518</v>
      </c>
      <c r="C377" s="447" t="str">
        <f>Anexa_ro!D381</f>
        <v xml:space="preserve"> </v>
      </c>
      <c r="D377" s="447">
        <f>Anexa_ro!E381</f>
        <v>136.06</v>
      </c>
      <c r="E377" s="447">
        <f>Anexa_ro!F381</f>
        <v>63.28</v>
      </c>
    </row>
    <row r="378" spans="1:5" ht="30" customHeight="1">
      <c r="A378" s="402" t="s">
        <v>581</v>
      </c>
      <c r="B378" s="467" t="s">
        <v>1519</v>
      </c>
      <c r="C378" s="447" t="str">
        <f>Anexa_ro!D382</f>
        <v xml:space="preserve"> </v>
      </c>
      <c r="D378" s="447">
        <f>Anexa_ro!E382</f>
        <v>136.06</v>
      </c>
      <c r="E378" s="447">
        <f>Anexa_ro!F382</f>
        <v>63.28</v>
      </c>
    </row>
    <row r="379" spans="1:5" ht="30" customHeight="1">
      <c r="A379" s="402" t="s">
        <v>582</v>
      </c>
      <c r="B379" s="467" t="s">
        <v>1520</v>
      </c>
      <c r="C379" s="447" t="str">
        <f>Anexa_ro!D383</f>
        <v xml:space="preserve"> </v>
      </c>
      <c r="D379" s="447">
        <f>Anexa_ro!E383</f>
        <v>150.18</v>
      </c>
      <c r="E379" s="447">
        <f>Anexa_ro!F383</f>
        <v>77.400000000000006</v>
      </c>
    </row>
    <row r="380" spans="1:5" ht="30" customHeight="1">
      <c r="A380" s="402" t="s">
        <v>583</v>
      </c>
      <c r="B380" s="467" t="s">
        <v>1521</v>
      </c>
      <c r="C380" s="447" t="str">
        <f>Anexa_ro!D384</f>
        <v xml:space="preserve"> </v>
      </c>
      <c r="D380" s="447">
        <f>Anexa_ro!E384</f>
        <v>150.38</v>
      </c>
      <c r="E380" s="447">
        <f>Anexa_ro!F384</f>
        <v>77.599999999999994</v>
      </c>
    </row>
    <row r="381" spans="1:5" ht="30" customHeight="1">
      <c r="A381" s="402" t="s">
        <v>584</v>
      </c>
      <c r="B381" s="467" t="s">
        <v>1522</v>
      </c>
      <c r="C381" s="447" t="str">
        <f>Anexa_ro!D385</f>
        <v xml:space="preserve"> </v>
      </c>
      <c r="D381" s="447">
        <f>Anexa_ro!E385</f>
        <v>150.47999999999999</v>
      </c>
      <c r="E381" s="447">
        <f>Anexa_ro!F385</f>
        <v>77.7</v>
      </c>
    </row>
    <row r="382" spans="1:5" ht="39.75" customHeight="1">
      <c r="A382" s="433" t="s">
        <v>1294</v>
      </c>
      <c r="B382" s="466" t="s">
        <v>1523</v>
      </c>
      <c r="C382" s="447">
        <f>Anexa_ro!D386</f>
        <v>178.67</v>
      </c>
      <c r="D382" s="447" t="str">
        <f>Anexa_ro!E386</f>
        <v xml:space="preserve"> </v>
      </c>
      <c r="E382" s="447">
        <f>Anexa_ro!F386</f>
        <v>102.46</v>
      </c>
    </row>
    <row r="383" spans="1:5" ht="31.5" customHeight="1">
      <c r="A383" s="433" t="s">
        <v>1296</v>
      </c>
      <c r="B383" s="466" t="s">
        <v>1524</v>
      </c>
      <c r="C383" s="447">
        <f>Anexa_ro!D387</f>
        <v>262.83</v>
      </c>
      <c r="D383" s="447" t="str">
        <f>Anexa_ro!E387</f>
        <v xml:space="preserve"> </v>
      </c>
      <c r="E383" s="447">
        <f>Anexa_ro!F387</f>
        <v>186.62</v>
      </c>
    </row>
    <row r="384" spans="1:5" ht="31.5" customHeight="1">
      <c r="A384" s="433" t="s">
        <v>1298</v>
      </c>
      <c r="B384" s="466" t="s">
        <v>1525</v>
      </c>
      <c r="C384" s="447">
        <f>Anexa_ro!D388</f>
        <v>505.39</v>
      </c>
      <c r="D384" s="447" t="str">
        <f>Anexa_ro!E388</f>
        <v xml:space="preserve"> </v>
      </c>
      <c r="E384" s="447">
        <f>Anexa_ro!F388</f>
        <v>467.29</v>
      </c>
    </row>
    <row r="385" spans="1:5" ht="26.25" customHeight="1">
      <c r="A385" s="433" t="s">
        <v>1300</v>
      </c>
      <c r="B385" s="466" t="s">
        <v>1526</v>
      </c>
      <c r="C385" s="466"/>
      <c r="D385" s="466"/>
      <c r="E385" s="466"/>
    </row>
    <row r="386" spans="1:5" ht="31.5" customHeight="1">
      <c r="A386" s="402" t="s">
        <v>588</v>
      </c>
      <c r="B386" s="435" t="s">
        <v>1512</v>
      </c>
      <c r="C386" s="447">
        <f>Anexa_ro!D390</f>
        <v>51.04</v>
      </c>
      <c r="D386" s="447">
        <f>Anexa_ro!E390</f>
        <v>51.04</v>
      </c>
      <c r="E386" s="447">
        <f>Anexa_ro!F390</f>
        <v>12.93</v>
      </c>
    </row>
    <row r="387" spans="1:5" ht="31.5" customHeight="1">
      <c r="A387" s="402" t="s">
        <v>589</v>
      </c>
      <c r="B387" s="435" t="s">
        <v>1513</v>
      </c>
      <c r="C387" s="447" t="str">
        <f>Anexa_ro!D391</f>
        <v xml:space="preserve"> </v>
      </c>
      <c r="D387" s="447">
        <f>Anexa_ro!E391</f>
        <v>51.04</v>
      </c>
      <c r="E387" s="447">
        <f>Anexa_ro!F391</f>
        <v>14.65</v>
      </c>
    </row>
    <row r="388" spans="1:5" ht="31.5" customHeight="1">
      <c r="A388" s="402" t="s">
        <v>590</v>
      </c>
      <c r="B388" s="435" t="s">
        <v>1514</v>
      </c>
      <c r="C388" s="447" t="str">
        <f>Anexa_ro!D392</f>
        <v xml:space="preserve"> </v>
      </c>
      <c r="D388" s="447">
        <f>Anexa_ro!E392</f>
        <v>51.04</v>
      </c>
      <c r="E388" s="447">
        <f>Anexa_ro!F392</f>
        <v>14.65</v>
      </c>
    </row>
    <row r="389" spans="1:5" ht="31.5" customHeight="1">
      <c r="A389" s="402" t="s">
        <v>591</v>
      </c>
      <c r="B389" s="435" t="s">
        <v>1515</v>
      </c>
      <c r="C389" s="447" t="str">
        <f>Anexa_ro!D393</f>
        <v xml:space="preserve"> </v>
      </c>
      <c r="D389" s="447">
        <f>Anexa_ro!E393</f>
        <v>51.04</v>
      </c>
      <c r="E389" s="447">
        <f>Anexa_ro!F393</f>
        <v>14.65</v>
      </c>
    </row>
    <row r="390" spans="1:5" ht="31.5" customHeight="1">
      <c r="A390" s="402" t="s">
        <v>592</v>
      </c>
      <c r="B390" s="435" t="s">
        <v>1516</v>
      </c>
      <c r="C390" s="447" t="str">
        <f>Anexa_ro!D394</f>
        <v xml:space="preserve"> </v>
      </c>
      <c r="D390" s="447">
        <f>Anexa_ro!E394</f>
        <v>51.04</v>
      </c>
      <c r="E390" s="447">
        <f>Anexa_ro!F394</f>
        <v>14.65</v>
      </c>
    </row>
    <row r="391" spans="1:5" ht="31.5" customHeight="1">
      <c r="A391" s="402" t="s">
        <v>593</v>
      </c>
      <c r="B391" s="435" t="s">
        <v>1517</v>
      </c>
      <c r="C391" s="447" t="str">
        <f>Anexa_ro!D395</f>
        <v xml:space="preserve"> </v>
      </c>
      <c r="D391" s="447">
        <f>Anexa_ro!E395</f>
        <v>51.04</v>
      </c>
      <c r="E391" s="447">
        <f>Anexa_ro!F395</f>
        <v>14.65</v>
      </c>
    </row>
    <row r="392" spans="1:5" ht="31.5" customHeight="1">
      <c r="A392" s="402" t="s">
        <v>594</v>
      </c>
      <c r="B392" s="435" t="s">
        <v>1518</v>
      </c>
      <c r="C392" s="447" t="str">
        <f>Anexa_ro!D396</f>
        <v xml:space="preserve"> </v>
      </c>
      <c r="D392" s="447">
        <f>Anexa_ro!E396</f>
        <v>52.75</v>
      </c>
      <c r="E392" s="447">
        <f>Anexa_ro!F396</f>
        <v>17.36</v>
      </c>
    </row>
    <row r="393" spans="1:5" ht="31.5" customHeight="1">
      <c r="A393" s="402" t="s">
        <v>595</v>
      </c>
      <c r="B393" s="435" t="s">
        <v>1519</v>
      </c>
      <c r="C393" s="447" t="str">
        <f>Anexa_ro!D397</f>
        <v xml:space="preserve"> </v>
      </c>
      <c r="D393" s="447">
        <f>Anexa_ro!E397</f>
        <v>52.75</v>
      </c>
      <c r="E393" s="447">
        <f>Anexa_ro!F397</f>
        <v>17.36</v>
      </c>
    </row>
    <row r="394" spans="1:5" ht="31.5" customHeight="1">
      <c r="A394" s="402" t="s">
        <v>596</v>
      </c>
      <c r="B394" s="435" t="s">
        <v>1520</v>
      </c>
      <c r="C394" s="447" t="str">
        <f>Anexa_ro!D398</f>
        <v xml:space="preserve"> </v>
      </c>
      <c r="D394" s="447">
        <f>Anexa_ro!E398</f>
        <v>52.75</v>
      </c>
      <c r="E394" s="447">
        <f>Anexa_ro!F398</f>
        <v>17.36</v>
      </c>
    </row>
    <row r="395" spans="1:5" ht="31.5" customHeight="1">
      <c r="A395" s="402" t="s">
        <v>597</v>
      </c>
      <c r="B395" s="435" t="s">
        <v>1521</v>
      </c>
      <c r="C395" s="447" t="str">
        <f>Anexa_ro!D399</f>
        <v xml:space="preserve"> </v>
      </c>
      <c r="D395" s="447">
        <f>Anexa_ro!E399</f>
        <v>52.85</v>
      </c>
      <c r="E395" s="447">
        <f>Anexa_ro!F399</f>
        <v>17.46</v>
      </c>
    </row>
    <row r="396" spans="1:5" ht="31.5" customHeight="1">
      <c r="A396" s="402" t="s">
        <v>598</v>
      </c>
      <c r="B396" s="435" t="s">
        <v>1522</v>
      </c>
      <c r="C396" s="447" t="str">
        <f>Anexa_ro!D400</f>
        <v xml:space="preserve"> </v>
      </c>
      <c r="D396" s="447">
        <f>Anexa_ro!E400</f>
        <v>52.9</v>
      </c>
      <c r="E396" s="447">
        <f>Anexa_ro!F400</f>
        <v>17.510000000000002</v>
      </c>
    </row>
    <row r="397" spans="1:5" ht="31.5" customHeight="1">
      <c r="A397" s="433" t="s">
        <v>1313</v>
      </c>
      <c r="B397" s="466" t="s">
        <v>1527</v>
      </c>
      <c r="C397" s="447">
        <f>Anexa_ro!D401</f>
        <v>11.94</v>
      </c>
      <c r="D397" s="447">
        <f>Anexa_ro!E401</f>
        <v>11.94</v>
      </c>
      <c r="E397" s="447">
        <f>Anexa_ro!F401</f>
        <v>1.18</v>
      </c>
    </row>
    <row r="398" spans="1:5">
      <c r="B398" s="2"/>
    </row>
    <row r="399" spans="1:5">
      <c r="B399" s="437" t="s">
        <v>1528</v>
      </c>
    </row>
  </sheetData>
  <mergeCells count="9">
    <mergeCell ref="G10:K10"/>
    <mergeCell ref="B358:E358"/>
    <mergeCell ref="B370:E370"/>
    <mergeCell ref="C1:E2"/>
    <mergeCell ref="A4:E4"/>
    <mergeCell ref="A6:A7"/>
    <mergeCell ref="B6:B7"/>
    <mergeCell ref="C6:D6"/>
    <mergeCell ref="E6:E7"/>
  </mergeCells>
  <printOptions horizontalCentered="1"/>
  <pageMargins left="1.1812499999999999" right="0.39374999999999999" top="0.78749999999999998" bottom="0.78749999999999998" header="0.511811023622047" footer="0.511811023622047"/>
  <pageSetup paperSize="9" scale="64" orientation="portrait" horizontalDpi="300" verticalDpi="300"/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0AD47"/>
  </sheetPr>
  <dimension ref="A1:P404"/>
  <sheetViews>
    <sheetView workbookViewId="0">
      <selection sqref="A1:E1"/>
    </sheetView>
  </sheetViews>
  <sheetFormatPr defaultColWidth="9.140625" defaultRowHeight="15"/>
  <cols>
    <col min="1" max="1" width="7.7109375" style="345" customWidth="1"/>
    <col min="2" max="2" width="99.42578125" style="1" customWidth="1"/>
    <col min="3" max="3" width="9.7109375" style="135" customWidth="1"/>
    <col min="4" max="4" width="12.7109375" style="135" customWidth="1"/>
    <col min="5" max="8" width="14.140625" style="135" customWidth="1"/>
    <col min="9" max="9" width="14.140625" style="468" customWidth="1"/>
    <col min="10" max="10" width="11.7109375" style="468" customWidth="1"/>
    <col min="11" max="11" width="12" style="468" customWidth="1"/>
    <col min="12" max="12" width="12" style="1" customWidth="1"/>
    <col min="13" max="13" width="11.42578125" style="1" customWidth="1"/>
    <col min="14" max="14" width="13.28515625" style="1" customWidth="1"/>
    <col min="15" max="16384" width="9.140625" style="1"/>
  </cols>
  <sheetData>
    <row r="1" spans="1:16" s="390" customFormat="1" ht="33.75" customHeight="1">
      <c r="A1" s="1020" t="s">
        <v>1709</v>
      </c>
      <c r="B1" s="1020"/>
      <c r="C1" s="1020"/>
      <c r="D1" s="1020"/>
      <c r="E1" s="1020"/>
      <c r="F1" s="469"/>
      <c r="G1" s="469"/>
      <c r="H1" s="469"/>
      <c r="I1" s="387"/>
      <c r="J1" s="387"/>
      <c r="K1" s="387"/>
    </row>
    <row r="2" spans="1:16" s="390" customFormat="1" ht="18.75">
      <c r="A2" s="392"/>
      <c r="B2" s="394"/>
      <c r="C2" s="1026" t="s">
        <v>1710</v>
      </c>
      <c r="D2" s="1026"/>
      <c r="E2" s="1026"/>
      <c r="F2" s="1026"/>
      <c r="G2" s="1026"/>
      <c r="H2" s="1026"/>
      <c r="I2" s="1027" t="s">
        <v>1711</v>
      </c>
      <c r="J2" s="1027"/>
      <c r="K2" s="1027"/>
    </row>
    <row r="3" spans="1:16" s="390" customFormat="1" ht="36.75" customHeight="1">
      <c r="A3" s="1007" t="s">
        <v>1318</v>
      </c>
      <c r="B3" s="991" t="s">
        <v>1319</v>
      </c>
      <c r="C3" s="1007" t="s">
        <v>1320</v>
      </c>
      <c r="D3" s="1007"/>
      <c r="E3" s="1007" t="s">
        <v>1321</v>
      </c>
      <c r="F3" s="1007" t="s">
        <v>1712</v>
      </c>
      <c r="G3" s="1007"/>
      <c r="H3" s="1007" t="s">
        <v>1713</v>
      </c>
      <c r="I3" s="948" t="s">
        <v>1320</v>
      </c>
      <c r="J3" s="948"/>
      <c r="K3" s="948" t="s">
        <v>1321</v>
      </c>
      <c r="L3" s="1025" t="s">
        <v>1714</v>
      </c>
      <c r="M3" s="1025"/>
      <c r="N3" s="1025" t="s">
        <v>1321</v>
      </c>
    </row>
    <row r="4" spans="1:16" s="398" customFormat="1" ht="63.75" customHeight="1">
      <c r="A4" s="1007"/>
      <c r="B4" s="991"/>
      <c r="C4" s="397" t="s">
        <v>917</v>
      </c>
      <c r="D4" s="397" t="s">
        <v>1032</v>
      </c>
      <c r="E4" s="1007"/>
      <c r="F4" s="397" t="s">
        <v>917</v>
      </c>
      <c r="G4" s="397" t="s">
        <v>1032</v>
      </c>
      <c r="H4" s="1007"/>
      <c r="I4" s="470" t="s">
        <v>917</v>
      </c>
      <c r="J4" s="470" t="s">
        <v>1032</v>
      </c>
      <c r="K4" s="948"/>
      <c r="L4" s="471" t="s">
        <v>917</v>
      </c>
      <c r="M4" s="471" t="s">
        <v>1032</v>
      </c>
      <c r="N4" s="1025"/>
    </row>
    <row r="5" spans="1:16" s="400" customFormat="1" ht="19.5" customHeight="1">
      <c r="A5" s="472" t="s">
        <v>1033</v>
      </c>
      <c r="B5" s="1024" t="s">
        <v>1034</v>
      </c>
      <c r="C5" s="1024"/>
      <c r="D5" s="1024"/>
      <c r="E5" s="1024"/>
      <c r="F5" s="1024"/>
      <c r="G5" s="1024"/>
      <c r="H5" s="1024"/>
      <c r="I5" s="473"/>
      <c r="J5" s="473"/>
      <c r="K5" s="473"/>
      <c r="L5" s="474"/>
      <c r="M5" s="474"/>
      <c r="N5" s="474"/>
    </row>
    <row r="6" spans="1:16" s="407" customFormat="1">
      <c r="A6" s="405" t="s">
        <v>217</v>
      </c>
      <c r="B6" s="406" t="s">
        <v>1035</v>
      </c>
      <c r="C6" s="404"/>
      <c r="D6" s="404"/>
      <c r="E6" s="404"/>
      <c r="F6" s="475"/>
      <c r="G6" s="475"/>
      <c r="H6" s="475"/>
      <c r="I6" s="476">
        <f>Anexa_ro!D10</f>
        <v>1100.9100000000001</v>
      </c>
      <c r="J6" s="476">
        <f>Anexa_ro!E10</f>
        <v>1105.95</v>
      </c>
      <c r="K6" s="476">
        <f>Anexa_ro!F10</f>
        <v>31.65</v>
      </c>
      <c r="L6" s="477"/>
      <c r="M6" s="477"/>
      <c r="N6" s="477"/>
      <c r="O6" s="478"/>
      <c r="P6" s="478"/>
    </row>
    <row r="7" spans="1:16" s="407" customFormat="1" ht="30">
      <c r="A7" s="405" t="s">
        <v>218</v>
      </c>
      <c r="B7" s="406" t="s">
        <v>1715</v>
      </c>
      <c r="C7" s="479">
        <v>1462.58</v>
      </c>
      <c r="D7" s="479">
        <v>1466.44</v>
      </c>
      <c r="E7" s="479">
        <v>32.6</v>
      </c>
      <c r="F7" s="480">
        <v>1755.1</v>
      </c>
      <c r="G7" s="480">
        <v>1759.73</v>
      </c>
      <c r="H7" s="480">
        <v>39.119999999999997</v>
      </c>
      <c r="I7" s="476">
        <f>Anexa_ro!D11</f>
        <v>1417.47</v>
      </c>
      <c r="J7" s="476">
        <f>Anexa_ro!E11</f>
        <v>1422.51</v>
      </c>
      <c r="K7" s="476">
        <f>Anexa_ro!F11</f>
        <v>34.01</v>
      </c>
      <c r="L7" s="481">
        <f>C7-I7</f>
        <v>45.1099999999999</v>
      </c>
      <c r="M7" s="481">
        <f>D7-J7</f>
        <v>43.930000000000064</v>
      </c>
      <c r="N7" s="481">
        <f t="shared" ref="N7:N38" si="0">H7-K7</f>
        <v>5.1099999999999994</v>
      </c>
      <c r="O7" s="478"/>
      <c r="P7" s="478"/>
    </row>
    <row r="8" spans="1:16" s="407" customFormat="1" ht="30">
      <c r="A8" s="405" t="s">
        <v>219</v>
      </c>
      <c r="B8" s="406" t="s">
        <v>1716</v>
      </c>
      <c r="C8" s="479" t="s">
        <v>949</v>
      </c>
      <c r="D8" s="479">
        <v>2223.31</v>
      </c>
      <c r="E8" s="479">
        <v>33.01</v>
      </c>
      <c r="F8" s="480"/>
      <c r="G8" s="480">
        <v>2667.97</v>
      </c>
      <c r="H8" s="480">
        <v>39.61</v>
      </c>
      <c r="I8" s="476" t="str">
        <f>Anexa_ro!D12</f>
        <v xml:space="preserve"> </v>
      </c>
      <c r="J8" s="476">
        <f>Anexa_ro!E12</f>
        <v>2549.5500000000002</v>
      </c>
      <c r="K8" s="476">
        <f>Anexa_ro!F12</f>
        <v>39.1</v>
      </c>
      <c r="L8" s="481"/>
      <c r="M8" s="481">
        <f t="shared" ref="M8:M39" si="1">D8-J8</f>
        <v>-326.24000000000024</v>
      </c>
      <c r="N8" s="481">
        <f t="shared" si="0"/>
        <v>0.50999999999999801</v>
      </c>
      <c r="O8" s="478"/>
      <c r="P8" s="478"/>
    </row>
    <row r="9" spans="1:16" s="407" customFormat="1" ht="30">
      <c r="A9" s="405" t="s">
        <v>220</v>
      </c>
      <c r="B9" s="406" t="s">
        <v>1717</v>
      </c>
      <c r="C9" s="479" t="s">
        <v>949</v>
      </c>
      <c r="D9" s="479">
        <v>3430.04</v>
      </c>
      <c r="E9" s="479">
        <v>40.36</v>
      </c>
      <c r="F9" s="480"/>
      <c r="G9" s="480">
        <v>4116.05</v>
      </c>
      <c r="H9" s="480">
        <v>48.43</v>
      </c>
      <c r="I9" s="476" t="str">
        <f>Anexa_ro!D13</f>
        <v xml:space="preserve"> </v>
      </c>
      <c r="J9" s="476">
        <f>Anexa_ro!E13</f>
        <v>2986.63</v>
      </c>
      <c r="K9" s="476">
        <f>Anexa_ro!F13</f>
        <v>50.42</v>
      </c>
      <c r="L9" s="481"/>
      <c r="M9" s="481">
        <f t="shared" si="1"/>
        <v>443.40999999999985</v>
      </c>
      <c r="N9" s="481">
        <f t="shared" si="0"/>
        <v>-1.990000000000002</v>
      </c>
      <c r="O9" s="478"/>
      <c r="P9" s="478"/>
    </row>
    <row r="10" spans="1:16" s="407" customFormat="1" ht="30">
      <c r="A10" s="405" t="s">
        <v>221</v>
      </c>
      <c r="B10" s="406" t="s">
        <v>1718</v>
      </c>
      <c r="C10" s="479" t="s">
        <v>949</v>
      </c>
      <c r="D10" s="479">
        <v>6742.09</v>
      </c>
      <c r="E10" s="479">
        <v>61.11</v>
      </c>
      <c r="F10" s="480"/>
      <c r="G10" s="480">
        <v>8090.51</v>
      </c>
      <c r="H10" s="480">
        <v>73.33</v>
      </c>
      <c r="I10" s="476" t="str">
        <f>Anexa_ro!D14</f>
        <v xml:space="preserve"> </v>
      </c>
      <c r="J10" s="476">
        <f>Anexa_ro!E14</f>
        <v>4137.1000000000004</v>
      </c>
      <c r="K10" s="476">
        <f>Anexa_ro!F14</f>
        <v>71.17</v>
      </c>
      <c r="L10" s="481"/>
      <c r="M10" s="481">
        <f t="shared" si="1"/>
        <v>2604.9899999999998</v>
      </c>
      <c r="N10" s="481">
        <f t="shared" si="0"/>
        <v>2.1599999999999966</v>
      </c>
      <c r="O10" s="478"/>
      <c r="P10" s="478"/>
    </row>
    <row r="11" spans="1:16" s="407" customFormat="1" ht="30">
      <c r="A11" s="405" t="s">
        <v>222</v>
      </c>
      <c r="B11" s="406" t="s">
        <v>1719</v>
      </c>
      <c r="C11" s="479" t="s">
        <v>949</v>
      </c>
      <c r="D11" s="479">
        <v>9854.85</v>
      </c>
      <c r="E11" s="479">
        <v>89.25</v>
      </c>
      <c r="F11" s="480"/>
      <c r="G11" s="480">
        <v>11825.82</v>
      </c>
      <c r="H11" s="480">
        <v>107.1</v>
      </c>
      <c r="I11" s="476" t="str">
        <f>Anexa_ro!D15</f>
        <v xml:space="preserve"> </v>
      </c>
      <c r="J11" s="476">
        <f>Anexa_ro!E15</f>
        <v>7701.68</v>
      </c>
      <c r="K11" s="476">
        <f>Anexa_ro!F15</f>
        <v>99.32</v>
      </c>
      <c r="L11" s="481"/>
      <c r="M11" s="481">
        <f t="shared" si="1"/>
        <v>2153.17</v>
      </c>
      <c r="N11" s="481">
        <f t="shared" si="0"/>
        <v>7.7800000000000011</v>
      </c>
      <c r="O11" s="478"/>
      <c r="P11" s="478"/>
    </row>
    <row r="12" spans="1:16" s="407" customFormat="1" ht="30">
      <c r="A12" s="405" t="s">
        <v>223</v>
      </c>
      <c r="B12" s="406" t="s">
        <v>1720</v>
      </c>
      <c r="C12" s="479" t="s">
        <v>949</v>
      </c>
      <c r="D12" s="479">
        <v>13328.66</v>
      </c>
      <c r="E12" s="479">
        <v>121.49</v>
      </c>
      <c r="F12" s="480"/>
      <c r="G12" s="480">
        <v>15994.39</v>
      </c>
      <c r="H12" s="480">
        <v>145.79</v>
      </c>
      <c r="I12" s="476" t="str">
        <f>Anexa_ro!D16</f>
        <v xml:space="preserve"> </v>
      </c>
      <c r="J12" s="476">
        <f>Anexa_ro!E16</f>
        <v>13023.44</v>
      </c>
      <c r="K12" s="476">
        <f>Anexa_ro!F16</f>
        <v>131.55000000000001</v>
      </c>
      <c r="L12" s="481"/>
      <c r="M12" s="481">
        <f t="shared" si="1"/>
        <v>305.21999999999935</v>
      </c>
      <c r="N12" s="481">
        <f t="shared" si="0"/>
        <v>14.239999999999981</v>
      </c>
      <c r="O12" s="478"/>
      <c r="P12" s="478"/>
    </row>
    <row r="13" spans="1:16" s="407" customFormat="1" ht="30">
      <c r="A13" s="405" t="s">
        <v>224</v>
      </c>
      <c r="B13" s="406" t="s">
        <v>1721</v>
      </c>
      <c r="C13" s="479" t="s">
        <v>949</v>
      </c>
      <c r="D13" s="479">
        <v>15066.94</v>
      </c>
      <c r="E13" s="479">
        <v>175.18</v>
      </c>
      <c r="F13" s="480"/>
      <c r="G13" s="480">
        <v>18080.330000000002</v>
      </c>
      <c r="H13" s="480">
        <v>210.22</v>
      </c>
      <c r="I13" s="476" t="str">
        <f>Anexa_ro!D17</f>
        <v xml:space="preserve"> </v>
      </c>
      <c r="J13" s="476">
        <f>Anexa_ro!E17</f>
        <v>13692.89</v>
      </c>
      <c r="K13" s="476">
        <f>Anexa_ro!F17</f>
        <v>169.42</v>
      </c>
      <c r="L13" s="481"/>
      <c r="M13" s="481">
        <f t="shared" si="1"/>
        <v>1374.0500000000011</v>
      </c>
      <c r="N13" s="481">
        <f t="shared" si="0"/>
        <v>40.800000000000011</v>
      </c>
      <c r="O13" s="478"/>
      <c r="P13" s="478"/>
    </row>
    <row r="14" spans="1:16" s="407" customFormat="1" ht="30">
      <c r="A14" s="405" t="s">
        <v>225</v>
      </c>
      <c r="B14" s="406" t="s">
        <v>1722</v>
      </c>
      <c r="C14" s="479" t="s">
        <v>949</v>
      </c>
      <c r="D14" s="479">
        <v>17428.080000000002</v>
      </c>
      <c r="E14" s="479">
        <v>225.86</v>
      </c>
      <c r="F14" s="480"/>
      <c r="G14" s="480">
        <v>20913.7</v>
      </c>
      <c r="H14" s="480">
        <v>271.02999999999997</v>
      </c>
      <c r="I14" s="476" t="str">
        <f>Anexa_ro!D18</f>
        <v xml:space="preserve"> </v>
      </c>
      <c r="J14" s="476">
        <f>Anexa_ro!E18</f>
        <v>18514.330000000002</v>
      </c>
      <c r="K14" s="476">
        <f>Anexa_ro!F18</f>
        <v>303.55</v>
      </c>
      <c r="L14" s="481"/>
      <c r="M14" s="481">
        <f t="shared" si="1"/>
        <v>-1086.25</v>
      </c>
      <c r="N14" s="481">
        <f t="shared" si="0"/>
        <v>-32.520000000000039</v>
      </c>
      <c r="O14" s="478"/>
      <c r="P14" s="478"/>
    </row>
    <row r="15" spans="1:16" s="407" customFormat="1" ht="30">
      <c r="A15" s="405" t="s">
        <v>226</v>
      </c>
      <c r="B15" s="406" t="s">
        <v>1723</v>
      </c>
      <c r="C15" s="479" t="s">
        <v>949</v>
      </c>
      <c r="D15" s="479">
        <v>23983.61</v>
      </c>
      <c r="E15" s="479">
        <v>407.8</v>
      </c>
      <c r="F15" s="480"/>
      <c r="G15" s="480">
        <v>28780.33</v>
      </c>
      <c r="H15" s="480">
        <v>489.36</v>
      </c>
      <c r="I15" s="476" t="str">
        <f>Anexa_ro!D19</f>
        <v xml:space="preserve"> </v>
      </c>
      <c r="J15" s="476">
        <f>Anexa_ro!E19</f>
        <v>23990.61</v>
      </c>
      <c r="K15" s="476">
        <f>Anexa_ro!F19</f>
        <v>326.83999999999997</v>
      </c>
      <c r="L15" s="481"/>
      <c r="M15" s="481">
        <f t="shared" si="1"/>
        <v>-7</v>
      </c>
      <c r="N15" s="481">
        <f t="shared" si="0"/>
        <v>162.52000000000004</v>
      </c>
      <c r="O15" s="478"/>
      <c r="P15" s="478"/>
    </row>
    <row r="16" spans="1:16" s="407" customFormat="1" ht="30">
      <c r="A16" s="405" t="s">
        <v>227</v>
      </c>
      <c r="B16" s="406" t="s">
        <v>1724</v>
      </c>
      <c r="C16" s="479" t="s">
        <v>949</v>
      </c>
      <c r="D16" s="479">
        <v>31282.63</v>
      </c>
      <c r="E16" s="479">
        <v>636.08000000000004</v>
      </c>
      <c r="F16" s="480"/>
      <c r="G16" s="480">
        <v>37539.160000000003</v>
      </c>
      <c r="H16" s="480">
        <v>763.3</v>
      </c>
      <c r="I16" s="476" t="str">
        <f>Anexa_ro!D20</f>
        <v xml:space="preserve"> </v>
      </c>
      <c r="J16" s="476">
        <f>Anexa_ro!E20</f>
        <v>32072.15</v>
      </c>
      <c r="K16" s="476">
        <f>Anexa_ro!F20</f>
        <v>446</v>
      </c>
      <c r="L16" s="481"/>
      <c r="M16" s="481">
        <f t="shared" si="1"/>
        <v>-789.52000000000044</v>
      </c>
      <c r="N16" s="481">
        <f t="shared" si="0"/>
        <v>317.29999999999995</v>
      </c>
      <c r="O16" s="478"/>
      <c r="P16" s="478"/>
    </row>
    <row r="17" spans="1:16" s="407" customFormat="1" ht="30">
      <c r="A17" s="405" t="s">
        <v>228</v>
      </c>
      <c r="B17" s="406" t="s">
        <v>1725</v>
      </c>
      <c r="C17" s="479" t="s">
        <v>949</v>
      </c>
      <c r="D17" s="479">
        <v>42661.34</v>
      </c>
      <c r="E17" s="479">
        <v>987.93</v>
      </c>
      <c r="F17" s="480"/>
      <c r="G17" s="480">
        <v>51193.61</v>
      </c>
      <c r="H17" s="480">
        <v>1185.52</v>
      </c>
      <c r="I17" s="476" t="str">
        <f>Anexa_ro!D21</f>
        <v xml:space="preserve"> </v>
      </c>
      <c r="J17" s="476">
        <f>Anexa_ro!E21</f>
        <v>48378.16</v>
      </c>
      <c r="K17" s="476">
        <f>Anexa_ro!F21</f>
        <v>683.55</v>
      </c>
      <c r="L17" s="481"/>
      <c r="M17" s="481">
        <f t="shared" si="1"/>
        <v>-5716.820000000007</v>
      </c>
      <c r="N17" s="481">
        <f t="shared" si="0"/>
        <v>501.97</v>
      </c>
      <c r="O17" s="478"/>
      <c r="P17" s="478"/>
    </row>
    <row r="18" spans="1:16" s="407" customFormat="1" ht="30">
      <c r="A18" s="405" t="s">
        <v>229</v>
      </c>
      <c r="B18" s="406" t="s">
        <v>1726</v>
      </c>
      <c r="C18" s="479" t="s">
        <v>949</v>
      </c>
      <c r="D18" s="479">
        <v>70144.77</v>
      </c>
      <c r="E18" s="479">
        <v>1273.32</v>
      </c>
      <c r="F18" s="480"/>
      <c r="G18" s="480">
        <v>84173.72</v>
      </c>
      <c r="H18" s="480">
        <v>1527.98</v>
      </c>
      <c r="I18" s="476" t="str">
        <f>Anexa_ro!D22</f>
        <v xml:space="preserve"> </v>
      </c>
      <c r="J18" s="476">
        <f>D18</f>
        <v>70144.77</v>
      </c>
      <c r="K18" s="476">
        <f>Anexa_ro!F22</f>
        <v>1050.48</v>
      </c>
      <c r="L18" s="481"/>
      <c r="M18" s="481">
        <f t="shared" si="1"/>
        <v>0</v>
      </c>
      <c r="N18" s="481">
        <f t="shared" si="0"/>
        <v>477.5</v>
      </c>
      <c r="O18" s="478"/>
      <c r="P18" s="478"/>
    </row>
    <row r="19" spans="1:16" s="407" customFormat="1" ht="30">
      <c r="A19" s="405" t="s">
        <v>230</v>
      </c>
      <c r="B19" s="406" t="s">
        <v>1727</v>
      </c>
      <c r="C19" s="479" t="s">
        <v>949</v>
      </c>
      <c r="D19" s="479">
        <v>100757.16</v>
      </c>
      <c r="E19" s="479">
        <v>1650.57</v>
      </c>
      <c r="F19" s="480"/>
      <c r="G19" s="480">
        <v>120908.59</v>
      </c>
      <c r="H19" s="480">
        <v>1980.68</v>
      </c>
      <c r="I19" s="476" t="str">
        <f>Anexa_ro!D23</f>
        <v xml:space="preserve"> </v>
      </c>
      <c r="J19" s="476">
        <f>D19</f>
        <v>100757.16</v>
      </c>
      <c r="K19" s="476">
        <f>Anexa_ro!F23</f>
        <v>1341.1</v>
      </c>
      <c r="L19" s="481"/>
      <c r="M19" s="481">
        <f t="shared" si="1"/>
        <v>0</v>
      </c>
      <c r="N19" s="481">
        <f t="shared" si="0"/>
        <v>639.58000000000015</v>
      </c>
      <c r="O19" s="478"/>
      <c r="P19" s="478"/>
    </row>
    <row r="20" spans="1:16" s="407" customFormat="1" ht="30">
      <c r="A20" s="405" t="s">
        <v>231</v>
      </c>
      <c r="B20" s="406" t="s">
        <v>1728</v>
      </c>
      <c r="C20" s="479">
        <v>1274.78</v>
      </c>
      <c r="D20" s="479">
        <v>1278.6300000000001</v>
      </c>
      <c r="E20" s="479">
        <v>24.19</v>
      </c>
      <c r="F20" s="480">
        <v>1529.74</v>
      </c>
      <c r="G20" s="480">
        <v>1534.36</v>
      </c>
      <c r="H20" s="480">
        <v>29.03</v>
      </c>
      <c r="I20" s="476">
        <f>Anexa_ro!D25</f>
        <v>1091.26</v>
      </c>
      <c r="J20" s="476">
        <f>Anexa_ro!E25</f>
        <v>1096.3</v>
      </c>
      <c r="K20" s="476">
        <f>Anexa_ro!F25</f>
        <v>31.65</v>
      </c>
      <c r="L20" s="481"/>
      <c r="M20" s="481">
        <f t="shared" si="1"/>
        <v>182.33000000000015</v>
      </c>
      <c r="N20" s="481">
        <f t="shared" si="0"/>
        <v>-2.6199999999999974</v>
      </c>
      <c r="O20" s="478"/>
      <c r="P20" s="478"/>
    </row>
    <row r="21" spans="1:16" s="407" customFormat="1" ht="30">
      <c r="A21" s="405" t="s">
        <v>232</v>
      </c>
      <c r="B21" s="406" t="s">
        <v>1729</v>
      </c>
      <c r="C21" s="479">
        <v>1275.6500000000001</v>
      </c>
      <c r="D21" s="479">
        <v>1279.51</v>
      </c>
      <c r="E21" s="479">
        <v>24.19</v>
      </c>
      <c r="F21" s="480">
        <v>1530.78</v>
      </c>
      <c r="G21" s="480">
        <v>1535.41</v>
      </c>
      <c r="H21" s="480">
        <v>29.03</v>
      </c>
      <c r="I21" s="476">
        <f>Anexa_ro!D26</f>
        <v>1112.51</v>
      </c>
      <c r="J21" s="476">
        <f>Anexa_ro!E26</f>
        <v>1117.56</v>
      </c>
      <c r="K21" s="476">
        <f>Anexa_ro!F26</f>
        <v>31.65</v>
      </c>
      <c r="L21" s="481">
        <f t="shared" ref="L21:L53" si="2">C21-I21</f>
        <v>163.1400000000001</v>
      </c>
      <c r="M21" s="481">
        <f t="shared" si="1"/>
        <v>161.95000000000005</v>
      </c>
      <c r="N21" s="481">
        <f t="shared" si="0"/>
        <v>-2.6199999999999974</v>
      </c>
      <c r="O21" s="478"/>
      <c r="P21" s="478"/>
    </row>
    <row r="22" spans="1:16" s="407" customFormat="1" ht="30">
      <c r="A22" s="405" t="s">
        <v>233</v>
      </c>
      <c r="B22" s="406" t="s">
        <v>1730</v>
      </c>
      <c r="C22" s="479">
        <v>1281.5899999999999</v>
      </c>
      <c r="D22" s="479">
        <v>1285.45</v>
      </c>
      <c r="E22" s="479">
        <v>24.19</v>
      </c>
      <c r="F22" s="480">
        <v>1537.91</v>
      </c>
      <c r="G22" s="480">
        <v>1542.54</v>
      </c>
      <c r="H22" s="480">
        <v>29.03</v>
      </c>
      <c r="I22" s="476">
        <f>Anexa_ro!D27</f>
        <v>1115.1600000000001</v>
      </c>
      <c r="J22" s="476">
        <f>Anexa_ro!E27</f>
        <v>1120.2</v>
      </c>
      <c r="K22" s="476">
        <f>Anexa_ro!F27</f>
        <v>31.65</v>
      </c>
      <c r="L22" s="481">
        <f t="shared" si="2"/>
        <v>166.42999999999984</v>
      </c>
      <c r="M22" s="481">
        <f t="shared" si="1"/>
        <v>165.25</v>
      </c>
      <c r="N22" s="481">
        <f t="shared" si="0"/>
        <v>-2.6199999999999974</v>
      </c>
      <c r="O22" s="478"/>
      <c r="P22" s="478"/>
    </row>
    <row r="23" spans="1:16" s="407" customFormat="1" ht="30">
      <c r="A23" s="405" t="s">
        <v>234</v>
      </c>
      <c r="B23" s="406" t="s">
        <v>1731</v>
      </c>
      <c r="C23" s="479">
        <v>1286.46</v>
      </c>
      <c r="D23" s="479">
        <v>1290.32</v>
      </c>
      <c r="E23" s="479">
        <v>24.19</v>
      </c>
      <c r="F23" s="480">
        <v>1543.75</v>
      </c>
      <c r="G23" s="480">
        <v>1548.38</v>
      </c>
      <c r="H23" s="480">
        <v>29.03</v>
      </c>
      <c r="I23" s="476">
        <f>Anexa_ro!D28</f>
        <v>1133.42</v>
      </c>
      <c r="J23" s="476">
        <f>Anexa_ro!E28</f>
        <v>1138.47</v>
      </c>
      <c r="K23" s="476">
        <f>Anexa_ro!F28</f>
        <v>31.65</v>
      </c>
      <c r="L23" s="481">
        <f t="shared" si="2"/>
        <v>153.03999999999996</v>
      </c>
      <c r="M23" s="481">
        <f t="shared" si="1"/>
        <v>151.84999999999991</v>
      </c>
      <c r="N23" s="481">
        <f t="shared" si="0"/>
        <v>-2.6199999999999974</v>
      </c>
      <c r="O23" s="478"/>
      <c r="P23" s="478"/>
    </row>
    <row r="24" spans="1:16" s="407" customFormat="1" ht="30">
      <c r="A24" s="405" t="s">
        <v>235</v>
      </c>
      <c r="B24" s="406" t="s">
        <v>1732</v>
      </c>
      <c r="C24" s="479">
        <v>1286.52</v>
      </c>
      <c r="D24" s="479">
        <v>1290.3800000000001</v>
      </c>
      <c r="E24" s="479">
        <v>24.19</v>
      </c>
      <c r="F24" s="480">
        <v>1543.82</v>
      </c>
      <c r="G24" s="480">
        <v>1548.46</v>
      </c>
      <c r="H24" s="480">
        <v>29.03</v>
      </c>
      <c r="I24" s="476">
        <f>Anexa_ro!D29</f>
        <v>1108.49</v>
      </c>
      <c r="J24" s="476">
        <f>Anexa_ro!E29</f>
        <v>1113.53</v>
      </c>
      <c r="K24" s="476">
        <f>Anexa_ro!F29</f>
        <v>31.65</v>
      </c>
      <c r="L24" s="481">
        <f t="shared" si="2"/>
        <v>178.02999999999997</v>
      </c>
      <c r="M24" s="481">
        <f t="shared" si="1"/>
        <v>176.85000000000014</v>
      </c>
      <c r="N24" s="481">
        <f t="shared" si="0"/>
        <v>-2.6199999999999974</v>
      </c>
      <c r="O24" s="478"/>
      <c r="P24" s="478"/>
    </row>
    <row r="25" spans="1:16" s="407" customFormat="1" ht="30">
      <c r="A25" s="405" t="s">
        <v>236</v>
      </c>
      <c r="B25" s="406" t="s">
        <v>1733</v>
      </c>
      <c r="C25" s="479">
        <v>1306.96</v>
      </c>
      <c r="D25" s="479">
        <v>1310.82</v>
      </c>
      <c r="E25" s="479">
        <v>24.19</v>
      </c>
      <c r="F25" s="480">
        <v>1568.35</v>
      </c>
      <c r="G25" s="480">
        <v>1572.98</v>
      </c>
      <c r="H25" s="480">
        <v>29.03</v>
      </c>
      <c r="I25" s="476">
        <f>Anexa_ro!D30</f>
        <v>1118.51</v>
      </c>
      <c r="J25" s="476">
        <f>Anexa_ro!E30</f>
        <v>1123.55</v>
      </c>
      <c r="K25" s="476">
        <f>Anexa_ro!F30</f>
        <v>31.65</v>
      </c>
      <c r="L25" s="481">
        <f t="shared" si="2"/>
        <v>188.45000000000005</v>
      </c>
      <c r="M25" s="481">
        <f t="shared" si="1"/>
        <v>187.26999999999998</v>
      </c>
      <c r="N25" s="481">
        <f t="shared" si="0"/>
        <v>-2.6199999999999974</v>
      </c>
      <c r="O25" s="478"/>
      <c r="P25" s="478"/>
    </row>
    <row r="26" spans="1:16" s="407" customFormat="1" ht="30">
      <c r="A26" s="405" t="s">
        <v>237</v>
      </c>
      <c r="B26" s="406" t="s">
        <v>1734</v>
      </c>
      <c r="C26" s="479">
        <v>1319.62</v>
      </c>
      <c r="D26" s="479">
        <v>1323.48</v>
      </c>
      <c r="E26" s="479">
        <v>24.19</v>
      </c>
      <c r="F26" s="480">
        <v>1583.54</v>
      </c>
      <c r="G26" s="480">
        <v>1588.18</v>
      </c>
      <c r="H26" s="480">
        <v>29.03</v>
      </c>
      <c r="I26" s="476">
        <f>Anexa_ro!D31</f>
        <v>1163.8499999999999</v>
      </c>
      <c r="J26" s="476">
        <f>Anexa_ro!E31</f>
        <v>1168.8900000000001</v>
      </c>
      <c r="K26" s="476">
        <f>Anexa_ro!F31</f>
        <v>31.65</v>
      </c>
      <c r="L26" s="481">
        <f t="shared" si="2"/>
        <v>155.76999999999998</v>
      </c>
      <c r="M26" s="481">
        <f t="shared" si="1"/>
        <v>154.58999999999992</v>
      </c>
      <c r="N26" s="481">
        <f t="shared" si="0"/>
        <v>-2.6199999999999974</v>
      </c>
      <c r="O26" s="478"/>
      <c r="P26" s="478"/>
    </row>
    <row r="27" spans="1:16" s="407" customFormat="1" ht="30">
      <c r="A27" s="405" t="s">
        <v>238</v>
      </c>
      <c r="B27" s="406" t="s">
        <v>1735</v>
      </c>
      <c r="C27" s="479">
        <v>1362.12</v>
      </c>
      <c r="D27" s="479">
        <v>1365.98</v>
      </c>
      <c r="E27" s="479">
        <v>24.19</v>
      </c>
      <c r="F27" s="480">
        <v>1634.54</v>
      </c>
      <c r="G27" s="480">
        <v>1639.18</v>
      </c>
      <c r="H27" s="480">
        <v>29.03</v>
      </c>
      <c r="I27" s="476">
        <f>Anexa_ro!D32</f>
        <v>1225.4000000000001</v>
      </c>
      <c r="J27" s="476">
        <f>Anexa_ro!E32</f>
        <v>1230.44</v>
      </c>
      <c r="K27" s="476">
        <f>Anexa_ro!F32</f>
        <v>31.65</v>
      </c>
      <c r="L27" s="481">
        <f t="shared" si="2"/>
        <v>136.7199999999998</v>
      </c>
      <c r="M27" s="481">
        <f t="shared" si="1"/>
        <v>135.53999999999996</v>
      </c>
      <c r="N27" s="481">
        <f t="shared" si="0"/>
        <v>-2.6199999999999974</v>
      </c>
      <c r="O27" s="478"/>
      <c r="P27" s="478"/>
    </row>
    <row r="28" spans="1:16" s="407" customFormat="1" ht="30">
      <c r="A28" s="405" t="s">
        <v>239</v>
      </c>
      <c r="B28" s="406" t="s">
        <v>1736</v>
      </c>
      <c r="C28" s="479">
        <v>1457.07</v>
      </c>
      <c r="D28" s="479">
        <v>1460.93</v>
      </c>
      <c r="E28" s="479">
        <v>24.19</v>
      </c>
      <c r="F28" s="480">
        <v>1748.48</v>
      </c>
      <c r="G28" s="480">
        <v>1753.12</v>
      </c>
      <c r="H28" s="480">
        <v>29.03</v>
      </c>
      <c r="I28" s="476">
        <f>Anexa_ro!D33</f>
        <v>1323.18</v>
      </c>
      <c r="J28" s="476">
        <f>Anexa_ro!E33</f>
        <v>1328.22</v>
      </c>
      <c r="K28" s="476">
        <f>Anexa_ro!F33</f>
        <v>31.65</v>
      </c>
      <c r="L28" s="481">
        <f t="shared" si="2"/>
        <v>133.88999999999987</v>
      </c>
      <c r="M28" s="481">
        <f t="shared" si="1"/>
        <v>132.71000000000004</v>
      </c>
      <c r="N28" s="481">
        <f t="shared" si="0"/>
        <v>-2.6199999999999974</v>
      </c>
      <c r="O28" s="478"/>
      <c r="P28" s="478"/>
    </row>
    <row r="29" spans="1:16" s="407" customFormat="1" ht="30">
      <c r="A29" s="405" t="s">
        <v>240</v>
      </c>
      <c r="B29" s="406" t="s">
        <v>1737</v>
      </c>
      <c r="C29" s="479">
        <v>1489.06</v>
      </c>
      <c r="D29" s="479">
        <v>1492.92</v>
      </c>
      <c r="E29" s="479">
        <v>24.19</v>
      </c>
      <c r="F29" s="480">
        <v>1786.87</v>
      </c>
      <c r="G29" s="480">
        <v>1791.5</v>
      </c>
      <c r="H29" s="480">
        <v>29.03</v>
      </c>
      <c r="I29" s="476">
        <f>Anexa_ro!D34</f>
        <v>1356.04</v>
      </c>
      <c r="J29" s="476">
        <f>Anexa_ro!E34</f>
        <v>1361.08</v>
      </c>
      <c r="K29" s="476">
        <f>Anexa_ro!F34</f>
        <v>31.65</v>
      </c>
      <c r="L29" s="481">
        <f t="shared" si="2"/>
        <v>133.01999999999998</v>
      </c>
      <c r="M29" s="481">
        <f t="shared" si="1"/>
        <v>131.84000000000015</v>
      </c>
      <c r="N29" s="481">
        <f t="shared" si="0"/>
        <v>-2.6199999999999974</v>
      </c>
      <c r="O29" s="478"/>
      <c r="P29" s="478"/>
    </row>
    <row r="30" spans="1:16" s="407" customFormat="1" ht="30">
      <c r="A30" s="405" t="s">
        <v>241</v>
      </c>
      <c r="B30" s="406" t="s">
        <v>1738</v>
      </c>
      <c r="C30" s="479">
        <v>1592.76</v>
      </c>
      <c r="D30" s="479">
        <v>1596.62</v>
      </c>
      <c r="E30" s="479">
        <v>24.19</v>
      </c>
      <c r="F30" s="480">
        <v>1911.31</v>
      </c>
      <c r="G30" s="480">
        <v>1915.94</v>
      </c>
      <c r="H30" s="480">
        <v>29.03</v>
      </c>
      <c r="I30" s="476">
        <f>Anexa_ro!D35</f>
        <v>1449.67</v>
      </c>
      <c r="J30" s="476">
        <f>Anexa_ro!E35</f>
        <v>1454.71</v>
      </c>
      <c r="K30" s="476">
        <f>Anexa_ro!F35</f>
        <v>31.65</v>
      </c>
      <c r="L30" s="481">
        <f t="shared" si="2"/>
        <v>143.08999999999992</v>
      </c>
      <c r="M30" s="481">
        <f t="shared" si="1"/>
        <v>141.90999999999985</v>
      </c>
      <c r="N30" s="481">
        <f t="shared" si="0"/>
        <v>-2.6199999999999974</v>
      </c>
      <c r="O30" s="478"/>
      <c r="P30" s="478"/>
    </row>
    <row r="31" spans="1:16" s="407" customFormat="1" ht="30">
      <c r="A31" s="405" t="s">
        <v>242</v>
      </c>
      <c r="B31" s="406" t="s">
        <v>1739</v>
      </c>
      <c r="C31" s="479">
        <v>1794.89</v>
      </c>
      <c r="D31" s="479">
        <v>1798.75</v>
      </c>
      <c r="E31" s="479">
        <v>24.19</v>
      </c>
      <c r="F31" s="480">
        <v>2153.87</v>
      </c>
      <c r="G31" s="480">
        <v>2158.5</v>
      </c>
      <c r="H31" s="480">
        <v>29.03</v>
      </c>
      <c r="I31" s="476">
        <f>Anexa_ro!D36</f>
        <v>1591.08</v>
      </c>
      <c r="J31" s="476">
        <f>Anexa_ro!E36</f>
        <v>1596.12</v>
      </c>
      <c r="K31" s="476">
        <f>Anexa_ro!F36</f>
        <v>31.65</v>
      </c>
      <c r="L31" s="481">
        <f t="shared" si="2"/>
        <v>203.81000000000017</v>
      </c>
      <c r="M31" s="481">
        <f t="shared" si="1"/>
        <v>202.63000000000011</v>
      </c>
      <c r="N31" s="481">
        <f t="shared" si="0"/>
        <v>-2.6199999999999974</v>
      </c>
      <c r="O31" s="478"/>
      <c r="P31" s="478"/>
    </row>
    <row r="32" spans="1:16" s="407" customFormat="1" ht="30">
      <c r="A32" s="405" t="s">
        <v>243</v>
      </c>
      <c r="B32" s="406" t="s">
        <v>1740</v>
      </c>
      <c r="C32" s="479">
        <v>2149.5500000000002</v>
      </c>
      <c r="D32" s="479">
        <v>2153.41</v>
      </c>
      <c r="E32" s="479">
        <v>24.19</v>
      </c>
      <c r="F32" s="480">
        <v>2579.46</v>
      </c>
      <c r="G32" s="480">
        <v>2584.09</v>
      </c>
      <c r="H32" s="480">
        <v>29.03</v>
      </c>
      <c r="I32" s="476">
        <f>Anexa_ro!D37</f>
        <v>2017.28</v>
      </c>
      <c r="J32" s="476">
        <f>Anexa_ro!E37</f>
        <v>2022.32</v>
      </c>
      <c r="K32" s="476">
        <f>Anexa_ro!F37</f>
        <v>31.65</v>
      </c>
      <c r="L32" s="481">
        <f t="shared" si="2"/>
        <v>132.27000000000021</v>
      </c>
      <c r="M32" s="481">
        <f t="shared" si="1"/>
        <v>131.08999999999992</v>
      </c>
      <c r="N32" s="481">
        <f t="shared" si="0"/>
        <v>-2.6199999999999974</v>
      </c>
      <c r="O32" s="478"/>
      <c r="P32" s="478"/>
    </row>
    <row r="33" spans="1:16" s="407" customFormat="1" ht="30">
      <c r="A33" s="405" t="s">
        <v>244</v>
      </c>
      <c r="B33" s="406" t="s">
        <v>1741</v>
      </c>
      <c r="C33" s="479">
        <v>2572.84</v>
      </c>
      <c r="D33" s="479">
        <v>2576.6999999999998</v>
      </c>
      <c r="E33" s="479">
        <v>24.19</v>
      </c>
      <c r="F33" s="480">
        <v>3087.41</v>
      </c>
      <c r="G33" s="480">
        <v>3092.04</v>
      </c>
      <c r="H33" s="480">
        <v>29.03</v>
      </c>
      <c r="I33" s="476">
        <f>Anexa_ro!D38</f>
        <v>2006.46</v>
      </c>
      <c r="J33" s="476">
        <f>Anexa_ro!E38</f>
        <v>2011.5</v>
      </c>
      <c r="K33" s="476">
        <f>Anexa_ro!F38</f>
        <v>31.65</v>
      </c>
      <c r="L33" s="481">
        <f t="shared" si="2"/>
        <v>566.38000000000011</v>
      </c>
      <c r="M33" s="481">
        <f t="shared" si="1"/>
        <v>565.19999999999982</v>
      </c>
      <c r="N33" s="481">
        <f t="shared" si="0"/>
        <v>-2.6199999999999974</v>
      </c>
      <c r="O33" s="478"/>
      <c r="P33" s="478"/>
    </row>
    <row r="34" spans="1:16" s="407" customFormat="1" ht="30">
      <c r="A34" s="405" t="s">
        <v>245</v>
      </c>
      <c r="B34" s="406" t="s">
        <v>1742</v>
      </c>
      <c r="C34" s="479">
        <v>2639.97</v>
      </c>
      <c r="D34" s="479">
        <v>2643.83</v>
      </c>
      <c r="E34" s="479">
        <v>24.19</v>
      </c>
      <c r="F34" s="480">
        <v>3167.96</v>
      </c>
      <c r="G34" s="480">
        <v>3172.6</v>
      </c>
      <c r="H34" s="480">
        <v>29.03</v>
      </c>
      <c r="I34" s="476">
        <f>Anexa_ro!D39</f>
        <v>2017.28</v>
      </c>
      <c r="J34" s="476">
        <f>Anexa_ro!E39</f>
        <v>2022.32</v>
      </c>
      <c r="K34" s="476">
        <f>Anexa_ro!F39</f>
        <v>31.65</v>
      </c>
      <c r="L34" s="481">
        <f t="shared" si="2"/>
        <v>622.68999999999983</v>
      </c>
      <c r="M34" s="481">
        <f t="shared" si="1"/>
        <v>621.51</v>
      </c>
      <c r="N34" s="481">
        <f t="shared" si="0"/>
        <v>-2.6199999999999974</v>
      </c>
      <c r="O34" s="478"/>
      <c r="P34" s="478"/>
    </row>
    <row r="35" spans="1:16" s="407" customFormat="1" ht="30">
      <c r="A35" s="405" t="s">
        <v>246</v>
      </c>
      <c r="B35" s="406" t="s">
        <v>1743</v>
      </c>
      <c r="C35" s="479">
        <v>2533.8000000000002</v>
      </c>
      <c r="D35" s="479">
        <v>2537.66</v>
      </c>
      <c r="E35" s="479">
        <v>24.19</v>
      </c>
      <c r="F35" s="480">
        <v>3040.56</v>
      </c>
      <c r="G35" s="480">
        <v>3045.19</v>
      </c>
      <c r="H35" s="480">
        <v>29.03</v>
      </c>
      <c r="I35" s="476">
        <f>Anexa_ro!D40</f>
        <v>2342.9899999999998</v>
      </c>
      <c r="J35" s="476">
        <f>Anexa_ro!E40</f>
        <v>2348.0300000000002</v>
      </c>
      <c r="K35" s="476">
        <f>Anexa_ro!F40</f>
        <v>31.65</v>
      </c>
      <c r="L35" s="481">
        <f t="shared" si="2"/>
        <v>190.8100000000004</v>
      </c>
      <c r="M35" s="481">
        <f t="shared" si="1"/>
        <v>189.62999999999965</v>
      </c>
      <c r="N35" s="481">
        <f t="shared" si="0"/>
        <v>-2.6199999999999974</v>
      </c>
      <c r="O35" s="478"/>
      <c r="P35" s="478"/>
    </row>
    <row r="36" spans="1:16" s="407" customFormat="1" ht="30">
      <c r="A36" s="405" t="s">
        <v>247</v>
      </c>
      <c r="B36" s="406" t="s">
        <v>1744</v>
      </c>
      <c r="C36" s="479">
        <v>2795.64</v>
      </c>
      <c r="D36" s="479">
        <v>2799.5</v>
      </c>
      <c r="E36" s="479">
        <v>24.19</v>
      </c>
      <c r="F36" s="480">
        <v>3354.77</v>
      </c>
      <c r="G36" s="480">
        <v>3359.4</v>
      </c>
      <c r="H36" s="480">
        <v>29.03</v>
      </c>
      <c r="I36" s="476">
        <f>Anexa_ro!D41</f>
        <v>2390.71</v>
      </c>
      <c r="J36" s="476">
        <f>Anexa_ro!E41</f>
        <v>2395.75</v>
      </c>
      <c r="K36" s="476">
        <f>Anexa_ro!F41</f>
        <v>31.65</v>
      </c>
      <c r="L36" s="481">
        <f t="shared" si="2"/>
        <v>404.92999999999984</v>
      </c>
      <c r="M36" s="481">
        <f t="shared" si="1"/>
        <v>403.75</v>
      </c>
      <c r="N36" s="481">
        <f t="shared" si="0"/>
        <v>-2.6199999999999974</v>
      </c>
      <c r="O36" s="478"/>
      <c r="P36" s="478"/>
    </row>
    <row r="37" spans="1:16" s="407" customFormat="1" ht="30">
      <c r="A37" s="405" t="s">
        <v>248</v>
      </c>
      <c r="B37" s="406" t="s">
        <v>1745</v>
      </c>
      <c r="C37" s="479">
        <v>1567.87</v>
      </c>
      <c r="D37" s="479">
        <v>1571.73</v>
      </c>
      <c r="E37" s="479">
        <v>32.6</v>
      </c>
      <c r="F37" s="480">
        <v>1881.44</v>
      </c>
      <c r="G37" s="480">
        <v>1886.08</v>
      </c>
      <c r="H37" s="480">
        <v>39.119999999999997</v>
      </c>
      <c r="I37" s="476">
        <f>Anexa_ro!D42</f>
        <v>1594.18</v>
      </c>
      <c r="J37" s="476">
        <f>Anexa_ro!E42</f>
        <v>1599.22</v>
      </c>
      <c r="K37" s="476">
        <f>Anexa_ro!F42</f>
        <v>34.01</v>
      </c>
      <c r="L37" s="481">
        <f t="shared" si="2"/>
        <v>-26.310000000000173</v>
      </c>
      <c r="M37" s="481">
        <f t="shared" si="1"/>
        <v>-27.490000000000009</v>
      </c>
      <c r="N37" s="481">
        <f t="shared" si="0"/>
        <v>5.1099999999999994</v>
      </c>
      <c r="O37" s="478" t="s">
        <v>1746</v>
      </c>
      <c r="P37" s="478"/>
    </row>
    <row r="38" spans="1:16" s="135" customFormat="1" ht="30">
      <c r="A38" s="405" t="s">
        <v>249</v>
      </c>
      <c r="B38" s="406" t="s">
        <v>1747</v>
      </c>
      <c r="C38" s="479">
        <v>1585.47</v>
      </c>
      <c r="D38" s="479">
        <v>1589.33</v>
      </c>
      <c r="E38" s="479">
        <v>32.6</v>
      </c>
      <c r="F38" s="480">
        <v>1902.56</v>
      </c>
      <c r="G38" s="480">
        <v>1907.2</v>
      </c>
      <c r="H38" s="480">
        <v>39.119999999999997</v>
      </c>
      <c r="I38" s="476">
        <f>Anexa_ro!D43</f>
        <v>1614.22</v>
      </c>
      <c r="J38" s="476">
        <f>Anexa_ro!E43</f>
        <v>1619.27</v>
      </c>
      <c r="K38" s="476">
        <f>Anexa_ro!F43</f>
        <v>34.01</v>
      </c>
      <c r="L38" s="481">
        <f t="shared" si="2"/>
        <v>-28.75</v>
      </c>
      <c r="M38" s="481">
        <f t="shared" si="1"/>
        <v>-29.940000000000055</v>
      </c>
      <c r="N38" s="481">
        <f t="shared" si="0"/>
        <v>5.1099999999999994</v>
      </c>
      <c r="O38" s="478"/>
      <c r="P38" s="478"/>
    </row>
    <row r="39" spans="1:16" s="135" customFormat="1" ht="30">
      <c r="A39" s="405" t="s">
        <v>250</v>
      </c>
      <c r="B39" s="406" t="s">
        <v>1748</v>
      </c>
      <c r="C39" s="479">
        <v>1585.83</v>
      </c>
      <c r="D39" s="479">
        <v>1589.69</v>
      </c>
      <c r="E39" s="479">
        <v>32.6</v>
      </c>
      <c r="F39" s="480">
        <v>1903</v>
      </c>
      <c r="G39" s="480">
        <v>1907.63</v>
      </c>
      <c r="H39" s="480">
        <v>39.119999999999997</v>
      </c>
      <c r="I39" s="476">
        <f>Anexa_ro!D44</f>
        <v>1606.19</v>
      </c>
      <c r="J39" s="476">
        <f>Anexa_ro!E44</f>
        <v>1611.23</v>
      </c>
      <c r="K39" s="476">
        <f>Anexa_ro!F44</f>
        <v>34.01</v>
      </c>
      <c r="L39" s="481">
        <f t="shared" si="2"/>
        <v>-20.360000000000127</v>
      </c>
      <c r="M39" s="481">
        <f t="shared" si="1"/>
        <v>-21.539999999999964</v>
      </c>
      <c r="N39" s="481">
        <f t="shared" ref="N39:N70" si="3">H39-K39</f>
        <v>5.1099999999999994</v>
      </c>
      <c r="O39" s="478"/>
      <c r="P39" s="478"/>
    </row>
    <row r="40" spans="1:16" s="135" customFormat="1" ht="30">
      <c r="A40" s="405" t="s">
        <v>251</v>
      </c>
      <c r="B40" s="406" t="s">
        <v>1749</v>
      </c>
      <c r="C40" s="479">
        <v>1587.14</v>
      </c>
      <c r="D40" s="479">
        <v>1591</v>
      </c>
      <c r="E40" s="479">
        <v>32.6</v>
      </c>
      <c r="F40" s="480">
        <v>1904.57</v>
      </c>
      <c r="G40" s="480">
        <v>1909.2</v>
      </c>
      <c r="H40" s="480">
        <v>39.119999999999997</v>
      </c>
      <c r="I40" s="476">
        <f>Anexa_ro!D45</f>
        <v>1614.61</v>
      </c>
      <c r="J40" s="476">
        <f>Anexa_ro!E45</f>
        <v>1619.65</v>
      </c>
      <c r="K40" s="476">
        <f>Anexa_ro!F45</f>
        <v>34.01</v>
      </c>
      <c r="L40" s="481">
        <f t="shared" si="2"/>
        <v>-27.4699999999998</v>
      </c>
      <c r="M40" s="481">
        <f t="shared" ref="M40:M71" si="4">D40-J40</f>
        <v>-28.650000000000091</v>
      </c>
      <c r="N40" s="481">
        <f t="shared" si="3"/>
        <v>5.1099999999999994</v>
      </c>
      <c r="O40" s="478"/>
      <c r="P40" s="478"/>
    </row>
    <row r="41" spans="1:16" s="135" customFormat="1" ht="30">
      <c r="A41" s="405" t="s">
        <v>252</v>
      </c>
      <c r="B41" s="406" t="s">
        <v>1750</v>
      </c>
      <c r="C41" s="479">
        <v>1596.34</v>
      </c>
      <c r="D41" s="479">
        <v>1600.2</v>
      </c>
      <c r="E41" s="479">
        <v>32.6</v>
      </c>
      <c r="F41" s="480">
        <v>1915.61</v>
      </c>
      <c r="G41" s="480">
        <v>1920.24</v>
      </c>
      <c r="H41" s="480">
        <v>39.119999999999997</v>
      </c>
      <c r="I41" s="476">
        <f>Anexa_ro!D46</f>
        <v>1635.04</v>
      </c>
      <c r="J41" s="476">
        <f>Anexa_ro!E46</f>
        <v>1640.09</v>
      </c>
      <c r="K41" s="476">
        <f>Anexa_ro!F46</f>
        <v>34.01</v>
      </c>
      <c r="L41" s="481">
        <f t="shared" si="2"/>
        <v>-38.700000000000045</v>
      </c>
      <c r="M41" s="481">
        <f t="shared" si="4"/>
        <v>-39.889999999999873</v>
      </c>
      <c r="N41" s="481">
        <f t="shared" si="3"/>
        <v>5.1099999999999994</v>
      </c>
      <c r="O41" s="478"/>
      <c r="P41" s="478"/>
    </row>
    <row r="42" spans="1:16" s="135" customFormat="1" ht="30">
      <c r="A42" s="405" t="s">
        <v>253</v>
      </c>
      <c r="B42" s="406" t="s">
        <v>1751</v>
      </c>
      <c r="C42" s="479">
        <v>1627.42</v>
      </c>
      <c r="D42" s="479">
        <v>1631.28</v>
      </c>
      <c r="E42" s="479">
        <v>32.6</v>
      </c>
      <c r="F42" s="480">
        <v>1952.9</v>
      </c>
      <c r="G42" s="480">
        <v>1957.54</v>
      </c>
      <c r="H42" s="480">
        <v>39.119999999999997</v>
      </c>
      <c r="I42" s="476">
        <f>Anexa_ro!D47</f>
        <v>1654.28</v>
      </c>
      <c r="J42" s="476">
        <f>Anexa_ro!E47</f>
        <v>1659.32</v>
      </c>
      <c r="K42" s="476">
        <f>Anexa_ro!F47</f>
        <v>34.01</v>
      </c>
      <c r="L42" s="481">
        <f t="shared" si="2"/>
        <v>-26.8599999999999</v>
      </c>
      <c r="M42" s="481">
        <f t="shared" si="4"/>
        <v>-28.039999999999964</v>
      </c>
      <c r="N42" s="481">
        <f t="shared" si="3"/>
        <v>5.1099999999999994</v>
      </c>
      <c r="O42" s="478"/>
      <c r="P42" s="478"/>
    </row>
    <row r="43" spans="1:16" s="135" customFormat="1" ht="30">
      <c r="A43" s="405" t="s">
        <v>254</v>
      </c>
      <c r="B43" s="406" t="s">
        <v>1752</v>
      </c>
      <c r="C43" s="479">
        <v>1632.65</v>
      </c>
      <c r="D43" s="479">
        <v>1636.51</v>
      </c>
      <c r="E43" s="479">
        <v>32.6</v>
      </c>
      <c r="F43" s="480">
        <v>1959.18</v>
      </c>
      <c r="G43" s="480">
        <v>1963.81</v>
      </c>
      <c r="H43" s="480">
        <v>39.119999999999997</v>
      </c>
      <c r="I43" s="476">
        <f>Anexa_ro!D48</f>
        <v>1682.53</v>
      </c>
      <c r="J43" s="476">
        <f>Anexa_ro!E48</f>
        <v>1687.58</v>
      </c>
      <c r="K43" s="476">
        <f>Anexa_ro!F48</f>
        <v>34.01</v>
      </c>
      <c r="L43" s="481">
        <f t="shared" si="2"/>
        <v>-49.879999999999882</v>
      </c>
      <c r="M43" s="481">
        <f t="shared" si="4"/>
        <v>-51.069999999999936</v>
      </c>
      <c r="N43" s="481">
        <f t="shared" si="3"/>
        <v>5.1099999999999994</v>
      </c>
      <c r="O43" s="478"/>
      <c r="P43" s="478"/>
    </row>
    <row r="44" spans="1:16" s="135" customFormat="1" ht="30">
      <c r="A44" s="405" t="s">
        <v>255</v>
      </c>
      <c r="B44" s="406" t="s">
        <v>1753</v>
      </c>
      <c r="C44" s="479">
        <v>1671.94</v>
      </c>
      <c r="D44" s="479">
        <v>1675.8</v>
      </c>
      <c r="E44" s="479">
        <v>32.6</v>
      </c>
      <c r="F44" s="480">
        <v>2006.33</v>
      </c>
      <c r="G44" s="480">
        <v>2010.96</v>
      </c>
      <c r="H44" s="480">
        <v>39.119999999999997</v>
      </c>
      <c r="I44" s="476">
        <f>Anexa_ro!D49</f>
        <v>1708.7</v>
      </c>
      <c r="J44" s="476">
        <f>Anexa_ro!E49</f>
        <v>1713.74</v>
      </c>
      <c r="K44" s="476">
        <f>Anexa_ro!F49</f>
        <v>34.01</v>
      </c>
      <c r="L44" s="481">
        <f t="shared" si="2"/>
        <v>-36.759999999999991</v>
      </c>
      <c r="M44" s="481">
        <f t="shared" si="4"/>
        <v>-37.940000000000055</v>
      </c>
      <c r="N44" s="481">
        <f t="shared" si="3"/>
        <v>5.1099999999999994</v>
      </c>
      <c r="O44" s="478"/>
      <c r="P44" s="478"/>
    </row>
    <row r="45" spans="1:16" s="135" customFormat="1" ht="30">
      <c r="A45" s="405" t="s">
        <v>256</v>
      </c>
      <c r="B45" s="406" t="s">
        <v>1754</v>
      </c>
      <c r="C45" s="479">
        <v>1772.05</v>
      </c>
      <c r="D45" s="479">
        <v>1775.91</v>
      </c>
      <c r="E45" s="479">
        <v>32.6</v>
      </c>
      <c r="F45" s="480">
        <v>2126.46</v>
      </c>
      <c r="G45" s="480">
        <v>2131.09</v>
      </c>
      <c r="H45" s="480">
        <v>39.119999999999997</v>
      </c>
      <c r="I45" s="476">
        <f>Anexa_ro!D50</f>
        <v>1823.08</v>
      </c>
      <c r="J45" s="476">
        <f>Anexa_ro!E50</f>
        <v>1828.13</v>
      </c>
      <c r="K45" s="476">
        <f>Anexa_ro!F50</f>
        <v>34.01</v>
      </c>
      <c r="L45" s="481">
        <f t="shared" si="2"/>
        <v>-51.029999999999973</v>
      </c>
      <c r="M45" s="481">
        <f t="shared" si="4"/>
        <v>-52.220000000000027</v>
      </c>
      <c r="N45" s="481">
        <f t="shared" si="3"/>
        <v>5.1099999999999994</v>
      </c>
      <c r="O45" s="478"/>
      <c r="P45" s="478"/>
    </row>
    <row r="46" spans="1:16" s="135" customFormat="1" ht="30">
      <c r="A46" s="405" t="s">
        <v>257</v>
      </c>
      <c r="B46" s="406" t="s">
        <v>1755</v>
      </c>
      <c r="C46" s="479">
        <v>1798.88</v>
      </c>
      <c r="D46" s="479">
        <v>1802.74</v>
      </c>
      <c r="E46" s="479">
        <v>32.6</v>
      </c>
      <c r="F46" s="480">
        <v>2158.66</v>
      </c>
      <c r="G46" s="480">
        <v>2163.29</v>
      </c>
      <c r="H46" s="480">
        <v>39.119999999999997</v>
      </c>
      <c r="I46" s="476">
        <f>Anexa_ro!D51</f>
        <v>1850.53</v>
      </c>
      <c r="J46" s="476">
        <f>Anexa_ro!E51</f>
        <v>1855.58</v>
      </c>
      <c r="K46" s="476">
        <f>Anexa_ro!F51</f>
        <v>34.01</v>
      </c>
      <c r="L46" s="481">
        <f t="shared" si="2"/>
        <v>-51.649999999999864</v>
      </c>
      <c r="M46" s="481">
        <f t="shared" si="4"/>
        <v>-52.839999999999918</v>
      </c>
      <c r="N46" s="481">
        <f t="shared" si="3"/>
        <v>5.1099999999999994</v>
      </c>
      <c r="O46" s="478"/>
      <c r="P46" s="478"/>
    </row>
    <row r="47" spans="1:16" s="135" customFormat="1" ht="30">
      <c r="A47" s="405" t="s">
        <v>258</v>
      </c>
      <c r="B47" s="406" t="s">
        <v>1756</v>
      </c>
      <c r="C47" s="479">
        <v>1902.58</v>
      </c>
      <c r="D47" s="479">
        <v>1906.44</v>
      </c>
      <c r="E47" s="479">
        <v>32.6</v>
      </c>
      <c r="F47" s="480">
        <v>2283.1</v>
      </c>
      <c r="G47" s="480">
        <v>2287.73</v>
      </c>
      <c r="H47" s="480">
        <v>39.119999999999997</v>
      </c>
      <c r="I47" s="476">
        <f>Anexa_ro!D52</f>
        <v>1892.01</v>
      </c>
      <c r="J47" s="476">
        <f>Anexa_ro!E52</f>
        <v>1897.05</v>
      </c>
      <c r="K47" s="476">
        <f>Anexa_ro!F52</f>
        <v>34.01</v>
      </c>
      <c r="L47" s="481">
        <f t="shared" si="2"/>
        <v>10.569999999999936</v>
      </c>
      <c r="M47" s="481">
        <f t="shared" si="4"/>
        <v>9.3900000000001</v>
      </c>
      <c r="N47" s="481">
        <f t="shared" si="3"/>
        <v>5.1099999999999994</v>
      </c>
      <c r="O47" s="478"/>
      <c r="P47" s="478"/>
    </row>
    <row r="48" spans="1:16" s="135" customFormat="1" ht="30">
      <c r="A48" s="405" t="s">
        <v>259</v>
      </c>
      <c r="B48" s="406" t="s">
        <v>1757</v>
      </c>
      <c r="C48" s="479">
        <v>2031.69</v>
      </c>
      <c r="D48" s="479">
        <v>2035.55</v>
      </c>
      <c r="E48" s="479">
        <v>32.6</v>
      </c>
      <c r="F48" s="480">
        <v>2438.0300000000002</v>
      </c>
      <c r="G48" s="480">
        <v>2442.66</v>
      </c>
      <c r="H48" s="480">
        <v>39.119999999999997</v>
      </c>
      <c r="I48" s="476">
        <f>Anexa_ro!D53</f>
        <v>2092.79</v>
      </c>
      <c r="J48" s="476">
        <f>Anexa_ro!E53</f>
        <v>2097.83</v>
      </c>
      <c r="K48" s="476">
        <f>Anexa_ro!F53</f>
        <v>34.01</v>
      </c>
      <c r="L48" s="481">
        <f t="shared" si="2"/>
        <v>-61.099999999999909</v>
      </c>
      <c r="M48" s="481">
        <f t="shared" si="4"/>
        <v>-62.279999999999973</v>
      </c>
      <c r="N48" s="481">
        <f t="shared" si="3"/>
        <v>5.1099999999999994</v>
      </c>
      <c r="O48" s="478"/>
      <c r="P48" s="478"/>
    </row>
    <row r="49" spans="1:16" s="135" customFormat="1" ht="30">
      <c r="A49" s="405" t="s">
        <v>260</v>
      </c>
      <c r="B49" s="406" t="s">
        <v>1758</v>
      </c>
      <c r="C49" s="479">
        <v>2342.83</v>
      </c>
      <c r="D49" s="479">
        <v>2346.69</v>
      </c>
      <c r="E49" s="479">
        <v>32.6</v>
      </c>
      <c r="F49" s="480">
        <v>2811.4</v>
      </c>
      <c r="G49" s="480">
        <v>2816.03</v>
      </c>
      <c r="H49" s="480">
        <v>39.119999999999997</v>
      </c>
      <c r="I49" s="476">
        <f>Anexa_ro!D54</f>
        <v>2518.98</v>
      </c>
      <c r="J49" s="476">
        <f>Anexa_ro!E54</f>
        <v>2524.0300000000002</v>
      </c>
      <c r="K49" s="476">
        <f>Anexa_ro!F54</f>
        <v>34.01</v>
      </c>
      <c r="L49" s="481">
        <f t="shared" si="2"/>
        <v>-176.15000000000009</v>
      </c>
      <c r="M49" s="481">
        <f t="shared" si="4"/>
        <v>-177.34000000000015</v>
      </c>
      <c r="N49" s="481">
        <f t="shared" si="3"/>
        <v>5.1099999999999994</v>
      </c>
      <c r="O49" s="478"/>
      <c r="P49" s="478"/>
    </row>
    <row r="50" spans="1:16" s="135" customFormat="1" ht="30">
      <c r="A50" s="405" t="s">
        <v>261</v>
      </c>
      <c r="B50" s="406" t="s">
        <v>1759</v>
      </c>
      <c r="C50" s="479">
        <v>2408.96</v>
      </c>
      <c r="D50" s="479">
        <v>2412.8200000000002</v>
      </c>
      <c r="E50" s="479">
        <v>32.6</v>
      </c>
      <c r="F50" s="480">
        <v>2890.75</v>
      </c>
      <c r="G50" s="480">
        <v>2895.38</v>
      </c>
      <c r="H50" s="480">
        <v>39.119999999999997</v>
      </c>
      <c r="I50" s="476">
        <f>Anexa_ro!D55</f>
        <v>2445.65</v>
      </c>
      <c r="J50" s="476">
        <f>Anexa_ro!E55</f>
        <v>2450.69</v>
      </c>
      <c r="K50" s="476">
        <f>Anexa_ro!F55</f>
        <v>34.01</v>
      </c>
      <c r="L50" s="481">
        <f t="shared" si="2"/>
        <v>-36.690000000000055</v>
      </c>
      <c r="M50" s="481">
        <f t="shared" si="4"/>
        <v>-37.869999999999891</v>
      </c>
      <c r="N50" s="481">
        <f t="shared" si="3"/>
        <v>5.1099999999999994</v>
      </c>
      <c r="O50" s="478"/>
      <c r="P50" s="478"/>
    </row>
    <row r="51" spans="1:16" s="135" customFormat="1" ht="30">
      <c r="A51" s="405" t="s">
        <v>262</v>
      </c>
      <c r="B51" s="406" t="s">
        <v>1760</v>
      </c>
      <c r="C51" s="479">
        <v>2976.47</v>
      </c>
      <c r="D51" s="479">
        <v>2980.33</v>
      </c>
      <c r="E51" s="479">
        <v>32.6</v>
      </c>
      <c r="F51" s="480">
        <v>3571.76</v>
      </c>
      <c r="G51" s="480">
        <v>3576.4</v>
      </c>
      <c r="H51" s="480">
        <v>39.119999999999997</v>
      </c>
      <c r="I51" s="476">
        <f>Anexa_ro!D56</f>
        <v>3025.26</v>
      </c>
      <c r="J51" s="476">
        <f>Anexa_ro!E56</f>
        <v>3030.31</v>
      </c>
      <c r="K51" s="476">
        <f>Anexa_ro!F56</f>
        <v>34.01</v>
      </c>
      <c r="L51" s="481">
        <f t="shared" si="2"/>
        <v>-48.790000000000418</v>
      </c>
      <c r="M51" s="481">
        <f t="shared" si="4"/>
        <v>-49.980000000000018</v>
      </c>
      <c r="N51" s="481">
        <f t="shared" si="3"/>
        <v>5.1099999999999994</v>
      </c>
      <c r="O51" s="478"/>
      <c r="P51" s="478"/>
    </row>
    <row r="52" spans="1:16" s="135" customFormat="1" ht="30">
      <c r="A52" s="405" t="s">
        <v>263</v>
      </c>
      <c r="B52" s="406" t="s">
        <v>1761</v>
      </c>
      <c r="C52" s="479">
        <v>3946.65</v>
      </c>
      <c r="D52" s="479">
        <v>3950.51</v>
      </c>
      <c r="E52" s="479">
        <v>32.6</v>
      </c>
      <c r="F52" s="480">
        <v>4735.9799999999996</v>
      </c>
      <c r="G52" s="480">
        <v>4740.6099999999997</v>
      </c>
      <c r="H52" s="480">
        <v>39.119999999999997</v>
      </c>
      <c r="I52" s="476">
        <f>Anexa_ro!D57</f>
        <v>3154.25</v>
      </c>
      <c r="J52" s="476">
        <f>Anexa_ro!E57</f>
        <v>3159.3</v>
      </c>
      <c r="K52" s="476">
        <f>Anexa_ro!F57</f>
        <v>34.01</v>
      </c>
      <c r="L52" s="481">
        <f t="shared" si="2"/>
        <v>792.40000000000009</v>
      </c>
      <c r="M52" s="481">
        <f t="shared" si="4"/>
        <v>791.21</v>
      </c>
      <c r="N52" s="481">
        <f t="shared" si="3"/>
        <v>5.1099999999999994</v>
      </c>
      <c r="O52" s="478"/>
      <c r="P52" s="478"/>
    </row>
    <row r="53" spans="1:16" s="135" customFormat="1" ht="30">
      <c r="A53" s="405" t="s">
        <v>264</v>
      </c>
      <c r="B53" s="406" t="s">
        <v>1762</v>
      </c>
      <c r="C53" s="479">
        <v>4288.29</v>
      </c>
      <c r="D53" s="479">
        <v>4292.1499999999996</v>
      </c>
      <c r="E53" s="479">
        <v>32.6</v>
      </c>
      <c r="F53" s="480">
        <v>5145.95</v>
      </c>
      <c r="G53" s="480">
        <v>5150.58</v>
      </c>
      <c r="H53" s="480">
        <v>39.119999999999997</v>
      </c>
      <c r="I53" s="476">
        <f>Anexa_ro!D58</f>
        <v>3713.31</v>
      </c>
      <c r="J53" s="476">
        <f>Anexa_ro!E58</f>
        <v>3718.35</v>
      </c>
      <c r="K53" s="476">
        <f>Anexa_ro!F58</f>
        <v>34.01</v>
      </c>
      <c r="L53" s="481">
        <f t="shared" si="2"/>
        <v>574.98</v>
      </c>
      <c r="M53" s="481">
        <f t="shared" si="4"/>
        <v>573.79999999999973</v>
      </c>
      <c r="N53" s="481">
        <f t="shared" si="3"/>
        <v>5.1099999999999994</v>
      </c>
      <c r="O53" s="478"/>
      <c r="P53" s="478"/>
    </row>
    <row r="54" spans="1:16" s="135" customFormat="1" ht="30">
      <c r="A54" s="405" t="s">
        <v>265</v>
      </c>
      <c r="B54" s="406" t="s">
        <v>1763</v>
      </c>
      <c r="C54" s="479" t="s">
        <v>949</v>
      </c>
      <c r="D54" s="479">
        <v>2142.19</v>
      </c>
      <c r="E54" s="479">
        <v>33.01</v>
      </c>
      <c r="F54" s="480"/>
      <c r="G54" s="480">
        <v>2570.63</v>
      </c>
      <c r="H54" s="480">
        <v>39.61</v>
      </c>
      <c r="I54" s="482" t="str">
        <f>Anexa_ro!D59</f>
        <v xml:space="preserve"> </v>
      </c>
      <c r="J54" s="476">
        <f>Anexa_ro!E59</f>
        <v>2494.25</v>
      </c>
      <c r="K54" s="476">
        <f>Anexa_ro!F59</f>
        <v>39.1</v>
      </c>
      <c r="L54" s="481"/>
      <c r="M54" s="481">
        <f t="shared" si="4"/>
        <v>-352.05999999999995</v>
      </c>
      <c r="N54" s="481">
        <f t="shared" si="3"/>
        <v>0.50999999999999801</v>
      </c>
      <c r="O54" s="478"/>
      <c r="P54" s="478"/>
    </row>
    <row r="55" spans="1:16" s="135" customFormat="1" ht="30">
      <c r="A55" s="405" t="s">
        <v>266</v>
      </c>
      <c r="B55" s="406" t="s">
        <v>1764</v>
      </c>
      <c r="C55" s="479" t="s">
        <v>949</v>
      </c>
      <c r="D55" s="479">
        <v>2172.9</v>
      </c>
      <c r="E55" s="479">
        <v>33.01</v>
      </c>
      <c r="F55" s="480"/>
      <c r="G55" s="480">
        <v>2607.48</v>
      </c>
      <c r="H55" s="480">
        <v>39.61</v>
      </c>
      <c r="I55" s="482" t="str">
        <f>Anexa_ro!D60</f>
        <v xml:space="preserve"> </v>
      </c>
      <c r="J55" s="476">
        <f>Anexa_ro!E60</f>
        <v>2495.56</v>
      </c>
      <c r="K55" s="476">
        <f>Anexa_ro!F60</f>
        <v>39.1</v>
      </c>
      <c r="L55" s="481"/>
      <c r="M55" s="481">
        <f t="shared" si="4"/>
        <v>-322.65999999999985</v>
      </c>
      <c r="N55" s="481">
        <f t="shared" si="3"/>
        <v>0.50999999999999801</v>
      </c>
      <c r="O55" s="478"/>
      <c r="P55" s="478"/>
    </row>
    <row r="56" spans="1:16" s="135" customFormat="1" ht="30">
      <c r="A56" s="405" t="s">
        <v>267</v>
      </c>
      <c r="B56" s="406" t="s">
        <v>1765</v>
      </c>
      <c r="C56" s="479" t="s">
        <v>949</v>
      </c>
      <c r="D56" s="479">
        <v>2170.7399999999998</v>
      </c>
      <c r="E56" s="479">
        <v>33.01</v>
      </c>
      <c r="F56" s="480"/>
      <c r="G56" s="480">
        <v>2604.89</v>
      </c>
      <c r="H56" s="480">
        <v>39.61</v>
      </c>
      <c r="I56" s="482" t="str">
        <f>Anexa_ro!D61</f>
        <v xml:space="preserve"> </v>
      </c>
      <c r="J56" s="476">
        <f>Anexa_ro!E61</f>
        <v>2514.84</v>
      </c>
      <c r="K56" s="476">
        <f>Anexa_ro!F61</f>
        <v>39.1</v>
      </c>
      <c r="L56" s="481"/>
      <c r="M56" s="481">
        <f t="shared" si="4"/>
        <v>-344.10000000000036</v>
      </c>
      <c r="N56" s="481">
        <f t="shared" si="3"/>
        <v>0.50999999999999801</v>
      </c>
      <c r="O56" s="478"/>
      <c r="P56" s="478"/>
    </row>
    <row r="57" spans="1:16" s="135" customFormat="1" ht="30">
      <c r="A57" s="405" t="s">
        <v>268</v>
      </c>
      <c r="B57" s="406" t="s">
        <v>1766</v>
      </c>
      <c r="C57" s="479" t="s">
        <v>949</v>
      </c>
      <c r="D57" s="479">
        <v>2212.71</v>
      </c>
      <c r="E57" s="479">
        <v>33.01</v>
      </c>
      <c r="F57" s="480"/>
      <c r="G57" s="480">
        <v>2655.25</v>
      </c>
      <c r="H57" s="480">
        <v>39.61</v>
      </c>
      <c r="I57" s="482" t="str">
        <f>Anexa_ro!D62</f>
        <v xml:space="preserve"> </v>
      </c>
      <c r="J57" s="476">
        <f>Anexa_ro!E62</f>
        <v>2497.81</v>
      </c>
      <c r="K57" s="476">
        <f>Anexa_ro!F62</f>
        <v>39.1</v>
      </c>
      <c r="L57" s="481"/>
      <c r="M57" s="481">
        <f t="shared" si="4"/>
        <v>-285.09999999999991</v>
      </c>
      <c r="N57" s="481">
        <f t="shared" si="3"/>
        <v>0.50999999999999801</v>
      </c>
      <c r="O57" s="478"/>
      <c r="P57" s="478"/>
    </row>
    <row r="58" spans="1:16" s="135" customFormat="1" ht="30">
      <c r="A58" s="405" t="s">
        <v>269</v>
      </c>
      <c r="B58" s="406" t="s">
        <v>1767</v>
      </c>
      <c r="C58" s="479" t="s">
        <v>949</v>
      </c>
      <c r="D58" s="479">
        <v>2213.33</v>
      </c>
      <c r="E58" s="479">
        <v>33.01</v>
      </c>
      <c r="F58" s="480"/>
      <c r="G58" s="480">
        <v>2656</v>
      </c>
      <c r="H58" s="480">
        <v>39.61</v>
      </c>
      <c r="I58" s="482" t="str">
        <f>Anexa_ro!D63</f>
        <v xml:space="preserve"> </v>
      </c>
      <c r="J58" s="476">
        <f>Anexa_ro!E63</f>
        <v>2551.91</v>
      </c>
      <c r="K58" s="476">
        <f>Anexa_ro!F63</f>
        <v>39.1</v>
      </c>
      <c r="L58" s="481"/>
      <c r="M58" s="481">
        <f t="shared" si="4"/>
        <v>-338.57999999999993</v>
      </c>
      <c r="N58" s="481">
        <f t="shared" si="3"/>
        <v>0.50999999999999801</v>
      </c>
      <c r="O58" s="478"/>
      <c r="P58" s="478"/>
    </row>
    <row r="59" spans="1:16" s="135" customFormat="1" ht="30">
      <c r="A59" s="405" t="s">
        <v>270</v>
      </c>
      <c r="B59" s="406" t="s">
        <v>1768</v>
      </c>
      <c r="C59" s="479" t="s">
        <v>949</v>
      </c>
      <c r="D59" s="479">
        <v>2291.4</v>
      </c>
      <c r="E59" s="479">
        <v>33.01</v>
      </c>
      <c r="F59" s="480"/>
      <c r="G59" s="480">
        <v>2749.68</v>
      </c>
      <c r="H59" s="480">
        <v>39.61</v>
      </c>
      <c r="I59" s="482" t="str">
        <f>Anexa_ro!D64</f>
        <v xml:space="preserve"> </v>
      </c>
      <c r="J59" s="476">
        <f>Anexa_ro!E64</f>
        <v>2634.76</v>
      </c>
      <c r="K59" s="476">
        <f>Anexa_ro!F64</f>
        <v>39.1</v>
      </c>
      <c r="L59" s="481"/>
      <c r="M59" s="481">
        <f t="shared" si="4"/>
        <v>-343.36000000000013</v>
      </c>
      <c r="N59" s="481">
        <f t="shared" si="3"/>
        <v>0.50999999999999801</v>
      </c>
      <c r="O59" s="478"/>
      <c r="P59" s="478"/>
    </row>
    <row r="60" spans="1:16" s="135" customFormat="1" ht="30">
      <c r="A60" s="405" t="s">
        <v>271</v>
      </c>
      <c r="B60" s="406" t="s">
        <v>1769</v>
      </c>
      <c r="C60" s="479" t="s">
        <v>949</v>
      </c>
      <c r="D60" s="479">
        <v>2341.4299999999998</v>
      </c>
      <c r="E60" s="479">
        <v>33.01</v>
      </c>
      <c r="F60" s="480"/>
      <c r="G60" s="480">
        <v>2809.72</v>
      </c>
      <c r="H60" s="480">
        <v>39.61</v>
      </c>
      <c r="I60" s="482" t="str">
        <f>Anexa_ro!D65</f>
        <v xml:space="preserve"> </v>
      </c>
      <c r="J60" s="476">
        <f>Anexa_ro!E65</f>
        <v>2662.11</v>
      </c>
      <c r="K60" s="476">
        <f>Anexa_ro!F65</f>
        <v>39.1</v>
      </c>
      <c r="L60" s="481"/>
      <c r="M60" s="481">
        <f t="shared" si="4"/>
        <v>-320.68000000000029</v>
      </c>
      <c r="N60" s="481">
        <f t="shared" si="3"/>
        <v>0.50999999999999801</v>
      </c>
      <c r="O60" s="478"/>
      <c r="P60" s="478"/>
    </row>
    <row r="61" spans="1:16" s="135" customFormat="1" ht="30">
      <c r="A61" s="405" t="s">
        <v>272</v>
      </c>
      <c r="B61" s="406" t="s">
        <v>1770</v>
      </c>
      <c r="C61" s="479" t="s">
        <v>949</v>
      </c>
      <c r="D61" s="479">
        <v>2418.56</v>
      </c>
      <c r="E61" s="479">
        <v>33.01</v>
      </c>
      <c r="F61" s="480"/>
      <c r="G61" s="480">
        <v>2902.27</v>
      </c>
      <c r="H61" s="480">
        <v>39.61</v>
      </c>
      <c r="I61" s="482" t="str">
        <f>Anexa_ro!D66</f>
        <v xml:space="preserve"> </v>
      </c>
      <c r="J61" s="476">
        <f>Anexa_ro!E66</f>
        <v>2693.47</v>
      </c>
      <c r="K61" s="476">
        <f>Anexa_ro!F66</f>
        <v>39.1</v>
      </c>
      <c r="L61" s="481"/>
      <c r="M61" s="481">
        <f t="shared" si="4"/>
        <v>-274.90999999999985</v>
      </c>
      <c r="N61" s="481">
        <f t="shared" si="3"/>
        <v>0.50999999999999801</v>
      </c>
      <c r="O61" s="478"/>
      <c r="P61" s="478"/>
    </row>
    <row r="62" spans="1:16" s="135" customFormat="1" ht="30">
      <c r="A62" s="405" t="s">
        <v>273</v>
      </c>
      <c r="B62" s="406" t="s">
        <v>1771</v>
      </c>
      <c r="C62" s="479" t="s">
        <v>949</v>
      </c>
      <c r="D62" s="479">
        <v>2479.6799999999998</v>
      </c>
      <c r="E62" s="479">
        <v>33.01</v>
      </c>
      <c r="F62" s="480"/>
      <c r="G62" s="480">
        <v>2975.62</v>
      </c>
      <c r="H62" s="480">
        <v>39.61</v>
      </c>
      <c r="I62" s="482" t="str">
        <f>Anexa_ro!D67</f>
        <v xml:space="preserve"> </v>
      </c>
      <c r="J62" s="476">
        <f>Anexa_ro!E67</f>
        <v>2667.92</v>
      </c>
      <c r="K62" s="476">
        <f>Anexa_ro!F67</f>
        <v>39.1</v>
      </c>
      <c r="L62" s="481"/>
      <c r="M62" s="481">
        <f t="shared" si="4"/>
        <v>-188.24000000000024</v>
      </c>
      <c r="N62" s="481">
        <f t="shared" si="3"/>
        <v>0.50999999999999801</v>
      </c>
      <c r="O62" s="478"/>
      <c r="P62" s="478"/>
    </row>
    <row r="63" spans="1:16" s="135" customFormat="1" ht="30">
      <c r="A63" s="405" t="s">
        <v>274</v>
      </c>
      <c r="B63" s="406" t="s">
        <v>1772</v>
      </c>
      <c r="C63" s="479" t="s">
        <v>949</v>
      </c>
      <c r="D63" s="479">
        <v>3146.98</v>
      </c>
      <c r="E63" s="479">
        <v>33.01</v>
      </c>
      <c r="F63" s="480"/>
      <c r="G63" s="480">
        <v>3776.38</v>
      </c>
      <c r="H63" s="480">
        <v>39.61</v>
      </c>
      <c r="I63" s="482" t="str">
        <f>Anexa_ro!D68</f>
        <v xml:space="preserve"> </v>
      </c>
      <c r="J63" s="476">
        <f>Anexa_ro!E68</f>
        <v>3386.94</v>
      </c>
      <c r="K63" s="476">
        <f>Anexa_ro!F68</f>
        <v>39.1</v>
      </c>
      <c r="L63" s="481"/>
      <c r="M63" s="481">
        <f t="shared" si="4"/>
        <v>-239.96000000000004</v>
      </c>
      <c r="N63" s="481">
        <f t="shared" si="3"/>
        <v>0.50999999999999801</v>
      </c>
      <c r="O63" s="478"/>
      <c r="P63" s="478"/>
    </row>
    <row r="64" spans="1:16" s="135" customFormat="1" ht="30">
      <c r="A64" s="405" t="s">
        <v>275</v>
      </c>
      <c r="B64" s="406" t="s">
        <v>1773</v>
      </c>
      <c r="C64" s="479" t="s">
        <v>949</v>
      </c>
      <c r="D64" s="479">
        <v>3261.69</v>
      </c>
      <c r="E64" s="479">
        <v>33.01</v>
      </c>
      <c r="F64" s="480"/>
      <c r="G64" s="480">
        <v>3914.03</v>
      </c>
      <c r="H64" s="480">
        <v>39.61</v>
      </c>
      <c r="I64" s="482" t="str">
        <f>Anexa_ro!D69</f>
        <v xml:space="preserve"> </v>
      </c>
      <c r="J64" s="476">
        <f>Anexa_ro!E69</f>
        <v>3399.85</v>
      </c>
      <c r="K64" s="476">
        <f>Anexa_ro!F69</f>
        <v>39.1</v>
      </c>
      <c r="L64" s="481"/>
      <c r="M64" s="481">
        <f t="shared" si="4"/>
        <v>-138.15999999999985</v>
      </c>
      <c r="N64" s="481">
        <f t="shared" si="3"/>
        <v>0.50999999999999801</v>
      </c>
      <c r="O64" s="478"/>
      <c r="P64" s="478"/>
    </row>
    <row r="65" spans="1:16" s="135" customFormat="1" ht="30">
      <c r="A65" s="405" t="s">
        <v>276</v>
      </c>
      <c r="B65" s="406" t="s">
        <v>1774</v>
      </c>
      <c r="C65" s="479" t="s">
        <v>949</v>
      </c>
      <c r="D65" s="479">
        <v>4061.69</v>
      </c>
      <c r="E65" s="479">
        <v>33.01</v>
      </c>
      <c r="F65" s="480"/>
      <c r="G65" s="480">
        <v>4874.03</v>
      </c>
      <c r="H65" s="480">
        <v>39.61</v>
      </c>
      <c r="I65" s="482" t="str">
        <f>Anexa_ro!D70</f>
        <v xml:space="preserve"> </v>
      </c>
      <c r="J65" s="476">
        <f>Anexa_ro!E70</f>
        <v>3412.74</v>
      </c>
      <c r="K65" s="476">
        <f>Anexa_ro!F70</f>
        <v>39.1</v>
      </c>
      <c r="L65" s="481"/>
      <c r="M65" s="481">
        <f t="shared" si="4"/>
        <v>648.95000000000027</v>
      </c>
      <c r="N65" s="481">
        <f t="shared" si="3"/>
        <v>0.50999999999999801</v>
      </c>
      <c r="O65" s="478"/>
      <c r="P65" s="478"/>
    </row>
    <row r="66" spans="1:16" s="135" customFormat="1" ht="30">
      <c r="A66" s="405" t="s">
        <v>277</v>
      </c>
      <c r="B66" s="406" t="s">
        <v>1775</v>
      </c>
      <c r="C66" s="479" t="s">
        <v>949</v>
      </c>
      <c r="D66" s="479">
        <v>3802.2</v>
      </c>
      <c r="E66" s="479">
        <v>33.01</v>
      </c>
      <c r="F66" s="480"/>
      <c r="G66" s="480">
        <v>4562.6400000000003</v>
      </c>
      <c r="H66" s="480">
        <v>39.61</v>
      </c>
      <c r="I66" s="482" t="str">
        <f>Anexa_ro!D71</f>
        <v xml:space="preserve"> </v>
      </c>
      <c r="J66" s="476">
        <f>Anexa_ro!E71</f>
        <v>3902.86</v>
      </c>
      <c r="K66" s="476">
        <f>Anexa_ro!F71</f>
        <v>39.1</v>
      </c>
      <c r="L66" s="481"/>
      <c r="M66" s="481">
        <f t="shared" si="4"/>
        <v>-100.66000000000031</v>
      </c>
      <c r="N66" s="481">
        <f t="shared" si="3"/>
        <v>0.50999999999999801</v>
      </c>
      <c r="O66" s="478"/>
      <c r="P66" s="478"/>
    </row>
    <row r="67" spans="1:16" s="135" customFormat="1" ht="30">
      <c r="A67" s="405" t="s">
        <v>278</v>
      </c>
      <c r="B67" s="406" t="s">
        <v>1776</v>
      </c>
      <c r="C67" s="479" t="s">
        <v>949</v>
      </c>
      <c r="D67" s="479">
        <v>4516.04</v>
      </c>
      <c r="E67" s="479">
        <v>33.01</v>
      </c>
      <c r="F67" s="480"/>
      <c r="G67" s="480">
        <v>5419.25</v>
      </c>
      <c r="H67" s="480">
        <v>39.61</v>
      </c>
      <c r="I67" s="482" t="str">
        <f>Anexa_ro!D72</f>
        <v xml:space="preserve"> </v>
      </c>
      <c r="J67" s="476">
        <f>Anexa_ro!E72</f>
        <v>4031.85</v>
      </c>
      <c r="K67" s="476">
        <f>Anexa_ro!F72</f>
        <v>39.1</v>
      </c>
      <c r="L67" s="481"/>
      <c r="M67" s="481">
        <f t="shared" si="4"/>
        <v>484.19000000000005</v>
      </c>
      <c r="N67" s="481">
        <f t="shared" si="3"/>
        <v>0.50999999999999801</v>
      </c>
      <c r="O67" s="478"/>
      <c r="P67" s="478"/>
    </row>
    <row r="68" spans="1:16" s="135" customFormat="1" ht="30">
      <c r="A68" s="405" t="s">
        <v>279</v>
      </c>
      <c r="B68" s="406" t="s">
        <v>1777</v>
      </c>
      <c r="C68" s="479" t="s">
        <v>949</v>
      </c>
      <c r="D68" s="479">
        <v>4857.68</v>
      </c>
      <c r="E68" s="479">
        <v>33.01</v>
      </c>
      <c r="F68" s="480"/>
      <c r="G68" s="480">
        <v>5829.22</v>
      </c>
      <c r="H68" s="480">
        <v>39.61</v>
      </c>
      <c r="I68" s="482" t="str">
        <f>Anexa_ro!D73</f>
        <v xml:space="preserve"> </v>
      </c>
      <c r="J68" s="476">
        <f>Anexa_ro!E73</f>
        <v>4590.91</v>
      </c>
      <c r="K68" s="476">
        <f>Anexa_ro!F73</f>
        <v>39.1</v>
      </c>
      <c r="L68" s="481"/>
      <c r="M68" s="481">
        <f t="shared" si="4"/>
        <v>266.77000000000044</v>
      </c>
      <c r="N68" s="481">
        <f t="shared" si="3"/>
        <v>0.50999999999999801</v>
      </c>
      <c r="O68" s="478"/>
      <c r="P68" s="478"/>
    </row>
    <row r="69" spans="1:16" s="407" customFormat="1" ht="30">
      <c r="A69" s="405" t="s">
        <v>280</v>
      </c>
      <c r="B69" s="406" t="s">
        <v>1778</v>
      </c>
      <c r="C69" s="479" t="s">
        <v>949</v>
      </c>
      <c r="D69" s="479">
        <v>3226.59</v>
      </c>
      <c r="E69" s="479">
        <v>40.36</v>
      </c>
      <c r="F69" s="480"/>
      <c r="G69" s="480">
        <v>3871.91</v>
      </c>
      <c r="H69" s="480">
        <v>48.43</v>
      </c>
      <c r="I69" s="482" t="str">
        <f>Anexa_ro!D74</f>
        <v xml:space="preserve"> </v>
      </c>
      <c r="J69" s="476">
        <f>Anexa_ro!E74</f>
        <v>2959.87</v>
      </c>
      <c r="K69" s="476">
        <f>Anexa_ro!F74</f>
        <v>50.42</v>
      </c>
      <c r="L69" s="481"/>
      <c r="M69" s="481">
        <f t="shared" si="4"/>
        <v>266.72000000000025</v>
      </c>
      <c r="N69" s="481">
        <f t="shared" si="3"/>
        <v>-1.990000000000002</v>
      </c>
      <c r="O69" s="478"/>
      <c r="P69" s="478"/>
    </row>
    <row r="70" spans="1:16" s="135" customFormat="1" ht="30">
      <c r="A70" s="405" t="s">
        <v>281</v>
      </c>
      <c r="B70" s="406" t="s">
        <v>1779</v>
      </c>
      <c r="C70" s="479" t="s">
        <v>949</v>
      </c>
      <c r="D70" s="479">
        <v>3351.33</v>
      </c>
      <c r="E70" s="479">
        <v>40.36</v>
      </c>
      <c r="F70" s="480"/>
      <c r="G70" s="480">
        <v>4021.6</v>
      </c>
      <c r="H70" s="480">
        <v>48.43</v>
      </c>
      <c r="I70" s="482" t="str">
        <f>Anexa_ro!D75</f>
        <v xml:space="preserve"> </v>
      </c>
      <c r="J70" s="476">
        <f>Anexa_ro!E75</f>
        <v>2959.87</v>
      </c>
      <c r="K70" s="476">
        <f>Anexa_ro!F75</f>
        <v>50.42</v>
      </c>
      <c r="L70" s="481"/>
      <c r="M70" s="481">
        <f t="shared" si="4"/>
        <v>391.46000000000004</v>
      </c>
      <c r="N70" s="481">
        <f t="shared" si="3"/>
        <v>-1.990000000000002</v>
      </c>
      <c r="O70" s="478"/>
      <c r="P70" s="478"/>
    </row>
    <row r="71" spans="1:16" s="135" customFormat="1" ht="30">
      <c r="A71" s="405" t="s">
        <v>282</v>
      </c>
      <c r="B71" s="406" t="s">
        <v>1780</v>
      </c>
      <c r="C71" s="479" t="s">
        <v>949</v>
      </c>
      <c r="D71" s="479">
        <v>3513.13</v>
      </c>
      <c r="E71" s="479">
        <v>40.36</v>
      </c>
      <c r="F71" s="480"/>
      <c r="G71" s="480">
        <v>4215.76</v>
      </c>
      <c r="H71" s="480">
        <v>48.43</v>
      </c>
      <c r="I71" s="482" t="str">
        <f>Anexa_ro!D76</f>
        <v xml:space="preserve"> </v>
      </c>
      <c r="J71" s="476">
        <f>Anexa_ro!E76</f>
        <v>2980.14</v>
      </c>
      <c r="K71" s="476">
        <f>Anexa_ro!F76</f>
        <v>50.42</v>
      </c>
      <c r="L71" s="481"/>
      <c r="M71" s="481">
        <f t="shared" si="4"/>
        <v>532.99000000000024</v>
      </c>
      <c r="N71" s="481">
        <f t="shared" ref="N71:N102" si="5">H71-K71</f>
        <v>-1.990000000000002</v>
      </c>
      <c r="O71" s="478"/>
      <c r="P71" s="478"/>
    </row>
    <row r="72" spans="1:16" s="407" customFormat="1" ht="30">
      <c r="A72" s="405" t="s">
        <v>283</v>
      </c>
      <c r="B72" s="406" t="s">
        <v>1781</v>
      </c>
      <c r="C72" s="479" t="s">
        <v>949</v>
      </c>
      <c r="D72" s="479">
        <v>3527.15</v>
      </c>
      <c r="E72" s="479">
        <v>40.36</v>
      </c>
      <c r="F72" s="483"/>
      <c r="G72" s="483">
        <v>4232.58</v>
      </c>
      <c r="H72" s="483">
        <v>48.43</v>
      </c>
      <c r="I72" s="482" t="str">
        <f>Anexa_ro!D77</f>
        <v xml:space="preserve"> </v>
      </c>
      <c r="J72" s="476">
        <f>Anexa_ro!E77</f>
        <v>2977.13</v>
      </c>
      <c r="K72" s="476">
        <f>Anexa_ro!F77</f>
        <v>50.42</v>
      </c>
      <c r="L72" s="481"/>
      <c r="M72" s="481">
        <f t="shared" ref="M72:M103" si="6">D72-J72</f>
        <v>550.02</v>
      </c>
      <c r="N72" s="481">
        <f t="shared" si="5"/>
        <v>-1.990000000000002</v>
      </c>
      <c r="O72" s="478"/>
      <c r="P72" s="478"/>
    </row>
    <row r="73" spans="1:16" s="409" customFormat="1" ht="30">
      <c r="A73" s="405" t="s">
        <v>284</v>
      </c>
      <c r="B73" s="406" t="s">
        <v>1782</v>
      </c>
      <c r="C73" s="479" t="s">
        <v>949</v>
      </c>
      <c r="D73" s="479">
        <v>3607.01</v>
      </c>
      <c r="E73" s="479">
        <v>40.36</v>
      </c>
      <c r="F73" s="480"/>
      <c r="G73" s="480">
        <v>4328.41</v>
      </c>
      <c r="H73" s="480">
        <v>48.43</v>
      </c>
      <c r="I73" s="482" t="str">
        <f>Anexa_ro!D78</f>
        <v xml:space="preserve"> </v>
      </c>
      <c r="J73" s="476">
        <f>Anexa_ro!E78</f>
        <v>3085.02</v>
      </c>
      <c r="K73" s="476">
        <f>Anexa_ro!F78</f>
        <v>50.42</v>
      </c>
      <c r="L73" s="481"/>
      <c r="M73" s="481">
        <f t="shared" si="6"/>
        <v>521.99000000000024</v>
      </c>
      <c r="N73" s="481">
        <f t="shared" si="5"/>
        <v>-1.990000000000002</v>
      </c>
      <c r="O73" s="478"/>
      <c r="P73" s="478"/>
    </row>
    <row r="74" spans="1:16" s="409" customFormat="1" ht="30">
      <c r="A74" s="405" t="s">
        <v>285</v>
      </c>
      <c r="B74" s="406" t="s">
        <v>1783</v>
      </c>
      <c r="C74" s="479" t="s">
        <v>949</v>
      </c>
      <c r="D74" s="479">
        <v>3671.46</v>
      </c>
      <c r="E74" s="479">
        <v>40.36</v>
      </c>
      <c r="F74" s="480"/>
      <c r="G74" s="480">
        <v>4405.75</v>
      </c>
      <c r="H74" s="480">
        <v>48.43</v>
      </c>
      <c r="I74" s="482" t="str">
        <f>Anexa_ro!D79</f>
        <v xml:space="preserve"> </v>
      </c>
      <c r="J74" s="476">
        <f>Anexa_ro!E79</f>
        <v>3900.35</v>
      </c>
      <c r="K74" s="476">
        <f>Anexa_ro!F79</f>
        <v>50.42</v>
      </c>
      <c r="L74" s="481"/>
      <c r="M74" s="481">
        <f t="shared" si="6"/>
        <v>-228.88999999999987</v>
      </c>
      <c r="N74" s="481">
        <f t="shared" si="5"/>
        <v>-1.990000000000002</v>
      </c>
      <c r="O74" s="478"/>
      <c r="P74" s="478"/>
    </row>
    <row r="75" spans="1:16" s="409" customFormat="1" ht="30">
      <c r="A75" s="405" t="s">
        <v>286</v>
      </c>
      <c r="B75" s="406" t="s">
        <v>1784</v>
      </c>
      <c r="C75" s="479" t="s">
        <v>949</v>
      </c>
      <c r="D75" s="479">
        <v>4005.41</v>
      </c>
      <c r="E75" s="479">
        <v>40.36</v>
      </c>
      <c r="F75" s="480"/>
      <c r="G75" s="480">
        <v>4806.49</v>
      </c>
      <c r="H75" s="480">
        <v>48.43</v>
      </c>
      <c r="I75" s="482" t="str">
        <f>Anexa_ro!D80</f>
        <v xml:space="preserve"> </v>
      </c>
      <c r="J75" s="476">
        <f>Anexa_ro!E80</f>
        <v>4237.78</v>
      </c>
      <c r="K75" s="476">
        <f>Anexa_ro!F80</f>
        <v>50.42</v>
      </c>
      <c r="L75" s="481"/>
      <c r="M75" s="481">
        <f t="shared" si="6"/>
        <v>-232.36999999999989</v>
      </c>
      <c r="N75" s="481">
        <f t="shared" si="5"/>
        <v>-1.990000000000002</v>
      </c>
      <c r="O75" s="478"/>
      <c r="P75" s="478"/>
    </row>
    <row r="76" spans="1:16" s="409" customFormat="1" ht="30">
      <c r="A76" s="405" t="s">
        <v>287</v>
      </c>
      <c r="B76" s="406" t="s">
        <v>1785</v>
      </c>
      <c r="C76" s="479" t="s">
        <v>949</v>
      </c>
      <c r="D76" s="479">
        <v>3993.89</v>
      </c>
      <c r="E76" s="479">
        <v>40.36</v>
      </c>
      <c r="F76" s="480"/>
      <c r="G76" s="480">
        <v>4792.67</v>
      </c>
      <c r="H76" s="480">
        <v>48.43</v>
      </c>
      <c r="I76" s="482" t="str">
        <f>Anexa_ro!D81</f>
        <v xml:space="preserve"> </v>
      </c>
      <c r="J76" s="476">
        <f>Anexa_ro!E81</f>
        <v>4344.4799999999996</v>
      </c>
      <c r="K76" s="476">
        <f>Anexa_ro!F81</f>
        <v>50.42</v>
      </c>
      <c r="L76" s="481"/>
      <c r="M76" s="481">
        <f t="shared" si="6"/>
        <v>-350.58999999999969</v>
      </c>
      <c r="N76" s="481">
        <f t="shared" si="5"/>
        <v>-1.990000000000002</v>
      </c>
      <c r="O76" s="478"/>
      <c r="P76" s="478"/>
    </row>
    <row r="77" spans="1:16" s="409" customFormat="1" ht="30">
      <c r="A77" s="405" t="s">
        <v>288</v>
      </c>
      <c r="B77" s="406" t="s">
        <v>1786</v>
      </c>
      <c r="C77" s="479" t="s">
        <v>949</v>
      </c>
      <c r="D77" s="479">
        <v>4121.12</v>
      </c>
      <c r="E77" s="479">
        <v>40.36</v>
      </c>
      <c r="F77" s="480"/>
      <c r="G77" s="480">
        <v>4945.34</v>
      </c>
      <c r="H77" s="480">
        <v>48.43</v>
      </c>
      <c r="I77" s="482" t="str">
        <f>Anexa_ro!D82</f>
        <v xml:space="preserve"> </v>
      </c>
      <c r="J77" s="476">
        <f>Anexa_ro!E82</f>
        <v>4353.49</v>
      </c>
      <c r="K77" s="476">
        <f>Anexa_ro!F82</f>
        <v>50.42</v>
      </c>
      <c r="L77" s="481"/>
      <c r="M77" s="481">
        <f t="shared" si="6"/>
        <v>-232.36999999999989</v>
      </c>
      <c r="N77" s="481">
        <f t="shared" si="5"/>
        <v>-1.990000000000002</v>
      </c>
      <c r="O77" s="478"/>
      <c r="P77" s="478"/>
    </row>
    <row r="78" spans="1:16" s="409" customFormat="1" ht="30">
      <c r="A78" s="405" t="s">
        <v>289</v>
      </c>
      <c r="B78" s="406" t="s">
        <v>1787</v>
      </c>
      <c r="C78" s="479" t="s">
        <v>949</v>
      </c>
      <c r="D78" s="479">
        <v>4280.42</v>
      </c>
      <c r="E78" s="479">
        <v>40.36</v>
      </c>
      <c r="F78" s="480"/>
      <c r="G78" s="480">
        <v>5136.5</v>
      </c>
      <c r="H78" s="480">
        <v>48.43</v>
      </c>
      <c r="I78" s="482" t="str">
        <f>Anexa_ro!D83</f>
        <v xml:space="preserve"> </v>
      </c>
      <c r="J78" s="476">
        <f>Anexa_ro!E83</f>
        <v>4512.79</v>
      </c>
      <c r="K78" s="476">
        <f>Anexa_ro!F83</f>
        <v>50.42</v>
      </c>
      <c r="L78" s="481"/>
      <c r="M78" s="481">
        <f t="shared" si="6"/>
        <v>-232.36999999999989</v>
      </c>
      <c r="N78" s="481">
        <f t="shared" si="5"/>
        <v>-1.990000000000002</v>
      </c>
      <c r="O78" s="478"/>
      <c r="P78" s="478"/>
    </row>
    <row r="79" spans="1:16" s="409" customFormat="1" ht="30">
      <c r="A79" s="405" t="s">
        <v>290</v>
      </c>
      <c r="B79" s="406" t="s">
        <v>1788</v>
      </c>
      <c r="C79" s="479" t="s">
        <v>949</v>
      </c>
      <c r="D79" s="479">
        <v>4642.6000000000004</v>
      </c>
      <c r="E79" s="479">
        <v>40.36</v>
      </c>
      <c r="F79" s="480"/>
      <c r="G79" s="480">
        <v>5571.12</v>
      </c>
      <c r="H79" s="480">
        <v>48.43</v>
      </c>
      <c r="I79" s="482" t="str">
        <f>Anexa_ro!D84</f>
        <v xml:space="preserve"> </v>
      </c>
      <c r="J79" s="476">
        <f>Anexa_ro!E84</f>
        <v>4874.97</v>
      </c>
      <c r="K79" s="476">
        <f>Anexa_ro!F84</f>
        <v>50.42</v>
      </c>
      <c r="L79" s="481"/>
      <c r="M79" s="481">
        <f t="shared" si="6"/>
        <v>-232.36999999999989</v>
      </c>
      <c r="N79" s="481">
        <f t="shared" si="5"/>
        <v>-1.990000000000002</v>
      </c>
      <c r="O79" s="478"/>
      <c r="P79" s="478"/>
    </row>
    <row r="80" spans="1:16" s="409" customFormat="1" ht="30">
      <c r="A80" s="405" t="s">
        <v>291</v>
      </c>
      <c r="B80" s="406" t="s">
        <v>1789</v>
      </c>
      <c r="C80" s="479" t="s">
        <v>949</v>
      </c>
      <c r="D80" s="479">
        <v>4383.1099999999997</v>
      </c>
      <c r="E80" s="479">
        <v>40.36</v>
      </c>
      <c r="F80" s="480"/>
      <c r="G80" s="480">
        <v>5259.73</v>
      </c>
      <c r="H80" s="480">
        <v>48.43</v>
      </c>
      <c r="I80" s="482" t="str">
        <f>Anexa_ro!D85</f>
        <v xml:space="preserve"> </v>
      </c>
      <c r="J80" s="476">
        <f>Anexa_ro!E85</f>
        <v>4615.4799999999996</v>
      </c>
      <c r="K80" s="476">
        <f>Anexa_ro!F85</f>
        <v>50.42</v>
      </c>
      <c r="L80" s="481"/>
      <c r="M80" s="481">
        <f t="shared" si="6"/>
        <v>-232.36999999999989</v>
      </c>
      <c r="N80" s="481">
        <f t="shared" si="5"/>
        <v>-1.990000000000002</v>
      </c>
      <c r="O80" s="478"/>
      <c r="P80" s="478"/>
    </row>
    <row r="81" spans="1:16" s="409" customFormat="1" ht="30">
      <c r="A81" s="405" t="s">
        <v>292</v>
      </c>
      <c r="B81" s="406" t="s">
        <v>1790</v>
      </c>
      <c r="C81" s="479" t="s">
        <v>949</v>
      </c>
      <c r="D81" s="479">
        <v>5096.95</v>
      </c>
      <c r="E81" s="479">
        <v>40.36</v>
      </c>
      <c r="F81" s="480"/>
      <c r="G81" s="480">
        <v>6116.34</v>
      </c>
      <c r="H81" s="480">
        <v>48.43</v>
      </c>
      <c r="I81" s="482" t="str">
        <f>Anexa_ro!D86</f>
        <v xml:space="preserve"> </v>
      </c>
      <c r="J81" s="476">
        <f>Anexa_ro!E86</f>
        <v>4488.13</v>
      </c>
      <c r="K81" s="476">
        <f>Anexa_ro!F86</f>
        <v>50.42</v>
      </c>
      <c r="L81" s="481"/>
      <c r="M81" s="481">
        <f t="shared" si="6"/>
        <v>608.81999999999971</v>
      </c>
      <c r="N81" s="481">
        <f t="shared" si="5"/>
        <v>-1.990000000000002</v>
      </c>
      <c r="O81" s="478"/>
      <c r="P81" s="478"/>
    </row>
    <row r="82" spans="1:16" s="409" customFormat="1" ht="30">
      <c r="A82" s="405" t="s">
        <v>293</v>
      </c>
      <c r="B82" s="406" t="s">
        <v>1791</v>
      </c>
      <c r="C82" s="479" t="s">
        <v>949</v>
      </c>
      <c r="D82" s="479">
        <v>5438.59</v>
      </c>
      <c r="E82" s="479">
        <v>40.36</v>
      </c>
      <c r="F82" s="480"/>
      <c r="G82" s="480">
        <v>6526.31</v>
      </c>
      <c r="H82" s="480">
        <v>48.43</v>
      </c>
      <c r="I82" s="482" t="str">
        <f>Anexa_ro!D87</f>
        <v xml:space="preserve"> </v>
      </c>
      <c r="J82" s="476">
        <f>Anexa_ro!E87</f>
        <v>5047.18</v>
      </c>
      <c r="K82" s="476">
        <f>Anexa_ro!F87</f>
        <v>50.42</v>
      </c>
      <c r="L82" s="481"/>
      <c r="M82" s="481">
        <f t="shared" si="6"/>
        <v>391.40999999999985</v>
      </c>
      <c r="N82" s="481">
        <f t="shared" si="5"/>
        <v>-1.990000000000002</v>
      </c>
      <c r="O82" s="478"/>
      <c r="P82" s="478"/>
    </row>
    <row r="83" spans="1:16" s="409" customFormat="1" ht="30">
      <c r="A83" s="405" t="s">
        <v>294</v>
      </c>
      <c r="B83" s="406" t="s">
        <v>1792</v>
      </c>
      <c r="C83" s="479" t="s">
        <v>949</v>
      </c>
      <c r="D83" s="479">
        <v>7597.15</v>
      </c>
      <c r="E83" s="479">
        <v>61.11</v>
      </c>
      <c r="F83" s="480"/>
      <c r="G83" s="480">
        <v>9116.58</v>
      </c>
      <c r="H83" s="480">
        <v>73.33</v>
      </c>
      <c r="I83" s="482" t="str">
        <f>Anexa_ro!D88</f>
        <v xml:space="preserve"> </v>
      </c>
      <c r="J83" s="476">
        <f>Anexa_ro!E88</f>
        <v>4018.87</v>
      </c>
      <c r="K83" s="476">
        <f>Anexa_ro!F88</f>
        <v>71.17</v>
      </c>
      <c r="L83" s="481"/>
      <c r="M83" s="481">
        <f t="shared" si="6"/>
        <v>3578.2799999999997</v>
      </c>
      <c r="N83" s="481">
        <f t="shared" si="5"/>
        <v>2.1599999999999966</v>
      </c>
      <c r="O83" s="478"/>
      <c r="P83" s="478"/>
    </row>
    <row r="84" spans="1:16" s="409" customFormat="1" ht="30">
      <c r="A84" s="405" t="s">
        <v>295</v>
      </c>
      <c r="B84" s="406" t="s">
        <v>1793</v>
      </c>
      <c r="C84" s="479" t="s">
        <v>949</v>
      </c>
      <c r="D84" s="479">
        <v>7813.55</v>
      </c>
      <c r="E84" s="479">
        <v>61.11</v>
      </c>
      <c r="F84" s="480"/>
      <c r="G84" s="480">
        <v>9376.26</v>
      </c>
      <c r="H84" s="480">
        <v>73.33</v>
      </c>
      <c r="I84" s="482" t="str">
        <f>Anexa_ro!D89</f>
        <v xml:space="preserve"> </v>
      </c>
      <c r="J84" s="476">
        <f>Anexa_ro!E89</f>
        <v>4018.87</v>
      </c>
      <c r="K84" s="476">
        <f>Anexa_ro!F89</f>
        <v>71.17</v>
      </c>
      <c r="L84" s="481"/>
      <c r="M84" s="481">
        <f t="shared" si="6"/>
        <v>3794.6800000000003</v>
      </c>
      <c r="N84" s="481">
        <f t="shared" si="5"/>
        <v>2.1599999999999966</v>
      </c>
      <c r="O84" s="478"/>
      <c r="P84" s="478"/>
    </row>
    <row r="85" spans="1:16" s="409" customFormat="1" ht="30">
      <c r="A85" s="405" t="s">
        <v>296</v>
      </c>
      <c r="B85" s="406" t="s">
        <v>1794</v>
      </c>
      <c r="C85" s="479" t="s">
        <v>949</v>
      </c>
      <c r="D85" s="479">
        <v>7293.58</v>
      </c>
      <c r="E85" s="479">
        <v>61.11</v>
      </c>
      <c r="F85" s="480"/>
      <c r="G85" s="480">
        <v>8752.2999999999993</v>
      </c>
      <c r="H85" s="480">
        <v>73.33</v>
      </c>
      <c r="I85" s="482" t="str">
        <f>Anexa_ro!D90</f>
        <v xml:space="preserve"> </v>
      </c>
      <c r="J85" s="476">
        <f>Anexa_ro!E90</f>
        <v>4030.89</v>
      </c>
      <c r="K85" s="476">
        <f>Anexa_ro!F90</f>
        <v>71.17</v>
      </c>
      <c r="L85" s="481"/>
      <c r="M85" s="481">
        <f t="shared" si="6"/>
        <v>3262.69</v>
      </c>
      <c r="N85" s="481">
        <f t="shared" si="5"/>
        <v>2.1599999999999966</v>
      </c>
      <c r="O85" s="478"/>
      <c r="P85" s="478"/>
    </row>
    <row r="86" spans="1:16" s="409" customFormat="1" ht="30">
      <c r="A86" s="405" t="s">
        <v>297</v>
      </c>
      <c r="B86" s="406" t="s">
        <v>1795</v>
      </c>
      <c r="C86" s="479" t="s">
        <v>949</v>
      </c>
      <c r="D86" s="479">
        <v>7975.56</v>
      </c>
      <c r="E86" s="479">
        <v>61.11</v>
      </c>
      <c r="F86" s="480"/>
      <c r="G86" s="480">
        <v>9570.67</v>
      </c>
      <c r="H86" s="480">
        <v>73.33</v>
      </c>
      <c r="I86" s="482" t="str">
        <f>Anexa_ro!D91</f>
        <v xml:space="preserve"> </v>
      </c>
      <c r="J86" s="476">
        <f>Anexa_ro!E91</f>
        <v>4088.69</v>
      </c>
      <c r="K86" s="476">
        <f>Anexa_ro!F91</f>
        <v>71.17</v>
      </c>
      <c r="L86" s="481"/>
      <c r="M86" s="481">
        <f t="shared" si="6"/>
        <v>3886.8700000000003</v>
      </c>
      <c r="N86" s="481">
        <f t="shared" si="5"/>
        <v>2.1599999999999966</v>
      </c>
      <c r="O86" s="478"/>
      <c r="P86" s="478"/>
    </row>
    <row r="87" spans="1:16" s="409" customFormat="1" ht="30">
      <c r="A87" s="405" t="s">
        <v>298</v>
      </c>
      <c r="B87" s="406" t="s">
        <v>1796</v>
      </c>
      <c r="C87" s="479" t="s">
        <v>949</v>
      </c>
      <c r="D87" s="479">
        <v>7437.88</v>
      </c>
      <c r="E87" s="479">
        <v>61.11</v>
      </c>
      <c r="F87" s="480"/>
      <c r="G87" s="480">
        <v>8925.4599999999991</v>
      </c>
      <c r="H87" s="480">
        <v>73.33</v>
      </c>
      <c r="I87" s="482" t="str">
        <f>Anexa_ro!D92</f>
        <v xml:space="preserve"> </v>
      </c>
      <c r="J87" s="476">
        <f>Anexa_ro!E92</f>
        <v>4131.5600000000004</v>
      </c>
      <c r="K87" s="476">
        <f>Anexa_ro!F92</f>
        <v>71.17</v>
      </c>
      <c r="L87" s="481"/>
      <c r="M87" s="481">
        <f t="shared" si="6"/>
        <v>3306.3199999999997</v>
      </c>
      <c r="N87" s="481">
        <f t="shared" si="5"/>
        <v>2.1599999999999966</v>
      </c>
      <c r="O87" s="478"/>
      <c r="P87" s="478"/>
    </row>
    <row r="88" spans="1:16" s="409" customFormat="1" ht="30">
      <c r="A88" s="405" t="s">
        <v>299</v>
      </c>
      <c r="B88" s="406" t="s">
        <v>1797</v>
      </c>
      <c r="C88" s="479" t="s">
        <v>949</v>
      </c>
      <c r="D88" s="479">
        <v>7771.83</v>
      </c>
      <c r="E88" s="479">
        <v>61.11</v>
      </c>
      <c r="F88" s="480"/>
      <c r="G88" s="480">
        <v>9326.2000000000007</v>
      </c>
      <c r="H88" s="480">
        <v>73.33</v>
      </c>
      <c r="I88" s="482" t="str">
        <f>Anexa_ro!D93</f>
        <v xml:space="preserve"> </v>
      </c>
      <c r="J88" s="476">
        <f>Anexa_ro!E93</f>
        <v>4201.49</v>
      </c>
      <c r="K88" s="476">
        <f>Anexa_ro!F93</f>
        <v>71.17</v>
      </c>
      <c r="L88" s="481"/>
      <c r="M88" s="481">
        <f t="shared" si="6"/>
        <v>3570.34</v>
      </c>
      <c r="N88" s="481">
        <f t="shared" si="5"/>
        <v>2.1599999999999966</v>
      </c>
      <c r="O88" s="478"/>
      <c r="P88" s="478"/>
    </row>
    <row r="89" spans="1:16" s="409" customFormat="1" ht="30">
      <c r="A89" s="405" t="s">
        <v>300</v>
      </c>
      <c r="B89" s="406" t="s">
        <v>1798</v>
      </c>
      <c r="C89" s="479" t="s">
        <v>949</v>
      </c>
      <c r="D89" s="479">
        <v>8466.6299999999992</v>
      </c>
      <c r="E89" s="479">
        <v>61.11</v>
      </c>
      <c r="F89" s="480"/>
      <c r="G89" s="480">
        <v>10159.959999999999</v>
      </c>
      <c r="H89" s="480">
        <v>73.33</v>
      </c>
      <c r="I89" s="482" t="str">
        <f>Anexa_ro!D94</f>
        <v xml:space="preserve"> </v>
      </c>
      <c r="J89" s="476">
        <f>Anexa_ro!E94</f>
        <v>4252.58</v>
      </c>
      <c r="K89" s="476">
        <f>Anexa_ro!F94</f>
        <v>71.17</v>
      </c>
      <c r="L89" s="481"/>
      <c r="M89" s="481">
        <f t="shared" si="6"/>
        <v>4214.0499999999993</v>
      </c>
      <c r="N89" s="481">
        <f t="shared" si="5"/>
        <v>2.1599999999999966</v>
      </c>
      <c r="O89" s="478"/>
      <c r="P89" s="478"/>
    </row>
    <row r="90" spans="1:16" s="409" customFormat="1" ht="30">
      <c r="A90" s="405" t="s">
        <v>301</v>
      </c>
      <c r="B90" s="406" t="s">
        <v>1799</v>
      </c>
      <c r="C90" s="479" t="s">
        <v>949</v>
      </c>
      <c r="D90" s="479">
        <v>7887.55</v>
      </c>
      <c r="E90" s="479">
        <v>61.11</v>
      </c>
      <c r="F90" s="480"/>
      <c r="G90" s="480">
        <v>9465.06</v>
      </c>
      <c r="H90" s="480">
        <v>73.33</v>
      </c>
      <c r="I90" s="482" t="str">
        <f>Anexa_ro!D95</f>
        <v xml:space="preserve"> </v>
      </c>
      <c r="J90" s="476">
        <f>Anexa_ro!E95</f>
        <v>4883.9399999999996</v>
      </c>
      <c r="K90" s="476">
        <f>Anexa_ro!F95</f>
        <v>71.17</v>
      </c>
      <c r="L90" s="481"/>
      <c r="M90" s="481">
        <f t="shared" si="6"/>
        <v>3003.6100000000006</v>
      </c>
      <c r="N90" s="481">
        <f t="shared" si="5"/>
        <v>2.1599999999999966</v>
      </c>
      <c r="O90" s="478"/>
      <c r="P90" s="478"/>
    </row>
    <row r="91" spans="1:16" s="409" customFormat="1" ht="30">
      <c r="A91" s="405" t="s">
        <v>302</v>
      </c>
      <c r="B91" s="406" t="s">
        <v>1800</v>
      </c>
      <c r="C91" s="479" t="s">
        <v>949</v>
      </c>
      <c r="D91" s="479">
        <v>8589.0499999999993</v>
      </c>
      <c r="E91" s="479">
        <v>61.11</v>
      </c>
      <c r="F91" s="480"/>
      <c r="G91" s="480">
        <v>10306.86</v>
      </c>
      <c r="H91" s="480">
        <v>73.33</v>
      </c>
      <c r="I91" s="482" t="str">
        <f>Anexa_ro!D96</f>
        <v xml:space="preserve"> </v>
      </c>
      <c r="J91" s="476">
        <f>Anexa_ro!E96</f>
        <v>5161.29</v>
      </c>
      <c r="K91" s="476">
        <f>Anexa_ro!F96</f>
        <v>71.17</v>
      </c>
      <c r="L91" s="481"/>
      <c r="M91" s="481">
        <f t="shared" si="6"/>
        <v>3427.7599999999993</v>
      </c>
      <c r="N91" s="481">
        <f t="shared" si="5"/>
        <v>2.1599999999999966</v>
      </c>
      <c r="O91" s="478"/>
      <c r="P91" s="478"/>
    </row>
    <row r="92" spans="1:16" s="409" customFormat="1" ht="30">
      <c r="A92" s="405" t="s">
        <v>303</v>
      </c>
      <c r="B92" s="406" t="s">
        <v>1801</v>
      </c>
      <c r="C92" s="479" t="s">
        <v>949</v>
      </c>
      <c r="D92" s="479">
        <v>9129.3700000000008</v>
      </c>
      <c r="E92" s="479">
        <v>61.11</v>
      </c>
      <c r="F92" s="480"/>
      <c r="G92" s="480">
        <v>10955.24</v>
      </c>
      <c r="H92" s="480">
        <v>73.33</v>
      </c>
      <c r="I92" s="482" t="str">
        <f>Anexa_ro!D97</f>
        <v xml:space="preserve"> </v>
      </c>
      <c r="J92" s="476">
        <f>Anexa_ro!E97</f>
        <v>5351.64</v>
      </c>
      <c r="K92" s="476">
        <f>Anexa_ro!F97</f>
        <v>71.17</v>
      </c>
      <c r="L92" s="481"/>
      <c r="M92" s="481">
        <f t="shared" si="6"/>
        <v>3777.7300000000005</v>
      </c>
      <c r="N92" s="481">
        <f t="shared" si="5"/>
        <v>2.1599999999999966</v>
      </c>
      <c r="O92" s="478"/>
      <c r="P92" s="478"/>
    </row>
    <row r="93" spans="1:16" s="409" customFormat="1" ht="30">
      <c r="A93" s="405" t="s">
        <v>304</v>
      </c>
      <c r="B93" s="406" t="s">
        <v>1802</v>
      </c>
      <c r="C93" s="479" t="s">
        <v>949</v>
      </c>
      <c r="D93" s="479">
        <v>9129.3700000000008</v>
      </c>
      <c r="E93" s="479">
        <v>61.11</v>
      </c>
      <c r="F93" s="480"/>
      <c r="G93" s="480">
        <v>10955.24</v>
      </c>
      <c r="H93" s="480">
        <v>73.33</v>
      </c>
      <c r="I93" s="482" t="str">
        <f>Anexa_ro!D98</f>
        <v xml:space="preserve"> </v>
      </c>
      <c r="J93" s="476">
        <f>Anexa_ro!E98</f>
        <v>5351.64</v>
      </c>
      <c r="K93" s="476">
        <f>Anexa_ro!F98</f>
        <v>71.17</v>
      </c>
      <c r="L93" s="481"/>
      <c r="M93" s="481">
        <f t="shared" si="6"/>
        <v>3777.7300000000005</v>
      </c>
      <c r="N93" s="481">
        <f t="shared" si="5"/>
        <v>2.1599999999999966</v>
      </c>
      <c r="O93" s="478"/>
      <c r="P93" s="478"/>
    </row>
    <row r="94" spans="1:16" s="409" customFormat="1" ht="30">
      <c r="A94" s="405" t="s">
        <v>305</v>
      </c>
      <c r="B94" s="406" t="s">
        <v>1803</v>
      </c>
      <c r="C94" s="479" t="s">
        <v>949</v>
      </c>
      <c r="D94" s="479">
        <v>9028.23</v>
      </c>
      <c r="E94" s="479">
        <v>61.11</v>
      </c>
      <c r="F94" s="480"/>
      <c r="G94" s="480">
        <v>10833.88</v>
      </c>
      <c r="H94" s="480">
        <v>73.33</v>
      </c>
      <c r="I94" s="482" t="str">
        <f>Anexa_ro!D99</f>
        <v xml:space="preserve"> </v>
      </c>
      <c r="J94" s="476">
        <f>Anexa_ro!E99</f>
        <v>6485.77</v>
      </c>
      <c r="K94" s="476">
        <f>Anexa_ro!F99</f>
        <v>71.17</v>
      </c>
      <c r="L94" s="481"/>
      <c r="M94" s="481">
        <f t="shared" si="6"/>
        <v>2542.4599999999991</v>
      </c>
      <c r="N94" s="481">
        <f t="shared" si="5"/>
        <v>2.1599999999999966</v>
      </c>
      <c r="O94" s="478"/>
      <c r="P94" s="478"/>
    </row>
    <row r="95" spans="1:16" s="409" customFormat="1" ht="30">
      <c r="A95" s="405" t="s">
        <v>306</v>
      </c>
      <c r="B95" s="406" t="s">
        <v>1804</v>
      </c>
      <c r="C95" s="479" t="s">
        <v>949</v>
      </c>
      <c r="D95" s="479">
        <v>9138.82</v>
      </c>
      <c r="E95" s="479">
        <v>61.11</v>
      </c>
      <c r="F95" s="480"/>
      <c r="G95" s="480">
        <v>10966.58</v>
      </c>
      <c r="H95" s="480">
        <v>73.33</v>
      </c>
      <c r="I95" s="482" t="str">
        <f>Anexa_ro!D100</f>
        <v xml:space="preserve"> </v>
      </c>
      <c r="J95" s="476">
        <f>Anexa_ro!E100</f>
        <v>6645.49</v>
      </c>
      <c r="K95" s="476">
        <f>Anexa_ro!F100</f>
        <v>71.17</v>
      </c>
      <c r="L95" s="481"/>
      <c r="M95" s="481">
        <f t="shared" si="6"/>
        <v>2493.33</v>
      </c>
      <c r="N95" s="481">
        <f t="shared" si="5"/>
        <v>2.1599999999999966</v>
      </c>
      <c r="O95" s="478"/>
      <c r="P95" s="478"/>
    </row>
    <row r="96" spans="1:16" s="409" customFormat="1" ht="30">
      <c r="A96" s="405" t="s">
        <v>307</v>
      </c>
      <c r="B96" s="406" t="s">
        <v>1805</v>
      </c>
      <c r="C96" s="479" t="s">
        <v>949</v>
      </c>
      <c r="D96" s="479">
        <v>12471.93</v>
      </c>
      <c r="E96" s="479">
        <v>89.25</v>
      </c>
      <c r="F96" s="480"/>
      <c r="G96" s="480">
        <v>14966.32</v>
      </c>
      <c r="H96" s="480">
        <v>107.1</v>
      </c>
      <c r="I96" s="482" t="str">
        <f>Anexa_ro!D101</f>
        <v xml:space="preserve"> </v>
      </c>
      <c r="J96" s="476">
        <f t="shared" ref="J96:J116" si="7">D96</f>
        <v>12471.93</v>
      </c>
      <c r="K96" s="476">
        <f>Anexa_ro!F101</f>
        <v>99.32</v>
      </c>
      <c r="L96" s="481"/>
      <c r="M96" s="481">
        <f t="shared" si="6"/>
        <v>0</v>
      </c>
      <c r="N96" s="481">
        <f t="shared" si="5"/>
        <v>7.7800000000000011</v>
      </c>
      <c r="O96" s="478"/>
      <c r="P96" s="478"/>
    </row>
    <row r="97" spans="1:16" s="409" customFormat="1" ht="30">
      <c r="A97" s="405" t="s">
        <v>308</v>
      </c>
      <c r="B97" s="406" t="s">
        <v>1806</v>
      </c>
      <c r="C97" s="479" t="s">
        <v>949</v>
      </c>
      <c r="D97" s="479">
        <v>12473.48</v>
      </c>
      <c r="E97" s="479">
        <v>89.25</v>
      </c>
      <c r="F97" s="480"/>
      <c r="G97" s="480">
        <v>14968.18</v>
      </c>
      <c r="H97" s="480">
        <v>107.1</v>
      </c>
      <c r="I97" s="482" t="str">
        <f>Anexa_ro!D102</f>
        <v xml:space="preserve"> </v>
      </c>
      <c r="J97" s="476">
        <f t="shared" si="7"/>
        <v>12473.48</v>
      </c>
      <c r="K97" s="476">
        <f>Anexa_ro!F102</f>
        <v>99.32</v>
      </c>
      <c r="L97" s="481"/>
      <c r="M97" s="481">
        <f t="shared" si="6"/>
        <v>0</v>
      </c>
      <c r="N97" s="481">
        <f t="shared" si="5"/>
        <v>7.7800000000000011</v>
      </c>
      <c r="O97" s="478"/>
      <c r="P97" s="478"/>
    </row>
    <row r="98" spans="1:16" s="409" customFormat="1" ht="30">
      <c r="A98" s="405" t="s">
        <v>309</v>
      </c>
      <c r="B98" s="406" t="s">
        <v>1807</v>
      </c>
      <c r="C98" s="479" t="s">
        <v>949</v>
      </c>
      <c r="D98" s="479">
        <v>12636.68</v>
      </c>
      <c r="E98" s="479">
        <v>89.25</v>
      </c>
      <c r="F98" s="480"/>
      <c r="G98" s="480">
        <v>15164.02</v>
      </c>
      <c r="H98" s="480">
        <v>107.1</v>
      </c>
      <c r="I98" s="482" t="str">
        <f>Anexa_ro!D103</f>
        <v xml:space="preserve"> </v>
      </c>
      <c r="J98" s="476">
        <f t="shared" si="7"/>
        <v>12636.68</v>
      </c>
      <c r="K98" s="476">
        <f>Anexa_ro!F103</f>
        <v>99.32</v>
      </c>
      <c r="L98" s="481"/>
      <c r="M98" s="481">
        <f t="shared" si="6"/>
        <v>0</v>
      </c>
      <c r="N98" s="481">
        <f t="shared" si="5"/>
        <v>7.7800000000000011</v>
      </c>
      <c r="O98" s="478"/>
      <c r="P98" s="478"/>
    </row>
    <row r="99" spans="1:16" s="409" customFormat="1" ht="30">
      <c r="A99" s="405" t="s">
        <v>310</v>
      </c>
      <c r="B99" s="406" t="s">
        <v>1808</v>
      </c>
      <c r="C99" s="479" t="s">
        <v>949</v>
      </c>
      <c r="D99" s="479">
        <v>12723.89</v>
      </c>
      <c r="E99" s="479">
        <v>89.25</v>
      </c>
      <c r="F99" s="480"/>
      <c r="G99" s="480">
        <v>15268.67</v>
      </c>
      <c r="H99" s="480">
        <v>107.1</v>
      </c>
      <c r="I99" s="482" t="str">
        <f>Anexa_ro!D104</f>
        <v xml:space="preserve"> </v>
      </c>
      <c r="J99" s="476">
        <f t="shared" si="7"/>
        <v>12723.89</v>
      </c>
      <c r="K99" s="476">
        <f>Anexa_ro!F104</f>
        <v>99.32</v>
      </c>
      <c r="L99" s="481"/>
      <c r="M99" s="481">
        <f t="shared" si="6"/>
        <v>0</v>
      </c>
      <c r="N99" s="481">
        <f t="shared" si="5"/>
        <v>7.7800000000000011</v>
      </c>
      <c r="O99" s="478"/>
      <c r="P99" s="478"/>
    </row>
    <row r="100" spans="1:16" s="409" customFormat="1" ht="30">
      <c r="A100" s="405" t="s">
        <v>311</v>
      </c>
      <c r="B100" s="406" t="s">
        <v>1809</v>
      </c>
      <c r="C100" s="479" t="s">
        <v>949</v>
      </c>
      <c r="D100" s="479">
        <v>12938.71</v>
      </c>
      <c r="E100" s="479">
        <v>89.25</v>
      </c>
      <c r="F100" s="480"/>
      <c r="G100" s="480">
        <v>15526.45</v>
      </c>
      <c r="H100" s="480">
        <v>107.1</v>
      </c>
      <c r="I100" s="482" t="str">
        <f>Anexa_ro!D105</f>
        <v xml:space="preserve"> </v>
      </c>
      <c r="J100" s="476">
        <f t="shared" si="7"/>
        <v>12938.71</v>
      </c>
      <c r="K100" s="476">
        <f>Anexa_ro!F105</f>
        <v>99.32</v>
      </c>
      <c r="L100" s="481"/>
      <c r="M100" s="481">
        <f t="shared" si="6"/>
        <v>0</v>
      </c>
      <c r="N100" s="481">
        <f t="shared" si="5"/>
        <v>7.7800000000000011</v>
      </c>
      <c r="O100" s="478"/>
      <c r="P100" s="478"/>
    </row>
    <row r="101" spans="1:16" s="409" customFormat="1" ht="30">
      <c r="A101" s="405" t="s">
        <v>312</v>
      </c>
      <c r="B101" s="406" t="s">
        <v>1810</v>
      </c>
      <c r="C101" s="479" t="s">
        <v>949</v>
      </c>
      <c r="D101" s="479">
        <v>13228.27</v>
      </c>
      <c r="E101" s="479">
        <v>89.25</v>
      </c>
      <c r="F101" s="480"/>
      <c r="G101" s="480">
        <v>15873.92</v>
      </c>
      <c r="H101" s="480">
        <v>107.1</v>
      </c>
      <c r="I101" s="482" t="str">
        <f>Anexa_ro!D106</f>
        <v xml:space="preserve"> </v>
      </c>
      <c r="J101" s="476">
        <f t="shared" si="7"/>
        <v>13228.27</v>
      </c>
      <c r="K101" s="476">
        <f>Anexa_ro!F106</f>
        <v>99.32</v>
      </c>
      <c r="L101" s="481"/>
      <c r="M101" s="481">
        <f t="shared" si="6"/>
        <v>0</v>
      </c>
      <c r="N101" s="481">
        <f t="shared" si="5"/>
        <v>7.7800000000000011</v>
      </c>
      <c r="O101" s="478"/>
      <c r="P101" s="478"/>
    </row>
    <row r="102" spans="1:16" s="409" customFormat="1" ht="30">
      <c r="A102" s="405" t="s">
        <v>313</v>
      </c>
      <c r="B102" s="406" t="s">
        <v>1811</v>
      </c>
      <c r="C102" s="479" t="s">
        <v>949</v>
      </c>
      <c r="D102" s="479">
        <v>13493.7</v>
      </c>
      <c r="E102" s="479">
        <v>89.25</v>
      </c>
      <c r="F102" s="480"/>
      <c r="G102" s="480">
        <v>16192.44</v>
      </c>
      <c r="H102" s="480">
        <v>107.1</v>
      </c>
      <c r="I102" s="482" t="str">
        <f>Anexa_ro!D107</f>
        <v xml:space="preserve"> </v>
      </c>
      <c r="J102" s="476">
        <f t="shared" si="7"/>
        <v>13493.7</v>
      </c>
      <c r="K102" s="476">
        <f>Anexa_ro!F107</f>
        <v>99.32</v>
      </c>
      <c r="L102" s="481"/>
      <c r="M102" s="481">
        <f t="shared" si="6"/>
        <v>0</v>
      </c>
      <c r="N102" s="481">
        <f t="shared" si="5"/>
        <v>7.7800000000000011</v>
      </c>
      <c r="O102" s="478"/>
      <c r="P102" s="478"/>
    </row>
    <row r="103" spans="1:16" s="409" customFormat="1" ht="30">
      <c r="A103" s="405" t="s">
        <v>314</v>
      </c>
      <c r="B103" s="406" t="s">
        <v>1812</v>
      </c>
      <c r="C103" s="479" t="s">
        <v>949</v>
      </c>
      <c r="D103" s="479">
        <v>13759.15</v>
      </c>
      <c r="E103" s="479">
        <v>89.25</v>
      </c>
      <c r="F103" s="480"/>
      <c r="G103" s="480">
        <v>16510.98</v>
      </c>
      <c r="H103" s="480">
        <v>107.1</v>
      </c>
      <c r="I103" s="482" t="str">
        <f>Anexa_ro!D108</f>
        <v xml:space="preserve"> </v>
      </c>
      <c r="J103" s="476">
        <f t="shared" si="7"/>
        <v>13759.15</v>
      </c>
      <c r="K103" s="476">
        <f>Anexa_ro!F108</f>
        <v>99.32</v>
      </c>
      <c r="L103" s="481"/>
      <c r="M103" s="481">
        <f t="shared" si="6"/>
        <v>0</v>
      </c>
      <c r="N103" s="481">
        <f t="shared" ref="N103:N134" si="8">H103-K103</f>
        <v>7.7800000000000011</v>
      </c>
      <c r="O103" s="478"/>
      <c r="P103" s="478"/>
    </row>
    <row r="104" spans="1:16" s="409" customFormat="1" ht="30">
      <c r="A104" s="405" t="s">
        <v>315</v>
      </c>
      <c r="B104" s="406" t="s">
        <v>1813</v>
      </c>
      <c r="C104" s="479" t="s">
        <v>949</v>
      </c>
      <c r="D104" s="479">
        <v>15062.21</v>
      </c>
      <c r="E104" s="479">
        <v>89.25</v>
      </c>
      <c r="F104" s="480"/>
      <c r="G104" s="480">
        <v>18074.650000000001</v>
      </c>
      <c r="H104" s="480">
        <v>107.1</v>
      </c>
      <c r="I104" s="482" t="str">
        <f>Anexa_ro!D109</f>
        <v xml:space="preserve"> </v>
      </c>
      <c r="J104" s="476">
        <f t="shared" si="7"/>
        <v>15062.21</v>
      </c>
      <c r="K104" s="476">
        <f>Anexa_ro!F109</f>
        <v>99.32</v>
      </c>
      <c r="L104" s="481"/>
      <c r="M104" s="481">
        <f t="shared" ref="M104:M135" si="9">D104-J104</f>
        <v>0</v>
      </c>
      <c r="N104" s="481">
        <f t="shared" si="8"/>
        <v>7.7800000000000011</v>
      </c>
      <c r="O104" s="478"/>
      <c r="P104" s="478"/>
    </row>
    <row r="105" spans="1:16" s="409" customFormat="1" ht="30">
      <c r="A105" s="405" t="s">
        <v>316</v>
      </c>
      <c r="B105" s="406" t="s">
        <v>1814</v>
      </c>
      <c r="C105" s="479" t="s">
        <v>949</v>
      </c>
      <c r="D105" s="479">
        <v>18054.41</v>
      </c>
      <c r="E105" s="479">
        <v>89.25</v>
      </c>
      <c r="F105" s="480"/>
      <c r="G105" s="480">
        <v>21665.29</v>
      </c>
      <c r="H105" s="480">
        <v>107.1</v>
      </c>
      <c r="I105" s="482" t="str">
        <f>Anexa_ro!D110</f>
        <v xml:space="preserve"> </v>
      </c>
      <c r="J105" s="476">
        <f t="shared" si="7"/>
        <v>18054.41</v>
      </c>
      <c r="K105" s="476">
        <f>Anexa_ro!F110</f>
        <v>99.32</v>
      </c>
      <c r="L105" s="481"/>
      <c r="M105" s="481">
        <f t="shared" si="9"/>
        <v>0</v>
      </c>
      <c r="N105" s="481">
        <f t="shared" si="8"/>
        <v>7.7800000000000011</v>
      </c>
      <c r="O105" s="478"/>
      <c r="P105" s="478"/>
    </row>
    <row r="106" spans="1:16" s="409" customFormat="1" ht="30">
      <c r="A106" s="405" t="s">
        <v>317</v>
      </c>
      <c r="B106" s="406" t="s">
        <v>1815</v>
      </c>
      <c r="C106" s="479" t="s">
        <v>949</v>
      </c>
      <c r="D106" s="479">
        <v>19164.41</v>
      </c>
      <c r="E106" s="479">
        <v>89.25</v>
      </c>
      <c r="F106" s="480"/>
      <c r="G106" s="480">
        <v>22997.29</v>
      </c>
      <c r="H106" s="480">
        <v>107.1</v>
      </c>
      <c r="I106" s="482" t="str">
        <f>Anexa_ro!D111</f>
        <v xml:space="preserve"> </v>
      </c>
      <c r="J106" s="476">
        <f t="shared" si="7"/>
        <v>19164.41</v>
      </c>
      <c r="K106" s="476">
        <f>Anexa_ro!F111</f>
        <v>99.32</v>
      </c>
      <c r="L106" s="481"/>
      <c r="M106" s="481">
        <f t="shared" si="9"/>
        <v>0</v>
      </c>
      <c r="N106" s="481">
        <f t="shared" si="8"/>
        <v>7.7800000000000011</v>
      </c>
      <c r="O106" s="478"/>
      <c r="P106" s="478"/>
    </row>
    <row r="107" spans="1:16" s="409" customFormat="1" ht="30">
      <c r="A107" s="405" t="s">
        <v>318</v>
      </c>
      <c r="B107" s="406" t="s">
        <v>1816</v>
      </c>
      <c r="C107" s="479" t="s">
        <v>949</v>
      </c>
      <c r="D107" s="479">
        <v>19164.41</v>
      </c>
      <c r="E107" s="479">
        <v>89.25</v>
      </c>
      <c r="F107" s="480"/>
      <c r="G107" s="480">
        <v>22997.29</v>
      </c>
      <c r="H107" s="480">
        <v>107.1</v>
      </c>
      <c r="I107" s="482" t="str">
        <f>Anexa_ro!D112</f>
        <v xml:space="preserve"> </v>
      </c>
      <c r="J107" s="476">
        <f t="shared" si="7"/>
        <v>19164.41</v>
      </c>
      <c r="K107" s="476">
        <f>Anexa_ro!F112</f>
        <v>99.32</v>
      </c>
      <c r="L107" s="481"/>
      <c r="M107" s="481">
        <f t="shared" si="9"/>
        <v>0</v>
      </c>
      <c r="N107" s="481">
        <f t="shared" si="8"/>
        <v>7.7800000000000011</v>
      </c>
      <c r="O107" s="478"/>
      <c r="P107" s="478"/>
    </row>
    <row r="108" spans="1:16" s="409" customFormat="1" ht="30">
      <c r="A108" s="405" t="s">
        <v>319</v>
      </c>
      <c r="B108" s="406" t="s">
        <v>1817</v>
      </c>
      <c r="C108" s="479" t="s">
        <v>949</v>
      </c>
      <c r="D108" s="479">
        <v>15634.87</v>
      </c>
      <c r="E108" s="479">
        <v>121.49</v>
      </c>
      <c r="F108" s="480"/>
      <c r="G108" s="480">
        <v>18761.84</v>
      </c>
      <c r="H108" s="480">
        <v>145.79</v>
      </c>
      <c r="I108" s="482" t="str">
        <f>Anexa_ro!D113</f>
        <v xml:space="preserve"> </v>
      </c>
      <c r="J108" s="476">
        <f t="shared" si="7"/>
        <v>15634.87</v>
      </c>
      <c r="K108" s="476">
        <f>Anexa_ro!F113</f>
        <v>131.55000000000001</v>
      </c>
      <c r="L108" s="481"/>
      <c r="M108" s="481">
        <f t="shared" si="9"/>
        <v>0</v>
      </c>
      <c r="N108" s="481">
        <f t="shared" si="8"/>
        <v>14.239999999999981</v>
      </c>
      <c r="O108" s="478"/>
      <c r="P108" s="478"/>
    </row>
    <row r="109" spans="1:16" s="409" customFormat="1" ht="30">
      <c r="A109" s="405" t="s">
        <v>320</v>
      </c>
      <c r="B109" s="406" t="s">
        <v>1818</v>
      </c>
      <c r="C109" s="479" t="s">
        <v>949</v>
      </c>
      <c r="D109" s="479">
        <v>15753.93</v>
      </c>
      <c r="E109" s="479">
        <v>121.49</v>
      </c>
      <c r="F109" s="480"/>
      <c r="G109" s="480">
        <v>18904.72</v>
      </c>
      <c r="H109" s="480">
        <v>145.79</v>
      </c>
      <c r="I109" s="482" t="str">
        <f>Anexa_ro!D114</f>
        <v xml:space="preserve"> </v>
      </c>
      <c r="J109" s="476">
        <f t="shared" si="7"/>
        <v>15753.93</v>
      </c>
      <c r="K109" s="476">
        <f>Anexa_ro!F114</f>
        <v>131.55000000000001</v>
      </c>
      <c r="L109" s="481"/>
      <c r="M109" s="481">
        <f t="shared" si="9"/>
        <v>0</v>
      </c>
      <c r="N109" s="481">
        <f t="shared" si="8"/>
        <v>14.239999999999981</v>
      </c>
      <c r="O109" s="478"/>
      <c r="P109" s="478"/>
    </row>
    <row r="110" spans="1:16" s="409" customFormat="1" ht="30">
      <c r="A110" s="405" t="s">
        <v>321</v>
      </c>
      <c r="B110" s="406" t="s">
        <v>1819</v>
      </c>
      <c r="C110" s="479" t="s">
        <v>949</v>
      </c>
      <c r="D110" s="479">
        <v>15839.51</v>
      </c>
      <c r="E110" s="479">
        <v>121.49</v>
      </c>
      <c r="F110" s="480"/>
      <c r="G110" s="480">
        <v>19007.41</v>
      </c>
      <c r="H110" s="480">
        <v>145.79</v>
      </c>
      <c r="I110" s="482" t="str">
        <f>Anexa_ro!D115</f>
        <v xml:space="preserve"> </v>
      </c>
      <c r="J110" s="476">
        <f t="shared" si="7"/>
        <v>15839.51</v>
      </c>
      <c r="K110" s="476">
        <f>Anexa_ro!F115</f>
        <v>131.55000000000001</v>
      </c>
      <c r="L110" s="481"/>
      <c r="M110" s="481">
        <f t="shared" si="9"/>
        <v>0</v>
      </c>
      <c r="N110" s="481">
        <f t="shared" si="8"/>
        <v>14.239999999999981</v>
      </c>
      <c r="O110" s="478"/>
      <c r="P110" s="478"/>
    </row>
    <row r="111" spans="1:16" s="409" customFormat="1" ht="30">
      <c r="A111" s="405" t="s">
        <v>322</v>
      </c>
      <c r="B111" s="406" t="s">
        <v>1820</v>
      </c>
      <c r="C111" s="479" t="s">
        <v>949</v>
      </c>
      <c r="D111" s="479">
        <v>16247.37</v>
      </c>
      <c r="E111" s="479">
        <v>121.49</v>
      </c>
      <c r="F111" s="480"/>
      <c r="G111" s="480">
        <v>19496.84</v>
      </c>
      <c r="H111" s="480">
        <v>145.79</v>
      </c>
      <c r="I111" s="482" t="str">
        <f>Anexa_ro!D116</f>
        <v xml:space="preserve"> </v>
      </c>
      <c r="J111" s="476">
        <f t="shared" si="7"/>
        <v>16247.37</v>
      </c>
      <c r="K111" s="476">
        <f>Anexa_ro!F116</f>
        <v>131.55000000000001</v>
      </c>
      <c r="L111" s="481"/>
      <c r="M111" s="481">
        <f t="shared" si="9"/>
        <v>0</v>
      </c>
      <c r="N111" s="481">
        <f t="shared" si="8"/>
        <v>14.239999999999981</v>
      </c>
      <c r="O111" s="478"/>
      <c r="P111" s="478"/>
    </row>
    <row r="112" spans="1:16" s="409" customFormat="1" ht="30">
      <c r="A112" s="405" t="s">
        <v>323</v>
      </c>
      <c r="B112" s="406" t="s">
        <v>1821</v>
      </c>
      <c r="C112" s="479" t="s">
        <v>949</v>
      </c>
      <c r="D112" s="479">
        <v>16681.72</v>
      </c>
      <c r="E112" s="479">
        <v>121.49</v>
      </c>
      <c r="F112" s="480"/>
      <c r="G112" s="480">
        <v>20018.060000000001</v>
      </c>
      <c r="H112" s="480">
        <v>145.79</v>
      </c>
      <c r="I112" s="482" t="str">
        <f>Anexa_ro!D117</f>
        <v xml:space="preserve"> </v>
      </c>
      <c r="J112" s="476">
        <f t="shared" si="7"/>
        <v>16681.72</v>
      </c>
      <c r="K112" s="476">
        <f>Anexa_ro!F117</f>
        <v>131.55000000000001</v>
      </c>
      <c r="L112" s="481"/>
      <c r="M112" s="481">
        <f t="shared" si="9"/>
        <v>0</v>
      </c>
      <c r="N112" s="481">
        <f t="shared" si="8"/>
        <v>14.239999999999981</v>
      </c>
      <c r="O112" s="478"/>
      <c r="P112" s="478"/>
    </row>
    <row r="113" spans="1:16" s="409" customFormat="1" ht="30">
      <c r="A113" s="405" t="s">
        <v>324</v>
      </c>
      <c r="B113" s="406" t="s">
        <v>1822</v>
      </c>
      <c r="C113" s="479" t="s">
        <v>949</v>
      </c>
      <c r="D113" s="479">
        <v>16850.64</v>
      </c>
      <c r="E113" s="479">
        <v>121.49</v>
      </c>
      <c r="F113" s="480"/>
      <c r="G113" s="480">
        <v>20220.77</v>
      </c>
      <c r="H113" s="480">
        <v>145.79</v>
      </c>
      <c r="I113" s="482" t="str">
        <f>Anexa_ro!D118</f>
        <v xml:space="preserve"> </v>
      </c>
      <c r="J113" s="476">
        <f t="shared" si="7"/>
        <v>16850.64</v>
      </c>
      <c r="K113" s="476">
        <f>Anexa_ro!F118</f>
        <v>131.55000000000001</v>
      </c>
      <c r="L113" s="481"/>
      <c r="M113" s="481">
        <f t="shared" si="9"/>
        <v>0</v>
      </c>
      <c r="N113" s="481">
        <f t="shared" si="8"/>
        <v>14.239999999999981</v>
      </c>
      <c r="O113" s="478"/>
      <c r="P113" s="478"/>
    </row>
    <row r="114" spans="1:16" s="409" customFormat="1" ht="30">
      <c r="A114" s="405" t="s">
        <v>325</v>
      </c>
      <c r="B114" s="406" t="s">
        <v>1823</v>
      </c>
      <c r="C114" s="479" t="s">
        <v>949</v>
      </c>
      <c r="D114" s="479">
        <v>17019.55</v>
      </c>
      <c r="E114" s="479">
        <v>121.49</v>
      </c>
      <c r="F114" s="480"/>
      <c r="G114" s="480">
        <v>20423.46</v>
      </c>
      <c r="H114" s="480">
        <v>145.79</v>
      </c>
      <c r="I114" s="482" t="str">
        <f>Anexa_ro!D119</f>
        <v xml:space="preserve"> </v>
      </c>
      <c r="J114" s="476">
        <f t="shared" si="7"/>
        <v>17019.55</v>
      </c>
      <c r="K114" s="476">
        <f>Anexa_ro!F119</f>
        <v>131.55000000000001</v>
      </c>
      <c r="L114" s="481"/>
      <c r="M114" s="481">
        <f t="shared" si="9"/>
        <v>0</v>
      </c>
      <c r="N114" s="481">
        <f t="shared" si="8"/>
        <v>14.239999999999981</v>
      </c>
      <c r="O114" s="478"/>
      <c r="P114" s="478"/>
    </row>
    <row r="115" spans="1:16" s="409" customFormat="1" ht="30">
      <c r="A115" s="405" t="s">
        <v>326</v>
      </c>
      <c r="B115" s="406" t="s">
        <v>1824</v>
      </c>
      <c r="C115" s="479" t="s">
        <v>949</v>
      </c>
      <c r="D115" s="479">
        <v>18274.34</v>
      </c>
      <c r="E115" s="479">
        <v>121.49</v>
      </c>
      <c r="F115" s="480"/>
      <c r="G115" s="480">
        <v>21929.21</v>
      </c>
      <c r="H115" s="480">
        <v>145.79</v>
      </c>
      <c r="I115" s="482" t="str">
        <f>Anexa_ro!D120</f>
        <v xml:space="preserve"> </v>
      </c>
      <c r="J115" s="476">
        <f t="shared" si="7"/>
        <v>18274.34</v>
      </c>
      <c r="K115" s="476">
        <f>Anexa_ro!F120</f>
        <v>131.55000000000001</v>
      </c>
      <c r="L115" s="481"/>
      <c r="M115" s="481">
        <f t="shared" si="9"/>
        <v>0</v>
      </c>
      <c r="N115" s="481">
        <f t="shared" si="8"/>
        <v>14.239999999999981</v>
      </c>
      <c r="O115" s="478"/>
      <c r="P115" s="478"/>
    </row>
    <row r="116" spans="1:16" s="409" customFormat="1" ht="30">
      <c r="A116" s="405" t="s">
        <v>327</v>
      </c>
      <c r="B116" s="406" t="s">
        <v>1825</v>
      </c>
      <c r="C116" s="479" t="s">
        <v>949</v>
      </c>
      <c r="D116" s="479">
        <v>21507.85</v>
      </c>
      <c r="E116" s="479">
        <v>121.49</v>
      </c>
      <c r="F116" s="480"/>
      <c r="G116" s="480">
        <v>25809.42</v>
      </c>
      <c r="H116" s="480">
        <v>145.79</v>
      </c>
      <c r="I116" s="482" t="str">
        <f>Anexa_ro!D121</f>
        <v xml:space="preserve"> </v>
      </c>
      <c r="J116" s="476">
        <f t="shared" si="7"/>
        <v>21507.85</v>
      </c>
      <c r="K116" s="476">
        <f>Anexa_ro!F121</f>
        <v>131.55000000000001</v>
      </c>
      <c r="L116" s="481"/>
      <c r="M116" s="481">
        <f t="shared" si="9"/>
        <v>0</v>
      </c>
      <c r="N116" s="481">
        <f t="shared" si="8"/>
        <v>14.239999999999981</v>
      </c>
      <c r="O116" s="478"/>
      <c r="P116" s="478"/>
    </row>
    <row r="117" spans="1:16" s="409" customFormat="1" ht="30">
      <c r="A117" s="405" t="s">
        <v>328</v>
      </c>
      <c r="B117" s="406" t="s">
        <v>1826</v>
      </c>
      <c r="C117" s="479" t="s">
        <v>949</v>
      </c>
      <c r="D117" s="479">
        <v>20392.39</v>
      </c>
      <c r="E117" s="479">
        <v>121.49</v>
      </c>
      <c r="F117" s="480"/>
      <c r="G117" s="480">
        <v>24470.87</v>
      </c>
      <c r="H117" s="480">
        <v>145.79</v>
      </c>
      <c r="I117" s="482" t="str">
        <f>Anexa_ro!D122</f>
        <v xml:space="preserve"> </v>
      </c>
      <c r="J117" s="476">
        <f>Anexa_ro!E122</f>
        <v>21332.9</v>
      </c>
      <c r="K117" s="476">
        <f>Anexa_ro!F122</f>
        <v>131.55000000000001</v>
      </c>
      <c r="L117" s="481"/>
      <c r="M117" s="481">
        <f t="shared" si="9"/>
        <v>-940.51000000000204</v>
      </c>
      <c r="N117" s="481">
        <f t="shared" si="8"/>
        <v>14.239999999999981</v>
      </c>
      <c r="O117" s="478"/>
      <c r="P117" s="478"/>
    </row>
    <row r="118" spans="1:16" s="409" customFormat="1" ht="30">
      <c r="A118" s="405" t="s">
        <v>329</v>
      </c>
      <c r="B118" s="406" t="s">
        <v>1827</v>
      </c>
      <c r="C118" s="479" t="s">
        <v>949</v>
      </c>
      <c r="D118" s="479">
        <v>22762.65</v>
      </c>
      <c r="E118" s="479">
        <v>121.49</v>
      </c>
      <c r="F118" s="480"/>
      <c r="G118" s="480">
        <v>27315.18</v>
      </c>
      <c r="H118" s="480">
        <v>145.79</v>
      </c>
      <c r="I118" s="482" t="str">
        <f>Anexa_ro!D123</f>
        <v xml:space="preserve"> </v>
      </c>
      <c r="J118" s="476">
        <f t="shared" ref="J118:J133" si="10">D118</f>
        <v>22762.65</v>
      </c>
      <c r="K118" s="476">
        <f>Anexa_ro!F123</f>
        <v>131.55000000000001</v>
      </c>
      <c r="L118" s="481"/>
      <c r="M118" s="481">
        <f t="shared" si="9"/>
        <v>0</v>
      </c>
      <c r="N118" s="481">
        <f t="shared" si="8"/>
        <v>14.239999999999981</v>
      </c>
      <c r="O118" s="478"/>
      <c r="P118" s="478"/>
    </row>
    <row r="119" spans="1:16" s="409" customFormat="1" ht="30">
      <c r="A119" s="405" t="s">
        <v>330</v>
      </c>
      <c r="B119" s="406" t="s">
        <v>1828</v>
      </c>
      <c r="C119" s="479" t="s">
        <v>949</v>
      </c>
      <c r="D119" s="479">
        <v>18797.02</v>
      </c>
      <c r="E119" s="479">
        <v>175.18</v>
      </c>
      <c r="F119" s="480"/>
      <c r="G119" s="480">
        <v>22556.42</v>
      </c>
      <c r="H119" s="480">
        <v>210.22</v>
      </c>
      <c r="I119" s="482" t="str">
        <f>Anexa_ro!D124</f>
        <v xml:space="preserve"> </v>
      </c>
      <c r="J119" s="476">
        <f t="shared" si="10"/>
        <v>18797.02</v>
      </c>
      <c r="K119" s="476">
        <f>Anexa_ro!F124</f>
        <v>169.42</v>
      </c>
      <c r="L119" s="481"/>
      <c r="M119" s="481">
        <f t="shared" si="9"/>
        <v>0</v>
      </c>
      <c r="N119" s="481">
        <f t="shared" si="8"/>
        <v>40.800000000000011</v>
      </c>
      <c r="O119" s="478"/>
      <c r="P119" s="478"/>
    </row>
    <row r="120" spans="1:16" s="409" customFormat="1" ht="30">
      <c r="A120" s="405" t="s">
        <v>331</v>
      </c>
      <c r="B120" s="406" t="s">
        <v>1829</v>
      </c>
      <c r="C120" s="479" t="s">
        <v>949</v>
      </c>
      <c r="D120" s="479">
        <v>18882.61</v>
      </c>
      <c r="E120" s="479">
        <v>175.18</v>
      </c>
      <c r="F120" s="480"/>
      <c r="G120" s="480">
        <v>22659.13</v>
      </c>
      <c r="H120" s="480">
        <v>210.22</v>
      </c>
      <c r="I120" s="482" t="str">
        <f>Anexa_ro!D125</f>
        <v xml:space="preserve"> </v>
      </c>
      <c r="J120" s="476">
        <f t="shared" si="10"/>
        <v>18882.61</v>
      </c>
      <c r="K120" s="476">
        <f>Anexa_ro!F125</f>
        <v>169.42</v>
      </c>
      <c r="L120" s="481"/>
      <c r="M120" s="481">
        <f t="shared" si="9"/>
        <v>0</v>
      </c>
      <c r="N120" s="481">
        <f t="shared" si="8"/>
        <v>40.800000000000011</v>
      </c>
      <c r="O120" s="478"/>
      <c r="P120" s="478"/>
    </row>
    <row r="121" spans="1:16" s="409" customFormat="1" ht="30">
      <c r="A121" s="405" t="s">
        <v>332</v>
      </c>
      <c r="B121" s="406" t="s">
        <v>1830</v>
      </c>
      <c r="C121" s="479" t="s">
        <v>949</v>
      </c>
      <c r="D121" s="479">
        <v>20886</v>
      </c>
      <c r="E121" s="479">
        <v>175.18</v>
      </c>
      <c r="F121" s="480"/>
      <c r="G121" s="480">
        <v>25063.200000000001</v>
      </c>
      <c r="H121" s="480">
        <v>210.22</v>
      </c>
      <c r="I121" s="482" t="str">
        <f>Anexa_ro!D126</f>
        <v xml:space="preserve"> </v>
      </c>
      <c r="J121" s="476">
        <f t="shared" si="10"/>
        <v>20886</v>
      </c>
      <c r="K121" s="476">
        <f>Anexa_ro!F126</f>
        <v>169.42</v>
      </c>
      <c r="L121" s="481"/>
      <c r="M121" s="481">
        <f t="shared" si="9"/>
        <v>0</v>
      </c>
      <c r="N121" s="481">
        <f t="shared" si="8"/>
        <v>40.800000000000011</v>
      </c>
      <c r="O121" s="478"/>
      <c r="P121" s="478"/>
    </row>
    <row r="122" spans="1:16" s="409" customFormat="1" ht="30">
      <c r="A122" s="405" t="s">
        <v>333</v>
      </c>
      <c r="B122" s="406" t="s">
        <v>1831</v>
      </c>
      <c r="C122" s="479" t="s">
        <v>949</v>
      </c>
      <c r="D122" s="479">
        <v>20886</v>
      </c>
      <c r="E122" s="479">
        <v>175.18</v>
      </c>
      <c r="F122" s="480"/>
      <c r="G122" s="480">
        <v>25063.200000000001</v>
      </c>
      <c r="H122" s="480">
        <v>210.22</v>
      </c>
      <c r="I122" s="482" t="str">
        <f>Anexa_ro!D127</f>
        <v xml:space="preserve"> </v>
      </c>
      <c r="J122" s="476">
        <f t="shared" si="10"/>
        <v>20886</v>
      </c>
      <c r="K122" s="476">
        <f>Anexa_ro!F127</f>
        <v>169.42</v>
      </c>
      <c r="L122" s="481"/>
      <c r="M122" s="481">
        <f t="shared" si="9"/>
        <v>0</v>
      </c>
      <c r="N122" s="481">
        <f t="shared" si="8"/>
        <v>40.800000000000011</v>
      </c>
      <c r="O122" s="478"/>
      <c r="P122" s="478"/>
    </row>
    <row r="123" spans="1:16" s="409" customFormat="1" ht="30">
      <c r="A123" s="405" t="s">
        <v>334</v>
      </c>
      <c r="B123" s="406" t="s">
        <v>1832</v>
      </c>
      <c r="C123" s="479" t="s">
        <v>949</v>
      </c>
      <c r="D123" s="479">
        <v>20886</v>
      </c>
      <c r="E123" s="479">
        <v>175.18</v>
      </c>
      <c r="F123" s="480"/>
      <c r="G123" s="480">
        <v>25063.200000000001</v>
      </c>
      <c r="H123" s="480">
        <v>210.22</v>
      </c>
      <c r="I123" s="482" t="str">
        <f>Anexa_ro!D128</f>
        <v xml:space="preserve"> </v>
      </c>
      <c r="J123" s="476">
        <f t="shared" si="10"/>
        <v>20886</v>
      </c>
      <c r="K123" s="476">
        <f>Anexa_ro!F128</f>
        <v>169.42</v>
      </c>
      <c r="L123" s="481"/>
      <c r="M123" s="481">
        <f t="shared" si="9"/>
        <v>0</v>
      </c>
      <c r="N123" s="481">
        <f t="shared" si="8"/>
        <v>40.800000000000011</v>
      </c>
      <c r="O123" s="478"/>
      <c r="P123" s="478"/>
    </row>
    <row r="124" spans="1:16" s="409" customFormat="1" ht="30">
      <c r="A124" s="405" t="s">
        <v>335</v>
      </c>
      <c r="B124" s="406" t="s">
        <v>1833</v>
      </c>
      <c r="C124" s="479" t="s">
        <v>949</v>
      </c>
      <c r="D124" s="479">
        <v>21807.57</v>
      </c>
      <c r="E124" s="479">
        <v>175.18</v>
      </c>
      <c r="F124" s="480"/>
      <c r="G124" s="480">
        <v>26169.08</v>
      </c>
      <c r="H124" s="480">
        <v>210.22</v>
      </c>
      <c r="I124" s="482" t="str">
        <f>Anexa_ro!D129</f>
        <v xml:space="preserve"> </v>
      </c>
      <c r="J124" s="476">
        <f t="shared" si="10"/>
        <v>21807.57</v>
      </c>
      <c r="K124" s="476">
        <f>Anexa_ro!F129</f>
        <v>169.42</v>
      </c>
      <c r="L124" s="481"/>
      <c r="M124" s="481">
        <f t="shared" si="9"/>
        <v>0</v>
      </c>
      <c r="N124" s="481">
        <f t="shared" si="8"/>
        <v>40.800000000000011</v>
      </c>
      <c r="O124" s="478"/>
      <c r="P124" s="478"/>
    </row>
    <row r="125" spans="1:16" s="409" customFormat="1" ht="30">
      <c r="A125" s="405" t="s">
        <v>336</v>
      </c>
      <c r="B125" s="406" t="s">
        <v>1834</v>
      </c>
      <c r="C125" s="479" t="s">
        <v>949</v>
      </c>
      <c r="D125" s="479">
        <v>21807.57</v>
      </c>
      <c r="E125" s="479">
        <v>175.18</v>
      </c>
      <c r="F125" s="480"/>
      <c r="G125" s="480">
        <v>26169.08</v>
      </c>
      <c r="H125" s="480">
        <v>210.22</v>
      </c>
      <c r="I125" s="482" t="str">
        <f>Anexa_ro!D130</f>
        <v xml:space="preserve"> </v>
      </c>
      <c r="J125" s="476">
        <f t="shared" si="10"/>
        <v>21807.57</v>
      </c>
      <c r="K125" s="476">
        <f>Anexa_ro!F130</f>
        <v>169.42</v>
      </c>
      <c r="L125" s="481"/>
      <c r="M125" s="481">
        <f t="shared" si="9"/>
        <v>0</v>
      </c>
      <c r="N125" s="481">
        <f t="shared" si="8"/>
        <v>40.800000000000011</v>
      </c>
      <c r="O125" s="478"/>
      <c r="P125" s="478"/>
    </row>
    <row r="126" spans="1:16" s="409" customFormat="1" ht="30">
      <c r="A126" s="405" t="s">
        <v>337</v>
      </c>
      <c r="B126" s="406" t="s">
        <v>1835</v>
      </c>
      <c r="C126" s="479" t="s">
        <v>949</v>
      </c>
      <c r="D126" s="479">
        <v>24550.95</v>
      </c>
      <c r="E126" s="479">
        <v>175.18</v>
      </c>
      <c r="F126" s="480"/>
      <c r="G126" s="480">
        <v>29461.14</v>
      </c>
      <c r="H126" s="480">
        <v>210.22</v>
      </c>
      <c r="I126" s="482" t="str">
        <f>Anexa_ro!D131</f>
        <v xml:space="preserve"> </v>
      </c>
      <c r="J126" s="476">
        <f t="shared" si="10"/>
        <v>24550.95</v>
      </c>
      <c r="K126" s="476">
        <f>Anexa_ro!F131</f>
        <v>169.42</v>
      </c>
      <c r="L126" s="481"/>
      <c r="M126" s="481">
        <f t="shared" si="9"/>
        <v>0</v>
      </c>
      <c r="N126" s="481">
        <f t="shared" si="8"/>
        <v>40.800000000000011</v>
      </c>
      <c r="O126" s="478"/>
      <c r="P126" s="478"/>
    </row>
    <row r="127" spans="1:16" s="409" customFormat="1" ht="30">
      <c r="A127" s="405" t="s">
        <v>338</v>
      </c>
      <c r="B127" s="406" t="s">
        <v>1836</v>
      </c>
      <c r="C127" s="479" t="s">
        <v>949</v>
      </c>
      <c r="D127" s="479">
        <v>21933.78</v>
      </c>
      <c r="E127" s="479">
        <v>175.18</v>
      </c>
      <c r="F127" s="480"/>
      <c r="G127" s="480">
        <v>26320.54</v>
      </c>
      <c r="H127" s="480">
        <v>210.22</v>
      </c>
      <c r="I127" s="482" t="str">
        <f>Anexa_ro!D132</f>
        <v xml:space="preserve"> </v>
      </c>
      <c r="J127" s="476">
        <f t="shared" si="10"/>
        <v>21933.78</v>
      </c>
      <c r="K127" s="476">
        <f>Anexa_ro!F132</f>
        <v>169.42</v>
      </c>
      <c r="L127" s="481"/>
      <c r="M127" s="481">
        <f t="shared" si="9"/>
        <v>0</v>
      </c>
      <c r="N127" s="481">
        <f t="shared" si="8"/>
        <v>40.800000000000011</v>
      </c>
      <c r="O127" s="478"/>
      <c r="P127" s="478"/>
    </row>
    <row r="128" spans="1:16" s="409" customFormat="1" ht="30">
      <c r="A128" s="405" t="s">
        <v>339</v>
      </c>
      <c r="B128" s="406" t="s">
        <v>1837</v>
      </c>
      <c r="C128" s="479" t="s">
        <v>949</v>
      </c>
      <c r="D128" s="479">
        <v>25854.01</v>
      </c>
      <c r="E128" s="479">
        <v>175.18</v>
      </c>
      <c r="F128" s="480"/>
      <c r="G128" s="480">
        <v>31024.81</v>
      </c>
      <c r="H128" s="480">
        <v>210.22</v>
      </c>
      <c r="I128" s="482" t="str">
        <f>Anexa_ro!D133</f>
        <v xml:space="preserve"> </v>
      </c>
      <c r="J128" s="476">
        <f t="shared" si="10"/>
        <v>25854.01</v>
      </c>
      <c r="K128" s="476">
        <f>Anexa_ro!F133</f>
        <v>169.42</v>
      </c>
      <c r="L128" s="481"/>
      <c r="M128" s="481">
        <f t="shared" si="9"/>
        <v>0</v>
      </c>
      <c r="N128" s="481">
        <f t="shared" si="8"/>
        <v>40.800000000000011</v>
      </c>
      <c r="O128" s="478"/>
      <c r="P128" s="478"/>
    </row>
    <row r="129" spans="1:16" s="409" customFormat="1" ht="30">
      <c r="A129" s="405" t="s">
        <v>340</v>
      </c>
      <c r="B129" s="406" t="s">
        <v>1838</v>
      </c>
      <c r="C129" s="479" t="s">
        <v>949</v>
      </c>
      <c r="D129" s="479">
        <v>20067.78</v>
      </c>
      <c r="E129" s="479">
        <v>225.86</v>
      </c>
      <c r="F129" s="480"/>
      <c r="G129" s="480">
        <v>24081.34</v>
      </c>
      <c r="H129" s="480">
        <v>271.02999999999997</v>
      </c>
      <c r="I129" s="482" t="str">
        <f>Anexa_ro!D134</f>
        <v xml:space="preserve"> </v>
      </c>
      <c r="J129" s="476">
        <f t="shared" si="10"/>
        <v>20067.78</v>
      </c>
      <c r="K129" s="476">
        <f>Anexa_ro!F134</f>
        <v>303.55</v>
      </c>
      <c r="L129" s="481"/>
      <c r="M129" s="481">
        <f t="shared" si="9"/>
        <v>0</v>
      </c>
      <c r="N129" s="481">
        <f t="shared" si="8"/>
        <v>-32.520000000000039</v>
      </c>
      <c r="O129" s="478"/>
      <c r="P129" s="478"/>
    </row>
    <row r="130" spans="1:16" s="409" customFormat="1" ht="30">
      <c r="A130" s="405" t="s">
        <v>341</v>
      </c>
      <c r="B130" s="406" t="s">
        <v>1839</v>
      </c>
      <c r="C130" s="479" t="s">
        <v>949</v>
      </c>
      <c r="D130" s="479">
        <v>20346.71</v>
      </c>
      <c r="E130" s="479">
        <v>225.86</v>
      </c>
      <c r="F130" s="480"/>
      <c r="G130" s="480">
        <v>24416.05</v>
      </c>
      <c r="H130" s="480">
        <v>271.02999999999997</v>
      </c>
      <c r="I130" s="482" t="str">
        <f>Anexa_ro!D135</f>
        <v xml:space="preserve"> </v>
      </c>
      <c r="J130" s="476">
        <f t="shared" si="10"/>
        <v>20346.71</v>
      </c>
      <c r="K130" s="476">
        <f>Anexa_ro!F135</f>
        <v>303.55</v>
      </c>
      <c r="L130" s="481"/>
      <c r="M130" s="481">
        <f t="shared" si="9"/>
        <v>0</v>
      </c>
      <c r="N130" s="481">
        <f t="shared" si="8"/>
        <v>-32.520000000000039</v>
      </c>
      <c r="O130" s="478"/>
      <c r="P130" s="478"/>
    </row>
    <row r="131" spans="1:16" s="409" customFormat="1" ht="30">
      <c r="A131" s="405" t="s">
        <v>342</v>
      </c>
      <c r="B131" s="406" t="s">
        <v>1840</v>
      </c>
      <c r="C131" s="479" t="s">
        <v>949</v>
      </c>
      <c r="D131" s="479">
        <v>20346.71</v>
      </c>
      <c r="E131" s="479">
        <v>225.86</v>
      </c>
      <c r="F131" s="480"/>
      <c r="G131" s="480">
        <v>24416.05</v>
      </c>
      <c r="H131" s="480">
        <v>271.02999999999997</v>
      </c>
      <c r="I131" s="482" t="str">
        <f>Anexa_ro!D136</f>
        <v xml:space="preserve"> </v>
      </c>
      <c r="J131" s="476">
        <f t="shared" si="10"/>
        <v>20346.71</v>
      </c>
      <c r="K131" s="476">
        <f>Anexa_ro!F136</f>
        <v>303.55</v>
      </c>
      <c r="L131" s="481"/>
      <c r="M131" s="481">
        <f t="shared" si="9"/>
        <v>0</v>
      </c>
      <c r="N131" s="481">
        <f t="shared" si="8"/>
        <v>-32.520000000000039</v>
      </c>
      <c r="O131" s="478"/>
      <c r="P131" s="478"/>
    </row>
    <row r="132" spans="1:16" s="409" customFormat="1" ht="30">
      <c r="A132" s="405" t="s">
        <v>343</v>
      </c>
      <c r="B132" s="406" t="s">
        <v>1841</v>
      </c>
      <c r="C132" s="479" t="s">
        <v>949</v>
      </c>
      <c r="D132" s="479">
        <v>20468.919999999998</v>
      </c>
      <c r="E132" s="479">
        <v>225.86</v>
      </c>
      <c r="F132" s="480"/>
      <c r="G132" s="480">
        <v>24562.7</v>
      </c>
      <c r="H132" s="480">
        <v>271.02999999999997</v>
      </c>
      <c r="I132" s="482" t="str">
        <f>Anexa_ro!D137</f>
        <v xml:space="preserve"> </v>
      </c>
      <c r="J132" s="476">
        <f t="shared" si="10"/>
        <v>20468.919999999998</v>
      </c>
      <c r="K132" s="476">
        <f>Anexa_ro!F137</f>
        <v>303.55</v>
      </c>
      <c r="L132" s="481"/>
      <c r="M132" s="481">
        <f t="shared" si="9"/>
        <v>0</v>
      </c>
      <c r="N132" s="481">
        <f t="shared" si="8"/>
        <v>-32.520000000000039</v>
      </c>
      <c r="O132" s="478"/>
      <c r="P132" s="478"/>
    </row>
    <row r="133" spans="1:16" s="409" customFormat="1" ht="30">
      <c r="A133" s="405" t="s">
        <v>344</v>
      </c>
      <c r="B133" s="406" t="s">
        <v>1842</v>
      </c>
      <c r="C133" s="479" t="s">
        <v>949</v>
      </c>
      <c r="D133" s="479">
        <v>20813.61</v>
      </c>
      <c r="E133" s="479">
        <v>225.86</v>
      </c>
      <c r="F133" s="480"/>
      <c r="G133" s="480">
        <v>24976.33</v>
      </c>
      <c r="H133" s="480">
        <v>271.02999999999997</v>
      </c>
      <c r="I133" s="482" t="str">
        <f>Anexa_ro!D138</f>
        <v xml:space="preserve"> </v>
      </c>
      <c r="J133" s="476">
        <f t="shared" si="10"/>
        <v>20813.61</v>
      </c>
      <c r="K133" s="476">
        <f>Anexa_ro!F138</f>
        <v>303.55</v>
      </c>
      <c r="L133" s="481"/>
      <c r="M133" s="481">
        <f t="shared" si="9"/>
        <v>0</v>
      </c>
      <c r="N133" s="481">
        <f t="shared" si="8"/>
        <v>-32.520000000000039</v>
      </c>
      <c r="O133" s="478"/>
      <c r="P133" s="478"/>
    </row>
    <row r="134" spans="1:16" s="409" customFormat="1" ht="30">
      <c r="A134" s="405" t="s">
        <v>345</v>
      </c>
      <c r="B134" s="406" t="s">
        <v>1843</v>
      </c>
      <c r="C134" s="479" t="s">
        <v>949</v>
      </c>
      <c r="D134" s="479">
        <v>24277.73</v>
      </c>
      <c r="E134" s="479">
        <v>225.86</v>
      </c>
      <c r="F134" s="480"/>
      <c r="G134" s="480">
        <v>29133.279999999999</v>
      </c>
      <c r="H134" s="480">
        <v>271.02999999999997</v>
      </c>
      <c r="I134" s="482" t="str">
        <f>Anexa_ro!D139</f>
        <v xml:space="preserve"> </v>
      </c>
      <c r="J134" s="476">
        <f>Anexa_ro!E139</f>
        <v>22479.43</v>
      </c>
      <c r="K134" s="476">
        <f>Anexa_ro!F139</f>
        <v>303.55</v>
      </c>
      <c r="L134" s="481"/>
      <c r="M134" s="481">
        <f t="shared" si="9"/>
        <v>1798.2999999999993</v>
      </c>
      <c r="N134" s="481">
        <f t="shared" si="8"/>
        <v>-32.520000000000039</v>
      </c>
      <c r="O134" s="478"/>
      <c r="P134" s="478"/>
    </row>
    <row r="135" spans="1:16" s="409" customFormat="1" ht="30">
      <c r="A135" s="405" t="s">
        <v>346</v>
      </c>
      <c r="B135" s="406" t="s">
        <v>1844</v>
      </c>
      <c r="C135" s="479" t="s">
        <v>949</v>
      </c>
      <c r="D135" s="479">
        <v>23078.86</v>
      </c>
      <c r="E135" s="479">
        <v>225.86</v>
      </c>
      <c r="F135" s="480"/>
      <c r="G135" s="480">
        <v>27694.63</v>
      </c>
      <c r="H135" s="480">
        <v>271.02999999999997</v>
      </c>
      <c r="I135" s="482" t="str">
        <f>Anexa_ro!D140</f>
        <v xml:space="preserve"> </v>
      </c>
      <c r="J135" s="476">
        <f t="shared" ref="J135:J141" si="11">D135</f>
        <v>23078.86</v>
      </c>
      <c r="K135" s="476">
        <f>Anexa_ro!F140</f>
        <v>303.55</v>
      </c>
      <c r="L135" s="481"/>
      <c r="M135" s="481">
        <f t="shared" si="9"/>
        <v>0</v>
      </c>
      <c r="N135" s="481">
        <f t="shared" ref="N135:N167" si="12">H135-K135</f>
        <v>-32.520000000000039</v>
      </c>
      <c r="O135" s="478"/>
      <c r="P135" s="478"/>
    </row>
    <row r="136" spans="1:16" s="409" customFormat="1" ht="30">
      <c r="A136" s="405" t="s">
        <v>347</v>
      </c>
      <c r="B136" s="406" t="s">
        <v>1845</v>
      </c>
      <c r="C136" s="479" t="s">
        <v>949</v>
      </c>
      <c r="D136" s="479">
        <v>31834.240000000002</v>
      </c>
      <c r="E136" s="479">
        <v>225.86</v>
      </c>
      <c r="F136" s="480"/>
      <c r="G136" s="480">
        <v>38201.089999999997</v>
      </c>
      <c r="H136" s="480">
        <v>271.02999999999997</v>
      </c>
      <c r="I136" s="482" t="str">
        <f>Anexa_ro!D141</f>
        <v xml:space="preserve"> </v>
      </c>
      <c r="J136" s="476">
        <f t="shared" si="11"/>
        <v>31834.240000000002</v>
      </c>
      <c r="K136" s="476">
        <f>Anexa_ro!F141</f>
        <v>303.55</v>
      </c>
      <c r="L136" s="481"/>
      <c r="M136" s="481">
        <f t="shared" ref="M136:M167" si="13">D136-J136</f>
        <v>0</v>
      </c>
      <c r="N136" s="481">
        <f t="shared" si="12"/>
        <v>-32.520000000000039</v>
      </c>
      <c r="O136" s="478"/>
      <c r="P136" s="478"/>
    </row>
    <row r="137" spans="1:16" s="409" customFormat="1" ht="30">
      <c r="A137" s="405" t="s">
        <v>348</v>
      </c>
      <c r="B137" s="406" t="s">
        <v>1846</v>
      </c>
      <c r="C137" s="479" t="s">
        <v>949</v>
      </c>
      <c r="D137" s="479">
        <v>33940.33</v>
      </c>
      <c r="E137" s="479">
        <v>225.86</v>
      </c>
      <c r="F137" s="480"/>
      <c r="G137" s="480">
        <v>40728.400000000001</v>
      </c>
      <c r="H137" s="480">
        <v>271.02999999999997</v>
      </c>
      <c r="I137" s="482" t="str">
        <f>Anexa_ro!D142</f>
        <v xml:space="preserve"> </v>
      </c>
      <c r="J137" s="476">
        <f t="shared" si="11"/>
        <v>33940.33</v>
      </c>
      <c r="K137" s="476">
        <f>Anexa_ro!F142</f>
        <v>303.55</v>
      </c>
      <c r="L137" s="481"/>
      <c r="M137" s="481">
        <f t="shared" si="13"/>
        <v>0</v>
      </c>
      <c r="N137" s="481">
        <f t="shared" si="12"/>
        <v>-32.520000000000039</v>
      </c>
      <c r="O137" s="478"/>
      <c r="P137" s="478"/>
    </row>
    <row r="138" spans="1:16" s="409" customFormat="1" ht="30">
      <c r="A138" s="405" t="s">
        <v>349</v>
      </c>
      <c r="B138" s="406" t="s">
        <v>1847</v>
      </c>
      <c r="C138" s="479" t="s">
        <v>949</v>
      </c>
      <c r="D138" s="479">
        <v>24297.69</v>
      </c>
      <c r="E138" s="479">
        <v>225.86</v>
      </c>
      <c r="F138" s="480"/>
      <c r="G138" s="480">
        <v>29157.23</v>
      </c>
      <c r="H138" s="480">
        <v>271.02999999999997</v>
      </c>
      <c r="I138" s="482" t="str">
        <f>Anexa_ro!D143</f>
        <v xml:space="preserve"> </v>
      </c>
      <c r="J138" s="476">
        <f t="shared" si="11"/>
        <v>24297.69</v>
      </c>
      <c r="K138" s="476">
        <f>Anexa_ro!F143</f>
        <v>303.55</v>
      </c>
      <c r="L138" s="481"/>
      <c r="M138" s="481">
        <f t="shared" si="13"/>
        <v>0</v>
      </c>
      <c r="N138" s="481">
        <f t="shared" si="12"/>
        <v>-32.520000000000039</v>
      </c>
      <c r="O138" s="478"/>
      <c r="P138" s="478"/>
    </row>
    <row r="139" spans="1:16" s="409" customFormat="1" ht="30">
      <c r="A139" s="405" t="s">
        <v>350</v>
      </c>
      <c r="B139" s="406" t="s">
        <v>1848</v>
      </c>
      <c r="C139" s="479" t="s">
        <v>949</v>
      </c>
      <c r="D139" s="479">
        <v>24297.69</v>
      </c>
      <c r="E139" s="479">
        <v>225.86</v>
      </c>
      <c r="F139" s="480"/>
      <c r="G139" s="480">
        <v>29157.23</v>
      </c>
      <c r="H139" s="480">
        <v>271.02999999999997</v>
      </c>
      <c r="I139" s="482" t="str">
        <f>Anexa_ro!D144</f>
        <v xml:space="preserve"> </v>
      </c>
      <c r="J139" s="476">
        <f t="shared" si="11"/>
        <v>24297.69</v>
      </c>
      <c r="K139" s="476">
        <f>Anexa_ro!F144</f>
        <v>303.55</v>
      </c>
      <c r="L139" s="481"/>
      <c r="M139" s="481">
        <f t="shared" si="13"/>
        <v>0</v>
      </c>
      <c r="N139" s="481">
        <f t="shared" si="12"/>
        <v>-32.520000000000039</v>
      </c>
      <c r="O139" s="478"/>
      <c r="P139" s="478"/>
    </row>
    <row r="140" spans="1:16" s="409" customFormat="1" ht="30">
      <c r="A140" s="405" t="s">
        <v>351</v>
      </c>
      <c r="B140" s="406" t="s">
        <v>1849</v>
      </c>
      <c r="C140" s="479" t="s">
        <v>949</v>
      </c>
      <c r="D140" s="479">
        <v>24419.9</v>
      </c>
      <c r="E140" s="479">
        <v>225.86</v>
      </c>
      <c r="F140" s="480"/>
      <c r="G140" s="480">
        <v>29303.88</v>
      </c>
      <c r="H140" s="480">
        <v>271.02999999999997</v>
      </c>
      <c r="I140" s="482" t="str">
        <f>Anexa_ro!D145</f>
        <v xml:space="preserve"> </v>
      </c>
      <c r="J140" s="476">
        <f t="shared" si="11"/>
        <v>24419.9</v>
      </c>
      <c r="K140" s="476">
        <f>Anexa_ro!F145</f>
        <v>303.55</v>
      </c>
      <c r="L140" s="481"/>
      <c r="M140" s="481">
        <f t="shared" si="13"/>
        <v>0</v>
      </c>
      <c r="N140" s="481">
        <f t="shared" si="12"/>
        <v>-32.520000000000039</v>
      </c>
      <c r="O140" s="478"/>
      <c r="P140" s="478"/>
    </row>
    <row r="141" spans="1:16" s="409" customFormat="1" ht="30">
      <c r="A141" s="405" t="s">
        <v>352</v>
      </c>
      <c r="B141" s="406" t="s">
        <v>1850</v>
      </c>
      <c r="C141" s="479" t="s">
        <v>949</v>
      </c>
      <c r="D141" s="479">
        <v>24764.59</v>
      </c>
      <c r="E141" s="479">
        <v>225.86</v>
      </c>
      <c r="F141" s="480"/>
      <c r="G141" s="480">
        <v>29717.51</v>
      </c>
      <c r="H141" s="480">
        <v>271.02999999999997</v>
      </c>
      <c r="I141" s="482" t="str">
        <f>Anexa_ro!D146</f>
        <v xml:space="preserve"> </v>
      </c>
      <c r="J141" s="476">
        <f t="shared" si="11"/>
        <v>24764.59</v>
      </c>
      <c r="K141" s="476">
        <f>Anexa_ro!F146</f>
        <v>303.55</v>
      </c>
      <c r="L141" s="481"/>
      <c r="M141" s="481">
        <f t="shared" si="13"/>
        <v>0</v>
      </c>
      <c r="N141" s="481">
        <f t="shared" si="12"/>
        <v>-32.520000000000039</v>
      </c>
      <c r="O141" s="478"/>
      <c r="P141" s="478"/>
    </row>
    <row r="142" spans="1:16" s="409" customFormat="1" ht="30">
      <c r="A142" s="405" t="s">
        <v>353</v>
      </c>
      <c r="B142" s="406" t="s">
        <v>1851</v>
      </c>
      <c r="C142" s="479" t="s">
        <v>949</v>
      </c>
      <c r="D142" s="479">
        <v>28228.71</v>
      </c>
      <c r="E142" s="479">
        <v>225.86</v>
      </c>
      <c r="F142" s="480"/>
      <c r="G142" s="480">
        <v>33874.449999999997</v>
      </c>
      <c r="H142" s="480">
        <v>271.02999999999997</v>
      </c>
      <c r="I142" s="482" t="str">
        <f>Anexa_ro!D147</f>
        <v xml:space="preserve"> </v>
      </c>
      <c r="J142" s="476">
        <f>Anexa_ro!E147</f>
        <v>27864.46</v>
      </c>
      <c r="K142" s="476">
        <f>Anexa_ro!F147</f>
        <v>303.55</v>
      </c>
      <c r="L142" s="481"/>
      <c r="M142" s="481">
        <f t="shared" si="13"/>
        <v>364.25</v>
      </c>
      <c r="N142" s="481">
        <f t="shared" si="12"/>
        <v>-32.520000000000039</v>
      </c>
      <c r="O142" s="478"/>
      <c r="P142" s="478"/>
    </row>
    <row r="143" spans="1:16" s="409" customFormat="1" ht="30">
      <c r="A143" s="405" t="s">
        <v>354</v>
      </c>
      <c r="B143" s="406" t="s">
        <v>1852</v>
      </c>
      <c r="C143" s="479" t="s">
        <v>949</v>
      </c>
      <c r="D143" s="479">
        <v>27029.84</v>
      </c>
      <c r="E143" s="479">
        <v>225.86</v>
      </c>
      <c r="F143" s="480"/>
      <c r="G143" s="480">
        <v>32435.81</v>
      </c>
      <c r="H143" s="480">
        <v>271.02999999999997</v>
      </c>
      <c r="I143" s="482" t="str">
        <f>Anexa_ro!D148</f>
        <v xml:space="preserve"> </v>
      </c>
      <c r="J143" s="476">
        <f>D143</f>
        <v>27029.84</v>
      </c>
      <c r="K143" s="476">
        <f>Anexa_ro!F148</f>
        <v>303.55</v>
      </c>
      <c r="L143" s="481"/>
      <c r="M143" s="481">
        <f t="shared" si="13"/>
        <v>0</v>
      </c>
      <c r="N143" s="481">
        <f t="shared" si="12"/>
        <v>-32.520000000000039</v>
      </c>
      <c r="O143" s="478"/>
      <c r="P143" s="478"/>
    </row>
    <row r="144" spans="1:16" s="409" customFormat="1" ht="30">
      <c r="A144" s="405" t="s">
        <v>355</v>
      </c>
      <c r="B144" s="406" t="s">
        <v>1853</v>
      </c>
      <c r="C144" s="479" t="s">
        <v>949</v>
      </c>
      <c r="D144" s="479">
        <v>33380.71</v>
      </c>
      <c r="E144" s="479">
        <v>225.86</v>
      </c>
      <c r="F144" s="480"/>
      <c r="G144" s="480">
        <v>40056.85</v>
      </c>
      <c r="H144" s="480">
        <v>271.02999999999997</v>
      </c>
      <c r="I144" s="482" t="str">
        <f>Anexa_ro!D149</f>
        <v xml:space="preserve"> </v>
      </c>
      <c r="J144" s="476">
        <f>D144</f>
        <v>33380.71</v>
      </c>
      <c r="K144" s="476">
        <f>Anexa_ro!F149</f>
        <v>303.55</v>
      </c>
      <c r="L144" s="481"/>
      <c r="M144" s="481">
        <f t="shared" si="13"/>
        <v>0</v>
      </c>
      <c r="N144" s="481">
        <f t="shared" si="12"/>
        <v>-32.520000000000039</v>
      </c>
      <c r="O144" s="478"/>
      <c r="P144" s="478"/>
    </row>
    <row r="145" spans="1:16" s="409" customFormat="1" ht="30">
      <c r="A145" s="405" t="s">
        <v>356</v>
      </c>
      <c r="B145" s="406" t="s">
        <v>1854</v>
      </c>
      <c r="C145" s="479" t="s">
        <v>949</v>
      </c>
      <c r="D145" s="479">
        <v>40545.69</v>
      </c>
      <c r="E145" s="479">
        <v>225.86</v>
      </c>
      <c r="F145" s="480"/>
      <c r="G145" s="480">
        <v>48654.83</v>
      </c>
      <c r="H145" s="480">
        <v>271.02999999999997</v>
      </c>
      <c r="I145" s="482" t="str">
        <f>Anexa_ro!D150</f>
        <v xml:space="preserve"> </v>
      </c>
      <c r="J145" s="476">
        <f>D145</f>
        <v>40545.69</v>
      </c>
      <c r="K145" s="476">
        <f>Anexa_ro!F150</f>
        <v>303.55</v>
      </c>
      <c r="L145" s="481"/>
      <c r="M145" s="481">
        <f t="shared" si="13"/>
        <v>0</v>
      </c>
      <c r="N145" s="481">
        <f t="shared" si="12"/>
        <v>-32.520000000000039</v>
      </c>
      <c r="O145" s="478"/>
      <c r="P145" s="478"/>
    </row>
    <row r="146" spans="1:16" s="409" customFormat="1" ht="30">
      <c r="A146" s="405" t="s">
        <v>357</v>
      </c>
      <c r="B146" s="406" t="s">
        <v>1855</v>
      </c>
      <c r="C146" s="479" t="s">
        <v>949</v>
      </c>
      <c r="D146" s="479">
        <v>30463.58</v>
      </c>
      <c r="E146" s="479">
        <v>407.8</v>
      </c>
      <c r="F146" s="480"/>
      <c r="G146" s="480">
        <v>36556.300000000003</v>
      </c>
      <c r="H146" s="480">
        <v>489.36</v>
      </c>
      <c r="I146" s="482" t="str">
        <f>Anexa_ro!D151</f>
        <v xml:space="preserve"> </v>
      </c>
      <c r="J146" s="476">
        <f>Anexa_ro!E151</f>
        <v>29897.33</v>
      </c>
      <c r="K146" s="476">
        <f>Anexa_ro!F151</f>
        <v>326.83999999999997</v>
      </c>
      <c r="L146" s="481"/>
      <c r="M146" s="481">
        <f t="shared" si="13"/>
        <v>566.25</v>
      </c>
      <c r="N146" s="481">
        <f t="shared" si="12"/>
        <v>162.52000000000004</v>
      </c>
      <c r="O146" s="478"/>
      <c r="P146" s="478"/>
    </row>
    <row r="147" spans="1:16" s="409" customFormat="1" ht="30">
      <c r="A147" s="405" t="s">
        <v>358</v>
      </c>
      <c r="B147" s="406" t="s">
        <v>1856</v>
      </c>
      <c r="C147" s="479" t="s">
        <v>949</v>
      </c>
      <c r="D147" s="479">
        <v>30463.58</v>
      </c>
      <c r="E147" s="479">
        <v>407.8</v>
      </c>
      <c r="F147" s="480"/>
      <c r="G147" s="480">
        <v>36556.300000000003</v>
      </c>
      <c r="H147" s="480">
        <v>489.36</v>
      </c>
      <c r="I147" s="482" t="str">
        <f>Anexa_ro!D152</f>
        <v xml:space="preserve"> </v>
      </c>
      <c r="J147" s="476">
        <f>Anexa_ro!E152</f>
        <v>29897.33</v>
      </c>
      <c r="K147" s="476">
        <f>Anexa_ro!F152</f>
        <v>326.83999999999997</v>
      </c>
      <c r="L147" s="481"/>
      <c r="M147" s="481">
        <f t="shared" si="13"/>
        <v>566.25</v>
      </c>
      <c r="N147" s="481">
        <f t="shared" si="12"/>
        <v>162.52000000000004</v>
      </c>
      <c r="O147" s="478"/>
      <c r="P147" s="478"/>
    </row>
    <row r="148" spans="1:16" s="409" customFormat="1" ht="30">
      <c r="A148" s="405" t="s">
        <v>359</v>
      </c>
      <c r="B148" s="406" t="s">
        <v>1857</v>
      </c>
      <c r="C148" s="479" t="s">
        <v>949</v>
      </c>
      <c r="D148" s="479">
        <v>31280.560000000001</v>
      </c>
      <c r="E148" s="479">
        <v>407.8</v>
      </c>
      <c r="F148" s="480"/>
      <c r="G148" s="480">
        <v>37536.67</v>
      </c>
      <c r="H148" s="480">
        <v>489.36</v>
      </c>
      <c r="I148" s="482" t="str">
        <f>Anexa_ro!D153</f>
        <v xml:space="preserve"> </v>
      </c>
      <c r="J148" s="476">
        <f>Anexa_ro!E153</f>
        <v>30369.26</v>
      </c>
      <c r="K148" s="476">
        <f>Anexa_ro!F153</f>
        <v>326.83999999999997</v>
      </c>
      <c r="L148" s="481"/>
      <c r="M148" s="481">
        <f t="shared" si="13"/>
        <v>911.30000000000291</v>
      </c>
      <c r="N148" s="481">
        <f t="shared" si="12"/>
        <v>162.52000000000004</v>
      </c>
      <c r="O148" s="478"/>
      <c r="P148" s="478"/>
    </row>
    <row r="149" spans="1:16" s="409" customFormat="1" ht="30">
      <c r="A149" s="405" t="s">
        <v>360</v>
      </c>
      <c r="B149" s="406" t="s">
        <v>1858</v>
      </c>
      <c r="C149" s="479" t="s">
        <v>949</v>
      </c>
      <c r="D149" s="479">
        <v>35584.46</v>
      </c>
      <c r="E149" s="479">
        <v>407.8</v>
      </c>
      <c r="F149" s="480"/>
      <c r="G149" s="480">
        <v>42701.35</v>
      </c>
      <c r="H149" s="480">
        <v>489.36</v>
      </c>
      <c r="I149" s="482" t="str">
        <f>Anexa_ro!D154</f>
        <v xml:space="preserve"> </v>
      </c>
      <c r="J149" s="476">
        <f>Anexa_ro!E154</f>
        <v>32446.15</v>
      </c>
      <c r="K149" s="476">
        <f>Anexa_ro!F154</f>
        <v>326.83999999999997</v>
      </c>
      <c r="L149" s="481"/>
      <c r="M149" s="481">
        <f t="shared" si="13"/>
        <v>3138.3099999999977</v>
      </c>
      <c r="N149" s="481">
        <f t="shared" si="12"/>
        <v>162.52000000000004</v>
      </c>
      <c r="O149" s="478"/>
      <c r="P149" s="478"/>
    </row>
    <row r="150" spans="1:16" s="409" customFormat="1" ht="30">
      <c r="A150" s="405" t="s">
        <v>361</v>
      </c>
      <c r="B150" s="406" t="s">
        <v>1859</v>
      </c>
      <c r="C150" s="479" t="s">
        <v>949</v>
      </c>
      <c r="D150" s="479">
        <v>33241.199999999997</v>
      </c>
      <c r="E150" s="479">
        <v>407.8</v>
      </c>
      <c r="F150" s="480"/>
      <c r="G150" s="480">
        <v>39889.440000000002</v>
      </c>
      <c r="H150" s="480">
        <v>489.36</v>
      </c>
      <c r="I150" s="482" t="str">
        <f>Anexa_ro!D155</f>
        <v xml:space="preserve"> </v>
      </c>
      <c r="J150" s="476">
        <f>Anexa_ro!E155</f>
        <v>32674.95</v>
      </c>
      <c r="K150" s="476">
        <f>Anexa_ro!F155</f>
        <v>326.83999999999997</v>
      </c>
      <c r="L150" s="481"/>
      <c r="M150" s="481">
        <f t="shared" si="13"/>
        <v>566.24999999999636</v>
      </c>
      <c r="N150" s="481">
        <f t="shared" si="12"/>
        <v>162.52000000000004</v>
      </c>
      <c r="O150" s="478"/>
      <c r="P150" s="478"/>
    </row>
    <row r="151" spans="1:16" s="409" customFormat="1" ht="30">
      <c r="A151" s="405" t="s">
        <v>362</v>
      </c>
      <c r="B151" s="406" t="s">
        <v>1860</v>
      </c>
      <c r="C151" s="479" t="s">
        <v>949</v>
      </c>
      <c r="D151" s="479">
        <v>42893.09</v>
      </c>
      <c r="E151" s="479">
        <v>407.8</v>
      </c>
      <c r="F151" s="480"/>
      <c r="G151" s="480">
        <v>51471.71</v>
      </c>
      <c r="H151" s="480">
        <v>489.36</v>
      </c>
      <c r="I151" s="482" t="str">
        <f>Anexa_ro!D156</f>
        <v xml:space="preserve"> </v>
      </c>
      <c r="J151" s="476">
        <f>Anexa_ro!E156</f>
        <v>42665.27</v>
      </c>
      <c r="K151" s="476">
        <f>Anexa_ro!F156</f>
        <v>326.83999999999997</v>
      </c>
      <c r="L151" s="481"/>
      <c r="M151" s="481">
        <f t="shared" si="13"/>
        <v>227.81999999999971</v>
      </c>
      <c r="N151" s="481">
        <f t="shared" si="12"/>
        <v>162.52000000000004</v>
      </c>
      <c r="O151" s="478"/>
      <c r="P151" s="478"/>
    </row>
    <row r="152" spans="1:16" s="409" customFormat="1" ht="30">
      <c r="A152" s="405" t="s">
        <v>363</v>
      </c>
      <c r="B152" s="406" t="s">
        <v>1861</v>
      </c>
      <c r="C152" s="479" t="s">
        <v>949</v>
      </c>
      <c r="D152" s="479">
        <v>46589.38</v>
      </c>
      <c r="E152" s="479">
        <v>407.8</v>
      </c>
      <c r="F152" s="480"/>
      <c r="G152" s="480">
        <v>55907.26</v>
      </c>
      <c r="H152" s="480">
        <v>489.36</v>
      </c>
      <c r="I152" s="482" t="str">
        <f>Anexa_ro!D157</f>
        <v xml:space="preserve"> </v>
      </c>
      <c r="J152" s="476">
        <f>Anexa_ro!E157</f>
        <v>46023.12</v>
      </c>
      <c r="K152" s="476">
        <f>Anexa_ro!F157</f>
        <v>326.83999999999997</v>
      </c>
      <c r="L152" s="481"/>
      <c r="M152" s="481">
        <f t="shared" si="13"/>
        <v>566.25999999999476</v>
      </c>
      <c r="N152" s="481">
        <f t="shared" si="12"/>
        <v>162.52000000000004</v>
      </c>
      <c r="O152" s="478"/>
      <c r="P152" s="478"/>
    </row>
    <row r="153" spans="1:16" s="409" customFormat="1" ht="30">
      <c r="A153" s="405" t="s">
        <v>364</v>
      </c>
      <c r="B153" s="406" t="s">
        <v>1862</v>
      </c>
      <c r="C153" s="479" t="s">
        <v>949</v>
      </c>
      <c r="D153" s="479">
        <v>33118.78</v>
      </c>
      <c r="E153" s="479">
        <v>636.08000000000004</v>
      </c>
      <c r="F153" s="480"/>
      <c r="G153" s="480">
        <v>39742.54</v>
      </c>
      <c r="H153" s="480">
        <v>763.3</v>
      </c>
      <c r="I153" s="482" t="str">
        <f>Anexa_ro!D158</f>
        <v xml:space="preserve"> </v>
      </c>
      <c r="J153" s="476">
        <f>Anexa_ro!E158</f>
        <v>31805.26</v>
      </c>
      <c r="K153" s="476">
        <f>Anexa_ro!F158</f>
        <v>446</v>
      </c>
      <c r="L153" s="481"/>
      <c r="M153" s="481">
        <f t="shared" si="13"/>
        <v>1313.5200000000004</v>
      </c>
      <c r="N153" s="481">
        <f t="shared" si="12"/>
        <v>317.29999999999995</v>
      </c>
      <c r="O153" s="478"/>
      <c r="P153" s="478"/>
    </row>
    <row r="154" spans="1:16" s="409" customFormat="1" ht="30">
      <c r="A154" s="405" t="s">
        <v>365</v>
      </c>
      <c r="B154" s="406" t="s">
        <v>1863</v>
      </c>
      <c r="C154" s="479" t="s">
        <v>949</v>
      </c>
      <c r="D154" s="479">
        <v>34076.33</v>
      </c>
      <c r="E154" s="479">
        <v>636.08000000000004</v>
      </c>
      <c r="F154" s="480"/>
      <c r="G154" s="480">
        <v>40891.599999999999</v>
      </c>
      <c r="H154" s="480">
        <v>763.3</v>
      </c>
      <c r="I154" s="482" t="str">
        <f>Anexa_ro!D159</f>
        <v xml:space="preserve"> </v>
      </c>
      <c r="J154" s="476">
        <f>Anexa_ro!E159</f>
        <v>32941.19</v>
      </c>
      <c r="K154" s="476">
        <f>Anexa_ro!F159</f>
        <v>446</v>
      </c>
      <c r="L154" s="481"/>
      <c r="M154" s="481">
        <f t="shared" si="13"/>
        <v>1135.1399999999994</v>
      </c>
      <c r="N154" s="481">
        <f t="shared" si="12"/>
        <v>317.29999999999995</v>
      </c>
      <c r="O154" s="478"/>
      <c r="P154" s="478"/>
    </row>
    <row r="155" spans="1:16" s="409" customFormat="1" ht="30">
      <c r="A155" s="405" t="s">
        <v>366</v>
      </c>
      <c r="B155" s="406" t="s">
        <v>1864</v>
      </c>
      <c r="C155" s="479" t="s">
        <v>949</v>
      </c>
      <c r="D155" s="479">
        <v>37067.21</v>
      </c>
      <c r="E155" s="479">
        <v>636.08000000000004</v>
      </c>
      <c r="F155" s="480"/>
      <c r="G155" s="480">
        <v>44480.65</v>
      </c>
      <c r="H155" s="480">
        <v>763.3</v>
      </c>
      <c r="I155" s="482" t="str">
        <f>Anexa_ro!D160</f>
        <v xml:space="preserve"> </v>
      </c>
      <c r="J155" s="476">
        <f>Anexa_ro!E160</f>
        <v>34864.79</v>
      </c>
      <c r="K155" s="476">
        <f>Anexa_ro!F160</f>
        <v>446</v>
      </c>
      <c r="L155" s="481"/>
      <c r="M155" s="481">
        <f t="shared" si="13"/>
        <v>2202.4199999999983</v>
      </c>
      <c r="N155" s="481">
        <f t="shared" si="12"/>
        <v>317.29999999999995</v>
      </c>
      <c r="O155" s="478"/>
      <c r="P155" s="478"/>
    </row>
    <row r="156" spans="1:16" s="409" customFormat="1" ht="30">
      <c r="A156" s="405" t="s">
        <v>367</v>
      </c>
      <c r="B156" s="406" t="s">
        <v>1865</v>
      </c>
      <c r="C156" s="479" t="s">
        <v>949</v>
      </c>
      <c r="D156" s="479">
        <v>36546.57</v>
      </c>
      <c r="E156" s="479">
        <v>636.08000000000004</v>
      </c>
      <c r="F156" s="480"/>
      <c r="G156" s="480">
        <v>43855.88</v>
      </c>
      <c r="H156" s="480">
        <v>763.3</v>
      </c>
      <c r="I156" s="482" t="str">
        <f>Anexa_ro!D161</f>
        <v xml:space="preserve"> </v>
      </c>
      <c r="J156" s="476">
        <f>Anexa_ro!E161</f>
        <v>34864.79</v>
      </c>
      <c r="K156" s="476">
        <f>Anexa_ro!F161</f>
        <v>446</v>
      </c>
      <c r="L156" s="481"/>
      <c r="M156" s="481">
        <f t="shared" si="13"/>
        <v>1681.7799999999988</v>
      </c>
      <c r="N156" s="481">
        <f t="shared" si="12"/>
        <v>317.29999999999995</v>
      </c>
      <c r="O156" s="478"/>
      <c r="P156" s="478"/>
    </row>
    <row r="157" spans="1:16" s="409" customFormat="1" ht="30">
      <c r="A157" s="405" t="s">
        <v>368</v>
      </c>
      <c r="B157" s="406" t="s">
        <v>1866</v>
      </c>
      <c r="C157" s="479" t="s">
        <v>949</v>
      </c>
      <c r="D157" s="479">
        <v>41909.03</v>
      </c>
      <c r="E157" s="479">
        <v>636.08000000000004</v>
      </c>
      <c r="F157" s="480"/>
      <c r="G157" s="480">
        <v>50290.84</v>
      </c>
      <c r="H157" s="480">
        <v>763.3</v>
      </c>
      <c r="I157" s="482" t="str">
        <f>Anexa_ro!D162</f>
        <v xml:space="preserve"> </v>
      </c>
      <c r="J157" s="476">
        <f>Anexa_ro!E162</f>
        <v>40595.51</v>
      </c>
      <c r="K157" s="476">
        <f>Anexa_ro!F162</f>
        <v>446</v>
      </c>
      <c r="L157" s="481"/>
      <c r="M157" s="481">
        <f t="shared" si="13"/>
        <v>1313.5199999999968</v>
      </c>
      <c r="N157" s="481">
        <f t="shared" si="12"/>
        <v>317.29999999999995</v>
      </c>
      <c r="O157" s="478"/>
      <c r="P157" s="478"/>
    </row>
    <row r="158" spans="1:16" s="409" customFormat="1" ht="30">
      <c r="A158" s="405" t="s">
        <v>369</v>
      </c>
      <c r="B158" s="406" t="s">
        <v>1867</v>
      </c>
      <c r="C158" s="479" t="s">
        <v>949</v>
      </c>
      <c r="D158" s="479">
        <v>48072.13</v>
      </c>
      <c r="E158" s="479">
        <v>636.08000000000004</v>
      </c>
      <c r="F158" s="480"/>
      <c r="G158" s="480">
        <v>57686.559999999998</v>
      </c>
      <c r="H158" s="480">
        <v>763.3</v>
      </c>
      <c r="I158" s="482" t="str">
        <f>Anexa_ro!D163</f>
        <v xml:space="preserve"> </v>
      </c>
      <c r="J158" s="476">
        <f>Anexa_ro!E163</f>
        <v>46758.61</v>
      </c>
      <c r="K158" s="476">
        <f>Anexa_ro!F163</f>
        <v>446</v>
      </c>
      <c r="L158" s="481"/>
      <c r="M158" s="481">
        <f t="shared" si="13"/>
        <v>1313.5199999999968</v>
      </c>
      <c r="N158" s="481">
        <f t="shared" si="12"/>
        <v>317.29999999999995</v>
      </c>
      <c r="O158" s="478"/>
      <c r="P158" s="478"/>
    </row>
    <row r="159" spans="1:16" s="409" customFormat="1" ht="30">
      <c r="A159" s="405" t="s">
        <v>370</v>
      </c>
      <c r="B159" s="406" t="s">
        <v>1868</v>
      </c>
      <c r="C159" s="479" t="s">
        <v>949</v>
      </c>
      <c r="D159" s="479">
        <v>40115.11</v>
      </c>
      <c r="E159" s="479">
        <v>804.64</v>
      </c>
      <c r="F159" s="480"/>
      <c r="G159" s="480">
        <v>48138.13</v>
      </c>
      <c r="H159" s="480">
        <v>965.57</v>
      </c>
      <c r="I159" s="482" t="str">
        <f>Anexa_ro!D164</f>
        <v xml:space="preserve"> </v>
      </c>
      <c r="J159" s="476">
        <f>Anexa_ro!E164</f>
        <v>43042.18</v>
      </c>
      <c r="K159" s="476">
        <f>Anexa_ro!F164</f>
        <v>594.1</v>
      </c>
      <c r="L159" s="481"/>
      <c r="M159" s="481">
        <f t="shared" si="13"/>
        <v>-2927.0699999999997</v>
      </c>
      <c r="N159" s="481">
        <f t="shared" si="12"/>
        <v>371.47</v>
      </c>
      <c r="O159" s="478"/>
      <c r="P159" s="478"/>
    </row>
    <row r="160" spans="1:16" s="409" customFormat="1" ht="30">
      <c r="A160" s="405" t="s">
        <v>371</v>
      </c>
      <c r="B160" s="406" t="s">
        <v>1869</v>
      </c>
      <c r="C160" s="479" t="s">
        <v>949</v>
      </c>
      <c r="D160" s="479">
        <v>42085.79</v>
      </c>
      <c r="E160" s="479">
        <v>804.64</v>
      </c>
      <c r="F160" s="480"/>
      <c r="G160" s="480">
        <v>50502.95</v>
      </c>
      <c r="H160" s="480">
        <v>965.57</v>
      </c>
      <c r="I160" s="482" t="str">
        <f>Anexa_ro!D165</f>
        <v xml:space="preserve"> </v>
      </c>
      <c r="J160" s="476">
        <f>Anexa_ro!E165</f>
        <v>45012.86</v>
      </c>
      <c r="K160" s="476">
        <f>Anexa_ro!F165</f>
        <v>594.1</v>
      </c>
      <c r="L160" s="481"/>
      <c r="M160" s="481">
        <f t="shared" si="13"/>
        <v>-2927.0699999999997</v>
      </c>
      <c r="N160" s="481">
        <f t="shared" si="12"/>
        <v>371.47</v>
      </c>
      <c r="O160" s="478"/>
      <c r="P160" s="478"/>
    </row>
    <row r="161" spans="1:16" s="409" customFormat="1" ht="30">
      <c r="A161" s="405" t="s">
        <v>372</v>
      </c>
      <c r="B161" s="406" t="s">
        <v>1870</v>
      </c>
      <c r="C161" s="479" t="s">
        <v>949</v>
      </c>
      <c r="D161" s="479">
        <v>42085.79</v>
      </c>
      <c r="E161" s="479">
        <v>804.64</v>
      </c>
      <c r="F161" s="480"/>
      <c r="G161" s="480">
        <v>50502.95</v>
      </c>
      <c r="H161" s="480">
        <v>965.57</v>
      </c>
      <c r="I161" s="482" t="str">
        <f>Anexa_ro!D166</f>
        <v xml:space="preserve"> </v>
      </c>
      <c r="J161" s="476">
        <f>Anexa_ro!E166</f>
        <v>45012.86</v>
      </c>
      <c r="K161" s="476">
        <f>Anexa_ro!F166</f>
        <v>594.1</v>
      </c>
      <c r="L161" s="481"/>
      <c r="M161" s="481">
        <f t="shared" si="13"/>
        <v>-2927.0699999999997</v>
      </c>
      <c r="N161" s="481">
        <f t="shared" si="12"/>
        <v>371.47</v>
      </c>
      <c r="O161" s="478"/>
      <c r="P161" s="478"/>
    </row>
    <row r="162" spans="1:16" s="409" customFormat="1" ht="30">
      <c r="A162" s="405" t="s">
        <v>373</v>
      </c>
      <c r="B162" s="406" t="s">
        <v>1871</v>
      </c>
      <c r="C162" s="479" t="s">
        <v>949</v>
      </c>
      <c r="D162" s="479">
        <v>45695.63</v>
      </c>
      <c r="E162" s="479">
        <v>804.64</v>
      </c>
      <c r="F162" s="480"/>
      <c r="G162" s="480">
        <v>54834.76</v>
      </c>
      <c r="H162" s="480">
        <v>965.57</v>
      </c>
      <c r="I162" s="482" t="str">
        <f>Anexa_ro!D167</f>
        <v xml:space="preserve"> </v>
      </c>
      <c r="J162" s="476">
        <f>Anexa_ro!E167</f>
        <v>48622.7</v>
      </c>
      <c r="K162" s="476">
        <f>Anexa_ro!F167</f>
        <v>594.1</v>
      </c>
      <c r="L162" s="481"/>
      <c r="M162" s="481">
        <f t="shared" si="13"/>
        <v>-2927.0699999999997</v>
      </c>
      <c r="N162" s="481">
        <f t="shared" si="12"/>
        <v>371.47</v>
      </c>
      <c r="O162" s="478"/>
      <c r="P162" s="478"/>
    </row>
    <row r="163" spans="1:16" s="409" customFormat="1" ht="30">
      <c r="A163" s="405" t="s">
        <v>374</v>
      </c>
      <c r="B163" s="406" t="s">
        <v>1872</v>
      </c>
      <c r="C163" s="479" t="s">
        <v>949</v>
      </c>
      <c r="D163" s="479">
        <v>55156.57</v>
      </c>
      <c r="E163" s="479">
        <v>804.64</v>
      </c>
      <c r="F163" s="480"/>
      <c r="G163" s="480">
        <v>66187.88</v>
      </c>
      <c r="H163" s="480">
        <v>965.57</v>
      </c>
      <c r="I163" s="482" t="str">
        <f>Anexa_ro!D168</f>
        <v xml:space="preserve"> </v>
      </c>
      <c r="J163" s="476">
        <f>Anexa_ro!E168</f>
        <v>58083.63</v>
      </c>
      <c r="K163" s="476">
        <f>Anexa_ro!F168</f>
        <v>594.1</v>
      </c>
      <c r="L163" s="481"/>
      <c r="M163" s="481">
        <f t="shared" si="13"/>
        <v>-2927.0599999999977</v>
      </c>
      <c r="N163" s="481">
        <f t="shared" si="12"/>
        <v>371.47</v>
      </c>
      <c r="O163" s="478"/>
      <c r="P163" s="478"/>
    </row>
    <row r="164" spans="1:16" s="409" customFormat="1" ht="30">
      <c r="A164" s="405" t="s">
        <v>375</v>
      </c>
      <c r="B164" s="406" t="s">
        <v>1873</v>
      </c>
      <c r="C164" s="479" t="s">
        <v>949</v>
      </c>
      <c r="D164" s="479">
        <v>53243.12</v>
      </c>
      <c r="E164" s="479">
        <v>987.93</v>
      </c>
      <c r="F164" s="480"/>
      <c r="G164" s="480">
        <v>63891.74</v>
      </c>
      <c r="H164" s="480">
        <v>1185.52</v>
      </c>
      <c r="I164" s="482" t="str">
        <f>Anexa_ro!D169</f>
        <v xml:space="preserve"> </v>
      </c>
      <c r="J164" s="476">
        <f>Anexa_ro!E169</f>
        <v>56805.38</v>
      </c>
      <c r="K164" s="476">
        <f>Anexa_ro!F169</f>
        <v>683.55</v>
      </c>
      <c r="L164" s="481"/>
      <c r="M164" s="481">
        <f t="shared" si="13"/>
        <v>-3562.2599999999948</v>
      </c>
      <c r="N164" s="481">
        <f t="shared" si="12"/>
        <v>501.97</v>
      </c>
      <c r="O164" s="478"/>
      <c r="P164" s="478"/>
    </row>
    <row r="165" spans="1:16" s="409" customFormat="1" ht="30">
      <c r="A165" s="405" t="s">
        <v>376</v>
      </c>
      <c r="B165" s="406" t="s">
        <v>1874</v>
      </c>
      <c r="C165" s="479" t="s">
        <v>949</v>
      </c>
      <c r="D165" s="479">
        <v>53243.12</v>
      </c>
      <c r="E165" s="479">
        <v>987.93</v>
      </c>
      <c r="F165" s="480"/>
      <c r="G165" s="480">
        <v>63891.74</v>
      </c>
      <c r="H165" s="480">
        <v>1185.52</v>
      </c>
      <c r="I165" s="482" t="str">
        <f>Anexa_ro!D170</f>
        <v xml:space="preserve"> </v>
      </c>
      <c r="J165" s="476">
        <f>Anexa_ro!E170</f>
        <v>56805.38</v>
      </c>
      <c r="K165" s="476">
        <f>Anexa_ro!F170</f>
        <v>683.55</v>
      </c>
      <c r="L165" s="481"/>
      <c r="M165" s="481">
        <f t="shared" si="13"/>
        <v>-3562.2599999999948</v>
      </c>
      <c r="N165" s="481">
        <f t="shared" si="12"/>
        <v>501.97</v>
      </c>
      <c r="O165" s="478"/>
      <c r="P165" s="478"/>
    </row>
    <row r="166" spans="1:16" s="409" customFormat="1" ht="30">
      <c r="A166" s="405" t="s">
        <v>377</v>
      </c>
      <c r="B166" s="406" t="s">
        <v>1875</v>
      </c>
      <c r="C166" s="479" t="s">
        <v>949</v>
      </c>
      <c r="D166" s="479">
        <v>57353.9</v>
      </c>
      <c r="E166" s="479">
        <v>987.93</v>
      </c>
      <c r="F166" s="480"/>
      <c r="G166" s="480">
        <v>68824.679999999993</v>
      </c>
      <c r="H166" s="480">
        <v>1185.52</v>
      </c>
      <c r="I166" s="482" t="str">
        <f>Anexa_ro!D171</f>
        <v xml:space="preserve"> </v>
      </c>
      <c r="J166" s="476">
        <f>Anexa_ro!E171</f>
        <v>59033.75</v>
      </c>
      <c r="K166" s="476">
        <f>Anexa_ro!F171</f>
        <v>683.55</v>
      </c>
      <c r="L166" s="481"/>
      <c r="M166" s="481">
        <f t="shared" si="13"/>
        <v>-1679.8499999999985</v>
      </c>
      <c r="N166" s="481">
        <f t="shared" si="12"/>
        <v>501.97</v>
      </c>
      <c r="O166" s="478"/>
      <c r="P166" s="478"/>
    </row>
    <row r="167" spans="1:16" s="409" customFormat="1" ht="30">
      <c r="A167" s="405" t="s">
        <v>1196</v>
      </c>
      <c r="B167" s="406" t="s">
        <v>1876</v>
      </c>
      <c r="C167" s="479" t="s">
        <v>949</v>
      </c>
      <c r="D167" s="479">
        <v>66313.899999999994</v>
      </c>
      <c r="E167" s="479">
        <v>987.93</v>
      </c>
      <c r="F167" s="480"/>
      <c r="G167" s="480">
        <v>79576.679999999993</v>
      </c>
      <c r="H167" s="480">
        <v>1185.52</v>
      </c>
      <c r="I167" s="482" t="str">
        <f>Anexa_ro!D172</f>
        <v xml:space="preserve"> </v>
      </c>
      <c r="J167" s="476">
        <f>Anexa_ro!E172</f>
        <v>72084.210000000006</v>
      </c>
      <c r="K167" s="476">
        <f>Anexa_ro!F172</f>
        <v>683.55</v>
      </c>
      <c r="L167" s="481"/>
      <c r="M167" s="481">
        <f t="shared" si="13"/>
        <v>-5770.3100000000122</v>
      </c>
      <c r="N167" s="481">
        <f t="shared" si="12"/>
        <v>501.97</v>
      </c>
      <c r="O167" s="478"/>
      <c r="P167" s="478"/>
    </row>
    <row r="168" spans="1:16" s="411" customFormat="1" ht="180.6" customHeight="1">
      <c r="A168" s="423" t="s">
        <v>1198</v>
      </c>
      <c r="B168" s="1024" t="s">
        <v>1199</v>
      </c>
      <c r="C168" s="1024"/>
      <c r="D168" s="1024"/>
      <c r="E168" s="1024"/>
      <c r="F168" s="1024"/>
      <c r="G168" s="1024"/>
      <c r="H168" s="1024"/>
      <c r="I168" s="484"/>
      <c r="J168" s="485"/>
      <c r="K168" s="485"/>
      <c r="L168" s="481"/>
      <c r="M168" s="481"/>
      <c r="N168" s="481"/>
      <c r="O168" s="478"/>
      <c r="P168" s="478"/>
    </row>
    <row r="169" spans="1:16" s="411" customFormat="1" ht="30">
      <c r="A169" s="402" t="s">
        <v>378</v>
      </c>
      <c r="B169" s="403" t="s">
        <v>1877</v>
      </c>
      <c r="C169" s="404">
        <v>969.85</v>
      </c>
      <c r="D169" s="404">
        <v>969.85</v>
      </c>
      <c r="E169" s="404">
        <v>133.08000000000001</v>
      </c>
      <c r="F169" s="475">
        <v>1163.82</v>
      </c>
      <c r="G169" s="475">
        <v>1163.82</v>
      </c>
      <c r="H169" s="475">
        <v>159.69999999999999</v>
      </c>
      <c r="I169" s="476">
        <f>C169</f>
        <v>969.85</v>
      </c>
      <c r="J169" s="476">
        <f>D169</f>
        <v>969.85</v>
      </c>
      <c r="K169" s="476">
        <f>Anexa_ro!F174</f>
        <v>150.86000000000001</v>
      </c>
      <c r="L169" s="481">
        <f>C169-I169</f>
        <v>0</v>
      </c>
      <c r="M169" s="481">
        <f>D169-J169</f>
        <v>0</v>
      </c>
      <c r="N169" s="481">
        <f>K169</f>
        <v>150.86000000000001</v>
      </c>
      <c r="O169" s="478"/>
      <c r="P169" s="478"/>
    </row>
    <row r="170" spans="1:16" s="411" customFormat="1" ht="30">
      <c r="A170" s="402" t="s">
        <v>379</v>
      </c>
      <c r="B170" s="403" t="s">
        <v>1878</v>
      </c>
      <c r="C170" s="404" t="s">
        <v>949</v>
      </c>
      <c r="D170" s="404">
        <v>1310.3800000000001</v>
      </c>
      <c r="E170" s="404">
        <v>199.27</v>
      </c>
      <c r="F170" s="475"/>
      <c r="G170" s="475">
        <v>1572.46</v>
      </c>
      <c r="H170" s="475">
        <v>239.12</v>
      </c>
      <c r="I170" s="476">
        <f>D170</f>
        <v>1310.3800000000001</v>
      </c>
      <c r="J170" s="476">
        <f>D170</f>
        <v>1310.3800000000001</v>
      </c>
      <c r="K170" s="476">
        <f>Anexa_ro!F175</f>
        <v>214.98</v>
      </c>
      <c r="L170" s="481"/>
      <c r="M170" s="481">
        <f>D170-J170</f>
        <v>0</v>
      </c>
      <c r="N170" s="481">
        <f>H170-K170</f>
        <v>24.140000000000015</v>
      </c>
      <c r="O170" s="478"/>
      <c r="P170" s="478"/>
    </row>
    <row r="171" spans="1:16" s="411" customFormat="1" ht="30">
      <c r="A171" s="402" t="s">
        <v>380</v>
      </c>
      <c r="B171" s="403" t="s">
        <v>1879</v>
      </c>
      <c r="C171" s="404" t="s">
        <v>949</v>
      </c>
      <c r="D171" s="404">
        <v>1778.32</v>
      </c>
      <c r="E171" s="404">
        <v>290.95</v>
      </c>
      <c r="F171" s="475"/>
      <c r="G171" s="475">
        <v>2133.98</v>
      </c>
      <c r="H171" s="475">
        <v>349.14</v>
      </c>
      <c r="I171" s="476" t="str">
        <f>Anexa_ro!D176</f>
        <v xml:space="preserve"> </v>
      </c>
      <c r="J171" s="476">
        <f>D171</f>
        <v>1778.32</v>
      </c>
      <c r="K171" s="476">
        <f>Anexa_ro!F176</f>
        <v>258.89999999999998</v>
      </c>
      <c r="L171" s="481"/>
      <c r="M171" s="481">
        <f>D171-J171</f>
        <v>0</v>
      </c>
      <c r="N171" s="481">
        <f>H171-K171</f>
        <v>90.240000000000009</v>
      </c>
      <c r="O171" s="478"/>
      <c r="P171" s="478"/>
    </row>
    <row r="172" spans="1:16" s="411" customFormat="1" ht="30">
      <c r="A172" s="402" t="s">
        <v>381</v>
      </c>
      <c r="B172" s="403" t="s">
        <v>1880</v>
      </c>
      <c r="C172" s="404" t="s">
        <v>949</v>
      </c>
      <c r="D172" s="404">
        <v>2702.51</v>
      </c>
      <c r="E172" s="404">
        <v>475.79</v>
      </c>
      <c r="F172" s="475"/>
      <c r="G172" s="475"/>
      <c r="H172" s="475"/>
      <c r="I172" s="476" t="str">
        <f>Anexa_ro!D177</f>
        <v xml:space="preserve"> </v>
      </c>
      <c r="J172" s="476">
        <f>D172</f>
        <v>2702.51</v>
      </c>
      <c r="K172" s="476">
        <f>Anexa_ro!F177</f>
        <v>456.59</v>
      </c>
      <c r="L172" s="481"/>
      <c r="M172" s="481">
        <f>D172-J172</f>
        <v>0</v>
      </c>
      <c r="N172" s="481">
        <v>0</v>
      </c>
      <c r="O172" s="478"/>
      <c r="P172" s="478"/>
    </row>
    <row r="173" spans="1:16" s="411" customFormat="1" ht="30">
      <c r="A173" s="402" t="s">
        <v>382</v>
      </c>
      <c r="B173" s="403" t="s">
        <v>1881</v>
      </c>
      <c r="C173" s="404" t="s">
        <v>949</v>
      </c>
      <c r="D173" s="404">
        <v>4280.53</v>
      </c>
      <c r="E173" s="404">
        <v>791.39</v>
      </c>
      <c r="F173" s="475"/>
      <c r="G173" s="475"/>
      <c r="H173" s="475"/>
      <c r="I173" s="476" t="str">
        <f>Anexa_ro!D178</f>
        <v xml:space="preserve"> </v>
      </c>
      <c r="J173" s="476">
        <f>D173</f>
        <v>4280.53</v>
      </c>
      <c r="K173" s="476">
        <f>Anexa_ro!F178</f>
        <v>580.37</v>
      </c>
      <c r="L173" s="481"/>
      <c r="M173" s="481">
        <f>D173-J173</f>
        <v>0</v>
      </c>
      <c r="N173" s="481">
        <v>0</v>
      </c>
      <c r="O173" s="478"/>
      <c r="P173" s="478"/>
    </row>
    <row r="174" spans="1:16" s="411" customFormat="1" ht="14.25" customHeight="1">
      <c r="A174" s="472" t="s">
        <v>1205</v>
      </c>
      <c r="B174" s="1024" t="s">
        <v>1206</v>
      </c>
      <c r="C174" s="1024"/>
      <c r="D174" s="1024"/>
      <c r="E174" s="1024"/>
      <c r="F174" s="1024"/>
      <c r="G174" s="1024"/>
      <c r="H174" s="1024"/>
      <c r="I174" s="484"/>
      <c r="J174" s="484"/>
      <c r="K174" s="484"/>
      <c r="L174" s="481">
        <f>C174-I174</f>
        <v>0</v>
      </c>
      <c r="M174" s="481">
        <f>D174-J174</f>
        <v>0</v>
      </c>
      <c r="N174" s="481">
        <f>H174-K174</f>
        <v>0</v>
      </c>
      <c r="O174" s="478"/>
      <c r="P174" s="478"/>
    </row>
    <row r="175" spans="1:16" s="411" customFormat="1">
      <c r="A175" s="402" t="s">
        <v>383</v>
      </c>
      <c r="B175" s="403" t="s">
        <v>1035</v>
      </c>
      <c r="C175" s="404"/>
      <c r="D175" s="404"/>
      <c r="E175" s="404"/>
      <c r="F175" s="475"/>
      <c r="G175" s="475"/>
      <c r="H175" s="475"/>
      <c r="I175" s="476">
        <f>Anexa_ro!D181</f>
        <v>238.79</v>
      </c>
      <c r="J175" s="476">
        <f>Anexa_ro!E181</f>
        <v>243.84</v>
      </c>
      <c r="K175" s="486"/>
      <c r="L175" s="481"/>
      <c r="M175" s="481"/>
      <c r="N175" s="481"/>
      <c r="O175" s="478"/>
      <c r="P175" s="478"/>
    </row>
    <row r="176" spans="1:16" s="411" customFormat="1" ht="30">
      <c r="A176" s="402" t="s">
        <v>384</v>
      </c>
      <c r="B176" s="403" t="s">
        <v>1715</v>
      </c>
      <c r="C176" s="404">
        <v>351.5</v>
      </c>
      <c r="D176" s="404">
        <v>355.36</v>
      </c>
      <c r="E176" s="404">
        <v>0</v>
      </c>
      <c r="F176" s="475">
        <v>421.8</v>
      </c>
      <c r="G176" s="475">
        <v>426.43</v>
      </c>
      <c r="H176" s="475">
        <v>0</v>
      </c>
      <c r="I176" s="476">
        <f>C176</f>
        <v>351.5</v>
      </c>
      <c r="J176" s="476">
        <f>D176</f>
        <v>355.36</v>
      </c>
      <c r="K176" s="486"/>
      <c r="L176" s="481">
        <f>C176-I176</f>
        <v>0</v>
      </c>
      <c r="M176" s="481">
        <f>D176-J176</f>
        <v>0</v>
      </c>
      <c r="N176" s="481">
        <f t="shared" ref="N176:N239" si="14">H176-K176</f>
        <v>0</v>
      </c>
      <c r="O176" s="478"/>
      <c r="P176" s="478"/>
    </row>
    <row r="177" spans="1:16" s="411" customFormat="1" ht="30">
      <c r="A177" s="402" t="s">
        <v>385</v>
      </c>
      <c r="B177" s="403" t="s">
        <v>1716</v>
      </c>
      <c r="C177" s="404" t="s">
        <v>949</v>
      </c>
      <c r="D177" s="404">
        <v>395.81</v>
      </c>
      <c r="E177" s="404">
        <v>0</v>
      </c>
      <c r="F177" s="475"/>
      <c r="G177" s="475">
        <v>474.97</v>
      </c>
      <c r="H177" s="475">
        <v>0</v>
      </c>
      <c r="I177" s="476" t="str">
        <f>Anexa_ro!D183</f>
        <v xml:space="preserve"> </v>
      </c>
      <c r="J177" s="476">
        <f t="shared" ref="J177:J205" si="15">D177</f>
        <v>395.81</v>
      </c>
      <c r="K177" s="486"/>
      <c r="L177" s="481"/>
      <c r="M177" s="481">
        <f t="shared" ref="M177:M240" si="16">D177-J177</f>
        <v>0</v>
      </c>
      <c r="N177" s="481">
        <f t="shared" si="14"/>
        <v>0</v>
      </c>
      <c r="O177" s="478"/>
      <c r="P177" s="478"/>
    </row>
    <row r="178" spans="1:16" s="411" customFormat="1" ht="30">
      <c r="A178" s="402" t="s">
        <v>386</v>
      </c>
      <c r="B178" s="403" t="s">
        <v>1717</v>
      </c>
      <c r="C178" s="404" t="s">
        <v>949</v>
      </c>
      <c r="D178" s="404">
        <v>443.83</v>
      </c>
      <c r="E178" s="404">
        <v>0</v>
      </c>
      <c r="F178" s="475"/>
      <c r="G178" s="475">
        <v>532.6</v>
      </c>
      <c r="H178" s="475">
        <v>0</v>
      </c>
      <c r="I178" s="476" t="str">
        <f>Anexa_ro!D184</f>
        <v xml:space="preserve"> </v>
      </c>
      <c r="J178" s="476">
        <f t="shared" si="15"/>
        <v>443.83</v>
      </c>
      <c r="K178" s="486"/>
      <c r="L178" s="481"/>
      <c r="M178" s="481">
        <f t="shared" si="16"/>
        <v>0</v>
      </c>
      <c r="N178" s="481">
        <f t="shared" si="14"/>
        <v>0</v>
      </c>
      <c r="O178" s="478"/>
      <c r="P178" s="478"/>
    </row>
    <row r="179" spans="1:16" s="411" customFormat="1" ht="30">
      <c r="A179" s="402" t="s">
        <v>387</v>
      </c>
      <c r="B179" s="403" t="s">
        <v>1718</v>
      </c>
      <c r="C179" s="404" t="s">
        <v>949</v>
      </c>
      <c r="D179" s="404">
        <v>515.01</v>
      </c>
      <c r="E179" s="404">
        <v>0</v>
      </c>
      <c r="F179" s="475"/>
      <c r="G179" s="475">
        <v>618.01</v>
      </c>
      <c r="H179" s="475">
        <v>0</v>
      </c>
      <c r="I179" s="476" t="str">
        <f>Anexa_ro!D185</f>
        <v xml:space="preserve"> </v>
      </c>
      <c r="J179" s="476">
        <f t="shared" si="15"/>
        <v>515.01</v>
      </c>
      <c r="K179" s="486"/>
      <c r="L179" s="481"/>
      <c r="M179" s="481">
        <f t="shared" si="16"/>
        <v>0</v>
      </c>
      <c r="N179" s="481">
        <f t="shared" si="14"/>
        <v>0</v>
      </c>
      <c r="O179" s="478"/>
      <c r="P179" s="478"/>
    </row>
    <row r="180" spans="1:16" s="411" customFormat="1" ht="30">
      <c r="A180" s="402" t="s">
        <v>388</v>
      </c>
      <c r="B180" s="403" t="s">
        <v>1719</v>
      </c>
      <c r="C180" s="404" t="s">
        <v>949</v>
      </c>
      <c r="D180" s="404">
        <v>538.67999999999995</v>
      </c>
      <c r="E180" s="404">
        <v>0</v>
      </c>
      <c r="F180" s="475"/>
      <c r="G180" s="475">
        <v>646.41999999999996</v>
      </c>
      <c r="H180" s="475">
        <v>0</v>
      </c>
      <c r="I180" s="476" t="str">
        <f>Anexa_ro!D186</f>
        <v xml:space="preserve"> </v>
      </c>
      <c r="J180" s="476">
        <f t="shared" si="15"/>
        <v>538.67999999999995</v>
      </c>
      <c r="K180" s="486"/>
      <c r="L180" s="481"/>
      <c r="M180" s="481">
        <f t="shared" si="16"/>
        <v>0</v>
      </c>
      <c r="N180" s="481">
        <f t="shared" si="14"/>
        <v>0</v>
      </c>
      <c r="O180" s="478"/>
      <c r="P180" s="478"/>
    </row>
    <row r="181" spans="1:16" s="411" customFormat="1" ht="30">
      <c r="A181" s="402" t="s">
        <v>389</v>
      </c>
      <c r="B181" s="403" t="s">
        <v>1720</v>
      </c>
      <c r="C181" s="404" t="s">
        <v>949</v>
      </c>
      <c r="D181" s="404">
        <v>465.35</v>
      </c>
      <c r="E181" s="404">
        <v>0</v>
      </c>
      <c r="F181" s="475"/>
      <c r="G181" s="475">
        <v>558.41999999999996</v>
      </c>
      <c r="H181" s="475">
        <v>0</v>
      </c>
      <c r="I181" s="476" t="str">
        <f>Anexa_ro!D187</f>
        <v xml:space="preserve"> </v>
      </c>
      <c r="J181" s="476">
        <f t="shared" si="15"/>
        <v>465.35</v>
      </c>
      <c r="K181" s="486"/>
      <c r="L181" s="481"/>
      <c r="M181" s="481">
        <f t="shared" si="16"/>
        <v>0</v>
      </c>
      <c r="N181" s="481">
        <f t="shared" si="14"/>
        <v>0</v>
      </c>
      <c r="O181" s="478"/>
      <c r="P181" s="478"/>
    </row>
    <row r="182" spans="1:16" s="411" customFormat="1" ht="30">
      <c r="A182" s="402" t="s">
        <v>390</v>
      </c>
      <c r="B182" s="403" t="s">
        <v>1721</v>
      </c>
      <c r="C182" s="404" t="s">
        <v>949</v>
      </c>
      <c r="D182" s="404">
        <v>530.30999999999995</v>
      </c>
      <c r="E182" s="404">
        <v>0</v>
      </c>
      <c r="F182" s="475"/>
      <c r="G182" s="475">
        <v>636.37</v>
      </c>
      <c r="H182" s="475">
        <v>0</v>
      </c>
      <c r="I182" s="476" t="str">
        <f>Anexa_ro!D188</f>
        <v xml:space="preserve"> </v>
      </c>
      <c r="J182" s="476">
        <f t="shared" si="15"/>
        <v>530.30999999999995</v>
      </c>
      <c r="K182" s="486"/>
      <c r="L182" s="481"/>
      <c r="M182" s="481">
        <f t="shared" si="16"/>
        <v>0</v>
      </c>
      <c r="N182" s="481">
        <f t="shared" si="14"/>
        <v>0</v>
      </c>
      <c r="O182" s="478"/>
      <c r="P182" s="478"/>
    </row>
    <row r="183" spans="1:16" s="411" customFormat="1" ht="30">
      <c r="A183" s="402" t="s">
        <v>391</v>
      </c>
      <c r="B183" s="403" t="s">
        <v>1722</v>
      </c>
      <c r="C183" s="404" t="s">
        <v>949</v>
      </c>
      <c r="D183" s="404">
        <v>606.73</v>
      </c>
      <c r="E183" s="404">
        <v>0</v>
      </c>
      <c r="F183" s="475"/>
      <c r="G183" s="475">
        <v>728.08</v>
      </c>
      <c r="H183" s="475">
        <v>0</v>
      </c>
      <c r="I183" s="476" t="str">
        <f>Anexa_ro!D189</f>
        <v xml:space="preserve"> </v>
      </c>
      <c r="J183" s="476">
        <f t="shared" si="15"/>
        <v>606.73</v>
      </c>
      <c r="K183" s="486"/>
      <c r="L183" s="481"/>
      <c r="M183" s="481">
        <f t="shared" si="16"/>
        <v>0</v>
      </c>
      <c r="N183" s="481">
        <f t="shared" si="14"/>
        <v>0</v>
      </c>
      <c r="O183" s="478"/>
      <c r="P183" s="478"/>
    </row>
    <row r="184" spans="1:16" s="388" customFormat="1" ht="30">
      <c r="A184" s="402" t="s">
        <v>392</v>
      </c>
      <c r="B184" s="403" t="s">
        <v>1723</v>
      </c>
      <c r="C184" s="404" t="s">
        <v>949</v>
      </c>
      <c r="D184" s="404">
        <v>727.14</v>
      </c>
      <c r="E184" s="404">
        <v>0</v>
      </c>
      <c r="F184" s="475"/>
      <c r="G184" s="475">
        <v>872.57</v>
      </c>
      <c r="H184" s="475">
        <v>0</v>
      </c>
      <c r="I184" s="476" t="str">
        <f>Anexa_ro!D190</f>
        <v xml:space="preserve"> </v>
      </c>
      <c r="J184" s="476">
        <f t="shared" si="15"/>
        <v>727.14</v>
      </c>
      <c r="K184" s="486"/>
      <c r="L184" s="481"/>
      <c r="M184" s="481">
        <f t="shared" si="16"/>
        <v>0</v>
      </c>
      <c r="N184" s="481">
        <f t="shared" si="14"/>
        <v>0</v>
      </c>
      <c r="O184" s="478"/>
      <c r="P184" s="478"/>
    </row>
    <row r="185" spans="1:16" s="388" customFormat="1" ht="30">
      <c r="A185" s="402" t="s">
        <v>393</v>
      </c>
      <c r="B185" s="403" t="s">
        <v>1724</v>
      </c>
      <c r="C185" s="404" t="s">
        <v>949</v>
      </c>
      <c r="D185" s="404">
        <v>848.45</v>
      </c>
      <c r="E185" s="404">
        <v>0</v>
      </c>
      <c r="F185" s="475"/>
      <c r="G185" s="475">
        <v>1018.14</v>
      </c>
      <c r="H185" s="475">
        <v>0</v>
      </c>
      <c r="I185" s="476" t="str">
        <f>Anexa_ro!D191</f>
        <v xml:space="preserve"> </v>
      </c>
      <c r="J185" s="476">
        <f t="shared" si="15"/>
        <v>848.45</v>
      </c>
      <c r="K185" s="486"/>
      <c r="L185" s="481"/>
      <c r="M185" s="481">
        <f t="shared" si="16"/>
        <v>0</v>
      </c>
      <c r="N185" s="481">
        <f t="shared" si="14"/>
        <v>0</v>
      </c>
      <c r="O185" s="478"/>
      <c r="P185" s="478"/>
    </row>
    <row r="186" spans="1:16" s="388" customFormat="1" ht="30">
      <c r="A186" s="402" t="s">
        <v>394</v>
      </c>
      <c r="B186" s="403" t="s">
        <v>1725</v>
      </c>
      <c r="C186" s="404" t="s">
        <v>949</v>
      </c>
      <c r="D186" s="404">
        <v>1223.68</v>
      </c>
      <c r="E186" s="404">
        <v>0</v>
      </c>
      <c r="F186" s="475"/>
      <c r="G186" s="475">
        <v>1468.42</v>
      </c>
      <c r="H186" s="475">
        <v>0</v>
      </c>
      <c r="I186" s="476" t="str">
        <f>Anexa_ro!D192</f>
        <v xml:space="preserve"> </v>
      </c>
      <c r="J186" s="476">
        <f t="shared" si="15"/>
        <v>1223.68</v>
      </c>
      <c r="K186" s="486"/>
      <c r="L186" s="481"/>
      <c r="M186" s="481">
        <f t="shared" si="16"/>
        <v>0</v>
      </c>
      <c r="N186" s="481">
        <f t="shared" si="14"/>
        <v>0</v>
      </c>
      <c r="O186" s="478"/>
      <c r="P186" s="478"/>
    </row>
    <row r="187" spans="1:16" s="388" customFormat="1" ht="30">
      <c r="A187" s="402" t="s">
        <v>395</v>
      </c>
      <c r="B187" s="403" t="s">
        <v>1726</v>
      </c>
      <c r="C187" s="404" t="s">
        <v>949</v>
      </c>
      <c r="D187" s="404">
        <v>2030.84</v>
      </c>
      <c r="E187" s="404">
        <v>0</v>
      </c>
      <c r="F187" s="475"/>
      <c r="G187" s="475">
        <v>2437.0100000000002</v>
      </c>
      <c r="H187" s="475">
        <v>0</v>
      </c>
      <c r="I187" s="476" t="str">
        <f>Anexa_ro!D193</f>
        <v xml:space="preserve"> </v>
      </c>
      <c r="J187" s="476">
        <f t="shared" si="15"/>
        <v>2030.84</v>
      </c>
      <c r="K187" s="486"/>
      <c r="L187" s="481"/>
      <c r="M187" s="481">
        <f t="shared" si="16"/>
        <v>0</v>
      </c>
      <c r="N187" s="481">
        <f t="shared" si="14"/>
        <v>0</v>
      </c>
      <c r="O187" s="478"/>
      <c r="P187" s="478"/>
    </row>
    <row r="188" spans="1:16" s="412" customFormat="1" ht="30">
      <c r="A188" s="402" t="s">
        <v>396</v>
      </c>
      <c r="B188" s="406" t="s">
        <v>1727</v>
      </c>
      <c r="C188" s="404" t="s">
        <v>949</v>
      </c>
      <c r="D188" s="404">
        <v>2938.93</v>
      </c>
      <c r="E188" s="404">
        <v>0</v>
      </c>
      <c r="F188" s="475"/>
      <c r="G188" s="475">
        <v>3526.72</v>
      </c>
      <c r="H188" s="475">
        <v>0</v>
      </c>
      <c r="I188" s="476" t="str">
        <f>Anexa_ro!D194</f>
        <v xml:space="preserve"> </v>
      </c>
      <c r="J188" s="476">
        <f t="shared" si="15"/>
        <v>2938.93</v>
      </c>
      <c r="K188" s="486"/>
      <c r="L188" s="481"/>
      <c r="M188" s="481">
        <f t="shared" si="16"/>
        <v>0</v>
      </c>
      <c r="N188" s="481">
        <f t="shared" si="14"/>
        <v>0</v>
      </c>
      <c r="O188" s="478"/>
      <c r="P188" s="478"/>
    </row>
    <row r="189" spans="1:16" s="388" customFormat="1" ht="30">
      <c r="A189" s="402" t="s">
        <v>397</v>
      </c>
      <c r="B189" s="403" t="s">
        <v>1728</v>
      </c>
      <c r="C189" s="404">
        <v>322.22000000000003</v>
      </c>
      <c r="D189" s="404">
        <v>326.08</v>
      </c>
      <c r="E189" s="404">
        <v>0</v>
      </c>
      <c r="F189" s="475">
        <v>386.66</v>
      </c>
      <c r="G189" s="475">
        <v>391.3</v>
      </c>
      <c r="H189" s="475">
        <v>0</v>
      </c>
      <c r="I189" s="476">
        <f t="shared" ref="I189:I205" si="17">C189</f>
        <v>322.22000000000003</v>
      </c>
      <c r="J189" s="476">
        <f t="shared" si="15"/>
        <v>326.08</v>
      </c>
      <c r="K189" s="485"/>
      <c r="L189" s="481"/>
      <c r="M189" s="481">
        <f t="shared" si="16"/>
        <v>0</v>
      </c>
      <c r="N189" s="481">
        <f t="shared" si="14"/>
        <v>0</v>
      </c>
      <c r="O189" s="478"/>
      <c r="P189" s="478"/>
    </row>
    <row r="190" spans="1:16" s="388" customFormat="1" ht="30" customHeight="1">
      <c r="A190" s="402" t="s">
        <v>398</v>
      </c>
      <c r="B190" s="403" t="s">
        <v>1729</v>
      </c>
      <c r="C190" s="404">
        <v>323.10000000000002</v>
      </c>
      <c r="D190" s="404">
        <v>326.95999999999998</v>
      </c>
      <c r="E190" s="404">
        <v>0</v>
      </c>
      <c r="F190" s="475">
        <v>387.72</v>
      </c>
      <c r="G190" s="475">
        <v>392.35</v>
      </c>
      <c r="H190" s="475">
        <v>0</v>
      </c>
      <c r="I190" s="476">
        <f t="shared" si="17"/>
        <v>323.10000000000002</v>
      </c>
      <c r="J190" s="476">
        <f t="shared" si="15"/>
        <v>326.95999999999998</v>
      </c>
      <c r="K190" s="485"/>
      <c r="L190" s="481">
        <f t="shared" ref="L190:L222" si="18">C190-I190</f>
        <v>0</v>
      </c>
      <c r="M190" s="481">
        <f t="shared" si="16"/>
        <v>0</v>
      </c>
      <c r="N190" s="481">
        <f t="shared" si="14"/>
        <v>0</v>
      </c>
      <c r="O190" s="478"/>
      <c r="P190" s="478"/>
    </row>
    <row r="191" spans="1:16" s="388" customFormat="1" ht="30" customHeight="1">
      <c r="A191" s="402" t="s">
        <v>399</v>
      </c>
      <c r="B191" s="403" t="s">
        <v>1730</v>
      </c>
      <c r="C191" s="404">
        <v>329.03</v>
      </c>
      <c r="D191" s="404">
        <v>332.89</v>
      </c>
      <c r="E191" s="404">
        <v>0</v>
      </c>
      <c r="F191" s="475">
        <v>394.84</v>
      </c>
      <c r="G191" s="475">
        <v>399.47</v>
      </c>
      <c r="H191" s="475">
        <v>0</v>
      </c>
      <c r="I191" s="476">
        <f t="shared" si="17"/>
        <v>329.03</v>
      </c>
      <c r="J191" s="476">
        <f t="shared" si="15"/>
        <v>332.89</v>
      </c>
      <c r="K191" s="485"/>
      <c r="L191" s="481">
        <f t="shared" si="18"/>
        <v>0</v>
      </c>
      <c r="M191" s="481">
        <f t="shared" si="16"/>
        <v>0</v>
      </c>
      <c r="N191" s="481">
        <f t="shared" si="14"/>
        <v>0</v>
      </c>
      <c r="O191" s="478"/>
      <c r="P191" s="478"/>
    </row>
    <row r="192" spans="1:16" s="388" customFormat="1" ht="30" customHeight="1">
      <c r="A192" s="402" t="s">
        <v>400</v>
      </c>
      <c r="B192" s="403" t="s">
        <v>1731</v>
      </c>
      <c r="C192" s="404">
        <v>333.9</v>
      </c>
      <c r="D192" s="404">
        <v>337.76</v>
      </c>
      <c r="E192" s="404">
        <v>0</v>
      </c>
      <c r="F192" s="475">
        <v>400.68</v>
      </c>
      <c r="G192" s="475">
        <v>405.31</v>
      </c>
      <c r="H192" s="475">
        <v>0</v>
      </c>
      <c r="I192" s="476">
        <f t="shared" si="17"/>
        <v>333.9</v>
      </c>
      <c r="J192" s="476">
        <f t="shared" si="15"/>
        <v>337.76</v>
      </c>
      <c r="K192" s="485"/>
      <c r="L192" s="481">
        <f t="shared" si="18"/>
        <v>0</v>
      </c>
      <c r="M192" s="481">
        <f t="shared" si="16"/>
        <v>0</v>
      </c>
      <c r="N192" s="481">
        <f t="shared" si="14"/>
        <v>0</v>
      </c>
      <c r="O192" s="478"/>
      <c r="P192" s="478"/>
    </row>
    <row r="193" spans="1:16" s="388" customFormat="1" ht="30" customHeight="1">
      <c r="A193" s="402" t="s">
        <v>401</v>
      </c>
      <c r="B193" s="403" t="s">
        <v>1732</v>
      </c>
      <c r="C193" s="404">
        <v>333.97</v>
      </c>
      <c r="D193" s="404">
        <v>337.83</v>
      </c>
      <c r="E193" s="404">
        <v>0</v>
      </c>
      <c r="F193" s="475">
        <v>400.76</v>
      </c>
      <c r="G193" s="475">
        <v>405.4</v>
      </c>
      <c r="H193" s="475">
        <v>0</v>
      </c>
      <c r="I193" s="476">
        <f t="shared" si="17"/>
        <v>333.97</v>
      </c>
      <c r="J193" s="476">
        <f t="shared" si="15"/>
        <v>337.83</v>
      </c>
      <c r="K193" s="485"/>
      <c r="L193" s="481">
        <f t="shared" si="18"/>
        <v>0</v>
      </c>
      <c r="M193" s="481">
        <f t="shared" si="16"/>
        <v>0</v>
      </c>
      <c r="N193" s="481">
        <f t="shared" si="14"/>
        <v>0</v>
      </c>
      <c r="O193" s="478"/>
      <c r="P193" s="478"/>
    </row>
    <row r="194" spans="1:16" s="388" customFormat="1" ht="30" customHeight="1">
      <c r="A194" s="402" t="s">
        <v>402</v>
      </c>
      <c r="B194" s="403" t="s">
        <v>1733</v>
      </c>
      <c r="C194" s="404">
        <v>354.4</v>
      </c>
      <c r="D194" s="404">
        <v>358.26</v>
      </c>
      <c r="E194" s="404">
        <v>0</v>
      </c>
      <c r="F194" s="475">
        <v>425.28</v>
      </c>
      <c r="G194" s="475">
        <v>429.91</v>
      </c>
      <c r="H194" s="475">
        <v>0</v>
      </c>
      <c r="I194" s="476">
        <f t="shared" si="17"/>
        <v>354.4</v>
      </c>
      <c r="J194" s="476">
        <f t="shared" si="15"/>
        <v>358.26</v>
      </c>
      <c r="K194" s="485"/>
      <c r="L194" s="481">
        <f t="shared" si="18"/>
        <v>0</v>
      </c>
      <c r="M194" s="481">
        <f t="shared" si="16"/>
        <v>0</v>
      </c>
      <c r="N194" s="481">
        <f t="shared" si="14"/>
        <v>0</v>
      </c>
      <c r="O194" s="478"/>
      <c r="P194" s="478"/>
    </row>
    <row r="195" spans="1:16" s="388" customFormat="1" ht="30" customHeight="1">
      <c r="A195" s="402" t="s">
        <v>403</v>
      </c>
      <c r="B195" s="403" t="s">
        <v>1734</v>
      </c>
      <c r="C195" s="404">
        <v>367.06</v>
      </c>
      <c r="D195" s="404">
        <v>370.92</v>
      </c>
      <c r="E195" s="404">
        <v>0</v>
      </c>
      <c r="F195" s="475">
        <v>440.47</v>
      </c>
      <c r="G195" s="475">
        <v>445.1</v>
      </c>
      <c r="H195" s="475">
        <v>0</v>
      </c>
      <c r="I195" s="476">
        <f t="shared" si="17"/>
        <v>367.06</v>
      </c>
      <c r="J195" s="476">
        <f t="shared" si="15"/>
        <v>370.92</v>
      </c>
      <c r="K195" s="485"/>
      <c r="L195" s="481">
        <f t="shared" si="18"/>
        <v>0</v>
      </c>
      <c r="M195" s="481">
        <f t="shared" si="16"/>
        <v>0</v>
      </c>
      <c r="N195" s="481">
        <f t="shared" si="14"/>
        <v>0</v>
      </c>
      <c r="O195" s="478"/>
      <c r="P195" s="478"/>
    </row>
    <row r="196" spans="1:16" s="388" customFormat="1" ht="30" customHeight="1">
      <c r="A196" s="402" t="s">
        <v>404</v>
      </c>
      <c r="B196" s="403" t="s">
        <v>1735</v>
      </c>
      <c r="C196" s="404">
        <v>409.56</v>
      </c>
      <c r="D196" s="404">
        <v>413.42</v>
      </c>
      <c r="E196" s="404">
        <v>0</v>
      </c>
      <c r="F196" s="475">
        <v>491.47</v>
      </c>
      <c r="G196" s="475">
        <v>496.1</v>
      </c>
      <c r="H196" s="475">
        <v>0</v>
      </c>
      <c r="I196" s="476">
        <f t="shared" si="17"/>
        <v>409.56</v>
      </c>
      <c r="J196" s="476">
        <f t="shared" si="15"/>
        <v>413.42</v>
      </c>
      <c r="K196" s="485"/>
      <c r="L196" s="481">
        <f t="shared" si="18"/>
        <v>0</v>
      </c>
      <c r="M196" s="481">
        <f t="shared" si="16"/>
        <v>0</v>
      </c>
      <c r="N196" s="481">
        <f t="shared" si="14"/>
        <v>0</v>
      </c>
      <c r="O196" s="478"/>
      <c r="P196" s="478"/>
    </row>
    <row r="197" spans="1:16" s="388" customFormat="1" ht="30" customHeight="1">
      <c r="A197" s="402" t="s">
        <v>405</v>
      </c>
      <c r="B197" s="403" t="s">
        <v>1736</v>
      </c>
      <c r="C197" s="404">
        <v>496.79</v>
      </c>
      <c r="D197" s="404">
        <v>500.65</v>
      </c>
      <c r="E197" s="404">
        <v>0</v>
      </c>
      <c r="F197" s="475">
        <v>596.15</v>
      </c>
      <c r="G197" s="475">
        <v>600.78</v>
      </c>
      <c r="H197" s="475">
        <v>0</v>
      </c>
      <c r="I197" s="476">
        <f t="shared" si="17"/>
        <v>496.79</v>
      </c>
      <c r="J197" s="476">
        <f t="shared" si="15"/>
        <v>500.65</v>
      </c>
      <c r="K197" s="485"/>
      <c r="L197" s="481">
        <f t="shared" si="18"/>
        <v>0</v>
      </c>
      <c r="M197" s="481">
        <f t="shared" si="16"/>
        <v>0</v>
      </c>
      <c r="N197" s="481">
        <f t="shared" si="14"/>
        <v>0</v>
      </c>
      <c r="O197" s="478"/>
      <c r="P197" s="478"/>
    </row>
    <row r="198" spans="1:16" s="388" customFormat="1" ht="30" customHeight="1">
      <c r="A198" s="402" t="s">
        <v>406</v>
      </c>
      <c r="B198" s="403" t="s">
        <v>1737</v>
      </c>
      <c r="C198" s="404">
        <v>521.07000000000005</v>
      </c>
      <c r="D198" s="404">
        <v>524.91999999999996</v>
      </c>
      <c r="E198" s="404">
        <v>0</v>
      </c>
      <c r="F198" s="475">
        <v>625.28</v>
      </c>
      <c r="G198" s="475">
        <v>629.9</v>
      </c>
      <c r="H198" s="475">
        <v>0</v>
      </c>
      <c r="I198" s="476">
        <f t="shared" si="17"/>
        <v>521.07000000000005</v>
      </c>
      <c r="J198" s="476">
        <f t="shared" si="15"/>
        <v>524.91999999999996</v>
      </c>
      <c r="K198" s="485"/>
      <c r="L198" s="481">
        <f t="shared" si="18"/>
        <v>0</v>
      </c>
      <c r="M198" s="481">
        <f t="shared" si="16"/>
        <v>0</v>
      </c>
      <c r="N198" s="481">
        <f t="shared" si="14"/>
        <v>0</v>
      </c>
      <c r="O198" s="478"/>
      <c r="P198" s="478"/>
    </row>
    <row r="199" spans="1:16" s="388" customFormat="1" ht="30" customHeight="1">
      <c r="A199" s="402" t="s">
        <v>407</v>
      </c>
      <c r="B199" s="403" t="s">
        <v>1738</v>
      </c>
      <c r="C199" s="404">
        <v>624.77</v>
      </c>
      <c r="D199" s="404">
        <v>628.62</v>
      </c>
      <c r="E199" s="404">
        <v>0</v>
      </c>
      <c r="F199" s="475">
        <v>749.72</v>
      </c>
      <c r="G199" s="475">
        <v>754.34</v>
      </c>
      <c r="H199" s="475">
        <v>0</v>
      </c>
      <c r="I199" s="476">
        <f t="shared" si="17"/>
        <v>624.77</v>
      </c>
      <c r="J199" s="476">
        <f t="shared" si="15"/>
        <v>628.62</v>
      </c>
      <c r="K199" s="485"/>
      <c r="L199" s="481">
        <f t="shared" si="18"/>
        <v>0</v>
      </c>
      <c r="M199" s="481">
        <f t="shared" si="16"/>
        <v>0</v>
      </c>
      <c r="N199" s="481">
        <f t="shared" si="14"/>
        <v>0</v>
      </c>
      <c r="O199" s="478"/>
      <c r="P199" s="478"/>
    </row>
    <row r="200" spans="1:16" s="388" customFormat="1" ht="30" customHeight="1">
      <c r="A200" s="402" t="s">
        <v>408</v>
      </c>
      <c r="B200" s="403" t="s">
        <v>1739</v>
      </c>
      <c r="C200" s="404">
        <v>826.89</v>
      </c>
      <c r="D200" s="404">
        <v>830.75</v>
      </c>
      <c r="E200" s="404">
        <v>0</v>
      </c>
      <c r="F200" s="475">
        <v>992.27</v>
      </c>
      <c r="G200" s="475">
        <v>996.9</v>
      </c>
      <c r="H200" s="475">
        <v>0</v>
      </c>
      <c r="I200" s="476">
        <f t="shared" si="17"/>
        <v>826.89</v>
      </c>
      <c r="J200" s="476">
        <f t="shared" si="15"/>
        <v>830.75</v>
      </c>
      <c r="K200" s="485"/>
      <c r="L200" s="481">
        <f t="shared" si="18"/>
        <v>0</v>
      </c>
      <c r="M200" s="481">
        <f t="shared" si="16"/>
        <v>0</v>
      </c>
      <c r="N200" s="481">
        <f t="shared" si="14"/>
        <v>0</v>
      </c>
      <c r="O200" s="478"/>
      <c r="P200" s="478"/>
    </row>
    <row r="201" spans="1:16" s="388" customFormat="1" ht="30" customHeight="1">
      <c r="A201" s="402" t="s">
        <v>409</v>
      </c>
      <c r="B201" s="403" t="s">
        <v>1740</v>
      </c>
      <c r="C201" s="404">
        <v>1181.56</v>
      </c>
      <c r="D201" s="404">
        <v>1185.42</v>
      </c>
      <c r="E201" s="404">
        <v>0</v>
      </c>
      <c r="F201" s="475">
        <v>1417.87</v>
      </c>
      <c r="G201" s="475">
        <v>1422.5</v>
      </c>
      <c r="H201" s="475">
        <v>0</v>
      </c>
      <c r="I201" s="476">
        <f t="shared" si="17"/>
        <v>1181.56</v>
      </c>
      <c r="J201" s="476">
        <f t="shared" si="15"/>
        <v>1185.42</v>
      </c>
      <c r="K201" s="485"/>
      <c r="L201" s="481">
        <f t="shared" si="18"/>
        <v>0</v>
      </c>
      <c r="M201" s="481">
        <f t="shared" si="16"/>
        <v>0</v>
      </c>
      <c r="N201" s="481">
        <f t="shared" si="14"/>
        <v>0</v>
      </c>
      <c r="O201" s="478"/>
      <c r="P201" s="478"/>
    </row>
    <row r="202" spans="1:16" s="388" customFormat="1" ht="30" customHeight="1">
      <c r="A202" s="402" t="s">
        <v>410</v>
      </c>
      <c r="B202" s="403" t="s">
        <v>1741</v>
      </c>
      <c r="C202" s="404">
        <v>1604.85</v>
      </c>
      <c r="D202" s="404">
        <v>1608.71</v>
      </c>
      <c r="E202" s="404">
        <v>0</v>
      </c>
      <c r="F202" s="475">
        <v>1925.82</v>
      </c>
      <c r="G202" s="475">
        <v>1930.45</v>
      </c>
      <c r="H202" s="475">
        <v>0</v>
      </c>
      <c r="I202" s="476">
        <f t="shared" si="17"/>
        <v>1604.85</v>
      </c>
      <c r="J202" s="476">
        <f t="shared" si="15"/>
        <v>1608.71</v>
      </c>
      <c r="K202" s="485"/>
      <c r="L202" s="481">
        <f t="shared" si="18"/>
        <v>0</v>
      </c>
      <c r="M202" s="481">
        <f t="shared" si="16"/>
        <v>0</v>
      </c>
      <c r="N202" s="481">
        <f t="shared" si="14"/>
        <v>0</v>
      </c>
      <c r="O202" s="478"/>
      <c r="P202" s="478"/>
    </row>
    <row r="203" spans="1:16" s="388" customFormat="1" ht="30">
      <c r="A203" s="402" t="s">
        <v>411</v>
      </c>
      <c r="B203" s="403" t="s">
        <v>1742</v>
      </c>
      <c r="C203" s="404">
        <v>1671.98</v>
      </c>
      <c r="D203" s="404">
        <v>1675.83</v>
      </c>
      <c r="E203" s="404">
        <v>0</v>
      </c>
      <c r="F203" s="475">
        <v>2006.38</v>
      </c>
      <c r="G203" s="475">
        <v>2011</v>
      </c>
      <c r="H203" s="475">
        <v>0</v>
      </c>
      <c r="I203" s="476">
        <f t="shared" si="17"/>
        <v>1671.98</v>
      </c>
      <c r="J203" s="476">
        <f t="shared" si="15"/>
        <v>1675.83</v>
      </c>
      <c r="K203" s="485"/>
      <c r="L203" s="481">
        <f t="shared" si="18"/>
        <v>0</v>
      </c>
      <c r="M203" s="481">
        <f t="shared" si="16"/>
        <v>0</v>
      </c>
      <c r="N203" s="481">
        <f t="shared" si="14"/>
        <v>0</v>
      </c>
      <c r="O203" s="478"/>
      <c r="P203" s="478"/>
    </row>
    <row r="204" spans="1:16" s="388" customFormat="1" ht="30">
      <c r="A204" s="402" t="s">
        <v>412</v>
      </c>
      <c r="B204" s="403" t="s">
        <v>1743</v>
      </c>
      <c r="C204" s="404">
        <v>1565.81</v>
      </c>
      <c r="D204" s="404">
        <v>1569.67</v>
      </c>
      <c r="E204" s="404">
        <v>0</v>
      </c>
      <c r="F204" s="475">
        <v>1878.97</v>
      </c>
      <c r="G204" s="475">
        <v>1883.6</v>
      </c>
      <c r="H204" s="475">
        <v>0</v>
      </c>
      <c r="I204" s="476">
        <f t="shared" si="17"/>
        <v>1565.81</v>
      </c>
      <c r="J204" s="476">
        <f t="shared" si="15"/>
        <v>1569.67</v>
      </c>
      <c r="K204" s="485"/>
      <c r="L204" s="481">
        <f t="shared" si="18"/>
        <v>0</v>
      </c>
      <c r="M204" s="481">
        <f t="shared" si="16"/>
        <v>0</v>
      </c>
      <c r="N204" s="481">
        <f t="shared" si="14"/>
        <v>0</v>
      </c>
      <c r="O204" s="478"/>
      <c r="P204" s="478"/>
    </row>
    <row r="205" spans="1:16" s="388" customFormat="1" ht="30">
      <c r="A205" s="402" t="s">
        <v>413</v>
      </c>
      <c r="B205" s="403" t="s">
        <v>1744</v>
      </c>
      <c r="C205" s="404">
        <v>1827.65</v>
      </c>
      <c r="D205" s="404">
        <v>1831.51</v>
      </c>
      <c r="E205" s="404">
        <v>0</v>
      </c>
      <c r="F205" s="475">
        <v>2193.1799999999998</v>
      </c>
      <c r="G205" s="475">
        <v>2197.81</v>
      </c>
      <c r="H205" s="475">
        <v>0</v>
      </c>
      <c r="I205" s="476">
        <f t="shared" si="17"/>
        <v>1827.65</v>
      </c>
      <c r="J205" s="476">
        <f t="shared" si="15"/>
        <v>1831.51</v>
      </c>
      <c r="K205" s="485"/>
      <c r="L205" s="481">
        <f t="shared" si="18"/>
        <v>0</v>
      </c>
      <c r="M205" s="481">
        <f t="shared" si="16"/>
        <v>0</v>
      </c>
      <c r="N205" s="481">
        <f t="shared" si="14"/>
        <v>0</v>
      </c>
      <c r="O205" s="478"/>
      <c r="P205" s="478"/>
    </row>
    <row r="206" spans="1:16" s="388" customFormat="1" ht="30">
      <c r="A206" s="402" t="s">
        <v>414</v>
      </c>
      <c r="B206" s="403" t="s">
        <v>1745</v>
      </c>
      <c r="C206" s="404">
        <v>305.83</v>
      </c>
      <c r="D206" s="404">
        <v>309.69</v>
      </c>
      <c r="E206" s="404">
        <v>0</v>
      </c>
      <c r="F206" s="475">
        <v>367</v>
      </c>
      <c r="G206" s="475">
        <v>371.63</v>
      </c>
      <c r="H206" s="475">
        <v>0</v>
      </c>
      <c r="I206" s="476">
        <f>Anexa_ro!D213</f>
        <v>230.56</v>
      </c>
      <c r="J206" s="476">
        <f>Anexa_ro!E213</f>
        <v>235.63</v>
      </c>
      <c r="K206" s="485"/>
      <c r="L206" s="481">
        <f t="shared" si="18"/>
        <v>75.269999999999982</v>
      </c>
      <c r="M206" s="481">
        <f t="shared" si="16"/>
        <v>74.06</v>
      </c>
      <c r="N206" s="481">
        <f t="shared" si="14"/>
        <v>0</v>
      </c>
      <c r="O206" s="478"/>
      <c r="P206" s="478"/>
    </row>
    <row r="207" spans="1:16" s="388" customFormat="1" ht="30">
      <c r="A207" s="402" t="s">
        <v>415</v>
      </c>
      <c r="B207" s="403" t="s">
        <v>1747</v>
      </c>
      <c r="C207" s="404">
        <v>323.43</v>
      </c>
      <c r="D207" s="404">
        <v>327.29000000000002</v>
      </c>
      <c r="E207" s="404">
        <v>0</v>
      </c>
      <c r="F207" s="475">
        <v>388.12</v>
      </c>
      <c r="G207" s="475">
        <v>392.75</v>
      </c>
      <c r="H207" s="475">
        <v>0</v>
      </c>
      <c r="I207" s="476">
        <f>'Nomenclator tarife'!L209</f>
        <v>250.6</v>
      </c>
      <c r="J207" s="476">
        <f t="shared" ref="J207:J237" si="19">D207</f>
        <v>327.29000000000002</v>
      </c>
      <c r="K207" s="485"/>
      <c r="L207" s="481">
        <f t="shared" si="18"/>
        <v>72.830000000000013</v>
      </c>
      <c r="M207" s="481">
        <f t="shared" si="16"/>
        <v>0</v>
      </c>
      <c r="N207" s="481">
        <f t="shared" si="14"/>
        <v>0</v>
      </c>
      <c r="O207" s="478"/>
      <c r="P207" s="478"/>
    </row>
    <row r="208" spans="1:16" s="388" customFormat="1" ht="30" customHeight="1">
      <c r="A208" s="402" t="s">
        <v>416</v>
      </c>
      <c r="B208" s="403" t="s">
        <v>1748</v>
      </c>
      <c r="C208" s="404">
        <v>323.79000000000002</v>
      </c>
      <c r="D208" s="404">
        <v>327.64999999999998</v>
      </c>
      <c r="E208" s="404">
        <v>0</v>
      </c>
      <c r="F208" s="475">
        <v>388.55</v>
      </c>
      <c r="G208" s="475">
        <v>393.18</v>
      </c>
      <c r="H208" s="475">
        <v>0</v>
      </c>
      <c r="I208" s="476">
        <f t="shared" ref="I208:I222" si="20">C208</f>
        <v>323.79000000000002</v>
      </c>
      <c r="J208" s="476">
        <f t="shared" si="19"/>
        <v>327.64999999999998</v>
      </c>
      <c r="K208" s="485"/>
      <c r="L208" s="481">
        <f t="shared" si="18"/>
        <v>0</v>
      </c>
      <c r="M208" s="481">
        <f t="shared" si="16"/>
        <v>0</v>
      </c>
      <c r="N208" s="481">
        <f t="shared" si="14"/>
        <v>0</v>
      </c>
      <c r="O208" s="478"/>
      <c r="P208" s="478"/>
    </row>
    <row r="209" spans="1:16" s="388" customFormat="1" ht="30" customHeight="1">
      <c r="A209" s="402" t="s">
        <v>417</v>
      </c>
      <c r="B209" s="403" t="s">
        <v>1749</v>
      </c>
      <c r="C209" s="404">
        <v>325.10000000000002</v>
      </c>
      <c r="D209" s="404">
        <v>328.96</v>
      </c>
      <c r="E209" s="404">
        <v>0</v>
      </c>
      <c r="F209" s="475">
        <v>390.12</v>
      </c>
      <c r="G209" s="475">
        <v>394.75</v>
      </c>
      <c r="H209" s="475">
        <v>0</v>
      </c>
      <c r="I209" s="476">
        <f t="shared" si="20"/>
        <v>325.10000000000002</v>
      </c>
      <c r="J209" s="476">
        <f t="shared" si="19"/>
        <v>328.96</v>
      </c>
      <c r="K209" s="485"/>
      <c r="L209" s="481">
        <f t="shared" si="18"/>
        <v>0</v>
      </c>
      <c r="M209" s="481">
        <f t="shared" si="16"/>
        <v>0</v>
      </c>
      <c r="N209" s="481">
        <f t="shared" si="14"/>
        <v>0</v>
      </c>
      <c r="O209" s="478"/>
      <c r="P209" s="478"/>
    </row>
    <row r="210" spans="1:16" s="388" customFormat="1" ht="30" customHeight="1">
      <c r="A210" s="402" t="s">
        <v>418</v>
      </c>
      <c r="B210" s="403" t="s">
        <v>1750</v>
      </c>
      <c r="C210" s="404">
        <v>334.3</v>
      </c>
      <c r="D210" s="404">
        <v>338.16</v>
      </c>
      <c r="E210" s="404">
        <v>0</v>
      </c>
      <c r="F210" s="475">
        <v>401.16</v>
      </c>
      <c r="G210" s="475">
        <v>405.79</v>
      </c>
      <c r="H210" s="475">
        <v>0</v>
      </c>
      <c r="I210" s="476">
        <f t="shared" si="20"/>
        <v>334.3</v>
      </c>
      <c r="J210" s="476">
        <f t="shared" si="19"/>
        <v>338.16</v>
      </c>
      <c r="K210" s="485"/>
      <c r="L210" s="481">
        <f t="shared" si="18"/>
        <v>0</v>
      </c>
      <c r="M210" s="481">
        <f t="shared" si="16"/>
        <v>0</v>
      </c>
      <c r="N210" s="481">
        <f t="shared" si="14"/>
        <v>0</v>
      </c>
      <c r="O210" s="478"/>
      <c r="P210" s="478"/>
    </row>
    <row r="211" spans="1:16" s="388" customFormat="1" ht="30" customHeight="1">
      <c r="A211" s="402" t="s">
        <v>419</v>
      </c>
      <c r="B211" s="403" t="s">
        <v>1751</v>
      </c>
      <c r="C211" s="404">
        <v>365.38</v>
      </c>
      <c r="D211" s="404">
        <v>369.24</v>
      </c>
      <c r="E211" s="404">
        <v>0</v>
      </c>
      <c r="F211" s="475">
        <v>438.46</v>
      </c>
      <c r="G211" s="475">
        <v>443.09</v>
      </c>
      <c r="H211" s="475">
        <v>0</v>
      </c>
      <c r="I211" s="476">
        <f t="shared" si="20"/>
        <v>365.38</v>
      </c>
      <c r="J211" s="476">
        <f t="shared" si="19"/>
        <v>369.24</v>
      </c>
      <c r="K211" s="485"/>
      <c r="L211" s="481">
        <f t="shared" si="18"/>
        <v>0</v>
      </c>
      <c r="M211" s="481">
        <f t="shared" si="16"/>
        <v>0</v>
      </c>
      <c r="N211" s="481">
        <f t="shared" si="14"/>
        <v>0</v>
      </c>
      <c r="O211" s="478"/>
      <c r="P211" s="478"/>
    </row>
    <row r="212" spans="1:16" s="388" customFormat="1" ht="30" customHeight="1">
      <c r="A212" s="402" t="s">
        <v>420</v>
      </c>
      <c r="B212" s="403" t="s">
        <v>1752</v>
      </c>
      <c r="C212" s="404">
        <v>370.61</v>
      </c>
      <c r="D212" s="404">
        <v>374.47</v>
      </c>
      <c r="E212" s="404">
        <v>0</v>
      </c>
      <c r="F212" s="475">
        <v>444.73</v>
      </c>
      <c r="G212" s="475">
        <v>449.36</v>
      </c>
      <c r="H212" s="475">
        <v>0</v>
      </c>
      <c r="I212" s="476">
        <f t="shared" si="20"/>
        <v>370.61</v>
      </c>
      <c r="J212" s="476">
        <f t="shared" si="19"/>
        <v>374.47</v>
      </c>
      <c r="K212" s="485"/>
      <c r="L212" s="481">
        <f t="shared" si="18"/>
        <v>0</v>
      </c>
      <c r="M212" s="481">
        <f t="shared" si="16"/>
        <v>0</v>
      </c>
      <c r="N212" s="481">
        <f t="shared" si="14"/>
        <v>0</v>
      </c>
      <c r="O212" s="478"/>
      <c r="P212" s="478"/>
    </row>
    <row r="213" spans="1:16" s="388" customFormat="1" ht="30" customHeight="1">
      <c r="A213" s="402" t="s">
        <v>421</v>
      </c>
      <c r="B213" s="403" t="s">
        <v>1753</v>
      </c>
      <c r="C213" s="404">
        <v>409.9</v>
      </c>
      <c r="D213" s="404">
        <v>413.76</v>
      </c>
      <c r="E213" s="404">
        <v>0</v>
      </c>
      <c r="F213" s="475">
        <v>491.88</v>
      </c>
      <c r="G213" s="475">
        <v>496.51</v>
      </c>
      <c r="H213" s="475">
        <v>0</v>
      </c>
      <c r="I213" s="476">
        <f t="shared" si="20"/>
        <v>409.9</v>
      </c>
      <c r="J213" s="476">
        <f t="shared" si="19"/>
        <v>413.76</v>
      </c>
      <c r="K213" s="485"/>
      <c r="L213" s="481">
        <f t="shared" si="18"/>
        <v>0</v>
      </c>
      <c r="M213" s="481">
        <f t="shared" si="16"/>
        <v>0</v>
      </c>
      <c r="N213" s="481">
        <f t="shared" si="14"/>
        <v>0</v>
      </c>
      <c r="O213" s="478"/>
      <c r="P213" s="478"/>
    </row>
    <row r="214" spans="1:16" s="400" customFormat="1" ht="30" customHeight="1">
      <c r="A214" s="402" t="s">
        <v>422</v>
      </c>
      <c r="B214" s="403" t="s">
        <v>1754</v>
      </c>
      <c r="C214" s="404">
        <v>502.29</v>
      </c>
      <c r="D214" s="404">
        <v>506.15</v>
      </c>
      <c r="E214" s="404">
        <v>0</v>
      </c>
      <c r="F214" s="475">
        <v>602.75</v>
      </c>
      <c r="G214" s="475">
        <v>607.38</v>
      </c>
      <c r="H214" s="475">
        <v>0</v>
      </c>
      <c r="I214" s="476">
        <f t="shared" si="20"/>
        <v>502.29</v>
      </c>
      <c r="J214" s="476">
        <f t="shared" si="19"/>
        <v>506.15</v>
      </c>
      <c r="K214" s="485"/>
      <c r="L214" s="481">
        <f t="shared" si="18"/>
        <v>0</v>
      </c>
      <c r="M214" s="481">
        <f t="shared" si="16"/>
        <v>0</v>
      </c>
      <c r="N214" s="481">
        <f t="shared" si="14"/>
        <v>0</v>
      </c>
      <c r="O214" s="478"/>
      <c r="P214" s="478"/>
    </row>
    <row r="215" spans="1:16" s="388" customFormat="1" ht="30" customHeight="1">
      <c r="A215" s="402" t="s">
        <v>423</v>
      </c>
      <c r="B215" s="403" t="s">
        <v>1755</v>
      </c>
      <c r="C215" s="404">
        <v>521.4</v>
      </c>
      <c r="D215" s="404">
        <v>525.26</v>
      </c>
      <c r="E215" s="404">
        <v>0</v>
      </c>
      <c r="F215" s="475">
        <v>625.67999999999995</v>
      </c>
      <c r="G215" s="475">
        <v>630.30999999999995</v>
      </c>
      <c r="H215" s="475">
        <v>0</v>
      </c>
      <c r="I215" s="476">
        <f t="shared" si="20"/>
        <v>521.4</v>
      </c>
      <c r="J215" s="476">
        <f t="shared" si="19"/>
        <v>525.26</v>
      </c>
      <c r="K215" s="485"/>
      <c r="L215" s="481">
        <f t="shared" si="18"/>
        <v>0</v>
      </c>
      <c r="M215" s="481">
        <f t="shared" si="16"/>
        <v>0</v>
      </c>
      <c r="N215" s="481">
        <f t="shared" si="14"/>
        <v>0</v>
      </c>
      <c r="O215" s="478"/>
      <c r="P215" s="478"/>
    </row>
    <row r="216" spans="1:16" ht="30" customHeight="1">
      <c r="A216" s="402" t="s">
        <v>424</v>
      </c>
      <c r="B216" s="403" t="s">
        <v>1756</v>
      </c>
      <c r="C216" s="404">
        <v>625.1</v>
      </c>
      <c r="D216" s="404">
        <v>628.96</v>
      </c>
      <c r="E216" s="404">
        <v>0</v>
      </c>
      <c r="F216" s="475">
        <v>750.12</v>
      </c>
      <c r="G216" s="475">
        <v>754.75</v>
      </c>
      <c r="H216" s="475">
        <v>0</v>
      </c>
      <c r="I216" s="476">
        <f t="shared" si="20"/>
        <v>625.1</v>
      </c>
      <c r="J216" s="476">
        <f t="shared" si="19"/>
        <v>628.96</v>
      </c>
      <c r="K216" s="485"/>
      <c r="L216" s="481">
        <f t="shared" si="18"/>
        <v>0</v>
      </c>
      <c r="M216" s="481">
        <f t="shared" si="16"/>
        <v>0</v>
      </c>
      <c r="N216" s="481">
        <f t="shared" si="14"/>
        <v>0</v>
      </c>
      <c r="O216" s="478"/>
      <c r="P216" s="478"/>
    </row>
    <row r="217" spans="1:16" s="388" customFormat="1" ht="30" customHeight="1">
      <c r="A217" s="402" t="s">
        <v>425</v>
      </c>
      <c r="B217" s="403" t="s">
        <v>1757</v>
      </c>
      <c r="C217" s="404">
        <v>754.22</v>
      </c>
      <c r="D217" s="404">
        <v>758.08</v>
      </c>
      <c r="E217" s="404">
        <v>0</v>
      </c>
      <c r="F217" s="475">
        <v>905.06</v>
      </c>
      <c r="G217" s="475">
        <v>909.7</v>
      </c>
      <c r="H217" s="475">
        <v>0</v>
      </c>
      <c r="I217" s="476">
        <f t="shared" si="20"/>
        <v>754.22</v>
      </c>
      <c r="J217" s="476">
        <f t="shared" si="19"/>
        <v>758.08</v>
      </c>
      <c r="K217" s="485"/>
      <c r="L217" s="481">
        <f t="shared" si="18"/>
        <v>0</v>
      </c>
      <c r="M217" s="481">
        <f t="shared" si="16"/>
        <v>0</v>
      </c>
      <c r="N217" s="481">
        <f t="shared" si="14"/>
        <v>0</v>
      </c>
      <c r="O217" s="478"/>
      <c r="P217" s="478"/>
    </row>
    <row r="218" spans="1:16" s="388" customFormat="1" ht="30" customHeight="1">
      <c r="A218" s="402" t="s">
        <v>426</v>
      </c>
      <c r="B218" s="403" t="s">
        <v>1758</v>
      </c>
      <c r="C218" s="404">
        <v>1065.3499999999999</v>
      </c>
      <c r="D218" s="404">
        <v>1069.21</v>
      </c>
      <c r="E218" s="404">
        <v>0</v>
      </c>
      <c r="F218" s="475">
        <v>1278.42</v>
      </c>
      <c r="G218" s="475">
        <v>1283.05</v>
      </c>
      <c r="H218" s="475">
        <v>0</v>
      </c>
      <c r="I218" s="476">
        <f t="shared" si="20"/>
        <v>1065.3499999999999</v>
      </c>
      <c r="J218" s="476">
        <f t="shared" si="19"/>
        <v>1069.21</v>
      </c>
      <c r="K218" s="485"/>
      <c r="L218" s="481">
        <f t="shared" si="18"/>
        <v>0</v>
      </c>
      <c r="M218" s="481">
        <f t="shared" si="16"/>
        <v>0</v>
      </c>
      <c r="N218" s="481">
        <f t="shared" si="14"/>
        <v>0</v>
      </c>
      <c r="O218" s="478"/>
      <c r="P218" s="478"/>
    </row>
    <row r="219" spans="1:16" s="388" customFormat="1" ht="30" customHeight="1">
      <c r="A219" s="402" t="s">
        <v>427</v>
      </c>
      <c r="B219" s="403" t="s">
        <v>1759</v>
      </c>
      <c r="C219" s="404">
        <v>1131.48</v>
      </c>
      <c r="D219" s="404">
        <v>1135.3399999999999</v>
      </c>
      <c r="E219" s="404">
        <v>0</v>
      </c>
      <c r="F219" s="475">
        <v>1357.78</v>
      </c>
      <c r="G219" s="475">
        <v>1362.41</v>
      </c>
      <c r="H219" s="475">
        <v>0</v>
      </c>
      <c r="I219" s="476">
        <f t="shared" si="20"/>
        <v>1131.48</v>
      </c>
      <c r="J219" s="476">
        <f t="shared" si="19"/>
        <v>1135.3399999999999</v>
      </c>
      <c r="K219" s="485"/>
      <c r="L219" s="481">
        <f t="shared" si="18"/>
        <v>0</v>
      </c>
      <c r="M219" s="481">
        <f t="shared" si="16"/>
        <v>0</v>
      </c>
      <c r="N219" s="481">
        <f t="shared" si="14"/>
        <v>0</v>
      </c>
      <c r="O219" s="478"/>
      <c r="P219" s="478"/>
    </row>
    <row r="220" spans="1:16" s="388" customFormat="1" ht="30">
      <c r="A220" s="402" t="s">
        <v>428</v>
      </c>
      <c r="B220" s="403" t="s">
        <v>1760</v>
      </c>
      <c r="C220" s="404">
        <v>1698.99</v>
      </c>
      <c r="D220" s="404">
        <v>1702.85</v>
      </c>
      <c r="E220" s="404">
        <v>0</v>
      </c>
      <c r="F220" s="475">
        <v>2038.79</v>
      </c>
      <c r="G220" s="475">
        <v>2043.42</v>
      </c>
      <c r="H220" s="475">
        <v>0</v>
      </c>
      <c r="I220" s="476">
        <f t="shared" si="20"/>
        <v>1698.99</v>
      </c>
      <c r="J220" s="476">
        <f t="shared" si="19"/>
        <v>1702.85</v>
      </c>
      <c r="K220" s="485"/>
      <c r="L220" s="481">
        <f t="shared" si="18"/>
        <v>0</v>
      </c>
      <c r="M220" s="481">
        <f t="shared" si="16"/>
        <v>0</v>
      </c>
      <c r="N220" s="481">
        <f t="shared" si="14"/>
        <v>0</v>
      </c>
      <c r="O220" s="478"/>
      <c r="P220" s="478"/>
    </row>
    <row r="221" spans="1:16" ht="30">
      <c r="A221" s="402" t="s">
        <v>429</v>
      </c>
      <c r="B221" s="403" t="s">
        <v>1761</v>
      </c>
      <c r="C221" s="404">
        <v>2669.18</v>
      </c>
      <c r="D221" s="404">
        <v>2673.04</v>
      </c>
      <c r="E221" s="404">
        <v>0</v>
      </c>
      <c r="F221" s="475">
        <v>3203.02</v>
      </c>
      <c r="G221" s="475">
        <v>3207.65</v>
      </c>
      <c r="H221" s="475">
        <v>0</v>
      </c>
      <c r="I221" s="476">
        <f t="shared" si="20"/>
        <v>2669.18</v>
      </c>
      <c r="J221" s="476">
        <f t="shared" si="19"/>
        <v>2673.04</v>
      </c>
      <c r="K221" s="485"/>
      <c r="L221" s="481">
        <f t="shared" si="18"/>
        <v>0</v>
      </c>
      <c r="M221" s="481">
        <f t="shared" si="16"/>
        <v>0</v>
      </c>
      <c r="N221" s="481">
        <f t="shared" si="14"/>
        <v>0</v>
      </c>
      <c r="O221" s="478"/>
      <c r="P221" s="478"/>
    </row>
    <row r="222" spans="1:16" s="137" customFormat="1" ht="30">
      <c r="A222" s="402" t="s">
        <v>430</v>
      </c>
      <c r="B222" s="403" t="s">
        <v>1762</v>
      </c>
      <c r="C222" s="404">
        <v>3010.82</v>
      </c>
      <c r="D222" s="404">
        <v>3014.67</v>
      </c>
      <c r="E222" s="404">
        <v>0</v>
      </c>
      <c r="F222" s="475">
        <v>3612.98</v>
      </c>
      <c r="G222" s="475">
        <v>3617.6</v>
      </c>
      <c r="H222" s="475">
        <v>0</v>
      </c>
      <c r="I222" s="476">
        <f t="shared" si="20"/>
        <v>3010.82</v>
      </c>
      <c r="J222" s="476">
        <f t="shared" si="19"/>
        <v>3014.67</v>
      </c>
      <c r="K222" s="485"/>
      <c r="L222" s="481">
        <f t="shared" si="18"/>
        <v>0</v>
      </c>
      <c r="M222" s="481">
        <f t="shared" si="16"/>
        <v>0</v>
      </c>
      <c r="N222" s="481">
        <f t="shared" si="14"/>
        <v>0</v>
      </c>
      <c r="O222" s="478"/>
      <c r="P222" s="478"/>
    </row>
    <row r="223" spans="1:16" ht="30">
      <c r="A223" s="402" t="s">
        <v>431</v>
      </c>
      <c r="B223" s="403" t="s">
        <v>1763</v>
      </c>
      <c r="C223" s="404" t="s">
        <v>949</v>
      </c>
      <c r="D223" s="404">
        <v>327.72</v>
      </c>
      <c r="E223" s="404">
        <v>0</v>
      </c>
      <c r="F223" s="475"/>
      <c r="G223" s="475">
        <v>393.26</v>
      </c>
      <c r="H223" s="475">
        <v>0</v>
      </c>
      <c r="I223" s="482" t="str">
        <f>Anexa_ro!D230</f>
        <v xml:space="preserve"> </v>
      </c>
      <c r="J223" s="476">
        <f t="shared" si="19"/>
        <v>327.72</v>
      </c>
      <c r="K223" s="485"/>
      <c r="L223" s="481"/>
      <c r="M223" s="481">
        <f t="shared" si="16"/>
        <v>0</v>
      </c>
      <c r="N223" s="481">
        <f t="shared" si="14"/>
        <v>0</v>
      </c>
      <c r="O223" s="478"/>
      <c r="P223" s="478"/>
    </row>
    <row r="224" spans="1:16" s="388" customFormat="1" ht="30" customHeight="1">
      <c r="A224" s="402" t="s">
        <v>432</v>
      </c>
      <c r="B224" s="403" t="s">
        <v>1764</v>
      </c>
      <c r="C224" s="404" t="s">
        <v>949</v>
      </c>
      <c r="D224" s="404">
        <v>358.42</v>
      </c>
      <c r="E224" s="404">
        <v>0</v>
      </c>
      <c r="F224" s="475"/>
      <c r="G224" s="475">
        <v>430.1</v>
      </c>
      <c r="H224" s="475">
        <v>0</v>
      </c>
      <c r="I224" s="482" t="str">
        <f>Anexa_ro!D231</f>
        <v xml:space="preserve"> </v>
      </c>
      <c r="J224" s="476">
        <f t="shared" si="19"/>
        <v>358.42</v>
      </c>
      <c r="K224" s="485"/>
      <c r="L224" s="481"/>
      <c r="M224" s="481">
        <f t="shared" si="16"/>
        <v>0</v>
      </c>
      <c r="N224" s="481">
        <f t="shared" si="14"/>
        <v>0</v>
      </c>
      <c r="O224" s="478"/>
      <c r="P224" s="478"/>
    </row>
    <row r="225" spans="1:16" s="388" customFormat="1" ht="30" customHeight="1">
      <c r="A225" s="402" t="s">
        <v>433</v>
      </c>
      <c r="B225" s="403" t="s">
        <v>1765</v>
      </c>
      <c r="C225" s="404" t="s">
        <v>949</v>
      </c>
      <c r="D225" s="404">
        <v>343.24</v>
      </c>
      <c r="E225" s="404">
        <v>0</v>
      </c>
      <c r="F225" s="475"/>
      <c r="G225" s="475">
        <v>411.89</v>
      </c>
      <c r="H225" s="475">
        <v>0</v>
      </c>
      <c r="I225" s="482" t="str">
        <f>Anexa_ro!D232</f>
        <v xml:space="preserve"> </v>
      </c>
      <c r="J225" s="476">
        <f t="shared" si="19"/>
        <v>343.24</v>
      </c>
      <c r="K225" s="485"/>
      <c r="L225" s="481"/>
      <c r="M225" s="481">
        <f t="shared" si="16"/>
        <v>0</v>
      </c>
      <c r="N225" s="481">
        <f t="shared" si="14"/>
        <v>0</v>
      </c>
      <c r="O225" s="478"/>
      <c r="P225" s="478"/>
    </row>
    <row r="226" spans="1:16" s="388" customFormat="1" ht="30" customHeight="1">
      <c r="A226" s="402" t="s">
        <v>434</v>
      </c>
      <c r="B226" s="403" t="s">
        <v>1766</v>
      </c>
      <c r="C226" s="404" t="s">
        <v>949</v>
      </c>
      <c r="D226" s="404">
        <v>385.21</v>
      </c>
      <c r="E226" s="404">
        <v>0</v>
      </c>
      <c r="F226" s="475"/>
      <c r="G226" s="475">
        <v>462.25</v>
      </c>
      <c r="H226" s="475">
        <v>0</v>
      </c>
      <c r="I226" s="482" t="str">
        <f>Anexa_ro!D233</f>
        <v xml:space="preserve"> </v>
      </c>
      <c r="J226" s="476">
        <f t="shared" si="19"/>
        <v>385.21</v>
      </c>
      <c r="K226" s="485"/>
      <c r="L226" s="481"/>
      <c r="M226" s="481">
        <f t="shared" si="16"/>
        <v>0</v>
      </c>
      <c r="N226" s="481">
        <f t="shared" si="14"/>
        <v>0</v>
      </c>
      <c r="O226" s="478"/>
      <c r="P226" s="478"/>
    </row>
    <row r="227" spans="1:16" ht="30" customHeight="1">
      <c r="A227" s="402" t="s">
        <v>435</v>
      </c>
      <c r="B227" s="403" t="s">
        <v>1767</v>
      </c>
      <c r="C227" s="404" t="s">
        <v>949</v>
      </c>
      <c r="D227" s="404">
        <v>385.83</v>
      </c>
      <c r="E227" s="404">
        <v>0</v>
      </c>
      <c r="F227" s="475"/>
      <c r="G227" s="475">
        <v>463</v>
      </c>
      <c r="H227" s="475">
        <v>0</v>
      </c>
      <c r="I227" s="482" t="str">
        <f>Anexa_ro!D234</f>
        <v xml:space="preserve"> </v>
      </c>
      <c r="J227" s="476">
        <f t="shared" si="19"/>
        <v>385.83</v>
      </c>
      <c r="K227" s="485"/>
      <c r="L227" s="481"/>
      <c r="M227" s="481">
        <f t="shared" si="16"/>
        <v>0</v>
      </c>
      <c r="N227" s="481">
        <f t="shared" si="14"/>
        <v>0</v>
      </c>
      <c r="O227" s="478"/>
      <c r="P227" s="478"/>
    </row>
    <row r="228" spans="1:16" s="388" customFormat="1" ht="30" customHeight="1">
      <c r="A228" s="402" t="s">
        <v>436</v>
      </c>
      <c r="B228" s="403" t="s">
        <v>1768</v>
      </c>
      <c r="C228" s="404" t="s">
        <v>949</v>
      </c>
      <c r="D228" s="404">
        <v>463.9</v>
      </c>
      <c r="E228" s="404">
        <v>0</v>
      </c>
      <c r="F228" s="475"/>
      <c r="G228" s="475">
        <v>556.67999999999995</v>
      </c>
      <c r="H228" s="475">
        <v>0</v>
      </c>
      <c r="I228" s="482" t="str">
        <f>Anexa_ro!D235</f>
        <v xml:space="preserve"> </v>
      </c>
      <c r="J228" s="476">
        <f t="shared" si="19"/>
        <v>463.9</v>
      </c>
      <c r="K228" s="485"/>
      <c r="L228" s="481"/>
      <c r="M228" s="481">
        <f t="shared" si="16"/>
        <v>0</v>
      </c>
      <c r="N228" s="481">
        <f t="shared" si="14"/>
        <v>0</v>
      </c>
      <c r="O228" s="478"/>
      <c r="P228" s="478"/>
    </row>
    <row r="229" spans="1:16" ht="30" customHeight="1">
      <c r="A229" s="402" t="s">
        <v>437</v>
      </c>
      <c r="B229" s="403" t="s">
        <v>1769</v>
      </c>
      <c r="C229" s="404" t="s">
        <v>949</v>
      </c>
      <c r="D229" s="404">
        <v>506.21</v>
      </c>
      <c r="E229" s="404">
        <v>0</v>
      </c>
      <c r="F229" s="475"/>
      <c r="G229" s="475">
        <v>607.45000000000005</v>
      </c>
      <c r="H229" s="475">
        <v>0</v>
      </c>
      <c r="I229" s="482" t="str">
        <f>Anexa_ro!D236</f>
        <v xml:space="preserve"> </v>
      </c>
      <c r="J229" s="476">
        <f t="shared" si="19"/>
        <v>506.21</v>
      </c>
      <c r="K229" s="485"/>
      <c r="L229" s="481"/>
      <c r="M229" s="481">
        <f t="shared" si="16"/>
        <v>0</v>
      </c>
      <c r="N229" s="481">
        <f t="shared" si="14"/>
        <v>0</v>
      </c>
      <c r="O229" s="478"/>
      <c r="P229" s="478"/>
    </row>
    <row r="230" spans="1:16" s="388" customFormat="1" ht="30" customHeight="1">
      <c r="A230" s="402" t="s">
        <v>438</v>
      </c>
      <c r="B230" s="403" t="s">
        <v>1770</v>
      </c>
      <c r="C230" s="404" t="s">
        <v>949</v>
      </c>
      <c r="D230" s="404">
        <v>575.63</v>
      </c>
      <c r="E230" s="404">
        <v>0</v>
      </c>
      <c r="F230" s="475"/>
      <c r="G230" s="475">
        <v>690.76</v>
      </c>
      <c r="H230" s="475">
        <v>0</v>
      </c>
      <c r="I230" s="482" t="str">
        <f>Anexa_ro!D237</f>
        <v xml:space="preserve"> </v>
      </c>
      <c r="J230" s="476">
        <f t="shared" si="19"/>
        <v>575.63</v>
      </c>
      <c r="K230" s="485"/>
      <c r="L230" s="481"/>
      <c r="M230" s="481">
        <f t="shared" si="16"/>
        <v>0</v>
      </c>
      <c r="N230" s="481">
        <f t="shared" si="14"/>
        <v>0</v>
      </c>
      <c r="O230" s="478"/>
      <c r="P230" s="478"/>
    </row>
    <row r="231" spans="1:16" s="388" customFormat="1" ht="30" customHeight="1">
      <c r="A231" s="402" t="s">
        <v>439</v>
      </c>
      <c r="B231" s="403" t="s">
        <v>1771</v>
      </c>
      <c r="C231" s="404" t="s">
        <v>949</v>
      </c>
      <c r="D231" s="404">
        <v>636.74</v>
      </c>
      <c r="E231" s="404">
        <v>0</v>
      </c>
      <c r="F231" s="475"/>
      <c r="G231" s="475">
        <v>764.09</v>
      </c>
      <c r="H231" s="475">
        <v>0</v>
      </c>
      <c r="I231" s="482" t="str">
        <f>Anexa_ro!D238</f>
        <v xml:space="preserve"> </v>
      </c>
      <c r="J231" s="476">
        <f t="shared" si="19"/>
        <v>636.74</v>
      </c>
      <c r="K231" s="485"/>
      <c r="L231" s="481"/>
      <c r="M231" s="481">
        <f t="shared" si="16"/>
        <v>0</v>
      </c>
      <c r="N231" s="481">
        <f t="shared" si="14"/>
        <v>0</v>
      </c>
      <c r="O231" s="478"/>
      <c r="P231" s="478"/>
    </row>
    <row r="232" spans="1:16" s="388" customFormat="1" ht="30" customHeight="1">
      <c r="A232" s="402" t="s">
        <v>440</v>
      </c>
      <c r="B232" s="403" t="s">
        <v>1772</v>
      </c>
      <c r="C232" s="404" t="s">
        <v>949</v>
      </c>
      <c r="D232" s="404">
        <v>1304.04</v>
      </c>
      <c r="E232" s="404">
        <v>0</v>
      </c>
      <c r="F232" s="475"/>
      <c r="G232" s="475">
        <v>1564.85</v>
      </c>
      <c r="H232" s="475">
        <v>0</v>
      </c>
      <c r="I232" s="482" t="str">
        <f>Anexa_ro!D239</f>
        <v xml:space="preserve"> </v>
      </c>
      <c r="J232" s="476">
        <f t="shared" si="19"/>
        <v>1304.04</v>
      </c>
      <c r="K232" s="485"/>
      <c r="L232" s="481"/>
      <c r="M232" s="481">
        <f t="shared" si="16"/>
        <v>0</v>
      </c>
      <c r="N232" s="481">
        <f t="shared" si="14"/>
        <v>0</v>
      </c>
      <c r="O232" s="478"/>
      <c r="P232" s="478"/>
    </row>
    <row r="233" spans="1:16" s="388" customFormat="1" ht="30" customHeight="1">
      <c r="A233" s="402" t="s">
        <v>441</v>
      </c>
      <c r="B233" s="403" t="s">
        <v>1773</v>
      </c>
      <c r="C233" s="404" t="s">
        <v>949</v>
      </c>
      <c r="D233" s="404">
        <v>1418.75</v>
      </c>
      <c r="E233" s="404">
        <v>0</v>
      </c>
      <c r="F233" s="475"/>
      <c r="G233" s="475">
        <v>1702.5</v>
      </c>
      <c r="H233" s="475">
        <v>0</v>
      </c>
      <c r="I233" s="482" t="str">
        <f>Anexa_ro!D240</f>
        <v xml:space="preserve"> </v>
      </c>
      <c r="J233" s="476">
        <f t="shared" si="19"/>
        <v>1418.75</v>
      </c>
      <c r="K233" s="485"/>
      <c r="L233" s="481"/>
      <c r="M233" s="481">
        <f t="shared" si="16"/>
        <v>0</v>
      </c>
      <c r="N233" s="481">
        <f t="shared" si="14"/>
        <v>0</v>
      </c>
      <c r="O233" s="478"/>
      <c r="P233" s="478"/>
    </row>
    <row r="234" spans="1:16" ht="30" customHeight="1">
      <c r="A234" s="402" t="s">
        <v>442</v>
      </c>
      <c r="B234" s="403" t="s">
        <v>1774</v>
      </c>
      <c r="C234" s="404" t="s">
        <v>949</v>
      </c>
      <c r="D234" s="404">
        <v>2218.75</v>
      </c>
      <c r="E234" s="404">
        <v>0</v>
      </c>
      <c r="F234" s="475"/>
      <c r="G234" s="475">
        <v>2662.5</v>
      </c>
      <c r="H234" s="475">
        <v>0</v>
      </c>
      <c r="I234" s="482" t="str">
        <f>Anexa_ro!D241</f>
        <v xml:space="preserve"> </v>
      </c>
      <c r="J234" s="476">
        <f t="shared" si="19"/>
        <v>2218.75</v>
      </c>
      <c r="K234" s="485"/>
      <c r="L234" s="481"/>
      <c r="M234" s="481">
        <f t="shared" si="16"/>
        <v>0</v>
      </c>
      <c r="N234" s="481">
        <f t="shared" si="14"/>
        <v>0</v>
      </c>
      <c r="O234" s="478"/>
      <c r="P234" s="478"/>
    </row>
    <row r="235" spans="1:16" s="137" customFormat="1" ht="30">
      <c r="A235" s="402" t="s">
        <v>443</v>
      </c>
      <c r="B235" s="403" t="s">
        <v>1775</v>
      </c>
      <c r="C235" s="404" t="s">
        <v>949</v>
      </c>
      <c r="D235" s="404">
        <v>1959.26</v>
      </c>
      <c r="E235" s="404">
        <v>0</v>
      </c>
      <c r="F235" s="475"/>
      <c r="G235" s="475">
        <v>2351.11</v>
      </c>
      <c r="H235" s="475">
        <v>0</v>
      </c>
      <c r="I235" s="482" t="str">
        <f>Anexa_ro!D242</f>
        <v xml:space="preserve"> </v>
      </c>
      <c r="J235" s="476">
        <f t="shared" si="19"/>
        <v>1959.26</v>
      </c>
      <c r="K235" s="485"/>
      <c r="L235" s="481"/>
      <c r="M235" s="481">
        <f t="shared" si="16"/>
        <v>0</v>
      </c>
      <c r="N235" s="481">
        <f t="shared" si="14"/>
        <v>0</v>
      </c>
      <c r="O235" s="478"/>
      <c r="P235" s="478"/>
    </row>
    <row r="236" spans="1:16" ht="30">
      <c r="A236" s="402" t="s">
        <v>444</v>
      </c>
      <c r="B236" s="403" t="s">
        <v>1776</v>
      </c>
      <c r="C236" s="404" t="s">
        <v>949</v>
      </c>
      <c r="D236" s="404">
        <v>2673.1</v>
      </c>
      <c r="E236" s="404">
        <v>0</v>
      </c>
      <c r="F236" s="475"/>
      <c r="G236" s="475">
        <v>3207.72</v>
      </c>
      <c r="H236" s="475">
        <v>0</v>
      </c>
      <c r="I236" s="482" t="str">
        <f>Anexa_ro!D243</f>
        <v xml:space="preserve"> </v>
      </c>
      <c r="J236" s="476">
        <f t="shared" si="19"/>
        <v>2673.1</v>
      </c>
      <c r="K236" s="485"/>
      <c r="L236" s="481"/>
      <c r="M236" s="481">
        <f t="shared" si="16"/>
        <v>0</v>
      </c>
      <c r="N236" s="481">
        <f t="shared" si="14"/>
        <v>0</v>
      </c>
      <c r="O236" s="478"/>
      <c r="P236" s="478"/>
    </row>
    <row r="237" spans="1:16" s="388" customFormat="1" ht="30">
      <c r="A237" s="402" t="s">
        <v>445</v>
      </c>
      <c r="B237" s="403" t="s">
        <v>1777</v>
      </c>
      <c r="C237" s="404" t="s">
        <v>949</v>
      </c>
      <c r="D237" s="404">
        <v>3014.74</v>
      </c>
      <c r="E237" s="404">
        <v>0</v>
      </c>
      <c r="F237" s="475"/>
      <c r="G237" s="475">
        <v>3617.69</v>
      </c>
      <c r="H237" s="475">
        <v>0</v>
      </c>
      <c r="I237" s="482" t="str">
        <f>Anexa_ro!D244</f>
        <v xml:space="preserve"> </v>
      </c>
      <c r="J237" s="476">
        <f t="shared" si="19"/>
        <v>3014.74</v>
      </c>
      <c r="K237" s="485"/>
      <c r="L237" s="481"/>
      <c r="M237" s="481">
        <f t="shared" si="16"/>
        <v>0</v>
      </c>
      <c r="N237" s="481">
        <f t="shared" si="14"/>
        <v>0</v>
      </c>
      <c r="O237" s="478"/>
      <c r="P237" s="478"/>
    </row>
    <row r="238" spans="1:16" s="388" customFormat="1" ht="30">
      <c r="A238" s="402" t="s">
        <v>446</v>
      </c>
      <c r="B238" s="403" t="s">
        <v>1778</v>
      </c>
      <c r="C238" s="404" t="s">
        <v>949</v>
      </c>
      <c r="D238" s="404">
        <v>822.57</v>
      </c>
      <c r="E238" s="404">
        <v>0</v>
      </c>
      <c r="F238" s="475"/>
      <c r="G238" s="475">
        <v>987.08</v>
      </c>
      <c r="H238" s="475">
        <v>0</v>
      </c>
      <c r="I238" s="482" t="str">
        <f>Anexa_ro!D245</f>
        <v xml:space="preserve"> </v>
      </c>
      <c r="J238" s="476">
        <f>Anexa_ro!E245</f>
        <v>272.02999999999997</v>
      </c>
      <c r="K238" s="485"/>
      <c r="L238" s="481"/>
      <c r="M238" s="481">
        <f t="shared" si="16"/>
        <v>550.54000000000008</v>
      </c>
      <c r="N238" s="481">
        <f t="shared" si="14"/>
        <v>0</v>
      </c>
      <c r="O238" s="478"/>
      <c r="P238" s="478"/>
    </row>
    <row r="239" spans="1:16" s="388" customFormat="1" ht="30" customHeight="1">
      <c r="A239" s="402" t="s">
        <v>447</v>
      </c>
      <c r="B239" s="403" t="s">
        <v>1779</v>
      </c>
      <c r="C239" s="404" t="s">
        <v>949</v>
      </c>
      <c r="D239" s="404">
        <v>947.31</v>
      </c>
      <c r="E239" s="404">
        <v>0</v>
      </c>
      <c r="F239" s="475"/>
      <c r="G239" s="475">
        <v>1136.77</v>
      </c>
      <c r="H239" s="475">
        <v>0</v>
      </c>
      <c r="I239" s="482" t="str">
        <f>Anexa_ro!D246</f>
        <v xml:space="preserve"> </v>
      </c>
      <c r="J239" s="476">
        <f>Anexa_ro!E246</f>
        <v>272.02999999999997</v>
      </c>
      <c r="K239" s="485"/>
      <c r="L239" s="481"/>
      <c r="M239" s="481">
        <f t="shared" si="16"/>
        <v>675.28</v>
      </c>
      <c r="N239" s="481">
        <f t="shared" si="14"/>
        <v>0</v>
      </c>
      <c r="O239" s="478"/>
      <c r="P239" s="478"/>
    </row>
    <row r="240" spans="1:16" s="388" customFormat="1" ht="30" customHeight="1">
      <c r="A240" s="402" t="s">
        <v>448</v>
      </c>
      <c r="B240" s="403" t="s">
        <v>1780</v>
      </c>
      <c r="C240" s="404" t="s">
        <v>949</v>
      </c>
      <c r="D240" s="404">
        <v>1109.1099999999999</v>
      </c>
      <c r="E240" s="404">
        <v>0</v>
      </c>
      <c r="F240" s="475"/>
      <c r="G240" s="475">
        <v>1330.93</v>
      </c>
      <c r="H240" s="475">
        <v>0</v>
      </c>
      <c r="I240" s="482" t="str">
        <f>Anexa_ro!D247</f>
        <v xml:space="preserve"> </v>
      </c>
      <c r="J240" s="476">
        <f>Anexa_ro!E247</f>
        <v>292.3</v>
      </c>
      <c r="K240" s="485"/>
      <c r="L240" s="481"/>
      <c r="M240" s="481">
        <f t="shared" si="16"/>
        <v>816.81</v>
      </c>
      <c r="N240" s="481">
        <f t="shared" ref="N240:N303" si="21">H240-K240</f>
        <v>0</v>
      </c>
      <c r="O240" s="478"/>
      <c r="P240" s="478"/>
    </row>
    <row r="241" spans="1:16" ht="30" customHeight="1">
      <c r="A241" s="402" t="s">
        <v>449</v>
      </c>
      <c r="B241" s="403" t="s">
        <v>1781</v>
      </c>
      <c r="C241" s="404" t="s">
        <v>949</v>
      </c>
      <c r="D241" s="404">
        <v>1123.1300000000001</v>
      </c>
      <c r="E241" s="404">
        <v>0</v>
      </c>
      <c r="F241" s="475"/>
      <c r="G241" s="475">
        <v>1347.76</v>
      </c>
      <c r="H241" s="475">
        <v>0</v>
      </c>
      <c r="I241" s="482" t="str">
        <f>Anexa_ro!D248</f>
        <v xml:space="preserve"> </v>
      </c>
      <c r="J241" s="476">
        <f>Anexa_ro!E248</f>
        <v>289.29000000000002</v>
      </c>
      <c r="K241" s="485"/>
      <c r="L241" s="481"/>
      <c r="M241" s="481">
        <f t="shared" ref="M241:M304" si="22">D241-J241</f>
        <v>833.84000000000015</v>
      </c>
      <c r="N241" s="481">
        <f t="shared" si="21"/>
        <v>0</v>
      </c>
      <c r="O241" s="478"/>
      <c r="P241" s="478"/>
    </row>
    <row r="242" spans="1:16" s="414" customFormat="1" ht="30" customHeight="1">
      <c r="A242" s="402" t="s">
        <v>450</v>
      </c>
      <c r="B242" s="403" t="s">
        <v>1782</v>
      </c>
      <c r="C242" s="404" t="s">
        <v>949</v>
      </c>
      <c r="D242" s="404">
        <v>1202.99</v>
      </c>
      <c r="E242" s="404">
        <v>0</v>
      </c>
      <c r="F242" s="475"/>
      <c r="G242" s="475">
        <v>1443.59</v>
      </c>
      <c r="H242" s="475">
        <v>0</v>
      </c>
      <c r="I242" s="482" t="str">
        <f>Anexa_ro!D249</f>
        <v xml:space="preserve"> </v>
      </c>
      <c r="J242" s="476">
        <f>Anexa_ro!E249</f>
        <v>397.18</v>
      </c>
      <c r="K242" s="485"/>
      <c r="L242" s="481"/>
      <c r="M242" s="481">
        <f t="shared" si="22"/>
        <v>805.81</v>
      </c>
      <c r="N242" s="481">
        <f t="shared" si="21"/>
        <v>0</v>
      </c>
      <c r="O242" s="478"/>
      <c r="P242" s="478"/>
    </row>
    <row r="243" spans="1:16" s="414" customFormat="1" ht="30" customHeight="1">
      <c r="A243" s="402" t="s">
        <v>451</v>
      </c>
      <c r="B243" s="403" t="s">
        <v>1783</v>
      </c>
      <c r="C243" s="404" t="s">
        <v>949</v>
      </c>
      <c r="D243" s="404">
        <v>1259.72</v>
      </c>
      <c r="E243" s="404">
        <v>0</v>
      </c>
      <c r="F243" s="475"/>
      <c r="G243" s="475">
        <v>1511.66</v>
      </c>
      <c r="H243" s="475">
        <v>0</v>
      </c>
      <c r="I243" s="482" t="str">
        <f>Anexa_ro!D250</f>
        <v xml:space="preserve"> </v>
      </c>
      <c r="J243" s="476">
        <f>Anexa_ro!E250</f>
        <v>1202.42</v>
      </c>
      <c r="K243" s="485"/>
      <c r="L243" s="481"/>
      <c r="M243" s="481">
        <f t="shared" si="22"/>
        <v>57.299999999999955</v>
      </c>
      <c r="N243" s="481">
        <f t="shared" si="21"/>
        <v>0</v>
      </c>
      <c r="O243" s="478"/>
      <c r="P243" s="478"/>
    </row>
    <row r="244" spans="1:16" s="414" customFormat="1" ht="30" customHeight="1">
      <c r="A244" s="402" t="s">
        <v>452</v>
      </c>
      <c r="B244" s="403" t="s">
        <v>1784</v>
      </c>
      <c r="C244" s="404" t="s">
        <v>949</v>
      </c>
      <c r="D244" s="404">
        <v>1585.95</v>
      </c>
      <c r="E244" s="404">
        <v>0</v>
      </c>
      <c r="F244" s="475"/>
      <c r="G244" s="475">
        <v>1903.14</v>
      </c>
      <c r="H244" s="475">
        <v>0</v>
      </c>
      <c r="I244" s="482" t="str">
        <f>Anexa_ro!D251</f>
        <v xml:space="preserve"> </v>
      </c>
      <c r="J244" s="476">
        <f>Anexa_ro!E251</f>
        <v>1529.77</v>
      </c>
      <c r="K244" s="485"/>
      <c r="L244" s="481"/>
      <c r="M244" s="481">
        <f t="shared" si="22"/>
        <v>56.180000000000064</v>
      </c>
      <c r="N244" s="481">
        <f t="shared" si="21"/>
        <v>0</v>
      </c>
      <c r="O244" s="478"/>
      <c r="P244" s="478"/>
    </row>
    <row r="245" spans="1:16" s="414" customFormat="1" ht="30" customHeight="1">
      <c r="A245" s="402" t="s">
        <v>453</v>
      </c>
      <c r="B245" s="403" t="s">
        <v>1785</v>
      </c>
      <c r="C245" s="404" t="s">
        <v>949</v>
      </c>
      <c r="D245" s="404">
        <v>1574.43</v>
      </c>
      <c r="E245" s="404">
        <v>0</v>
      </c>
      <c r="F245" s="475"/>
      <c r="G245" s="475">
        <v>1889.32</v>
      </c>
      <c r="H245" s="475">
        <v>0</v>
      </c>
      <c r="I245" s="482" t="str">
        <f>Anexa_ro!D252</f>
        <v xml:space="preserve"> </v>
      </c>
      <c r="J245" s="476">
        <f>Anexa_ro!E252</f>
        <v>1636.47</v>
      </c>
      <c r="K245" s="485"/>
      <c r="L245" s="481"/>
      <c r="M245" s="481">
        <f t="shared" si="22"/>
        <v>-62.039999999999964</v>
      </c>
      <c r="N245" s="481">
        <f t="shared" si="21"/>
        <v>0</v>
      </c>
      <c r="O245" s="478"/>
      <c r="P245" s="478"/>
    </row>
    <row r="246" spans="1:16" s="414" customFormat="1" ht="30" customHeight="1">
      <c r="A246" s="402" t="s">
        <v>454</v>
      </c>
      <c r="B246" s="403" t="s">
        <v>1786</v>
      </c>
      <c r="C246" s="404" t="s">
        <v>949</v>
      </c>
      <c r="D246" s="404">
        <v>1701.67</v>
      </c>
      <c r="E246" s="404">
        <v>0</v>
      </c>
      <c r="F246" s="475"/>
      <c r="G246" s="475">
        <v>2042</v>
      </c>
      <c r="H246" s="475">
        <v>0</v>
      </c>
      <c r="I246" s="482" t="str">
        <f>Anexa_ro!D253</f>
        <v xml:space="preserve"> </v>
      </c>
      <c r="J246" s="476">
        <f>Anexa_ro!E253</f>
        <v>1645.48</v>
      </c>
      <c r="K246" s="485"/>
      <c r="L246" s="481"/>
      <c r="M246" s="481">
        <f t="shared" si="22"/>
        <v>56.190000000000055</v>
      </c>
      <c r="N246" s="481">
        <f t="shared" si="21"/>
        <v>0</v>
      </c>
      <c r="O246" s="478"/>
      <c r="P246" s="478"/>
    </row>
    <row r="247" spans="1:16" s="414" customFormat="1" ht="30" customHeight="1">
      <c r="A247" s="402" t="s">
        <v>455</v>
      </c>
      <c r="B247" s="403" t="s">
        <v>1787</v>
      </c>
      <c r="C247" s="404" t="s">
        <v>949</v>
      </c>
      <c r="D247" s="404">
        <v>1860.96</v>
      </c>
      <c r="E247" s="404">
        <v>0</v>
      </c>
      <c r="F247" s="475"/>
      <c r="G247" s="475">
        <v>2233.15</v>
      </c>
      <c r="H247" s="475">
        <v>0</v>
      </c>
      <c r="I247" s="482" t="str">
        <f>Anexa_ro!D254</f>
        <v xml:space="preserve"> </v>
      </c>
      <c r="J247" s="476">
        <f>Anexa_ro!E254</f>
        <v>1804.78</v>
      </c>
      <c r="K247" s="485"/>
      <c r="L247" s="481"/>
      <c r="M247" s="481">
        <f t="shared" si="22"/>
        <v>56.180000000000064</v>
      </c>
      <c r="N247" s="481">
        <f t="shared" si="21"/>
        <v>0</v>
      </c>
      <c r="O247" s="478"/>
      <c r="P247" s="478"/>
    </row>
    <row r="248" spans="1:16" s="414" customFormat="1" ht="30" customHeight="1">
      <c r="A248" s="402" t="s">
        <v>456</v>
      </c>
      <c r="B248" s="403" t="s">
        <v>1788</v>
      </c>
      <c r="C248" s="404" t="s">
        <v>949</v>
      </c>
      <c r="D248" s="404">
        <v>2223.14</v>
      </c>
      <c r="E248" s="404">
        <v>0</v>
      </c>
      <c r="F248" s="475"/>
      <c r="G248" s="475">
        <v>2667.77</v>
      </c>
      <c r="H248" s="475">
        <v>0</v>
      </c>
      <c r="I248" s="482" t="str">
        <f>Anexa_ro!D255</f>
        <v xml:space="preserve"> </v>
      </c>
      <c r="J248" s="476">
        <f>Anexa_ro!E255</f>
        <v>2166.96</v>
      </c>
      <c r="K248" s="485"/>
      <c r="L248" s="481"/>
      <c r="M248" s="481">
        <f t="shared" si="22"/>
        <v>56.179999999999836</v>
      </c>
      <c r="N248" s="481">
        <f t="shared" si="21"/>
        <v>0</v>
      </c>
      <c r="O248" s="478"/>
      <c r="P248" s="478"/>
    </row>
    <row r="249" spans="1:16" s="414" customFormat="1" ht="30">
      <c r="A249" s="402" t="s">
        <v>457</v>
      </c>
      <c r="B249" s="403" t="s">
        <v>1789</v>
      </c>
      <c r="C249" s="404" t="s">
        <v>949</v>
      </c>
      <c r="D249" s="404">
        <v>1963.66</v>
      </c>
      <c r="E249" s="404">
        <v>0</v>
      </c>
      <c r="F249" s="475"/>
      <c r="G249" s="475">
        <v>2356.39</v>
      </c>
      <c r="H249" s="475">
        <v>0</v>
      </c>
      <c r="I249" s="482" t="str">
        <f>Anexa_ro!D256</f>
        <v xml:space="preserve"> </v>
      </c>
      <c r="J249" s="476">
        <f>Anexa_ro!E256</f>
        <v>1907.47</v>
      </c>
      <c r="K249" s="485"/>
      <c r="L249" s="481"/>
      <c r="M249" s="481">
        <f t="shared" si="22"/>
        <v>56.190000000000055</v>
      </c>
      <c r="N249" s="481">
        <f t="shared" si="21"/>
        <v>0</v>
      </c>
      <c r="O249" s="478"/>
      <c r="P249" s="478"/>
    </row>
    <row r="250" spans="1:16" s="414" customFormat="1" ht="30">
      <c r="A250" s="402" t="s">
        <v>458</v>
      </c>
      <c r="B250" s="403" t="s">
        <v>1790</v>
      </c>
      <c r="C250" s="404" t="s">
        <v>949</v>
      </c>
      <c r="D250" s="404">
        <v>2677.49</v>
      </c>
      <c r="E250" s="404">
        <v>0</v>
      </c>
      <c r="F250" s="475"/>
      <c r="G250" s="475">
        <v>3212.99</v>
      </c>
      <c r="H250" s="475">
        <v>0</v>
      </c>
      <c r="I250" s="482" t="str">
        <f>Anexa_ro!D257</f>
        <v xml:space="preserve"> </v>
      </c>
      <c r="J250" s="476">
        <f>Anexa_ro!E257</f>
        <v>1780.11</v>
      </c>
      <c r="K250" s="485"/>
      <c r="L250" s="481"/>
      <c r="M250" s="481">
        <f t="shared" si="22"/>
        <v>897.37999999999988</v>
      </c>
      <c r="N250" s="481">
        <f t="shared" si="21"/>
        <v>0</v>
      </c>
      <c r="O250" s="478"/>
      <c r="P250" s="478"/>
    </row>
    <row r="251" spans="1:16" s="414" customFormat="1" ht="30">
      <c r="A251" s="402" t="s">
        <v>459</v>
      </c>
      <c r="B251" s="403" t="s">
        <v>1791</v>
      </c>
      <c r="C251" s="404" t="s">
        <v>949</v>
      </c>
      <c r="D251" s="404">
        <v>3019.13</v>
      </c>
      <c r="E251" s="404">
        <v>0</v>
      </c>
      <c r="F251" s="475"/>
      <c r="G251" s="475">
        <v>3622.96</v>
      </c>
      <c r="H251" s="475">
        <v>0</v>
      </c>
      <c r="I251" s="482" t="str">
        <f>Anexa_ro!D258</f>
        <v xml:space="preserve"> </v>
      </c>
      <c r="J251" s="476">
        <f>Anexa_ro!E258</f>
        <v>2339.17</v>
      </c>
      <c r="K251" s="485"/>
      <c r="L251" s="481"/>
      <c r="M251" s="481">
        <f t="shared" si="22"/>
        <v>679.96</v>
      </c>
      <c r="N251" s="481">
        <f t="shared" si="21"/>
        <v>0</v>
      </c>
      <c r="O251" s="478"/>
      <c r="P251" s="478"/>
    </row>
    <row r="252" spans="1:16" s="414" customFormat="1" ht="30">
      <c r="A252" s="402" t="s">
        <v>460</v>
      </c>
      <c r="B252" s="403" t="s">
        <v>1792</v>
      </c>
      <c r="C252" s="404" t="s">
        <v>949</v>
      </c>
      <c r="D252" s="404">
        <v>1426.95</v>
      </c>
      <c r="E252" s="404">
        <v>0</v>
      </c>
      <c r="F252" s="475"/>
      <c r="G252" s="475">
        <v>1712.34</v>
      </c>
      <c r="H252" s="475">
        <v>0</v>
      </c>
      <c r="I252" s="482" t="str">
        <f>Anexa_ro!D259</f>
        <v xml:space="preserve"> </v>
      </c>
      <c r="J252" s="476">
        <f>Anexa_ro!E259</f>
        <v>290.49</v>
      </c>
      <c r="K252" s="485"/>
      <c r="L252" s="481"/>
      <c r="M252" s="481">
        <f t="shared" si="22"/>
        <v>1136.46</v>
      </c>
      <c r="N252" s="481">
        <f t="shared" si="21"/>
        <v>0</v>
      </c>
      <c r="O252" s="478"/>
      <c r="P252" s="478"/>
    </row>
    <row r="253" spans="1:16" s="414" customFormat="1" ht="30" customHeight="1">
      <c r="A253" s="402" t="s">
        <v>461</v>
      </c>
      <c r="B253" s="403" t="s">
        <v>1793</v>
      </c>
      <c r="C253" s="404" t="s">
        <v>949</v>
      </c>
      <c r="D253" s="404">
        <v>1643.35</v>
      </c>
      <c r="E253" s="404">
        <v>0</v>
      </c>
      <c r="F253" s="475"/>
      <c r="G253" s="475">
        <v>1972.02</v>
      </c>
      <c r="H253" s="475">
        <v>0</v>
      </c>
      <c r="I253" s="482" t="str">
        <f>Anexa_ro!D260</f>
        <v xml:space="preserve"> </v>
      </c>
      <c r="J253" s="476">
        <f>Anexa_ro!E260</f>
        <v>290.49</v>
      </c>
      <c r="K253" s="485"/>
      <c r="L253" s="481"/>
      <c r="M253" s="481">
        <f t="shared" si="22"/>
        <v>1352.86</v>
      </c>
      <c r="N253" s="481">
        <f t="shared" si="21"/>
        <v>0</v>
      </c>
      <c r="O253" s="478"/>
      <c r="P253" s="478"/>
    </row>
    <row r="254" spans="1:16" s="414" customFormat="1" ht="30" customHeight="1">
      <c r="A254" s="402" t="s">
        <v>462</v>
      </c>
      <c r="B254" s="403" t="s">
        <v>1794</v>
      </c>
      <c r="C254" s="404" t="s">
        <v>949</v>
      </c>
      <c r="D254" s="404">
        <v>1123.3800000000001</v>
      </c>
      <c r="E254" s="404">
        <v>0</v>
      </c>
      <c r="F254" s="475"/>
      <c r="G254" s="475">
        <v>1348.06</v>
      </c>
      <c r="H254" s="475">
        <v>0</v>
      </c>
      <c r="I254" s="482" t="str">
        <f>Anexa_ro!D261</f>
        <v xml:space="preserve"> </v>
      </c>
      <c r="J254" s="476">
        <f>Anexa_ro!E261</f>
        <v>302.52</v>
      </c>
      <c r="K254" s="485"/>
      <c r="L254" s="481"/>
      <c r="M254" s="481">
        <f t="shared" si="22"/>
        <v>820.86000000000013</v>
      </c>
      <c r="N254" s="481">
        <f t="shared" si="21"/>
        <v>0</v>
      </c>
      <c r="O254" s="478"/>
      <c r="P254" s="478"/>
    </row>
    <row r="255" spans="1:16" s="414" customFormat="1" ht="30" customHeight="1">
      <c r="A255" s="402" t="s">
        <v>463</v>
      </c>
      <c r="B255" s="403" t="s">
        <v>1795</v>
      </c>
      <c r="C255" s="404" t="s">
        <v>949</v>
      </c>
      <c r="D255" s="404">
        <v>1805.37</v>
      </c>
      <c r="E255" s="404">
        <v>0</v>
      </c>
      <c r="F255" s="475"/>
      <c r="G255" s="475">
        <v>2166.44</v>
      </c>
      <c r="H255" s="475">
        <v>0</v>
      </c>
      <c r="I255" s="482" t="str">
        <f>Anexa_ro!D262</f>
        <v xml:space="preserve"> </v>
      </c>
      <c r="J255" s="476">
        <f>Anexa_ro!E262</f>
        <v>360.31</v>
      </c>
      <c r="K255" s="485"/>
      <c r="L255" s="481"/>
      <c r="M255" s="481">
        <f t="shared" si="22"/>
        <v>1445.06</v>
      </c>
      <c r="N255" s="481">
        <f t="shared" si="21"/>
        <v>0</v>
      </c>
      <c r="O255" s="478"/>
      <c r="P255" s="478"/>
    </row>
    <row r="256" spans="1:16" s="414" customFormat="1" ht="30" customHeight="1">
      <c r="A256" s="402" t="s">
        <v>464</v>
      </c>
      <c r="B256" s="403" t="s">
        <v>1796</v>
      </c>
      <c r="C256" s="404" t="s">
        <v>949</v>
      </c>
      <c r="D256" s="404">
        <v>1259.97</v>
      </c>
      <c r="E256" s="404">
        <v>0</v>
      </c>
      <c r="F256" s="475"/>
      <c r="G256" s="475">
        <v>1511.96</v>
      </c>
      <c r="H256" s="475">
        <v>0</v>
      </c>
      <c r="I256" s="482" t="str">
        <f>Anexa_ro!D263</f>
        <v xml:space="preserve"> </v>
      </c>
      <c r="J256" s="476">
        <f>Anexa_ro!E263</f>
        <v>393.1</v>
      </c>
      <c r="K256" s="485"/>
      <c r="L256" s="481"/>
      <c r="M256" s="481">
        <f t="shared" si="22"/>
        <v>866.87</v>
      </c>
      <c r="N256" s="481">
        <f t="shared" si="21"/>
        <v>0</v>
      </c>
      <c r="O256" s="478"/>
      <c r="P256" s="478"/>
    </row>
    <row r="257" spans="1:16" s="414" customFormat="1" ht="30" customHeight="1">
      <c r="A257" s="402" t="s">
        <v>465</v>
      </c>
      <c r="B257" s="403" t="s">
        <v>1797</v>
      </c>
      <c r="C257" s="404" t="s">
        <v>949</v>
      </c>
      <c r="D257" s="404">
        <v>1586.2</v>
      </c>
      <c r="E257" s="404">
        <v>0</v>
      </c>
      <c r="F257" s="475"/>
      <c r="G257" s="475">
        <v>1903.44</v>
      </c>
      <c r="H257" s="475">
        <v>0</v>
      </c>
      <c r="I257" s="482" t="str">
        <f>Anexa_ro!D264</f>
        <v xml:space="preserve"> </v>
      </c>
      <c r="J257" s="476">
        <f>Anexa_ro!E264</f>
        <v>452.94</v>
      </c>
      <c r="K257" s="485"/>
      <c r="L257" s="481"/>
      <c r="M257" s="481">
        <f t="shared" si="22"/>
        <v>1133.26</v>
      </c>
      <c r="N257" s="481">
        <f t="shared" si="21"/>
        <v>0</v>
      </c>
      <c r="O257" s="478"/>
      <c r="P257" s="478"/>
    </row>
    <row r="258" spans="1:16" s="414" customFormat="1" ht="30" customHeight="1">
      <c r="A258" s="402" t="s">
        <v>466</v>
      </c>
      <c r="B258" s="403" t="s">
        <v>1798</v>
      </c>
      <c r="C258" s="404" t="s">
        <v>949</v>
      </c>
      <c r="D258" s="404">
        <v>2281</v>
      </c>
      <c r="E258" s="404">
        <v>0</v>
      </c>
      <c r="F258" s="475"/>
      <c r="G258" s="475">
        <v>2737.2</v>
      </c>
      <c r="H258" s="475">
        <v>0</v>
      </c>
      <c r="I258" s="482" t="str">
        <f>Anexa_ro!D265</f>
        <v xml:space="preserve"> </v>
      </c>
      <c r="J258" s="476">
        <f>Anexa_ro!E265</f>
        <v>504.03</v>
      </c>
      <c r="K258" s="485"/>
      <c r="L258" s="481"/>
      <c r="M258" s="481">
        <f t="shared" si="22"/>
        <v>1776.97</v>
      </c>
      <c r="N258" s="481">
        <f t="shared" si="21"/>
        <v>0</v>
      </c>
      <c r="O258" s="478"/>
      <c r="P258" s="478"/>
    </row>
    <row r="259" spans="1:16" s="414" customFormat="1" ht="30" customHeight="1">
      <c r="A259" s="402" t="s">
        <v>467</v>
      </c>
      <c r="B259" s="403" t="s">
        <v>1799</v>
      </c>
      <c r="C259" s="404" t="s">
        <v>949</v>
      </c>
      <c r="D259" s="404">
        <v>1701.91</v>
      </c>
      <c r="E259" s="404">
        <v>0</v>
      </c>
      <c r="F259" s="475"/>
      <c r="G259" s="475">
        <v>2042.29</v>
      </c>
      <c r="H259" s="475">
        <v>0</v>
      </c>
      <c r="I259" s="482" t="str">
        <f>Anexa_ro!D266</f>
        <v xml:space="preserve"> </v>
      </c>
      <c r="J259" s="476">
        <f>Anexa_ro!E266</f>
        <v>1135.4000000000001</v>
      </c>
      <c r="K259" s="485"/>
      <c r="L259" s="481"/>
      <c r="M259" s="481">
        <f t="shared" si="22"/>
        <v>566.51</v>
      </c>
      <c r="N259" s="481">
        <f t="shared" si="21"/>
        <v>0</v>
      </c>
      <c r="O259" s="478"/>
      <c r="P259" s="478"/>
    </row>
    <row r="260" spans="1:16" s="414" customFormat="1" ht="30" customHeight="1">
      <c r="A260" s="402" t="s">
        <v>468</v>
      </c>
      <c r="B260" s="403" t="s">
        <v>1800</v>
      </c>
      <c r="C260" s="404" t="s">
        <v>949</v>
      </c>
      <c r="D260" s="404">
        <v>2403.42</v>
      </c>
      <c r="E260" s="404">
        <v>0</v>
      </c>
      <c r="F260" s="475"/>
      <c r="G260" s="475">
        <v>2884.1</v>
      </c>
      <c r="H260" s="475">
        <v>0</v>
      </c>
      <c r="I260" s="482" t="str">
        <f>Anexa_ro!D267</f>
        <v xml:space="preserve"> </v>
      </c>
      <c r="J260" s="476">
        <f>D260</f>
        <v>2403.42</v>
      </c>
      <c r="K260" s="485"/>
      <c r="L260" s="481"/>
      <c r="M260" s="481">
        <f t="shared" si="22"/>
        <v>0</v>
      </c>
      <c r="N260" s="481">
        <f t="shared" si="21"/>
        <v>0</v>
      </c>
      <c r="O260" s="478"/>
      <c r="P260" s="478"/>
    </row>
    <row r="261" spans="1:16" s="414" customFormat="1" ht="30" customHeight="1">
      <c r="A261" s="402" t="s">
        <v>469</v>
      </c>
      <c r="B261" s="403" t="s">
        <v>1801</v>
      </c>
      <c r="C261" s="404" t="s">
        <v>949</v>
      </c>
      <c r="D261" s="404">
        <v>2943.74</v>
      </c>
      <c r="E261" s="404">
        <v>0</v>
      </c>
      <c r="F261" s="475"/>
      <c r="G261" s="475">
        <v>3532.49</v>
      </c>
      <c r="H261" s="475">
        <v>0</v>
      </c>
      <c r="I261" s="482" t="str">
        <f>Anexa_ro!D268</f>
        <v xml:space="preserve"> </v>
      </c>
      <c r="J261" s="476">
        <f>Anexa_ro!E268</f>
        <v>1603.1</v>
      </c>
      <c r="K261" s="485"/>
      <c r="L261" s="481"/>
      <c r="M261" s="481">
        <f t="shared" si="22"/>
        <v>1340.6399999999999</v>
      </c>
      <c r="N261" s="481">
        <f t="shared" si="21"/>
        <v>0</v>
      </c>
      <c r="O261" s="478"/>
      <c r="P261" s="478"/>
    </row>
    <row r="262" spans="1:16" s="414" customFormat="1" ht="30">
      <c r="A262" s="402" t="s">
        <v>470</v>
      </c>
      <c r="B262" s="403" t="s">
        <v>1802</v>
      </c>
      <c r="C262" s="404" t="s">
        <v>949</v>
      </c>
      <c r="D262" s="404">
        <v>2943.74</v>
      </c>
      <c r="E262" s="404">
        <v>0</v>
      </c>
      <c r="F262" s="475"/>
      <c r="G262" s="475">
        <v>3532.49</v>
      </c>
      <c r="H262" s="475">
        <v>0</v>
      </c>
      <c r="I262" s="482" t="str">
        <f>Anexa_ro!D269</f>
        <v xml:space="preserve"> </v>
      </c>
      <c r="J262" s="476">
        <f>Anexa_ro!E269</f>
        <v>1603.1</v>
      </c>
      <c r="K262" s="485"/>
      <c r="L262" s="481"/>
      <c r="M262" s="481">
        <f t="shared" si="22"/>
        <v>1340.6399999999999</v>
      </c>
      <c r="N262" s="481">
        <f t="shared" si="21"/>
        <v>0</v>
      </c>
      <c r="O262" s="478"/>
      <c r="P262" s="478"/>
    </row>
    <row r="263" spans="1:16" s="414" customFormat="1" ht="30">
      <c r="A263" s="402" t="s">
        <v>471</v>
      </c>
      <c r="B263" s="403" t="s">
        <v>1803</v>
      </c>
      <c r="C263" s="404" t="s">
        <v>949</v>
      </c>
      <c r="D263" s="404">
        <v>2842.6</v>
      </c>
      <c r="E263" s="404">
        <v>0</v>
      </c>
      <c r="F263" s="475"/>
      <c r="G263" s="475">
        <v>3411.12</v>
      </c>
      <c r="H263" s="475">
        <v>0</v>
      </c>
      <c r="I263" s="482" t="str">
        <f>Anexa_ro!D270</f>
        <v xml:space="preserve"> </v>
      </c>
      <c r="J263" s="476">
        <f t="shared" ref="J263:J285" si="23">D263</f>
        <v>2842.6</v>
      </c>
      <c r="K263" s="485"/>
      <c r="L263" s="481"/>
      <c r="M263" s="481">
        <f t="shared" si="22"/>
        <v>0</v>
      </c>
      <c r="N263" s="481">
        <f t="shared" si="21"/>
        <v>0</v>
      </c>
      <c r="O263" s="478"/>
      <c r="P263" s="478"/>
    </row>
    <row r="264" spans="1:16" s="414" customFormat="1" ht="30">
      <c r="A264" s="402" t="s">
        <v>472</v>
      </c>
      <c r="B264" s="403" t="s">
        <v>1804</v>
      </c>
      <c r="C264" s="404" t="s">
        <v>949</v>
      </c>
      <c r="D264" s="404">
        <v>2953.18</v>
      </c>
      <c r="E264" s="404">
        <v>0</v>
      </c>
      <c r="F264" s="475"/>
      <c r="G264" s="475">
        <v>3543.82</v>
      </c>
      <c r="H264" s="475">
        <v>0</v>
      </c>
      <c r="I264" s="482" t="str">
        <f>Anexa_ro!D271</f>
        <v xml:space="preserve"> </v>
      </c>
      <c r="J264" s="476">
        <f t="shared" si="23"/>
        <v>2953.18</v>
      </c>
      <c r="K264" s="485"/>
      <c r="L264" s="481"/>
      <c r="M264" s="481">
        <f t="shared" si="22"/>
        <v>0</v>
      </c>
      <c r="N264" s="481">
        <f t="shared" si="21"/>
        <v>0</v>
      </c>
      <c r="O264" s="478"/>
      <c r="P264" s="478"/>
    </row>
    <row r="265" spans="1:16" s="414" customFormat="1" ht="30">
      <c r="A265" s="402" t="s">
        <v>473</v>
      </c>
      <c r="B265" s="403" t="s">
        <v>1805</v>
      </c>
      <c r="C265" s="404" t="s">
        <v>949</v>
      </c>
      <c r="D265" s="404">
        <v>3849.77</v>
      </c>
      <c r="E265" s="404">
        <v>0</v>
      </c>
      <c r="F265" s="475"/>
      <c r="G265" s="475">
        <v>4619.72</v>
      </c>
      <c r="H265" s="475">
        <v>0</v>
      </c>
      <c r="I265" s="482" t="str">
        <f>Anexa_ro!D272</f>
        <v xml:space="preserve"> </v>
      </c>
      <c r="J265" s="476">
        <f t="shared" si="23"/>
        <v>3849.77</v>
      </c>
      <c r="K265" s="485"/>
      <c r="L265" s="481"/>
      <c r="M265" s="481">
        <f t="shared" si="22"/>
        <v>0</v>
      </c>
      <c r="N265" s="481">
        <f t="shared" si="21"/>
        <v>0</v>
      </c>
      <c r="O265" s="478"/>
      <c r="P265" s="478"/>
    </row>
    <row r="266" spans="1:16" s="414" customFormat="1" ht="30" customHeight="1">
      <c r="A266" s="402" t="s">
        <v>474</v>
      </c>
      <c r="B266" s="403" t="s">
        <v>1806</v>
      </c>
      <c r="C266" s="404" t="s">
        <v>949</v>
      </c>
      <c r="D266" s="404">
        <v>3851.32</v>
      </c>
      <c r="E266" s="404">
        <v>0</v>
      </c>
      <c r="F266" s="475"/>
      <c r="G266" s="475">
        <v>4621.58</v>
      </c>
      <c r="H266" s="475">
        <v>0</v>
      </c>
      <c r="I266" s="482" t="str">
        <f>Anexa_ro!D273</f>
        <v xml:space="preserve"> </v>
      </c>
      <c r="J266" s="476">
        <f t="shared" si="23"/>
        <v>3851.32</v>
      </c>
      <c r="K266" s="485"/>
      <c r="L266" s="481"/>
      <c r="M266" s="481">
        <f t="shared" si="22"/>
        <v>0</v>
      </c>
      <c r="N266" s="481">
        <f t="shared" si="21"/>
        <v>0</v>
      </c>
      <c r="O266" s="478"/>
      <c r="P266" s="478"/>
    </row>
    <row r="267" spans="1:16" s="414" customFormat="1" ht="30" customHeight="1">
      <c r="A267" s="402" t="s">
        <v>475</v>
      </c>
      <c r="B267" s="403" t="s">
        <v>1807</v>
      </c>
      <c r="C267" s="404" t="s">
        <v>949</v>
      </c>
      <c r="D267" s="404">
        <v>4014.53</v>
      </c>
      <c r="E267" s="404">
        <v>0</v>
      </c>
      <c r="F267" s="475"/>
      <c r="G267" s="475">
        <v>4817.4399999999996</v>
      </c>
      <c r="H267" s="475">
        <v>0</v>
      </c>
      <c r="I267" s="482" t="str">
        <f>Anexa_ro!D274</f>
        <v xml:space="preserve"> </v>
      </c>
      <c r="J267" s="476">
        <f t="shared" si="23"/>
        <v>4014.53</v>
      </c>
      <c r="K267" s="485"/>
      <c r="L267" s="481"/>
      <c r="M267" s="481">
        <f t="shared" si="22"/>
        <v>0</v>
      </c>
      <c r="N267" s="481">
        <f t="shared" si="21"/>
        <v>0</v>
      </c>
      <c r="O267" s="478"/>
      <c r="P267" s="478"/>
    </row>
    <row r="268" spans="1:16" s="414" customFormat="1" ht="30" customHeight="1">
      <c r="A268" s="402" t="s">
        <v>476</v>
      </c>
      <c r="B268" s="403" t="s">
        <v>1808</v>
      </c>
      <c r="C268" s="404" t="s">
        <v>949</v>
      </c>
      <c r="D268" s="404">
        <v>4094.02</v>
      </c>
      <c r="E268" s="404">
        <v>0</v>
      </c>
      <c r="F268" s="475"/>
      <c r="G268" s="475">
        <v>4912.82</v>
      </c>
      <c r="H268" s="475">
        <v>0</v>
      </c>
      <c r="I268" s="482" t="str">
        <f>Anexa_ro!D275</f>
        <v xml:space="preserve"> </v>
      </c>
      <c r="J268" s="476">
        <f t="shared" si="23"/>
        <v>4094.02</v>
      </c>
      <c r="K268" s="485"/>
      <c r="L268" s="481"/>
      <c r="M268" s="481">
        <f t="shared" si="22"/>
        <v>0</v>
      </c>
      <c r="N268" s="481">
        <f t="shared" si="21"/>
        <v>0</v>
      </c>
      <c r="O268" s="478"/>
      <c r="P268" s="478"/>
    </row>
    <row r="269" spans="1:16" s="414" customFormat="1" ht="30" customHeight="1">
      <c r="A269" s="402" t="s">
        <v>477</v>
      </c>
      <c r="B269" s="403" t="s">
        <v>1809</v>
      </c>
      <c r="C269" s="404" t="s">
        <v>949</v>
      </c>
      <c r="D269" s="404">
        <v>4301.1099999999997</v>
      </c>
      <c r="E269" s="404">
        <v>0</v>
      </c>
      <c r="F269" s="475"/>
      <c r="G269" s="475">
        <v>5161.33</v>
      </c>
      <c r="H269" s="475">
        <v>0</v>
      </c>
      <c r="I269" s="482" t="str">
        <f>Anexa_ro!D276</f>
        <v xml:space="preserve"> </v>
      </c>
      <c r="J269" s="476">
        <f t="shared" si="23"/>
        <v>4301.1099999999997</v>
      </c>
      <c r="K269" s="485"/>
      <c r="L269" s="481"/>
      <c r="M269" s="481">
        <f t="shared" si="22"/>
        <v>0</v>
      </c>
      <c r="N269" s="481">
        <f t="shared" si="21"/>
        <v>0</v>
      </c>
      <c r="O269" s="478"/>
      <c r="P269" s="478"/>
    </row>
    <row r="270" spans="1:16" s="414" customFormat="1" ht="30" customHeight="1">
      <c r="A270" s="402" t="s">
        <v>478</v>
      </c>
      <c r="B270" s="403" t="s">
        <v>1810</v>
      </c>
      <c r="C270" s="404" t="s">
        <v>949</v>
      </c>
      <c r="D270" s="404">
        <v>4590.68</v>
      </c>
      <c r="E270" s="404">
        <v>0</v>
      </c>
      <c r="F270" s="475"/>
      <c r="G270" s="475">
        <v>5508.82</v>
      </c>
      <c r="H270" s="475">
        <v>0</v>
      </c>
      <c r="I270" s="482" t="str">
        <f>Anexa_ro!D277</f>
        <v xml:space="preserve"> </v>
      </c>
      <c r="J270" s="476">
        <f t="shared" si="23"/>
        <v>4590.68</v>
      </c>
      <c r="K270" s="485"/>
      <c r="L270" s="481"/>
      <c r="M270" s="481">
        <f t="shared" si="22"/>
        <v>0</v>
      </c>
      <c r="N270" s="481">
        <f t="shared" si="21"/>
        <v>0</v>
      </c>
      <c r="O270" s="478"/>
      <c r="P270" s="478"/>
    </row>
    <row r="271" spans="1:16" s="414" customFormat="1" ht="30" customHeight="1">
      <c r="A271" s="402" t="s">
        <v>479</v>
      </c>
      <c r="B271" s="403" t="s">
        <v>1811</v>
      </c>
      <c r="C271" s="404" t="s">
        <v>949</v>
      </c>
      <c r="D271" s="404">
        <v>4856.1099999999997</v>
      </c>
      <c r="E271" s="404">
        <v>0</v>
      </c>
      <c r="F271" s="475"/>
      <c r="G271" s="475">
        <v>5827.33</v>
      </c>
      <c r="H271" s="475">
        <v>0</v>
      </c>
      <c r="I271" s="482" t="str">
        <f>Anexa_ro!D278</f>
        <v xml:space="preserve"> </v>
      </c>
      <c r="J271" s="476">
        <f t="shared" si="23"/>
        <v>4856.1099999999997</v>
      </c>
      <c r="K271" s="485"/>
      <c r="L271" s="481"/>
      <c r="M271" s="481">
        <f t="shared" si="22"/>
        <v>0</v>
      </c>
      <c r="N271" s="481">
        <f t="shared" si="21"/>
        <v>0</v>
      </c>
      <c r="O271" s="478"/>
      <c r="P271" s="478"/>
    </row>
    <row r="272" spans="1:16" s="414" customFormat="1" ht="30" customHeight="1">
      <c r="A272" s="402" t="s">
        <v>480</v>
      </c>
      <c r="B272" s="403" t="s">
        <v>1812</v>
      </c>
      <c r="C272" s="404" t="s">
        <v>949</v>
      </c>
      <c r="D272" s="404">
        <v>5121.55</v>
      </c>
      <c r="E272" s="404">
        <v>0</v>
      </c>
      <c r="F272" s="475"/>
      <c r="G272" s="475">
        <v>6145.86</v>
      </c>
      <c r="H272" s="475">
        <v>0</v>
      </c>
      <c r="I272" s="482" t="str">
        <f>Anexa_ro!D279</f>
        <v xml:space="preserve"> </v>
      </c>
      <c r="J272" s="476">
        <f t="shared" si="23"/>
        <v>5121.55</v>
      </c>
      <c r="K272" s="485"/>
      <c r="L272" s="481"/>
      <c r="M272" s="481">
        <f t="shared" si="22"/>
        <v>0</v>
      </c>
      <c r="N272" s="481">
        <f t="shared" si="21"/>
        <v>0</v>
      </c>
      <c r="O272" s="478"/>
      <c r="P272" s="478"/>
    </row>
    <row r="273" spans="1:16" s="414" customFormat="1" ht="30" customHeight="1">
      <c r="A273" s="402" t="s">
        <v>481</v>
      </c>
      <c r="B273" s="403" t="s">
        <v>1813</v>
      </c>
      <c r="C273" s="404" t="s">
        <v>949</v>
      </c>
      <c r="D273" s="404">
        <v>6424.61</v>
      </c>
      <c r="E273" s="404">
        <v>0</v>
      </c>
      <c r="F273" s="475"/>
      <c r="G273" s="475">
        <v>7709.53</v>
      </c>
      <c r="H273" s="475">
        <v>0</v>
      </c>
      <c r="I273" s="482" t="str">
        <f>Anexa_ro!D280</f>
        <v xml:space="preserve"> </v>
      </c>
      <c r="J273" s="476">
        <f t="shared" si="23"/>
        <v>6424.61</v>
      </c>
      <c r="K273" s="485"/>
      <c r="L273" s="481"/>
      <c r="M273" s="481">
        <f t="shared" si="22"/>
        <v>0</v>
      </c>
      <c r="N273" s="481">
        <f t="shared" si="21"/>
        <v>0</v>
      </c>
      <c r="O273" s="478"/>
      <c r="P273" s="478"/>
    </row>
    <row r="274" spans="1:16" s="414" customFormat="1" ht="30">
      <c r="A274" s="402" t="s">
        <v>482</v>
      </c>
      <c r="B274" s="403" t="s">
        <v>1814</v>
      </c>
      <c r="C274" s="404" t="s">
        <v>949</v>
      </c>
      <c r="D274" s="404">
        <v>9416.82</v>
      </c>
      <c r="E274" s="404">
        <v>0</v>
      </c>
      <c r="F274" s="475"/>
      <c r="G274" s="475">
        <v>11300.18</v>
      </c>
      <c r="H274" s="475">
        <v>0</v>
      </c>
      <c r="I274" s="482" t="str">
        <f>Anexa_ro!D281</f>
        <v xml:space="preserve"> </v>
      </c>
      <c r="J274" s="476">
        <f t="shared" si="23"/>
        <v>9416.82</v>
      </c>
      <c r="K274" s="485"/>
      <c r="L274" s="481"/>
      <c r="M274" s="481">
        <f t="shared" si="22"/>
        <v>0</v>
      </c>
      <c r="N274" s="481">
        <f t="shared" si="21"/>
        <v>0</v>
      </c>
      <c r="O274" s="478"/>
      <c r="P274" s="478"/>
    </row>
    <row r="275" spans="1:16" s="414" customFormat="1" ht="30">
      <c r="A275" s="402" t="s">
        <v>483</v>
      </c>
      <c r="B275" s="403" t="s">
        <v>1815</v>
      </c>
      <c r="C275" s="404" t="s">
        <v>949</v>
      </c>
      <c r="D275" s="404">
        <v>10526.82</v>
      </c>
      <c r="E275" s="404">
        <v>0</v>
      </c>
      <c r="F275" s="475"/>
      <c r="G275" s="475">
        <v>12632.18</v>
      </c>
      <c r="H275" s="475">
        <v>0</v>
      </c>
      <c r="I275" s="482" t="str">
        <f>Anexa_ro!D282</f>
        <v xml:space="preserve"> </v>
      </c>
      <c r="J275" s="476">
        <f t="shared" si="23"/>
        <v>10526.82</v>
      </c>
      <c r="K275" s="485"/>
      <c r="L275" s="481"/>
      <c r="M275" s="481">
        <f t="shared" si="22"/>
        <v>0</v>
      </c>
      <c r="N275" s="481">
        <f t="shared" si="21"/>
        <v>0</v>
      </c>
      <c r="O275" s="478"/>
      <c r="P275" s="478"/>
    </row>
    <row r="276" spans="1:16" s="414" customFormat="1" ht="30">
      <c r="A276" s="402" t="s">
        <v>484</v>
      </c>
      <c r="B276" s="403" t="s">
        <v>1816</v>
      </c>
      <c r="C276" s="404" t="s">
        <v>949</v>
      </c>
      <c r="D276" s="404">
        <v>10526.82</v>
      </c>
      <c r="E276" s="404">
        <v>0</v>
      </c>
      <c r="F276" s="475"/>
      <c r="G276" s="475">
        <v>12632.18</v>
      </c>
      <c r="H276" s="475">
        <v>0</v>
      </c>
      <c r="I276" s="482" t="str">
        <f>Anexa_ro!D283</f>
        <v xml:space="preserve"> </v>
      </c>
      <c r="J276" s="476">
        <f t="shared" si="23"/>
        <v>10526.82</v>
      </c>
      <c r="K276" s="485"/>
      <c r="L276" s="481"/>
      <c r="M276" s="481">
        <f t="shared" si="22"/>
        <v>0</v>
      </c>
      <c r="N276" s="481">
        <f t="shared" si="21"/>
        <v>0</v>
      </c>
      <c r="O276" s="478"/>
      <c r="P276" s="478"/>
    </row>
    <row r="277" spans="1:16" s="414" customFormat="1" ht="30">
      <c r="A277" s="402" t="s">
        <v>485</v>
      </c>
      <c r="B277" s="403" t="s">
        <v>1817</v>
      </c>
      <c r="C277" s="404" t="s">
        <v>949</v>
      </c>
      <c r="D277" s="404">
        <v>3929.36</v>
      </c>
      <c r="E277" s="404">
        <v>0</v>
      </c>
      <c r="F277" s="475"/>
      <c r="G277" s="475">
        <v>4715.2299999999996</v>
      </c>
      <c r="H277" s="475">
        <v>0</v>
      </c>
      <c r="I277" s="482" t="str">
        <f>Anexa_ro!D284</f>
        <v xml:space="preserve"> </v>
      </c>
      <c r="J277" s="476">
        <f t="shared" si="23"/>
        <v>3929.36</v>
      </c>
      <c r="K277" s="485"/>
      <c r="L277" s="481"/>
      <c r="M277" s="481">
        <f t="shared" si="22"/>
        <v>0</v>
      </c>
      <c r="N277" s="481">
        <f t="shared" si="21"/>
        <v>0</v>
      </c>
      <c r="O277" s="478"/>
      <c r="P277" s="478"/>
    </row>
    <row r="278" spans="1:16" s="414" customFormat="1" ht="30" customHeight="1">
      <c r="A278" s="402" t="s">
        <v>486</v>
      </c>
      <c r="B278" s="403" t="s">
        <v>1818</v>
      </c>
      <c r="C278" s="404" t="s">
        <v>949</v>
      </c>
      <c r="D278" s="404">
        <v>4048.42</v>
      </c>
      <c r="E278" s="404">
        <v>0</v>
      </c>
      <c r="F278" s="475"/>
      <c r="G278" s="475">
        <v>4858.1000000000004</v>
      </c>
      <c r="H278" s="475">
        <v>0</v>
      </c>
      <c r="I278" s="482" t="str">
        <f>Anexa_ro!D285</f>
        <v xml:space="preserve"> </v>
      </c>
      <c r="J278" s="476">
        <f t="shared" si="23"/>
        <v>4048.42</v>
      </c>
      <c r="K278" s="485"/>
      <c r="L278" s="481"/>
      <c r="M278" s="481">
        <f t="shared" si="22"/>
        <v>0</v>
      </c>
      <c r="N278" s="481">
        <f t="shared" si="21"/>
        <v>0</v>
      </c>
      <c r="O278" s="478"/>
      <c r="P278" s="478"/>
    </row>
    <row r="279" spans="1:16" s="414" customFormat="1" ht="30" customHeight="1">
      <c r="A279" s="402" t="s">
        <v>487</v>
      </c>
      <c r="B279" s="403" t="s">
        <v>1819</v>
      </c>
      <c r="C279" s="404" t="s">
        <v>949</v>
      </c>
      <c r="D279" s="404">
        <v>4126.28</v>
      </c>
      <c r="E279" s="404">
        <v>0</v>
      </c>
      <c r="F279" s="475"/>
      <c r="G279" s="475">
        <v>4951.54</v>
      </c>
      <c r="H279" s="475">
        <v>0</v>
      </c>
      <c r="I279" s="482" t="str">
        <f>Anexa_ro!D286</f>
        <v xml:space="preserve"> </v>
      </c>
      <c r="J279" s="476">
        <f t="shared" si="23"/>
        <v>4126.28</v>
      </c>
      <c r="K279" s="485"/>
      <c r="L279" s="481"/>
      <c r="M279" s="481">
        <f t="shared" si="22"/>
        <v>0</v>
      </c>
      <c r="N279" s="481">
        <f t="shared" si="21"/>
        <v>0</v>
      </c>
      <c r="O279" s="478"/>
      <c r="P279" s="478"/>
    </row>
    <row r="280" spans="1:16" s="414" customFormat="1" ht="30" customHeight="1">
      <c r="A280" s="402" t="s">
        <v>488</v>
      </c>
      <c r="B280" s="403" t="s">
        <v>1820</v>
      </c>
      <c r="C280" s="404" t="s">
        <v>949</v>
      </c>
      <c r="D280" s="404">
        <v>4526.42</v>
      </c>
      <c r="E280" s="404">
        <v>0</v>
      </c>
      <c r="F280" s="475"/>
      <c r="G280" s="475">
        <v>5431.7</v>
      </c>
      <c r="H280" s="475">
        <v>0</v>
      </c>
      <c r="I280" s="482" t="str">
        <f>Anexa_ro!D287</f>
        <v xml:space="preserve"> </v>
      </c>
      <c r="J280" s="476">
        <f t="shared" si="23"/>
        <v>4526.42</v>
      </c>
      <c r="K280" s="485"/>
      <c r="L280" s="481"/>
      <c r="M280" s="481">
        <f t="shared" si="22"/>
        <v>0</v>
      </c>
      <c r="N280" s="481">
        <f t="shared" si="21"/>
        <v>0</v>
      </c>
      <c r="O280" s="478"/>
      <c r="P280" s="478"/>
    </row>
    <row r="281" spans="1:16" s="414" customFormat="1" ht="30" customHeight="1">
      <c r="A281" s="402" t="s">
        <v>489</v>
      </c>
      <c r="B281" s="403" t="s">
        <v>1821</v>
      </c>
      <c r="C281" s="404" t="s">
        <v>949</v>
      </c>
      <c r="D281" s="404">
        <v>4960.7700000000004</v>
      </c>
      <c r="E281" s="404">
        <v>0</v>
      </c>
      <c r="F281" s="475"/>
      <c r="G281" s="475">
        <v>5952.92</v>
      </c>
      <c r="H281" s="475">
        <v>0</v>
      </c>
      <c r="I281" s="482" t="str">
        <f>Anexa_ro!D288</f>
        <v xml:space="preserve"> </v>
      </c>
      <c r="J281" s="476">
        <f t="shared" si="23"/>
        <v>4960.7700000000004</v>
      </c>
      <c r="K281" s="485"/>
      <c r="L281" s="481"/>
      <c r="M281" s="481">
        <f t="shared" si="22"/>
        <v>0</v>
      </c>
      <c r="N281" s="481">
        <f t="shared" si="21"/>
        <v>0</v>
      </c>
      <c r="O281" s="478"/>
      <c r="P281" s="478"/>
    </row>
    <row r="282" spans="1:16" s="414" customFormat="1" ht="30" customHeight="1">
      <c r="A282" s="402" t="s">
        <v>490</v>
      </c>
      <c r="B282" s="403" t="s">
        <v>1822</v>
      </c>
      <c r="C282" s="404" t="s">
        <v>949</v>
      </c>
      <c r="D282" s="404">
        <v>5129.6899999999996</v>
      </c>
      <c r="E282" s="404">
        <v>0</v>
      </c>
      <c r="F282" s="475"/>
      <c r="G282" s="475">
        <v>6155.63</v>
      </c>
      <c r="H282" s="475">
        <v>0</v>
      </c>
      <c r="I282" s="482" t="str">
        <f>Anexa_ro!D289</f>
        <v xml:space="preserve"> </v>
      </c>
      <c r="J282" s="476">
        <f t="shared" si="23"/>
        <v>5129.6899999999996</v>
      </c>
      <c r="K282" s="485"/>
      <c r="L282" s="481"/>
      <c r="M282" s="481">
        <f t="shared" si="22"/>
        <v>0</v>
      </c>
      <c r="N282" s="481">
        <f t="shared" si="21"/>
        <v>0</v>
      </c>
      <c r="O282" s="478"/>
      <c r="P282" s="478"/>
    </row>
    <row r="283" spans="1:16" s="414" customFormat="1" ht="30" customHeight="1">
      <c r="A283" s="402" t="s">
        <v>491</v>
      </c>
      <c r="B283" s="403" t="s">
        <v>1823</v>
      </c>
      <c r="C283" s="404" t="s">
        <v>949</v>
      </c>
      <c r="D283" s="404">
        <v>5298.61</v>
      </c>
      <c r="E283" s="404">
        <v>0</v>
      </c>
      <c r="F283" s="475"/>
      <c r="G283" s="475">
        <v>6358.33</v>
      </c>
      <c r="H283" s="475">
        <v>0</v>
      </c>
      <c r="I283" s="482" t="str">
        <f>Anexa_ro!D290</f>
        <v xml:space="preserve"> </v>
      </c>
      <c r="J283" s="476">
        <f t="shared" si="23"/>
        <v>5298.61</v>
      </c>
      <c r="K283" s="485"/>
      <c r="L283" s="481"/>
      <c r="M283" s="481">
        <f t="shared" si="22"/>
        <v>0</v>
      </c>
      <c r="N283" s="481">
        <f t="shared" si="21"/>
        <v>0</v>
      </c>
      <c r="O283" s="478"/>
      <c r="P283" s="478"/>
    </row>
    <row r="284" spans="1:16" s="414" customFormat="1" ht="30" customHeight="1">
      <c r="A284" s="402" t="s">
        <v>492</v>
      </c>
      <c r="B284" s="403" t="s">
        <v>1824</v>
      </c>
      <c r="C284" s="404" t="s">
        <v>949</v>
      </c>
      <c r="D284" s="404">
        <v>6553.39</v>
      </c>
      <c r="E284" s="404">
        <v>0</v>
      </c>
      <c r="F284" s="475"/>
      <c r="G284" s="475">
        <v>7864.07</v>
      </c>
      <c r="H284" s="475">
        <v>0</v>
      </c>
      <c r="I284" s="482" t="str">
        <f>Anexa_ro!D291</f>
        <v xml:space="preserve"> </v>
      </c>
      <c r="J284" s="476">
        <f t="shared" si="23"/>
        <v>6553.39</v>
      </c>
      <c r="K284" s="485"/>
      <c r="L284" s="481"/>
      <c r="M284" s="481">
        <f t="shared" si="22"/>
        <v>0</v>
      </c>
      <c r="N284" s="481">
        <f t="shared" si="21"/>
        <v>0</v>
      </c>
      <c r="O284" s="478"/>
      <c r="P284" s="478"/>
    </row>
    <row r="285" spans="1:16" s="414" customFormat="1" ht="30">
      <c r="A285" s="402" t="s">
        <v>493</v>
      </c>
      <c r="B285" s="403" t="s">
        <v>1825</v>
      </c>
      <c r="C285" s="404" t="s">
        <v>949</v>
      </c>
      <c r="D285" s="404">
        <v>9786.91</v>
      </c>
      <c r="E285" s="404">
        <v>0</v>
      </c>
      <c r="F285" s="475"/>
      <c r="G285" s="475">
        <v>11744.29</v>
      </c>
      <c r="H285" s="475">
        <v>0</v>
      </c>
      <c r="I285" s="482" t="str">
        <f>Anexa_ro!D292</f>
        <v xml:space="preserve"> </v>
      </c>
      <c r="J285" s="476">
        <f t="shared" si="23"/>
        <v>9786.91</v>
      </c>
      <c r="K285" s="485"/>
      <c r="L285" s="481"/>
      <c r="M285" s="481">
        <f t="shared" si="22"/>
        <v>0</v>
      </c>
      <c r="N285" s="481">
        <f t="shared" si="21"/>
        <v>0</v>
      </c>
      <c r="O285" s="478"/>
      <c r="P285" s="478"/>
    </row>
    <row r="286" spans="1:16" s="414" customFormat="1" ht="30">
      <c r="A286" s="402" t="s">
        <v>494</v>
      </c>
      <c r="B286" s="403" t="s">
        <v>1826</v>
      </c>
      <c r="C286" s="404" t="s">
        <v>949</v>
      </c>
      <c r="D286" s="404">
        <v>8671.4500000000007</v>
      </c>
      <c r="E286" s="404">
        <v>0</v>
      </c>
      <c r="F286" s="475"/>
      <c r="G286" s="475">
        <v>10405.74</v>
      </c>
      <c r="H286" s="475">
        <v>0</v>
      </c>
      <c r="I286" s="482" t="str">
        <f>Anexa_ro!D293</f>
        <v xml:space="preserve"> </v>
      </c>
      <c r="J286" s="476">
        <f>Anexa_ro!E293</f>
        <v>10928.25</v>
      </c>
      <c r="K286" s="485"/>
      <c r="L286" s="481"/>
      <c r="M286" s="481">
        <f t="shared" si="22"/>
        <v>-2256.7999999999993</v>
      </c>
      <c r="N286" s="481">
        <f t="shared" si="21"/>
        <v>0</v>
      </c>
      <c r="O286" s="478"/>
      <c r="P286" s="478"/>
    </row>
    <row r="287" spans="1:16" s="414" customFormat="1" ht="30">
      <c r="A287" s="402" t="s">
        <v>495</v>
      </c>
      <c r="B287" s="403" t="s">
        <v>1827</v>
      </c>
      <c r="C287" s="404" t="s">
        <v>949</v>
      </c>
      <c r="D287" s="404">
        <v>11041.71</v>
      </c>
      <c r="E287" s="404">
        <v>0</v>
      </c>
      <c r="F287" s="475"/>
      <c r="G287" s="475">
        <v>13250.05</v>
      </c>
      <c r="H287" s="475">
        <v>0</v>
      </c>
      <c r="I287" s="482" t="str">
        <f>Anexa_ro!D294</f>
        <v xml:space="preserve"> </v>
      </c>
      <c r="J287" s="476">
        <f t="shared" ref="J287:J302" si="24">D287</f>
        <v>11041.71</v>
      </c>
      <c r="K287" s="485"/>
      <c r="L287" s="481"/>
      <c r="M287" s="481">
        <f t="shared" si="22"/>
        <v>0</v>
      </c>
      <c r="N287" s="481">
        <f t="shared" si="21"/>
        <v>0</v>
      </c>
      <c r="O287" s="478"/>
      <c r="P287" s="478"/>
    </row>
    <row r="288" spans="1:16" s="414" customFormat="1" ht="30">
      <c r="A288" s="402" t="s">
        <v>496</v>
      </c>
      <c r="B288" s="403" t="s">
        <v>1828</v>
      </c>
      <c r="C288" s="404" t="s">
        <v>949</v>
      </c>
      <c r="D288" s="404">
        <v>4063.66</v>
      </c>
      <c r="E288" s="404">
        <v>0</v>
      </c>
      <c r="F288" s="475"/>
      <c r="G288" s="475">
        <v>4876.3900000000003</v>
      </c>
      <c r="H288" s="475">
        <v>0</v>
      </c>
      <c r="I288" s="482" t="str">
        <f>Anexa_ro!D295</f>
        <v xml:space="preserve"> </v>
      </c>
      <c r="J288" s="476">
        <f t="shared" si="24"/>
        <v>4063.66</v>
      </c>
      <c r="K288" s="485"/>
      <c r="L288" s="481"/>
      <c r="M288" s="481">
        <f t="shared" si="22"/>
        <v>0</v>
      </c>
      <c r="N288" s="481">
        <f t="shared" si="21"/>
        <v>0</v>
      </c>
      <c r="O288" s="478"/>
      <c r="P288" s="478"/>
    </row>
    <row r="289" spans="1:16" s="414" customFormat="1" ht="30" customHeight="1">
      <c r="A289" s="402" t="s">
        <v>497</v>
      </c>
      <c r="B289" s="403" t="s">
        <v>1829</v>
      </c>
      <c r="C289" s="404" t="s">
        <v>949</v>
      </c>
      <c r="D289" s="404">
        <v>4141.53</v>
      </c>
      <c r="E289" s="404">
        <v>0</v>
      </c>
      <c r="F289" s="475"/>
      <c r="G289" s="475">
        <v>4969.84</v>
      </c>
      <c r="H289" s="475">
        <v>0</v>
      </c>
      <c r="I289" s="482" t="str">
        <f>Anexa_ro!D296</f>
        <v xml:space="preserve"> </v>
      </c>
      <c r="J289" s="476">
        <f t="shared" si="24"/>
        <v>4141.53</v>
      </c>
      <c r="K289" s="485"/>
      <c r="L289" s="481"/>
      <c r="M289" s="481">
        <f t="shared" si="22"/>
        <v>0</v>
      </c>
      <c r="N289" s="481">
        <f t="shared" si="21"/>
        <v>0</v>
      </c>
      <c r="O289" s="478"/>
      <c r="P289" s="478"/>
    </row>
    <row r="290" spans="1:16" s="414" customFormat="1" ht="30" customHeight="1">
      <c r="A290" s="402" t="s">
        <v>498</v>
      </c>
      <c r="B290" s="403" t="s">
        <v>1830</v>
      </c>
      <c r="C290" s="404" t="s">
        <v>949</v>
      </c>
      <c r="D290" s="404">
        <v>6137.2</v>
      </c>
      <c r="E290" s="404">
        <v>0</v>
      </c>
      <c r="F290" s="475"/>
      <c r="G290" s="475">
        <v>7364.64</v>
      </c>
      <c r="H290" s="475">
        <v>0</v>
      </c>
      <c r="I290" s="482" t="str">
        <f>Anexa_ro!D297</f>
        <v xml:space="preserve"> </v>
      </c>
      <c r="J290" s="476">
        <f t="shared" si="24"/>
        <v>6137.2</v>
      </c>
      <c r="K290" s="485"/>
      <c r="L290" s="481"/>
      <c r="M290" s="481">
        <f t="shared" si="22"/>
        <v>0</v>
      </c>
      <c r="N290" s="481">
        <f t="shared" si="21"/>
        <v>0</v>
      </c>
      <c r="O290" s="478"/>
      <c r="P290" s="478"/>
    </row>
    <row r="291" spans="1:16" s="414" customFormat="1" ht="30" customHeight="1">
      <c r="A291" s="402" t="s">
        <v>499</v>
      </c>
      <c r="B291" s="403" t="s">
        <v>1831</v>
      </c>
      <c r="C291" s="404" t="s">
        <v>949</v>
      </c>
      <c r="D291" s="404">
        <v>6137.2</v>
      </c>
      <c r="E291" s="404">
        <v>0</v>
      </c>
      <c r="F291" s="475"/>
      <c r="G291" s="475">
        <v>7364.64</v>
      </c>
      <c r="H291" s="475">
        <v>0</v>
      </c>
      <c r="I291" s="482" t="str">
        <f>Anexa_ro!D298</f>
        <v xml:space="preserve"> </v>
      </c>
      <c r="J291" s="476">
        <f t="shared" si="24"/>
        <v>6137.2</v>
      </c>
      <c r="K291" s="485"/>
      <c r="L291" s="481"/>
      <c r="M291" s="481">
        <f t="shared" si="22"/>
        <v>0</v>
      </c>
      <c r="N291" s="481">
        <f t="shared" si="21"/>
        <v>0</v>
      </c>
      <c r="O291" s="478"/>
      <c r="P291" s="478"/>
    </row>
    <row r="292" spans="1:16" s="414" customFormat="1" ht="30" customHeight="1">
      <c r="A292" s="402" t="s">
        <v>500</v>
      </c>
      <c r="B292" s="403" t="s">
        <v>1832</v>
      </c>
      <c r="C292" s="404" t="s">
        <v>949</v>
      </c>
      <c r="D292" s="404">
        <v>6137.2</v>
      </c>
      <c r="E292" s="404">
        <v>0</v>
      </c>
      <c r="F292" s="475"/>
      <c r="G292" s="475">
        <v>7364.64</v>
      </c>
      <c r="H292" s="475">
        <v>0</v>
      </c>
      <c r="I292" s="482" t="str">
        <f>Anexa_ro!D299</f>
        <v xml:space="preserve"> </v>
      </c>
      <c r="J292" s="476">
        <f t="shared" si="24"/>
        <v>6137.2</v>
      </c>
      <c r="K292" s="485"/>
      <c r="L292" s="481"/>
      <c r="M292" s="481">
        <f t="shared" si="22"/>
        <v>0</v>
      </c>
      <c r="N292" s="481">
        <f t="shared" si="21"/>
        <v>0</v>
      </c>
      <c r="O292" s="478"/>
      <c r="P292" s="478"/>
    </row>
    <row r="293" spans="1:16" s="414" customFormat="1" ht="30" customHeight="1">
      <c r="A293" s="402" t="s">
        <v>501</v>
      </c>
      <c r="B293" s="403" t="s">
        <v>1833</v>
      </c>
      <c r="C293" s="404" t="s">
        <v>949</v>
      </c>
      <c r="D293" s="404">
        <v>7058.77</v>
      </c>
      <c r="E293" s="404">
        <v>0</v>
      </c>
      <c r="F293" s="475"/>
      <c r="G293" s="475">
        <v>8470.52</v>
      </c>
      <c r="H293" s="475">
        <v>0</v>
      </c>
      <c r="I293" s="482" t="str">
        <f>Anexa_ro!D300</f>
        <v xml:space="preserve"> </v>
      </c>
      <c r="J293" s="476">
        <f t="shared" si="24"/>
        <v>7058.77</v>
      </c>
      <c r="K293" s="485"/>
      <c r="L293" s="481"/>
      <c r="M293" s="481">
        <f t="shared" si="22"/>
        <v>0</v>
      </c>
      <c r="N293" s="481">
        <f t="shared" si="21"/>
        <v>0</v>
      </c>
      <c r="O293" s="478"/>
      <c r="P293" s="478"/>
    </row>
    <row r="294" spans="1:16" s="414" customFormat="1" ht="30" customHeight="1">
      <c r="A294" s="402" t="s">
        <v>502</v>
      </c>
      <c r="B294" s="403" t="s">
        <v>1834</v>
      </c>
      <c r="C294" s="404" t="s">
        <v>949</v>
      </c>
      <c r="D294" s="404">
        <v>7058.77</v>
      </c>
      <c r="E294" s="404">
        <v>0</v>
      </c>
      <c r="F294" s="475"/>
      <c r="G294" s="475">
        <v>8470.52</v>
      </c>
      <c r="H294" s="475">
        <v>0</v>
      </c>
      <c r="I294" s="482" t="str">
        <f>Anexa_ro!D301</f>
        <v xml:space="preserve"> </v>
      </c>
      <c r="J294" s="476">
        <f t="shared" si="24"/>
        <v>7058.77</v>
      </c>
      <c r="K294" s="485"/>
      <c r="L294" s="481"/>
      <c r="M294" s="481">
        <f t="shared" si="22"/>
        <v>0</v>
      </c>
      <c r="N294" s="481">
        <f t="shared" si="21"/>
        <v>0</v>
      </c>
      <c r="O294" s="478"/>
      <c r="P294" s="478"/>
    </row>
    <row r="295" spans="1:16" s="414" customFormat="1" ht="30">
      <c r="A295" s="402" t="s">
        <v>503</v>
      </c>
      <c r="B295" s="403" t="s">
        <v>1835</v>
      </c>
      <c r="C295" s="404" t="s">
        <v>949</v>
      </c>
      <c r="D295" s="404">
        <v>9802.15</v>
      </c>
      <c r="E295" s="404">
        <v>0</v>
      </c>
      <c r="F295" s="475"/>
      <c r="G295" s="475">
        <v>11762.58</v>
      </c>
      <c r="H295" s="475">
        <v>0</v>
      </c>
      <c r="I295" s="482" t="str">
        <f>Anexa_ro!D302</f>
        <v xml:space="preserve"> </v>
      </c>
      <c r="J295" s="476">
        <f t="shared" si="24"/>
        <v>9802.15</v>
      </c>
      <c r="K295" s="485"/>
      <c r="L295" s="481"/>
      <c r="M295" s="481">
        <f t="shared" si="22"/>
        <v>0</v>
      </c>
      <c r="N295" s="481">
        <f t="shared" si="21"/>
        <v>0</v>
      </c>
      <c r="O295" s="478"/>
      <c r="P295" s="478"/>
    </row>
    <row r="296" spans="1:16" s="414" customFormat="1" ht="30">
      <c r="A296" s="402" t="s">
        <v>504</v>
      </c>
      <c r="B296" s="403" t="s">
        <v>1836</v>
      </c>
      <c r="C296" s="404" t="s">
        <v>949</v>
      </c>
      <c r="D296" s="404">
        <v>7184.99</v>
      </c>
      <c r="E296" s="404">
        <v>0</v>
      </c>
      <c r="F296" s="475"/>
      <c r="G296" s="475">
        <v>8621.99</v>
      </c>
      <c r="H296" s="475">
        <v>0</v>
      </c>
      <c r="I296" s="482" t="str">
        <f>Anexa_ro!D303</f>
        <v xml:space="preserve"> </v>
      </c>
      <c r="J296" s="476">
        <f t="shared" si="24"/>
        <v>7184.99</v>
      </c>
      <c r="K296" s="485"/>
      <c r="L296" s="481"/>
      <c r="M296" s="481">
        <f t="shared" si="22"/>
        <v>0</v>
      </c>
      <c r="N296" s="481">
        <f t="shared" si="21"/>
        <v>0</v>
      </c>
      <c r="O296" s="478"/>
      <c r="P296" s="478"/>
    </row>
    <row r="297" spans="1:16" s="414" customFormat="1" ht="30">
      <c r="A297" s="402" t="s">
        <v>505</v>
      </c>
      <c r="B297" s="403" t="s">
        <v>1837</v>
      </c>
      <c r="C297" s="404" t="s">
        <v>949</v>
      </c>
      <c r="D297" s="404">
        <v>11105.21</v>
      </c>
      <c r="E297" s="404">
        <v>0</v>
      </c>
      <c r="F297" s="475"/>
      <c r="G297" s="475">
        <v>13326.25</v>
      </c>
      <c r="H297" s="475">
        <v>0</v>
      </c>
      <c r="I297" s="482" t="str">
        <f>Anexa_ro!D304</f>
        <v xml:space="preserve"> </v>
      </c>
      <c r="J297" s="476">
        <f t="shared" si="24"/>
        <v>11105.21</v>
      </c>
      <c r="K297" s="485"/>
      <c r="L297" s="481"/>
      <c r="M297" s="481">
        <f t="shared" si="22"/>
        <v>0</v>
      </c>
      <c r="N297" s="481">
        <f t="shared" si="21"/>
        <v>0</v>
      </c>
      <c r="O297" s="478"/>
      <c r="P297" s="478"/>
    </row>
    <row r="298" spans="1:16" s="414" customFormat="1" ht="36" customHeight="1">
      <c r="A298" s="402" t="s">
        <v>506</v>
      </c>
      <c r="B298" s="403" t="s">
        <v>1838</v>
      </c>
      <c r="C298" s="404" t="s">
        <v>949</v>
      </c>
      <c r="D298" s="404">
        <v>4176.91</v>
      </c>
      <c r="E298" s="404">
        <v>0</v>
      </c>
      <c r="F298" s="475"/>
      <c r="G298" s="475">
        <v>5012.29</v>
      </c>
      <c r="H298" s="475">
        <v>0</v>
      </c>
      <c r="I298" s="482" t="str">
        <f>Anexa_ro!D305</f>
        <v xml:space="preserve"> </v>
      </c>
      <c r="J298" s="476">
        <f t="shared" si="24"/>
        <v>4176.91</v>
      </c>
      <c r="K298" s="485"/>
      <c r="L298" s="481"/>
      <c r="M298" s="481">
        <f t="shared" si="22"/>
        <v>0</v>
      </c>
      <c r="N298" s="481">
        <f t="shared" si="21"/>
        <v>0</v>
      </c>
      <c r="O298" s="478"/>
      <c r="P298" s="478"/>
    </row>
    <row r="299" spans="1:16" s="414" customFormat="1" ht="30" customHeight="1">
      <c r="A299" s="402" t="s">
        <v>507</v>
      </c>
      <c r="B299" s="403" t="s">
        <v>1839</v>
      </c>
      <c r="C299" s="404" t="s">
        <v>949</v>
      </c>
      <c r="D299" s="404">
        <v>4448.12</v>
      </c>
      <c r="E299" s="404">
        <v>0</v>
      </c>
      <c r="F299" s="475"/>
      <c r="G299" s="475">
        <v>5337.74</v>
      </c>
      <c r="H299" s="475">
        <v>0</v>
      </c>
      <c r="I299" s="482" t="str">
        <f>Anexa_ro!D306</f>
        <v xml:space="preserve"> </v>
      </c>
      <c r="J299" s="476">
        <f t="shared" si="24"/>
        <v>4448.12</v>
      </c>
      <c r="K299" s="485"/>
      <c r="L299" s="481"/>
      <c r="M299" s="481">
        <f t="shared" si="22"/>
        <v>0</v>
      </c>
      <c r="N299" s="481">
        <f t="shared" si="21"/>
        <v>0</v>
      </c>
      <c r="O299" s="478"/>
      <c r="P299" s="478"/>
    </row>
    <row r="300" spans="1:16" s="414" customFormat="1" ht="30" customHeight="1">
      <c r="A300" s="402" t="s">
        <v>508</v>
      </c>
      <c r="B300" s="403" t="s">
        <v>1840</v>
      </c>
      <c r="C300" s="404" t="s">
        <v>949</v>
      </c>
      <c r="D300" s="404">
        <v>4448.12</v>
      </c>
      <c r="E300" s="404">
        <v>0</v>
      </c>
      <c r="F300" s="475"/>
      <c r="G300" s="475">
        <v>5337.74</v>
      </c>
      <c r="H300" s="475">
        <v>0</v>
      </c>
      <c r="I300" s="482" t="str">
        <f>Anexa_ro!D307</f>
        <v xml:space="preserve"> </v>
      </c>
      <c r="J300" s="476">
        <f t="shared" si="24"/>
        <v>4448.12</v>
      </c>
      <c r="K300" s="485"/>
      <c r="L300" s="481"/>
      <c r="M300" s="481">
        <f t="shared" si="22"/>
        <v>0</v>
      </c>
      <c r="N300" s="481">
        <f t="shared" si="21"/>
        <v>0</v>
      </c>
      <c r="O300" s="478"/>
      <c r="P300" s="478"/>
    </row>
    <row r="301" spans="1:16" s="414" customFormat="1" ht="30" customHeight="1">
      <c r="A301" s="402" t="s">
        <v>509</v>
      </c>
      <c r="B301" s="403" t="s">
        <v>1841</v>
      </c>
      <c r="C301" s="404" t="s">
        <v>949</v>
      </c>
      <c r="D301" s="404">
        <v>4570.33</v>
      </c>
      <c r="E301" s="404">
        <v>0</v>
      </c>
      <c r="F301" s="475"/>
      <c r="G301" s="475">
        <v>5484.4</v>
      </c>
      <c r="H301" s="475">
        <v>0</v>
      </c>
      <c r="I301" s="482" t="str">
        <f>Anexa_ro!D308</f>
        <v xml:space="preserve"> </v>
      </c>
      <c r="J301" s="476">
        <f t="shared" si="24"/>
        <v>4570.33</v>
      </c>
      <c r="K301" s="485"/>
      <c r="L301" s="481"/>
      <c r="M301" s="481">
        <f t="shared" si="22"/>
        <v>0</v>
      </c>
      <c r="N301" s="481">
        <f t="shared" si="21"/>
        <v>0</v>
      </c>
      <c r="O301" s="478"/>
      <c r="P301" s="478"/>
    </row>
    <row r="302" spans="1:16" s="414" customFormat="1" ht="30" customHeight="1">
      <c r="A302" s="402" t="s">
        <v>510</v>
      </c>
      <c r="B302" s="403" t="s">
        <v>1842</v>
      </c>
      <c r="C302" s="404" t="s">
        <v>949</v>
      </c>
      <c r="D302" s="404">
        <v>4915.0200000000004</v>
      </c>
      <c r="E302" s="404">
        <v>0</v>
      </c>
      <c r="F302" s="475"/>
      <c r="G302" s="475">
        <v>5898.02</v>
      </c>
      <c r="H302" s="475">
        <v>0</v>
      </c>
      <c r="I302" s="482" t="str">
        <f>Anexa_ro!D309</f>
        <v xml:space="preserve"> </v>
      </c>
      <c r="J302" s="476">
        <f t="shared" si="24"/>
        <v>4915.0200000000004</v>
      </c>
      <c r="K302" s="485"/>
      <c r="L302" s="481"/>
      <c r="M302" s="481">
        <f t="shared" si="22"/>
        <v>0</v>
      </c>
      <c r="N302" s="481">
        <f t="shared" si="21"/>
        <v>0</v>
      </c>
      <c r="O302" s="478"/>
      <c r="P302" s="478"/>
    </row>
    <row r="303" spans="1:16" s="414" customFormat="1" ht="30" customHeight="1">
      <c r="A303" s="402" t="s">
        <v>511</v>
      </c>
      <c r="B303" s="403" t="s">
        <v>1843</v>
      </c>
      <c r="C303" s="404" t="s">
        <v>949</v>
      </c>
      <c r="D303" s="404">
        <v>8379.14</v>
      </c>
      <c r="E303" s="404">
        <v>0</v>
      </c>
      <c r="F303" s="475"/>
      <c r="G303" s="475">
        <v>10054.969999999999</v>
      </c>
      <c r="H303" s="475">
        <v>0</v>
      </c>
      <c r="I303" s="482" t="str">
        <f>Anexa_ro!D310</f>
        <v xml:space="preserve"> </v>
      </c>
      <c r="J303" s="476">
        <f>Anexa_ro!E310</f>
        <v>5295.23</v>
      </c>
      <c r="K303" s="485"/>
      <c r="L303" s="481"/>
      <c r="M303" s="481">
        <f t="shared" si="22"/>
        <v>3083.91</v>
      </c>
      <c r="N303" s="481">
        <f t="shared" si="21"/>
        <v>0</v>
      </c>
      <c r="O303" s="478"/>
      <c r="P303" s="478"/>
    </row>
    <row r="304" spans="1:16" s="414" customFormat="1" ht="30" customHeight="1">
      <c r="A304" s="402" t="s">
        <v>512</v>
      </c>
      <c r="B304" s="403" t="s">
        <v>1844</v>
      </c>
      <c r="C304" s="404" t="s">
        <v>949</v>
      </c>
      <c r="D304" s="404">
        <v>7180.27</v>
      </c>
      <c r="E304" s="404">
        <v>0</v>
      </c>
      <c r="F304" s="475"/>
      <c r="G304" s="475">
        <v>8616.32</v>
      </c>
      <c r="H304" s="475">
        <v>0</v>
      </c>
      <c r="I304" s="482" t="str">
        <f>Anexa_ro!D311</f>
        <v xml:space="preserve"> </v>
      </c>
      <c r="J304" s="476">
        <f>D304</f>
        <v>7180.27</v>
      </c>
      <c r="K304" s="485"/>
      <c r="L304" s="481"/>
      <c r="M304" s="481">
        <f t="shared" si="22"/>
        <v>0</v>
      </c>
      <c r="N304" s="481">
        <f t="shared" ref="N304:N367" si="25">H304-K304</f>
        <v>0</v>
      </c>
      <c r="O304" s="478"/>
      <c r="P304" s="478"/>
    </row>
    <row r="305" spans="1:16" s="414" customFormat="1" ht="30" customHeight="1">
      <c r="A305" s="402" t="s">
        <v>513</v>
      </c>
      <c r="B305" s="403" t="s">
        <v>1845</v>
      </c>
      <c r="C305" s="404" t="s">
        <v>949</v>
      </c>
      <c r="D305" s="404">
        <v>15935.65</v>
      </c>
      <c r="E305" s="404">
        <v>0</v>
      </c>
      <c r="F305" s="475"/>
      <c r="G305" s="475">
        <v>19122.78</v>
      </c>
      <c r="H305" s="475">
        <v>0</v>
      </c>
      <c r="I305" s="482" t="str">
        <f>Anexa_ro!D312</f>
        <v xml:space="preserve"> </v>
      </c>
      <c r="J305" s="476">
        <f>D305</f>
        <v>15935.65</v>
      </c>
      <c r="K305" s="485"/>
      <c r="L305" s="481"/>
      <c r="M305" s="481">
        <f t="shared" ref="M305:M368" si="26">D305-J305</f>
        <v>0</v>
      </c>
      <c r="N305" s="481">
        <f t="shared" si="25"/>
        <v>0</v>
      </c>
      <c r="O305" s="478"/>
      <c r="P305" s="478"/>
    </row>
    <row r="306" spans="1:16" s="414" customFormat="1" ht="30" customHeight="1">
      <c r="A306" s="402" t="s">
        <v>514</v>
      </c>
      <c r="B306" s="403" t="s">
        <v>1846</v>
      </c>
      <c r="C306" s="404" t="s">
        <v>949</v>
      </c>
      <c r="D306" s="404">
        <v>18041.740000000002</v>
      </c>
      <c r="E306" s="404">
        <v>0</v>
      </c>
      <c r="F306" s="475"/>
      <c r="G306" s="475">
        <v>21650.09</v>
      </c>
      <c r="H306" s="475">
        <v>0</v>
      </c>
      <c r="I306" s="482" t="str">
        <f>Anexa_ro!D313</f>
        <v xml:space="preserve"> </v>
      </c>
      <c r="J306" s="476">
        <f>Anexa_ro!E313</f>
        <v>17928.03</v>
      </c>
      <c r="K306" s="485"/>
      <c r="L306" s="481"/>
      <c r="M306" s="481">
        <f t="shared" si="26"/>
        <v>113.71000000000276</v>
      </c>
      <c r="N306" s="481">
        <f t="shared" si="25"/>
        <v>0</v>
      </c>
      <c r="O306" s="478"/>
      <c r="P306" s="478"/>
    </row>
    <row r="307" spans="1:16" s="414" customFormat="1" ht="30" customHeight="1">
      <c r="A307" s="402" t="s">
        <v>515</v>
      </c>
      <c r="B307" s="403" t="s">
        <v>1847</v>
      </c>
      <c r="C307" s="404" t="s">
        <v>949</v>
      </c>
      <c r="D307" s="404">
        <v>4457.01</v>
      </c>
      <c r="E307" s="404">
        <v>0</v>
      </c>
      <c r="F307" s="475"/>
      <c r="G307" s="475">
        <v>5348.41</v>
      </c>
      <c r="H307" s="475">
        <v>0</v>
      </c>
      <c r="I307" s="482" t="str">
        <f>Anexa_ro!D314</f>
        <v xml:space="preserve"> </v>
      </c>
      <c r="J307" s="476">
        <f>D307</f>
        <v>4457.01</v>
      </c>
      <c r="K307" s="485"/>
      <c r="L307" s="481"/>
      <c r="M307" s="481">
        <f t="shared" si="26"/>
        <v>0</v>
      </c>
      <c r="N307" s="481">
        <f t="shared" si="25"/>
        <v>0</v>
      </c>
      <c r="O307" s="478"/>
      <c r="P307" s="478"/>
    </row>
    <row r="308" spans="1:16" s="414" customFormat="1" ht="30" customHeight="1">
      <c r="A308" s="402" t="s">
        <v>516</v>
      </c>
      <c r="B308" s="403" t="s">
        <v>1848</v>
      </c>
      <c r="C308" s="404" t="s">
        <v>949</v>
      </c>
      <c r="D308" s="404">
        <v>4457.01</v>
      </c>
      <c r="E308" s="404">
        <v>0</v>
      </c>
      <c r="F308" s="475"/>
      <c r="G308" s="475">
        <v>5348.41</v>
      </c>
      <c r="H308" s="475">
        <v>0</v>
      </c>
      <c r="I308" s="482" t="str">
        <f>Anexa_ro!D315</f>
        <v xml:space="preserve"> </v>
      </c>
      <c r="J308" s="476">
        <f>D308</f>
        <v>4457.01</v>
      </c>
      <c r="K308" s="485"/>
      <c r="L308" s="481"/>
      <c r="M308" s="481">
        <f t="shared" si="26"/>
        <v>0</v>
      </c>
      <c r="N308" s="481">
        <f t="shared" si="25"/>
        <v>0</v>
      </c>
      <c r="O308" s="478"/>
      <c r="P308" s="478"/>
    </row>
    <row r="309" spans="1:16" s="414" customFormat="1" ht="30" customHeight="1">
      <c r="A309" s="402" t="s">
        <v>517</v>
      </c>
      <c r="B309" s="403" t="s">
        <v>1849</v>
      </c>
      <c r="C309" s="404" t="s">
        <v>949</v>
      </c>
      <c r="D309" s="404">
        <v>4579.22</v>
      </c>
      <c r="E309" s="404">
        <v>0</v>
      </c>
      <c r="F309" s="475"/>
      <c r="G309" s="475">
        <v>5495.06</v>
      </c>
      <c r="H309" s="475">
        <v>0</v>
      </c>
      <c r="I309" s="482" t="str">
        <f>Anexa_ro!D316</f>
        <v xml:space="preserve"> </v>
      </c>
      <c r="J309" s="476">
        <f>D309</f>
        <v>4579.22</v>
      </c>
      <c r="K309" s="485"/>
      <c r="L309" s="481"/>
      <c r="M309" s="481">
        <f t="shared" si="26"/>
        <v>0</v>
      </c>
      <c r="N309" s="481">
        <f t="shared" si="25"/>
        <v>0</v>
      </c>
      <c r="O309" s="478"/>
      <c r="P309" s="478"/>
    </row>
    <row r="310" spans="1:16" s="414" customFormat="1" ht="30" customHeight="1">
      <c r="A310" s="402" t="s">
        <v>518</v>
      </c>
      <c r="B310" s="403" t="s">
        <v>1850</v>
      </c>
      <c r="C310" s="404" t="s">
        <v>949</v>
      </c>
      <c r="D310" s="404">
        <v>4923.92</v>
      </c>
      <c r="E310" s="404">
        <v>0</v>
      </c>
      <c r="F310" s="475"/>
      <c r="G310" s="475">
        <v>5908.7</v>
      </c>
      <c r="H310" s="475">
        <v>0</v>
      </c>
      <c r="I310" s="482" t="str">
        <f>Anexa_ro!D317</f>
        <v xml:space="preserve"> </v>
      </c>
      <c r="J310" s="476">
        <f>D310</f>
        <v>4923.92</v>
      </c>
      <c r="K310" s="485"/>
      <c r="L310" s="481"/>
      <c r="M310" s="481">
        <f t="shared" si="26"/>
        <v>0</v>
      </c>
      <c r="N310" s="481">
        <f t="shared" si="25"/>
        <v>0</v>
      </c>
      <c r="O310" s="478"/>
      <c r="P310" s="478"/>
    </row>
    <row r="311" spans="1:16" s="414" customFormat="1" ht="30" customHeight="1">
      <c r="A311" s="402" t="s">
        <v>519</v>
      </c>
      <c r="B311" s="403" t="s">
        <v>1851</v>
      </c>
      <c r="C311" s="404" t="s">
        <v>949</v>
      </c>
      <c r="D311" s="404">
        <v>8388.0300000000007</v>
      </c>
      <c r="E311" s="404">
        <v>0</v>
      </c>
      <c r="F311" s="475"/>
      <c r="G311" s="475">
        <v>10065.64</v>
      </c>
      <c r="H311" s="475">
        <v>0</v>
      </c>
      <c r="I311" s="482" t="str">
        <f>Anexa_ro!D318</f>
        <v xml:space="preserve"> </v>
      </c>
      <c r="J311" s="476">
        <f>Anexa_ro!E318</f>
        <v>7010.9</v>
      </c>
      <c r="K311" s="485"/>
      <c r="L311" s="481"/>
      <c r="M311" s="481">
        <f t="shared" si="26"/>
        <v>1377.130000000001</v>
      </c>
      <c r="N311" s="481">
        <f t="shared" si="25"/>
        <v>0</v>
      </c>
      <c r="O311" s="478"/>
      <c r="P311" s="478"/>
    </row>
    <row r="312" spans="1:16" s="414" customFormat="1" ht="36.75" customHeight="1">
      <c r="A312" s="402" t="s">
        <v>520</v>
      </c>
      <c r="B312" s="403" t="s">
        <v>1852</v>
      </c>
      <c r="C312" s="404" t="s">
        <v>949</v>
      </c>
      <c r="D312" s="404">
        <v>7189.16</v>
      </c>
      <c r="E312" s="404">
        <v>0</v>
      </c>
      <c r="F312" s="475"/>
      <c r="G312" s="475">
        <v>8626.99</v>
      </c>
      <c r="H312" s="475">
        <v>0</v>
      </c>
      <c r="I312" s="482" t="str">
        <f>Anexa_ro!D319</f>
        <v xml:space="preserve"> </v>
      </c>
      <c r="J312" s="476">
        <f>D312</f>
        <v>7189.16</v>
      </c>
      <c r="K312" s="485"/>
      <c r="L312" s="481"/>
      <c r="M312" s="481">
        <f t="shared" si="26"/>
        <v>0</v>
      </c>
      <c r="N312" s="481">
        <f t="shared" si="25"/>
        <v>0</v>
      </c>
      <c r="O312" s="478"/>
      <c r="P312" s="478"/>
    </row>
    <row r="313" spans="1:16" s="414" customFormat="1" ht="32.25" customHeight="1">
      <c r="A313" s="402" t="s">
        <v>521</v>
      </c>
      <c r="B313" s="403" t="s">
        <v>1853</v>
      </c>
      <c r="C313" s="404" t="s">
        <v>949</v>
      </c>
      <c r="D313" s="404">
        <v>13540.03</v>
      </c>
      <c r="E313" s="404">
        <v>0</v>
      </c>
      <c r="F313" s="475"/>
      <c r="G313" s="475">
        <v>16248.04</v>
      </c>
      <c r="H313" s="475">
        <v>0</v>
      </c>
      <c r="I313" s="482" t="str">
        <f>Anexa_ro!D320</f>
        <v xml:space="preserve"> </v>
      </c>
      <c r="J313" s="476">
        <f>D313</f>
        <v>13540.03</v>
      </c>
      <c r="K313" s="485"/>
      <c r="L313" s="481"/>
      <c r="M313" s="481">
        <f t="shared" si="26"/>
        <v>0</v>
      </c>
      <c r="N313" s="481">
        <f t="shared" si="25"/>
        <v>0</v>
      </c>
      <c r="O313" s="478"/>
      <c r="P313" s="478"/>
    </row>
    <row r="314" spans="1:16" s="414" customFormat="1" ht="34.5" customHeight="1">
      <c r="A314" s="402" t="s">
        <v>522</v>
      </c>
      <c r="B314" s="403" t="s">
        <v>1854</v>
      </c>
      <c r="C314" s="404" t="s">
        <v>949</v>
      </c>
      <c r="D314" s="404">
        <v>20705.009999999998</v>
      </c>
      <c r="E314" s="404">
        <v>0</v>
      </c>
      <c r="F314" s="475"/>
      <c r="G314" s="475">
        <v>24846.01</v>
      </c>
      <c r="H314" s="475">
        <v>0</v>
      </c>
      <c r="I314" s="482" t="str">
        <f>Anexa_ro!D321</f>
        <v xml:space="preserve"> </v>
      </c>
      <c r="J314" s="476">
        <f>D314</f>
        <v>20705.009999999998</v>
      </c>
      <c r="K314" s="485"/>
      <c r="L314" s="481"/>
      <c r="M314" s="481">
        <f t="shared" si="26"/>
        <v>0</v>
      </c>
      <c r="N314" s="481">
        <f t="shared" si="25"/>
        <v>0</v>
      </c>
      <c r="O314" s="478"/>
      <c r="P314" s="478"/>
    </row>
    <row r="315" spans="1:16" s="414" customFormat="1" ht="33.75" customHeight="1">
      <c r="A315" s="402" t="s">
        <v>523</v>
      </c>
      <c r="B315" s="403" t="s">
        <v>1855</v>
      </c>
      <c r="C315" s="404" t="s">
        <v>949</v>
      </c>
      <c r="D315" s="404">
        <v>4604.99</v>
      </c>
      <c r="E315" s="404">
        <v>0</v>
      </c>
      <c r="F315" s="475"/>
      <c r="G315" s="475">
        <v>5525.99</v>
      </c>
      <c r="H315" s="475">
        <v>0</v>
      </c>
      <c r="I315" s="482" t="str">
        <f>Anexa_ro!D322</f>
        <v xml:space="preserve"> </v>
      </c>
      <c r="J315" s="476">
        <f>D315</f>
        <v>4604.99</v>
      </c>
      <c r="K315" s="485"/>
      <c r="L315" s="481"/>
      <c r="M315" s="481">
        <f t="shared" si="26"/>
        <v>0</v>
      </c>
      <c r="N315" s="481">
        <f t="shared" si="25"/>
        <v>0</v>
      </c>
      <c r="O315" s="478"/>
      <c r="P315" s="478"/>
    </row>
    <row r="316" spans="1:16" s="414" customFormat="1" ht="30" customHeight="1">
      <c r="A316" s="402" t="s">
        <v>524</v>
      </c>
      <c r="B316" s="403" t="s">
        <v>1856</v>
      </c>
      <c r="C316" s="404" t="s">
        <v>949</v>
      </c>
      <c r="D316" s="404">
        <v>4604.99</v>
      </c>
      <c r="E316" s="404">
        <v>0</v>
      </c>
      <c r="F316" s="475"/>
      <c r="G316" s="475">
        <v>5525.99</v>
      </c>
      <c r="H316" s="475">
        <v>0</v>
      </c>
      <c r="I316" s="482" t="str">
        <f>Anexa_ro!D323</f>
        <v xml:space="preserve"> </v>
      </c>
      <c r="J316" s="476">
        <f>D316</f>
        <v>4604.99</v>
      </c>
      <c r="K316" s="485"/>
      <c r="L316" s="481"/>
      <c r="M316" s="481">
        <f t="shared" si="26"/>
        <v>0</v>
      </c>
      <c r="N316" s="481">
        <f t="shared" si="25"/>
        <v>0</v>
      </c>
      <c r="O316" s="478"/>
      <c r="P316" s="478"/>
    </row>
    <row r="317" spans="1:16" s="414" customFormat="1" ht="30" customHeight="1">
      <c r="A317" s="402" t="s">
        <v>525</v>
      </c>
      <c r="B317" s="403" t="s">
        <v>1857</v>
      </c>
      <c r="C317" s="404" t="s">
        <v>949</v>
      </c>
      <c r="D317" s="404">
        <v>5421.97</v>
      </c>
      <c r="E317" s="404">
        <v>0</v>
      </c>
      <c r="F317" s="475"/>
      <c r="G317" s="475">
        <v>6506.36</v>
      </c>
      <c r="H317" s="475">
        <v>0</v>
      </c>
      <c r="I317" s="482" t="str">
        <f>Anexa_ro!D324</f>
        <v xml:space="preserve"> </v>
      </c>
      <c r="J317" s="476">
        <f>Anexa_ro!E324</f>
        <v>4953.54</v>
      </c>
      <c r="K317" s="485"/>
      <c r="L317" s="481"/>
      <c r="M317" s="481">
        <f t="shared" si="26"/>
        <v>468.43000000000029</v>
      </c>
      <c r="N317" s="481">
        <f t="shared" si="25"/>
        <v>0</v>
      </c>
      <c r="O317" s="478"/>
      <c r="P317" s="478"/>
    </row>
    <row r="318" spans="1:16" s="414" customFormat="1" ht="30" customHeight="1">
      <c r="A318" s="402" t="s">
        <v>526</v>
      </c>
      <c r="B318" s="403" t="s">
        <v>1858</v>
      </c>
      <c r="C318" s="404" t="s">
        <v>949</v>
      </c>
      <c r="D318" s="404">
        <v>9725.86</v>
      </c>
      <c r="E318" s="404">
        <v>0</v>
      </c>
      <c r="F318" s="475"/>
      <c r="G318" s="475">
        <v>11671.03</v>
      </c>
      <c r="H318" s="475">
        <v>0</v>
      </c>
      <c r="I318" s="482" t="str">
        <f>Anexa_ro!D325</f>
        <v xml:space="preserve"> </v>
      </c>
      <c r="J318" s="476">
        <f>Anexa_ro!E325</f>
        <v>7030.43</v>
      </c>
      <c r="K318" s="485"/>
      <c r="L318" s="481"/>
      <c r="M318" s="481">
        <f t="shared" si="26"/>
        <v>2695.4300000000003</v>
      </c>
      <c r="N318" s="481">
        <f t="shared" si="25"/>
        <v>0</v>
      </c>
      <c r="O318" s="478"/>
      <c r="P318" s="478"/>
    </row>
    <row r="319" spans="1:16" s="414" customFormat="1" ht="36" customHeight="1">
      <c r="A319" s="402" t="s">
        <v>527</v>
      </c>
      <c r="B319" s="403" t="s">
        <v>1859</v>
      </c>
      <c r="C319" s="404" t="s">
        <v>949</v>
      </c>
      <c r="D319" s="404">
        <v>7382.61</v>
      </c>
      <c r="E319" s="404">
        <v>0</v>
      </c>
      <c r="F319" s="475"/>
      <c r="G319" s="475">
        <v>8859.1299999999992</v>
      </c>
      <c r="H319" s="475">
        <v>0</v>
      </c>
      <c r="I319" s="482" t="str">
        <f>Anexa_ro!D326</f>
        <v xml:space="preserve"> </v>
      </c>
      <c r="J319" s="476">
        <f>D319</f>
        <v>7382.61</v>
      </c>
      <c r="K319" s="485"/>
      <c r="L319" s="481"/>
      <c r="M319" s="481">
        <f t="shared" si="26"/>
        <v>0</v>
      </c>
      <c r="N319" s="481">
        <f t="shared" si="25"/>
        <v>0</v>
      </c>
      <c r="O319" s="478"/>
      <c r="P319" s="478"/>
    </row>
    <row r="320" spans="1:16" s="414" customFormat="1" ht="33.75" customHeight="1">
      <c r="A320" s="402" t="s">
        <v>528</v>
      </c>
      <c r="B320" s="403" t="s">
        <v>1860</v>
      </c>
      <c r="C320" s="404" t="s">
        <v>949</v>
      </c>
      <c r="D320" s="404">
        <v>17034.5</v>
      </c>
      <c r="E320" s="404">
        <v>0</v>
      </c>
      <c r="F320" s="475"/>
      <c r="G320" s="475">
        <v>20441.400000000001</v>
      </c>
      <c r="H320" s="475">
        <v>0</v>
      </c>
      <c r="I320" s="482" t="str">
        <f>Anexa_ro!D327</f>
        <v xml:space="preserve"> </v>
      </c>
      <c r="J320" s="476">
        <f>Anexa_ro!E327</f>
        <v>17249.560000000001</v>
      </c>
      <c r="K320" s="485"/>
      <c r="L320" s="481"/>
      <c r="M320" s="481">
        <f t="shared" si="26"/>
        <v>-215.06000000000131</v>
      </c>
      <c r="N320" s="481">
        <f t="shared" si="25"/>
        <v>0</v>
      </c>
      <c r="O320" s="478"/>
      <c r="P320" s="478"/>
    </row>
    <row r="321" spans="1:16" s="414" customFormat="1" ht="30.75" customHeight="1">
      <c r="A321" s="402" t="s">
        <v>529</v>
      </c>
      <c r="B321" s="403" t="s">
        <v>1861</v>
      </c>
      <c r="C321" s="404" t="s">
        <v>949</v>
      </c>
      <c r="D321" s="404">
        <v>20730.78</v>
      </c>
      <c r="E321" s="404">
        <v>0</v>
      </c>
      <c r="F321" s="475"/>
      <c r="G321" s="475">
        <v>24876.94</v>
      </c>
      <c r="H321" s="475">
        <v>0</v>
      </c>
      <c r="I321" s="482" t="str">
        <f>Anexa_ro!D328</f>
        <v xml:space="preserve"> </v>
      </c>
      <c r="J321" s="476">
        <f>D321</f>
        <v>20730.78</v>
      </c>
      <c r="K321" s="485"/>
      <c r="L321" s="481"/>
      <c r="M321" s="481">
        <f t="shared" si="26"/>
        <v>0</v>
      </c>
      <c r="N321" s="481">
        <f t="shared" si="25"/>
        <v>0</v>
      </c>
      <c r="O321" s="478"/>
      <c r="P321" s="478"/>
    </row>
    <row r="322" spans="1:16" s="414" customFormat="1" ht="31.5" customHeight="1">
      <c r="A322" s="402" t="s">
        <v>530</v>
      </c>
      <c r="B322" s="403" t="s">
        <v>1862</v>
      </c>
      <c r="C322" s="404" t="s">
        <v>949</v>
      </c>
      <c r="D322" s="404">
        <v>5795.17</v>
      </c>
      <c r="E322" s="404">
        <v>0</v>
      </c>
      <c r="F322" s="475"/>
      <c r="G322" s="475">
        <v>6954.2</v>
      </c>
      <c r="H322" s="475">
        <v>0</v>
      </c>
      <c r="I322" s="482" t="str">
        <f>Anexa_ro!D329</f>
        <v xml:space="preserve"> </v>
      </c>
      <c r="J322" s="476">
        <f>D322</f>
        <v>5795.17</v>
      </c>
      <c r="K322" s="485"/>
      <c r="L322" s="481"/>
      <c r="M322" s="481">
        <f t="shared" si="26"/>
        <v>0</v>
      </c>
      <c r="N322" s="481">
        <f t="shared" si="25"/>
        <v>0</v>
      </c>
      <c r="O322" s="478"/>
      <c r="P322" s="478"/>
    </row>
    <row r="323" spans="1:16" s="414" customFormat="1" ht="30" customHeight="1">
      <c r="A323" s="402" t="s">
        <v>531</v>
      </c>
      <c r="B323" s="403" t="s">
        <v>1863</v>
      </c>
      <c r="C323" s="404" t="s">
        <v>949</v>
      </c>
      <c r="D323" s="404">
        <v>6752.71</v>
      </c>
      <c r="E323" s="404">
        <v>0</v>
      </c>
      <c r="F323" s="475"/>
      <c r="G323" s="475">
        <v>8103.25</v>
      </c>
      <c r="H323" s="475">
        <v>0</v>
      </c>
      <c r="I323" s="482" t="str">
        <f>Anexa_ro!D330</f>
        <v xml:space="preserve"> </v>
      </c>
      <c r="J323" s="476">
        <f>D323</f>
        <v>6752.71</v>
      </c>
      <c r="K323" s="485"/>
      <c r="L323" s="481"/>
      <c r="M323" s="481">
        <f t="shared" si="26"/>
        <v>0</v>
      </c>
      <c r="N323" s="481">
        <f t="shared" si="25"/>
        <v>0</v>
      </c>
      <c r="O323" s="478"/>
      <c r="P323" s="478"/>
    </row>
    <row r="324" spans="1:16" s="414" customFormat="1" ht="30" customHeight="1">
      <c r="A324" s="402" t="s">
        <v>532</v>
      </c>
      <c r="B324" s="403" t="s">
        <v>1864</v>
      </c>
      <c r="C324" s="404" t="s">
        <v>949</v>
      </c>
      <c r="D324" s="404">
        <v>9743.59</v>
      </c>
      <c r="E324" s="404">
        <v>0</v>
      </c>
      <c r="F324" s="475"/>
      <c r="G324" s="475">
        <v>11692.31</v>
      </c>
      <c r="H324" s="475">
        <v>0</v>
      </c>
      <c r="I324" s="482" t="str">
        <f>Anexa_ro!D331</f>
        <v xml:space="preserve"> </v>
      </c>
      <c r="J324" s="476">
        <f>Anexa_ro!E331</f>
        <v>8724.4500000000007</v>
      </c>
      <c r="K324" s="485"/>
      <c r="L324" s="481"/>
      <c r="M324" s="481">
        <f t="shared" si="26"/>
        <v>1019.1399999999994</v>
      </c>
      <c r="N324" s="481">
        <f t="shared" si="25"/>
        <v>0</v>
      </c>
      <c r="O324" s="478"/>
      <c r="P324" s="478"/>
    </row>
    <row r="325" spans="1:16" s="414" customFormat="1" ht="36" customHeight="1">
      <c r="A325" s="402" t="s">
        <v>533</v>
      </c>
      <c r="B325" s="403" t="s">
        <v>1865</v>
      </c>
      <c r="C325" s="404" t="s">
        <v>949</v>
      </c>
      <c r="D325" s="404">
        <v>9222.9500000000007</v>
      </c>
      <c r="E325" s="404">
        <v>0</v>
      </c>
      <c r="F325" s="475"/>
      <c r="G325" s="475">
        <v>11067.54</v>
      </c>
      <c r="H325" s="475">
        <v>0</v>
      </c>
      <c r="I325" s="482" t="str">
        <f>Anexa_ro!D332</f>
        <v xml:space="preserve"> </v>
      </c>
      <c r="J325" s="476">
        <f t="shared" ref="J325:J336" si="27">D325</f>
        <v>9222.9500000000007</v>
      </c>
      <c r="K325" s="485"/>
      <c r="L325" s="481"/>
      <c r="M325" s="481">
        <f t="shared" si="26"/>
        <v>0</v>
      </c>
      <c r="N325" s="481">
        <f t="shared" si="25"/>
        <v>0</v>
      </c>
      <c r="O325" s="478"/>
      <c r="P325" s="478"/>
    </row>
    <row r="326" spans="1:16" s="414" customFormat="1" ht="33" customHeight="1">
      <c r="A326" s="402" t="s">
        <v>534</v>
      </c>
      <c r="B326" s="403" t="s">
        <v>1866</v>
      </c>
      <c r="C326" s="404" t="s">
        <v>949</v>
      </c>
      <c r="D326" s="404">
        <v>14585.42</v>
      </c>
      <c r="E326" s="404">
        <v>0</v>
      </c>
      <c r="F326" s="475"/>
      <c r="G326" s="475">
        <v>17502.5</v>
      </c>
      <c r="H326" s="475">
        <v>0</v>
      </c>
      <c r="I326" s="482" t="str">
        <f>Anexa_ro!D333</f>
        <v xml:space="preserve"> </v>
      </c>
      <c r="J326" s="476">
        <f t="shared" si="27"/>
        <v>14585.42</v>
      </c>
      <c r="K326" s="485"/>
      <c r="L326" s="481"/>
      <c r="M326" s="481">
        <f t="shared" si="26"/>
        <v>0</v>
      </c>
      <c r="N326" s="481">
        <f t="shared" si="25"/>
        <v>0</v>
      </c>
      <c r="O326" s="478"/>
      <c r="P326" s="478"/>
    </row>
    <row r="327" spans="1:16" s="414" customFormat="1" ht="32.25" customHeight="1">
      <c r="A327" s="402" t="s">
        <v>535</v>
      </c>
      <c r="B327" s="403" t="s">
        <v>1867</v>
      </c>
      <c r="C327" s="404" t="s">
        <v>949</v>
      </c>
      <c r="D327" s="404">
        <v>20748.509999999998</v>
      </c>
      <c r="E327" s="404">
        <v>0</v>
      </c>
      <c r="F327" s="475"/>
      <c r="G327" s="475">
        <v>24898.21</v>
      </c>
      <c r="H327" s="475">
        <v>0</v>
      </c>
      <c r="I327" s="482" t="str">
        <f>Anexa_ro!D334</f>
        <v xml:space="preserve"> </v>
      </c>
      <c r="J327" s="476">
        <f t="shared" si="27"/>
        <v>20748.509999999998</v>
      </c>
      <c r="K327" s="485"/>
      <c r="L327" s="481"/>
      <c r="M327" s="481">
        <f t="shared" si="26"/>
        <v>0</v>
      </c>
      <c r="N327" s="481">
        <f t="shared" si="25"/>
        <v>0</v>
      </c>
      <c r="O327" s="478"/>
      <c r="P327" s="478"/>
    </row>
    <row r="328" spans="1:16" s="414" customFormat="1" ht="36.75" customHeight="1">
      <c r="A328" s="402" t="s">
        <v>536</v>
      </c>
      <c r="B328" s="403" t="s">
        <v>1868</v>
      </c>
      <c r="C328" s="404" t="s">
        <v>949</v>
      </c>
      <c r="D328" s="404">
        <v>9021.25</v>
      </c>
      <c r="E328" s="404">
        <v>0</v>
      </c>
      <c r="F328" s="475"/>
      <c r="G328" s="475">
        <v>10825.5</v>
      </c>
      <c r="H328" s="475">
        <v>0</v>
      </c>
      <c r="I328" s="482" t="str">
        <f>Anexa_ro!D335</f>
        <v xml:space="preserve"> </v>
      </c>
      <c r="J328" s="476">
        <f t="shared" si="27"/>
        <v>9021.25</v>
      </c>
      <c r="K328" s="485"/>
      <c r="L328" s="481"/>
      <c r="M328" s="481">
        <f t="shared" si="26"/>
        <v>0</v>
      </c>
      <c r="N328" s="481">
        <f t="shared" si="25"/>
        <v>0</v>
      </c>
      <c r="O328" s="478"/>
      <c r="P328" s="478"/>
    </row>
    <row r="329" spans="1:16" s="414" customFormat="1" ht="37.5" customHeight="1">
      <c r="A329" s="402" t="s">
        <v>537</v>
      </c>
      <c r="B329" s="403" t="s">
        <v>1869</v>
      </c>
      <c r="C329" s="404" t="s">
        <v>949</v>
      </c>
      <c r="D329" s="404">
        <v>10991.93</v>
      </c>
      <c r="E329" s="404">
        <v>0</v>
      </c>
      <c r="F329" s="475"/>
      <c r="G329" s="475">
        <v>13190.32</v>
      </c>
      <c r="H329" s="475">
        <v>0</v>
      </c>
      <c r="I329" s="482" t="str">
        <f>Anexa_ro!D336</f>
        <v xml:space="preserve"> </v>
      </c>
      <c r="J329" s="476">
        <f t="shared" si="27"/>
        <v>10991.93</v>
      </c>
      <c r="K329" s="485"/>
      <c r="L329" s="481"/>
      <c r="M329" s="481">
        <f t="shared" si="26"/>
        <v>0</v>
      </c>
      <c r="N329" s="481">
        <f t="shared" si="25"/>
        <v>0</v>
      </c>
      <c r="O329" s="478"/>
      <c r="P329" s="478"/>
    </row>
    <row r="330" spans="1:16" s="414" customFormat="1" ht="38.25" customHeight="1">
      <c r="A330" s="402" t="s">
        <v>538</v>
      </c>
      <c r="B330" s="403" t="s">
        <v>1870</v>
      </c>
      <c r="C330" s="404" t="s">
        <v>949</v>
      </c>
      <c r="D330" s="404">
        <v>10991.93</v>
      </c>
      <c r="E330" s="404">
        <v>0</v>
      </c>
      <c r="F330" s="475"/>
      <c r="G330" s="475">
        <v>13190.32</v>
      </c>
      <c r="H330" s="475">
        <v>0</v>
      </c>
      <c r="I330" s="482" t="str">
        <f>Anexa_ro!D337</f>
        <v xml:space="preserve"> </v>
      </c>
      <c r="J330" s="476">
        <f t="shared" si="27"/>
        <v>10991.93</v>
      </c>
      <c r="K330" s="485"/>
      <c r="L330" s="481"/>
      <c r="M330" s="481">
        <f t="shared" si="26"/>
        <v>0</v>
      </c>
      <c r="N330" s="481">
        <f t="shared" si="25"/>
        <v>0</v>
      </c>
      <c r="O330" s="478"/>
      <c r="P330" s="478"/>
    </row>
    <row r="331" spans="1:16" s="414" customFormat="1" ht="36" customHeight="1">
      <c r="A331" s="402" t="s">
        <v>539</v>
      </c>
      <c r="B331" s="403" t="s">
        <v>1871</v>
      </c>
      <c r="C331" s="404" t="s">
        <v>949</v>
      </c>
      <c r="D331" s="404">
        <v>14601.77</v>
      </c>
      <c r="E331" s="404">
        <v>0</v>
      </c>
      <c r="F331" s="475"/>
      <c r="G331" s="475">
        <v>17522.12</v>
      </c>
      <c r="H331" s="475">
        <v>0</v>
      </c>
      <c r="I331" s="482" t="str">
        <f>Anexa_ro!D338</f>
        <v xml:space="preserve"> </v>
      </c>
      <c r="J331" s="476">
        <f t="shared" si="27"/>
        <v>14601.77</v>
      </c>
      <c r="K331" s="485"/>
      <c r="L331" s="481"/>
      <c r="M331" s="481">
        <f t="shared" si="26"/>
        <v>0</v>
      </c>
      <c r="N331" s="481">
        <f t="shared" si="25"/>
        <v>0</v>
      </c>
      <c r="O331" s="478"/>
      <c r="P331" s="478"/>
    </row>
    <row r="332" spans="1:16" s="414" customFormat="1" ht="33" customHeight="1">
      <c r="A332" s="402" t="s">
        <v>540</v>
      </c>
      <c r="B332" s="403" t="s">
        <v>1872</v>
      </c>
      <c r="C332" s="404" t="s">
        <v>949</v>
      </c>
      <c r="D332" s="404">
        <v>24062.71</v>
      </c>
      <c r="E332" s="404">
        <v>0</v>
      </c>
      <c r="F332" s="475"/>
      <c r="G332" s="475">
        <v>28875.25</v>
      </c>
      <c r="H332" s="475">
        <v>0</v>
      </c>
      <c r="I332" s="482" t="str">
        <f>Anexa_ro!D339</f>
        <v xml:space="preserve"> </v>
      </c>
      <c r="J332" s="476">
        <f t="shared" si="27"/>
        <v>24062.71</v>
      </c>
      <c r="K332" s="485"/>
      <c r="L332" s="481"/>
      <c r="M332" s="481">
        <f t="shared" si="26"/>
        <v>0</v>
      </c>
      <c r="N332" s="481">
        <f t="shared" si="25"/>
        <v>0</v>
      </c>
      <c r="O332" s="478"/>
      <c r="P332" s="478"/>
    </row>
    <row r="333" spans="1:16" s="414" customFormat="1" ht="35.25" customHeight="1">
      <c r="A333" s="402" t="s">
        <v>541</v>
      </c>
      <c r="B333" s="403" t="s">
        <v>1873</v>
      </c>
      <c r="C333" s="404" t="s">
        <v>949</v>
      </c>
      <c r="D333" s="404">
        <v>11019.24</v>
      </c>
      <c r="E333" s="404">
        <v>0</v>
      </c>
      <c r="F333" s="475"/>
      <c r="G333" s="475">
        <v>13223.09</v>
      </c>
      <c r="H333" s="475">
        <v>0</v>
      </c>
      <c r="I333" s="482" t="str">
        <f>Anexa_ro!D340</f>
        <v xml:space="preserve"> </v>
      </c>
      <c r="J333" s="476">
        <f t="shared" si="27"/>
        <v>11019.24</v>
      </c>
      <c r="K333" s="485"/>
      <c r="L333" s="481"/>
      <c r="M333" s="481">
        <f t="shared" si="26"/>
        <v>0</v>
      </c>
      <c r="N333" s="481">
        <f t="shared" si="25"/>
        <v>0</v>
      </c>
      <c r="O333" s="478"/>
      <c r="P333" s="478"/>
    </row>
    <row r="334" spans="1:16" s="414" customFormat="1" ht="33.75" customHeight="1">
      <c r="A334" s="402" t="s">
        <v>542</v>
      </c>
      <c r="B334" s="403" t="s">
        <v>1874</v>
      </c>
      <c r="C334" s="404" t="s">
        <v>949</v>
      </c>
      <c r="D334" s="404">
        <v>11019.24</v>
      </c>
      <c r="E334" s="404">
        <v>0</v>
      </c>
      <c r="F334" s="475"/>
      <c r="G334" s="475">
        <v>13223.09</v>
      </c>
      <c r="H334" s="475">
        <v>0</v>
      </c>
      <c r="I334" s="482" t="str">
        <f>Anexa_ro!D341</f>
        <v xml:space="preserve"> </v>
      </c>
      <c r="J334" s="476">
        <f t="shared" si="27"/>
        <v>11019.24</v>
      </c>
      <c r="K334" s="485"/>
      <c r="L334" s="481"/>
      <c r="M334" s="481">
        <f t="shared" si="26"/>
        <v>0</v>
      </c>
      <c r="N334" s="481">
        <f t="shared" si="25"/>
        <v>0</v>
      </c>
      <c r="O334" s="478"/>
      <c r="P334" s="478"/>
    </row>
    <row r="335" spans="1:16" s="414" customFormat="1" ht="36" customHeight="1">
      <c r="A335" s="402" t="s">
        <v>543</v>
      </c>
      <c r="B335" s="403" t="s">
        <v>1875</v>
      </c>
      <c r="C335" s="404" t="s">
        <v>949</v>
      </c>
      <c r="D335" s="404">
        <v>15130.02</v>
      </c>
      <c r="E335" s="404">
        <v>0</v>
      </c>
      <c r="F335" s="475"/>
      <c r="G335" s="475">
        <v>18156.02</v>
      </c>
      <c r="H335" s="475">
        <v>0</v>
      </c>
      <c r="I335" s="482" t="str">
        <f>Anexa_ro!D342</f>
        <v xml:space="preserve"> </v>
      </c>
      <c r="J335" s="476">
        <f t="shared" si="27"/>
        <v>15130.02</v>
      </c>
      <c r="K335" s="485"/>
      <c r="L335" s="481"/>
      <c r="M335" s="481">
        <f t="shared" si="26"/>
        <v>0</v>
      </c>
      <c r="N335" s="481">
        <f t="shared" si="25"/>
        <v>0</v>
      </c>
      <c r="O335" s="478"/>
      <c r="P335" s="478"/>
    </row>
    <row r="336" spans="1:16" s="414" customFormat="1" ht="35.25" customHeight="1">
      <c r="A336" s="402" t="s">
        <v>1255</v>
      </c>
      <c r="B336" s="403" t="s">
        <v>1876</v>
      </c>
      <c r="C336" s="404" t="s">
        <v>949</v>
      </c>
      <c r="D336" s="404">
        <v>24090.01</v>
      </c>
      <c r="E336" s="404">
        <v>0</v>
      </c>
      <c r="F336" s="475"/>
      <c r="G336" s="475">
        <v>28908.01</v>
      </c>
      <c r="H336" s="475">
        <v>0</v>
      </c>
      <c r="I336" s="482" t="str">
        <f>Anexa_ro!D343</f>
        <v xml:space="preserve"> </v>
      </c>
      <c r="J336" s="476">
        <f t="shared" si="27"/>
        <v>24090.01</v>
      </c>
      <c r="K336" s="485"/>
      <c r="L336" s="481"/>
      <c r="M336" s="481">
        <f t="shared" si="26"/>
        <v>0</v>
      </c>
      <c r="N336" s="481">
        <f t="shared" si="25"/>
        <v>0</v>
      </c>
      <c r="O336" s="478"/>
      <c r="P336" s="478"/>
    </row>
    <row r="337" spans="1:16" s="388" customFormat="1" ht="15" customHeight="1">
      <c r="A337" s="487" t="s">
        <v>1256</v>
      </c>
      <c r="B337" s="1024" t="s">
        <v>1375</v>
      </c>
      <c r="C337" s="1024"/>
      <c r="D337" s="1024"/>
      <c r="E337" s="1024"/>
      <c r="F337" s="1024"/>
      <c r="G337" s="1024"/>
      <c r="H337" s="1024"/>
      <c r="I337" s="484"/>
      <c r="J337" s="484"/>
      <c r="K337" s="484"/>
      <c r="L337" s="481">
        <f>C337-I337</f>
        <v>0</v>
      </c>
      <c r="M337" s="481">
        <f t="shared" si="26"/>
        <v>0</v>
      </c>
      <c r="N337" s="481">
        <f t="shared" si="25"/>
        <v>0</v>
      </c>
      <c r="O337" s="478"/>
      <c r="P337" s="478"/>
    </row>
    <row r="338" spans="1:16" ht="30">
      <c r="A338" s="402" t="s">
        <v>544</v>
      </c>
      <c r="B338" s="488" t="s">
        <v>1882</v>
      </c>
      <c r="C338" s="404">
        <v>225.89</v>
      </c>
      <c r="D338" s="404">
        <v>225.89</v>
      </c>
      <c r="E338" s="404">
        <v>0</v>
      </c>
      <c r="F338" s="475">
        <v>271.07</v>
      </c>
      <c r="G338" s="475">
        <v>271.07</v>
      </c>
      <c r="H338" s="475">
        <v>0</v>
      </c>
      <c r="I338" s="476">
        <f>C338</f>
        <v>225.89</v>
      </c>
      <c r="J338" s="476">
        <f>D338</f>
        <v>225.89</v>
      </c>
      <c r="K338" s="485"/>
      <c r="L338" s="481">
        <f>C338-I338</f>
        <v>0</v>
      </c>
      <c r="M338" s="481">
        <f t="shared" si="26"/>
        <v>0</v>
      </c>
      <c r="N338" s="481">
        <f t="shared" si="25"/>
        <v>0</v>
      </c>
      <c r="O338" s="478"/>
      <c r="P338" s="478"/>
    </row>
    <row r="339" spans="1:16" s="388" customFormat="1" ht="30" customHeight="1">
      <c r="A339" s="433" t="s">
        <v>1258</v>
      </c>
      <c r="B339" s="1024" t="s">
        <v>1259</v>
      </c>
      <c r="C339" s="1024"/>
      <c r="D339" s="1024"/>
      <c r="E339" s="1024"/>
      <c r="F339" s="1024"/>
      <c r="G339" s="1024"/>
      <c r="H339" s="1024"/>
      <c r="I339" s="484"/>
      <c r="J339" s="484"/>
      <c r="K339" s="484"/>
      <c r="L339" s="481">
        <f>C339-I339</f>
        <v>0</v>
      </c>
      <c r="M339" s="481">
        <f t="shared" si="26"/>
        <v>0</v>
      </c>
      <c r="N339" s="481">
        <f t="shared" si="25"/>
        <v>0</v>
      </c>
      <c r="O339" s="478"/>
      <c r="P339" s="478"/>
    </row>
    <row r="340" spans="1:16" ht="45">
      <c r="A340" s="402" t="s">
        <v>545</v>
      </c>
      <c r="B340" s="403" t="s">
        <v>1883</v>
      </c>
      <c r="C340" s="404">
        <v>388.76</v>
      </c>
      <c r="D340" s="404">
        <v>388.76</v>
      </c>
      <c r="E340" s="404">
        <v>61.9</v>
      </c>
      <c r="F340" s="475">
        <v>466.51</v>
      </c>
      <c r="G340" s="475">
        <v>466.51</v>
      </c>
      <c r="H340" s="475">
        <v>74.28</v>
      </c>
      <c r="I340" s="476">
        <f>C340</f>
        <v>388.76</v>
      </c>
      <c r="J340" s="476">
        <f>D340</f>
        <v>388.76</v>
      </c>
      <c r="K340" s="476">
        <f>H340</f>
        <v>74.28</v>
      </c>
      <c r="L340" s="481">
        <f>C340-I340</f>
        <v>0</v>
      </c>
      <c r="M340" s="481">
        <f t="shared" si="26"/>
        <v>0</v>
      </c>
      <c r="N340" s="481">
        <f t="shared" si="25"/>
        <v>0</v>
      </c>
      <c r="O340" s="478"/>
      <c r="P340" s="478"/>
    </row>
    <row r="341" spans="1:16" ht="45">
      <c r="A341" s="402" t="s">
        <v>546</v>
      </c>
      <c r="B341" s="403" t="s">
        <v>1884</v>
      </c>
      <c r="C341" s="418" t="s">
        <v>949</v>
      </c>
      <c r="D341" s="404">
        <v>391.69</v>
      </c>
      <c r="E341" s="404">
        <v>66.37</v>
      </c>
      <c r="F341" s="475"/>
      <c r="G341" s="475">
        <v>470.03</v>
      </c>
      <c r="H341" s="475">
        <v>79.64</v>
      </c>
      <c r="I341" s="476" t="str">
        <f>Anexa_ro!D347</f>
        <v/>
      </c>
      <c r="J341" s="476">
        <f>D341</f>
        <v>391.69</v>
      </c>
      <c r="K341" s="476">
        <f>H341</f>
        <v>79.64</v>
      </c>
      <c r="L341" s="481"/>
      <c r="M341" s="481">
        <f t="shared" si="26"/>
        <v>0</v>
      </c>
      <c r="N341" s="481">
        <f t="shared" si="25"/>
        <v>0</v>
      </c>
      <c r="O341" s="478"/>
      <c r="P341" s="478"/>
    </row>
    <row r="342" spans="1:16" ht="45">
      <c r="A342" s="402" t="s">
        <v>547</v>
      </c>
      <c r="B342" s="403" t="s">
        <v>1885</v>
      </c>
      <c r="C342" s="418" t="s">
        <v>949</v>
      </c>
      <c r="D342" s="404">
        <v>402</v>
      </c>
      <c r="E342" s="404">
        <v>76.680000000000007</v>
      </c>
      <c r="F342" s="475"/>
      <c r="G342" s="475">
        <v>482.4</v>
      </c>
      <c r="H342" s="475">
        <v>92.02</v>
      </c>
      <c r="I342" s="476" t="str">
        <f>Anexa_ro!D348</f>
        <v/>
      </c>
      <c r="J342" s="476">
        <f>D342</f>
        <v>402</v>
      </c>
      <c r="K342" s="476">
        <f>H342</f>
        <v>92.02</v>
      </c>
      <c r="L342" s="481"/>
      <c r="M342" s="481">
        <f t="shared" si="26"/>
        <v>0</v>
      </c>
      <c r="N342" s="481">
        <f t="shared" si="25"/>
        <v>0</v>
      </c>
      <c r="O342" s="478"/>
      <c r="P342" s="478"/>
    </row>
    <row r="343" spans="1:16" ht="45">
      <c r="A343" s="402" t="s">
        <v>548</v>
      </c>
      <c r="B343" s="403" t="s">
        <v>1886</v>
      </c>
      <c r="C343" s="418" t="s">
        <v>949</v>
      </c>
      <c r="D343" s="404">
        <v>407.04</v>
      </c>
      <c r="E343" s="404">
        <v>81.72</v>
      </c>
      <c r="F343" s="475"/>
      <c r="G343" s="475">
        <v>488.45</v>
      </c>
      <c r="H343" s="475">
        <v>98.06</v>
      </c>
      <c r="I343" s="476" t="str">
        <f>Anexa_ro!D349</f>
        <v/>
      </c>
      <c r="J343" s="476">
        <f>D343</f>
        <v>407.04</v>
      </c>
      <c r="K343" s="476">
        <f>H343</f>
        <v>98.06</v>
      </c>
      <c r="L343" s="481"/>
      <c r="M343" s="481">
        <f t="shared" si="26"/>
        <v>0</v>
      </c>
      <c r="N343" s="481">
        <f t="shared" si="25"/>
        <v>0</v>
      </c>
      <c r="O343" s="478"/>
      <c r="P343" s="478"/>
    </row>
    <row r="344" spans="1:16" ht="30" customHeight="1">
      <c r="A344" s="433" t="s">
        <v>1264</v>
      </c>
      <c r="B344" s="1024" t="s">
        <v>1265</v>
      </c>
      <c r="C344" s="1024"/>
      <c r="D344" s="1024"/>
      <c r="E344" s="1024"/>
      <c r="F344" s="1024"/>
      <c r="G344" s="1024"/>
      <c r="H344" s="1024"/>
      <c r="I344" s="489"/>
      <c r="J344" s="489"/>
      <c r="K344" s="490"/>
      <c r="L344" s="481">
        <f>C344-I344</f>
        <v>0</v>
      </c>
      <c r="M344" s="481">
        <f t="shared" si="26"/>
        <v>0</v>
      </c>
      <c r="N344" s="481">
        <f t="shared" si="25"/>
        <v>0</v>
      </c>
      <c r="O344" s="478"/>
      <c r="P344" s="478"/>
    </row>
    <row r="345" spans="1:16" ht="45">
      <c r="A345" s="402" t="s">
        <v>550</v>
      </c>
      <c r="B345" s="403" t="s">
        <v>1887</v>
      </c>
      <c r="C345" s="404">
        <v>396.25</v>
      </c>
      <c r="D345" s="404">
        <v>396.25</v>
      </c>
      <c r="E345" s="418">
        <v>0</v>
      </c>
      <c r="F345" s="475">
        <v>475.5</v>
      </c>
      <c r="G345" s="475">
        <v>475.5</v>
      </c>
      <c r="H345" s="475">
        <v>0</v>
      </c>
      <c r="I345" s="476">
        <f>C345</f>
        <v>396.25</v>
      </c>
      <c r="J345" s="476">
        <f>D345</f>
        <v>396.25</v>
      </c>
      <c r="K345" s="486"/>
      <c r="L345" s="481">
        <f>C345-I345</f>
        <v>0</v>
      </c>
      <c r="M345" s="481">
        <f t="shared" si="26"/>
        <v>0</v>
      </c>
      <c r="N345" s="481">
        <f t="shared" si="25"/>
        <v>0</v>
      </c>
      <c r="O345" s="478"/>
      <c r="P345" s="478"/>
    </row>
    <row r="346" spans="1:16" ht="30" customHeight="1">
      <c r="A346" s="433" t="s">
        <v>1266</v>
      </c>
      <c r="B346" s="1024" t="s">
        <v>1267</v>
      </c>
      <c r="C346" s="1024"/>
      <c r="D346" s="1024"/>
      <c r="E346" s="1024"/>
      <c r="F346" s="1024"/>
      <c r="G346" s="1024"/>
      <c r="H346" s="1024"/>
      <c r="I346" s="489"/>
      <c r="J346" s="489"/>
      <c r="K346" s="490"/>
      <c r="L346" s="481">
        <f>C346-I346</f>
        <v>0</v>
      </c>
      <c r="M346" s="481">
        <f t="shared" si="26"/>
        <v>0</v>
      </c>
      <c r="N346" s="481">
        <f t="shared" si="25"/>
        <v>0</v>
      </c>
      <c r="O346" s="478"/>
      <c r="P346" s="478"/>
    </row>
    <row r="347" spans="1:16" ht="30">
      <c r="A347" s="402" t="s">
        <v>551</v>
      </c>
      <c r="B347" s="403" t="s">
        <v>1888</v>
      </c>
      <c r="C347" s="404">
        <v>202.89</v>
      </c>
      <c r="D347" s="404">
        <v>202.89</v>
      </c>
      <c r="E347" s="404">
        <v>39.46</v>
      </c>
      <c r="F347" s="475">
        <v>243.47</v>
      </c>
      <c r="G347" s="475">
        <v>243.47</v>
      </c>
      <c r="H347" s="475">
        <v>47.35</v>
      </c>
      <c r="I347" s="476">
        <f>C347</f>
        <v>202.89</v>
      </c>
      <c r="J347" s="476">
        <f>D347</f>
        <v>202.89</v>
      </c>
      <c r="K347" s="476">
        <f>H347</f>
        <v>47.35</v>
      </c>
      <c r="L347" s="481">
        <f>C347-I347</f>
        <v>0</v>
      </c>
      <c r="M347" s="481">
        <f t="shared" si="26"/>
        <v>0</v>
      </c>
      <c r="N347" s="481">
        <f t="shared" si="25"/>
        <v>0</v>
      </c>
      <c r="O347" s="478"/>
      <c r="P347" s="478"/>
    </row>
    <row r="348" spans="1:16" ht="30">
      <c r="A348" s="402" t="s">
        <v>552</v>
      </c>
      <c r="B348" s="403" t="s">
        <v>1889</v>
      </c>
      <c r="C348" s="404" t="s">
        <v>949</v>
      </c>
      <c r="D348" s="404">
        <v>205.01</v>
      </c>
      <c r="E348" s="404">
        <v>41.58</v>
      </c>
      <c r="F348" s="475"/>
      <c r="G348" s="475">
        <v>246.01</v>
      </c>
      <c r="H348" s="475">
        <v>49.9</v>
      </c>
      <c r="I348" s="476" t="str">
        <f>Anexa_ro!D353</f>
        <v xml:space="preserve"> </v>
      </c>
      <c r="J348" s="476">
        <f>D348</f>
        <v>205.01</v>
      </c>
      <c r="K348" s="476">
        <f>H348</f>
        <v>49.9</v>
      </c>
      <c r="L348" s="481"/>
      <c r="M348" s="481">
        <f t="shared" si="26"/>
        <v>0</v>
      </c>
      <c r="N348" s="481">
        <f t="shared" si="25"/>
        <v>0</v>
      </c>
      <c r="O348" s="478"/>
      <c r="P348" s="478"/>
    </row>
    <row r="349" spans="1:16" ht="30">
      <c r="A349" s="402" t="s">
        <v>553</v>
      </c>
      <c r="B349" s="403" t="s">
        <v>1890</v>
      </c>
      <c r="C349" s="404" t="s">
        <v>949</v>
      </c>
      <c r="D349" s="404">
        <v>208.77</v>
      </c>
      <c r="E349" s="404">
        <v>45.34</v>
      </c>
      <c r="F349" s="475"/>
      <c r="G349" s="475">
        <v>250.52</v>
      </c>
      <c r="H349" s="475">
        <v>54.41</v>
      </c>
      <c r="I349" s="476" t="str">
        <f>Anexa_ro!D354</f>
        <v xml:space="preserve"> </v>
      </c>
      <c r="J349" s="476">
        <f>D349</f>
        <v>208.77</v>
      </c>
      <c r="K349" s="476">
        <f>H349</f>
        <v>54.41</v>
      </c>
      <c r="L349" s="481"/>
      <c r="M349" s="481">
        <f t="shared" si="26"/>
        <v>0</v>
      </c>
      <c r="N349" s="481">
        <f t="shared" si="25"/>
        <v>0</v>
      </c>
      <c r="O349" s="478"/>
      <c r="P349" s="478"/>
    </row>
    <row r="350" spans="1:16" ht="30" customHeight="1">
      <c r="A350" s="433" t="s">
        <v>1271</v>
      </c>
      <c r="B350" s="1024" t="s">
        <v>1379</v>
      </c>
      <c r="C350" s="1024"/>
      <c r="D350" s="1024"/>
      <c r="E350" s="1024"/>
      <c r="F350" s="1024"/>
      <c r="G350" s="1024"/>
      <c r="H350" s="1024"/>
      <c r="I350" s="484"/>
      <c r="J350" s="484"/>
      <c r="K350" s="484"/>
      <c r="L350" s="481">
        <f>C350-I350</f>
        <v>0</v>
      </c>
      <c r="M350" s="481">
        <f t="shared" si="26"/>
        <v>0</v>
      </c>
      <c r="N350" s="481">
        <f t="shared" si="25"/>
        <v>0</v>
      </c>
      <c r="O350" s="478"/>
      <c r="P350" s="478"/>
    </row>
    <row r="351" spans="1:16" ht="30" customHeight="1">
      <c r="A351" s="402" t="s">
        <v>556</v>
      </c>
      <c r="B351" s="403" t="s">
        <v>1891</v>
      </c>
      <c r="C351" s="404">
        <v>228.9</v>
      </c>
      <c r="D351" s="404">
        <v>228.9</v>
      </c>
      <c r="E351" s="404">
        <v>0</v>
      </c>
      <c r="F351" s="475">
        <v>274.68</v>
      </c>
      <c r="G351" s="475">
        <v>274.68</v>
      </c>
      <c r="H351" s="475">
        <v>0</v>
      </c>
      <c r="I351" s="476">
        <f>C351</f>
        <v>228.9</v>
      </c>
      <c r="J351" s="476">
        <f>D351</f>
        <v>228.9</v>
      </c>
      <c r="K351" s="486"/>
      <c r="L351" s="481">
        <f>C351-I351</f>
        <v>0</v>
      </c>
      <c r="M351" s="481">
        <f t="shared" si="26"/>
        <v>0</v>
      </c>
      <c r="N351" s="481">
        <f t="shared" si="25"/>
        <v>0</v>
      </c>
      <c r="O351" s="478"/>
      <c r="P351" s="478"/>
    </row>
    <row r="352" spans="1:16" ht="30" customHeight="1">
      <c r="A352" s="433" t="s">
        <v>1273</v>
      </c>
      <c r="B352" s="1024" t="s">
        <v>1274</v>
      </c>
      <c r="C352" s="1024"/>
      <c r="D352" s="1024"/>
      <c r="E352" s="1024"/>
      <c r="F352" s="1024"/>
      <c r="G352" s="1024"/>
      <c r="H352" s="1024"/>
      <c r="I352" s="484"/>
      <c r="J352" s="484"/>
      <c r="K352" s="484"/>
      <c r="L352" s="481">
        <f>C352-I352</f>
        <v>0</v>
      </c>
      <c r="M352" s="481">
        <f t="shared" si="26"/>
        <v>0</v>
      </c>
      <c r="N352" s="481">
        <f t="shared" si="25"/>
        <v>0</v>
      </c>
      <c r="O352" s="478"/>
      <c r="P352" s="478"/>
    </row>
    <row r="353" spans="1:16" ht="30">
      <c r="A353" s="402" t="s">
        <v>557</v>
      </c>
      <c r="B353" s="403" t="s">
        <v>1892</v>
      </c>
      <c r="C353" s="404">
        <v>186.66</v>
      </c>
      <c r="D353" s="404">
        <v>186.66</v>
      </c>
      <c r="E353" s="404">
        <v>23.23</v>
      </c>
      <c r="F353" s="475">
        <v>223.99</v>
      </c>
      <c r="G353" s="475">
        <v>223.99</v>
      </c>
      <c r="H353" s="475">
        <v>27.88</v>
      </c>
      <c r="I353" s="476">
        <f>C353</f>
        <v>186.66</v>
      </c>
      <c r="J353" s="476">
        <f>D353</f>
        <v>186.66</v>
      </c>
      <c r="K353" s="476">
        <f>H353</f>
        <v>27.88</v>
      </c>
      <c r="L353" s="481">
        <f>C353-I353</f>
        <v>0</v>
      </c>
      <c r="M353" s="481">
        <f t="shared" si="26"/>
        <v>0</v>
      </c>
      <c r="N353" s="481">
        <f t="shared" si="25"/>
        <v>0</v>
      </c>
      <c r="O353" s="478"/>
      <c r="P353" s="478"/>
    </row>
    <row r="354" spans="1:16" ht="30">
      <c r="A354" s="402" t="s">
        <v>558</v>
      </c>
      <c r="B354" s="403" t="s">
        <v>1893</v>
      </c>
      <c r="C354" s="404" t="s">
        <v>949</v>
      </c>
      <c r="D354" s="404">
        <v>191.25</v>
      </c>
      <c r="E354" s="404">
        <v>27.82</v>
      </c>
      <c r="F354" s="475"/>
      <c r="G354" s="475">
        <v>229.5</v>
      </c>
      <c r="H354" s="475">
        <v>33.380000000000003</v>
      </c>
      <c r="I354" s="476" t="str">
        <f>Anexa_ro!D358</f>
        <v xml:space="preserve"> </v>
      </c>
      <c r="J354" s="476">
        <f>D354</f>
        <v>191.25</v>
      </c>
      <c r="K354" s="476">
        <f>H354</f>
        <v>33.380000000000003</v>
      </c>
      <c r="L354" s="481"/>
      <c r="M354" s="481">
        <f t="shared" si="26"/>
        <v>0</v>
      </c>
      <c r="N354" s="481">
        <f t="shared" si="25"/>
        <v>0</v>
      </c>
      <c r="O354" s="478"/>
      <c r="P354" s="478"/>
    </row>
    <row r="355" spans="1:16" ht="30">
      <c r="A355" s="402" t="s">
        <v>559</v>
      </c>
      <c r="B355" s="403" t="s">
        <v>1894</v>
      </c>
      <c r="C355" s="404" t="s">
        <v>949</v>
      </c>
      <c r="D355" s="404">
        <v>198.59</v>
      </c>
      <c r="E355" s="404">
        <v>35.15</v>
      </c>
      <c r="F355" s="475"/>
      <c r="G355" s="475">
        <v>238.31</v>
      </c>
      <c r="H355" s="475">
        <v>42.18</v>
      </c>
      <c r="I355" s="476" t="str">
        <f>Anexa_ro!D359</f>
        <v xml:space="preserve"> </v>
      </c>
      <c r="J355" s="476">
        <f>D355</f>
        <v>198.59</v>
      </c>
      <c r="K355" s="476">
        <f>H355</f>
        <v>42.18</v>
      </c>
      <c r="L355" s="481"/>
      <c r="M355" s="481">
        <f t="shared" si="26"/>
        <v>0</v>
      </c>
      <c r="N355" s="481">
        <f t="shared" si="25"/>
        <v>0</v>
      </c>
      <c r="O355" s="478"/>
      <c r="P355" s="478"/>
    </row>
    <row r="356" spans="1:16" ht="30">
      <c r="A356" s="402" t="s">
        <v>560</v>
      </c>
      <c r="B356" s="403" t="s">
        <v>1895</v>
      </c>
      <c r="C356" s="404" t="s">
        <v>949</v>
      </c>
      <c r="D356" s="404">
        <v>202.07</v>
      </c>
      <c r="E356" s="404">
        <v>38.64</v>
      </c>
      <c r="F356" s="475"/>
      <c r="G356" s="475">
        <v>242.48</v>
      </c>
      <c r="H356" s="475">
        <v>46.37</v>
      </c>
      <c r="I356" s="476" t="str">
        <f>Anexa_ro!D360</f>
        <v xml:space="preserve"> </v>
      </c>
      <c r="J356" s="476">
        <f>D356</f>
        <v>202.07</v>
      </c>
      <c r="K356" s="476">
        <f>H356</f>
        <v>46.37</v>
      </c>
      <c r="L356" s="481"/>
      <c r="M356" s="481">
        <f t="shared" si="26"/>
        <v>0</v>
      </c>
      <c r="N356" s="481">
        <f t="shared" si="25"/>
        <v>0</v>
      </c>
      <c r="O356" s="478"/>
      <c r="P356" s="478"/>
    </row>
    <row r="357" spans="1:16" ht="30" customHeight="1">
      <c r="A357" s="433" t="s">
        <v>1279</v>
      </c>
      <c r="B357" s="1024" t="s">
        <v>1384</v>
      </c>
      <c r="C357" s="1024"/>
      <c r="D357" s="1024"/>
      <c r="E357" s="1024"/>
      <c r="F357" s="1024"/>
      <c r="G357" s="1024"/>
      <c r="H357" s="1024"/>
      <c r="I357" s="484"/>
      <c r="J357" s="484"/>
      <c r="K357" s="484"/>
      <c r="L357" s="481">
        <f>C357-I357</f>
        <v>0</v>
      </c>
      <c r="M357" s="481">
        <f t="shared" si="26"/>
        <v>0</v>
      </c>
      <c r="N357" s="481">
        <f t="shared" si="25"/>
        <v>0</v>
      </c>
      <c r="O357" s="478"/>
      <c r="P357" s="478"/>
    </row>
    <row r="358" spans="1:16" ht="30">
      <c r="A358" s="402" t="s">
        <v>562</v>
      </c>
      <c r="B358" s="403" t="s">
        <v>1896</v>
      </c>
      <c r="C358" s="404">
        <v>178.92</v>
      </c>
      <c r="D358" s="404">
        <v>178.92</v>
      </c>
      <c r="E358" s="404">
        <v>0</v>
      </c>
      <c r="F358" s="475">
        <v>214.7</v>
      </c>
      <c r="G358" s="475">
        <v>214.7</v>
      </c>
      <c r="H358" s="475">
        <v>0</v>
      </c>
      <c r="I358" s="476">
        <f>C358</f>
        <v>178.92</v>
      </c>
      <c r="J358" s="476">
        <f>D358</f>
        <v>178.92</v>
      </c>
      <c r="K358" s="485"/>
      <c r="L358" s="481">
        <f>C358-I358</f>
        <v>0</v>
      </c>
      <c r="M358" s="481">
        <f t="shared" si="26"/>
        <v>0</v>
      </c>
      <c r="N358" s="481">
        <f t="shared" si="25"/>
        <v>0</v>
      </c>
      <c r="O358" s="478"/>
      <c r="P358" s="478"/>
    </row>
    <row r="359" spans="1:16" ht="30" customHeight="1">
      <c r="A359" s="433" t="s">
        <v>1281</v>
      </c>
      <c r="B359" s="1024" t="s">
        <v>12</v>
      </c>
      <c r="C359" s="1024"/>
      <c r="D359" s="1024"/>
      <c r="E359" s="1024"/>
      <c r="F359" s="1024"/>
      <c r="G359" s="1024"/>
      <c r="H359" s="1024"/>
      <c r="I359" s="484"/>
      <c r="J359" s="484"/>
      <c r="K359" s="484"/>
      <c r="L359" s="481">
        <f>C359-I359</f>
        <v>0</v>
      </c>
      <c r="M359" s="481">
        <f t="shared" si="26"/>
        <v>0</v>
      </c>
      <c r="N359" s="481">
        <f t="shared" si="25"/>
        <v>0</v>
      </c>
      <c r="O359" s="478"/>
      <c r="P359" s="478"/>
    </row>
    <row r="360" spans="1:16" ht="15" customHeight="1">
      <c r="A360" s="402" t="s">
        <v>563</v>
      </c>
      <c r="B360" s="491" t="s">
        <v>1897</v>
      </c>
      <c r="C360" s="404" t="s">
        <v>949</v>
      </c>
      <c r="D360" s="404">
        <v>161.38</v>
      </c>
      <c r="E360" s="404">
        <v>34.39</v>
      </c>
      <c r="F360" s="475"/>
      <c r="G360" s="475">
        <v>193.66</v>
      </c>
      <c r="H360" s="475">
        <v>41.27</v>
      </c>
      <c r="I360" s="476">
        <f>Anexa_ro!D363</f>
        <v>78.67</v>
      </c>
      <c r="J360" s="476">
        <f>Anexa_ro!E363</f>
        <v>78.67</v>
      </c>
      <c r="K360" s="476">
        <f>Anexa_ro!F363</f>
        <v>40.57</v>
      </c>
      <c r="L360" s="481"/>
      <c r="M360" s="481">
        <f t="shared" si="26"/>
        <v>82.71</v>
      </c>
      <c r="N360" s="481">
        <f t="shared" si="25"/>
        <v>0.70000000000000284</v>
      </c>
      <c r="O360" s="478"/>
      <c r="P360" s="478"/>
    </row>
    <row r="361" spans="1:16" ht="15" customHeight="1">
      <c r="A361" s="402" t="s">
        <v>564</v>
      </c>
      <c r="B361" s="491" t="s">
        <v>1898</v>
      </c>
      <c r="C361" s="404" t="s">
        <v>949</v>
      </c>
      <c r="D361" s="404">
        <v>162.52000000000001</v>
      </c>
      <c r="E361" s="404">
        <v>36.840000000000003</v>
      </c>
      <c r="F361" s="475"/>
      <c r="G361" s="475">
        <v>195.02</v>
      </c>
      <c r="H361" s="475">
        <v>44.21</v>
      </c>
      <c r="I361" s="476" t="str">
        <f>Anexa_ro!D364</f>
        <v xml:space="preserve"> </v>
      </c>
      <c r="J361" s="476">
        <f>Anexa_ro!E364</f>
        <v>80.09</v>
      </c>
      <c r="K361" s="476">
        <f>Anexa_ro!F364</f>
        <v>43.7</v>
      </c>
      <c r="L361" s="481"/>
      <c r="M361" s="481">
        <f t="shared" si="26"/>
        <v>82.43</v>
      </c>
      <c r="N361" s="481">
        <f t="shared" si="25"/>
        <v>0.50999999999999801</v>
      </c>
      <c r="O361" s="478"/>
      <c r="P361" s="478"/>
    </row>
    <row r="362" spans="1:16" ht="15" customHeight="1">
      <c r="A362" s="402" t="s">
        <v>565</v>
      </c>
      <c r="B362" s="491" t="s">
        <v>1899</v>
      </c>
      <c r="C362" s="404" t="s">
        <v>949</v>
      </c>
      <c r="D362" s="404">
        <v>165.43</v>
      </c>
      <c r="E362" s="404">
        <v>39.75</v>
      </c>
      <c r="F362" s="475"/>
      <c r="G362" s="475">
        <v>198.52</v>
      </c>
      <c r="H362" s="475">
        <v>47.7</v>
      </c>
      <c r="I362" s="476" t="str">
        <f>Anexa_ro!D365</f>
        <v xml:space="preserve"> </v>
      </c>
      <c r="J362" s="476">
        <f>Anexa_ro!E365</f>
        <v>83.83</v>
      </c>
      <c r="K362" s="476">
        <f>Anexa_ro!F365</f>
        <v>47.44</v>
      </c>
      <c r="L362" s="481"/>
      <c r="M362" s="481">
        <f t="shared" si="26"/>
        <v>81.600000000000009</v>
      </c>
      <c r="N362" s="481">
        <f t="shared" si="25"/>
        <v>0.26000000000000512</v>
      </c>
      <c r="O362" s="478"/>
      <c r="P362" s="478"/>
    </row>
    <row r="363" spans="1:16" ht="15" customHeight="1">
      <c r="A363" s="402" t="s">
        <v>566</v>
      </c>
      <c r="B363" s="491" t="s">
        <v>1900</v>
      </c>
      <c r="C363" s="404" t="s">
        <v>949</v>
      </c>
      <c r="D363" s="404">
        <v>166.16</v>
      </c>
      <c r="E363" s="404">
        <v>40.49</v>
      </c>
      <c r="F363" s="475"/>
      <c r="G363" s="475">
        <v>199.39</v>
      </c>
      <c r="H363" s="475">
        <v>48.59</v>
      </c>
      <c r="I363" s="476" t="str">
        <f>Anexa_ro!D366</f>
        <v xml:space="preserve"> </v>
      </c>
      <c r="J363" s="476">
        <f>Anexa_ro!E366</f>
        <v>84.65</v>
      </c>
      <c r="K363" s="476">
        <f>Anexa_ro!F366</f>
        <v>48.26</v>
      </c>
      <c r="L363" s="481"/>
      <c r="M363" s="481">
        <f t="shared" si="26"/>
        <v>81.509999999999991</v>
      </c>
      <c r="N363" s="481">
        <f t="shared" si="25"/>
        <v>0.3300000000000054</v>
      </c>
      <c r="O363" s="478"/>
      <c r="P363" s="478"/>
    </row>
    <row r="364" spans="1:16" ht="15" customHeight="1">
      <c r="A364" s="402" t="s">
        <v>567</v>
      </c>
      <c r="B364" s="491" t="s">
        <v>1901</v>
      </c>
      <c r="C364" s="404" t="s">
        <v>949</v>
      </c>
      <c r="D364" s="404">
        <v>167.3</v>
      </c>
      <c r="E364" s="404">
        <v>41.63</v>
      </c>
      <c r="F364" s="475"/>
      <c r="G364" s="475">
        <v>200.76</v>
      </c>
      <c r="H364" s="475">
        <v>49.96</v>
      </c>
      <c r="I364" s="476" t="str">
        <f>Anexa_ro!D367</f>
        <v xml:space="preserve"> </v>
      </c>
      <c r="J364" s="476">
        <f>Anexa_ro!E367</f>
        <v>86.06</v>
      </c>
      <c r="K364" s="476">
        <f>Anexa_ro!F367</f>
        <v>49.67</v>
      </c>
      <c r="L364" s="481"/>
      <c r="M364" s="481">
        <f t="shared" si="26"/>
        <v>81.240000000000009</v>
      </c>
      <c r="N364" s="481">
        <f t="shared" si="25"/>
        <v>0.28999999999999915</v>
      </c>
      <c r="O364" s="478"/>
      <c r="P364" s="478"/>
    </row>
    <row r="365" spans="1:16" ht="15" customHeight="1">
      <c r="A365" s="402" t="s">
        <v>568</v>
      </c>
      <c r="B365" s="491" t="s">
        <v>1902</v>
      </c>
      <c r="C365" s="404" t="s">
        <v>949</v>
      </c>
      <c r="D365" s="404">
        <v>167.67</v>
      </c>
      <c r="E365" s="404">
        <v>41.99</v>
      </c>
      <c r="F365" s="475"/>
      <c r="G365" s="475">
        <v>201.2</v>
      </c>
      <c r="H365" s="475">
        <v>50.39</v>
      </c>
      <c r="I365" s="476" t="str">
        <f>Anexa_ro!D368</f>
        <v xml:space="preserve"> </v>
      </c>
      <c r="J365" s="476">
        <f>Anexa_ro!E368</f>
        <v>86.47</v>
      </c>
      <c r="K365" s="476">
        <f>Anexa_ro!F368</f>
        <v>50.08</v>
      </c>
      <c r="L365" s="481"/>
      <c r="M365" s="481">
        <f t="shared" si="26"/>
        <v>81.199999999999989</v>
      </c>
      <c r="N365" s="481">
        <f t="shared" si="25"/>
        <v>0.31000000000000227</v>
      </c>
      <c r="O365" s="478"/>
      <c r="P365" s="478"/>
    </row>
    <row r="366" spans="1:16" ht="15" customHeight="1">
      <c r="A366" s="402" t="s">
        <v>569</v>
      </c>
      <c r="B366" s="491" t="s">
        <v>1903</v>
      </c>
      <c r="C366" s="404" t="s">
        <v>949</v>
      </c>
      <c r="D366" s="404">
        <v>185.38</v>
      </c>
      <c r="E366" s="404">
        <v>59.7</v>
      </c>
      <c r="F366" s="475"/>
      <c r="G366" s="475">
        <v>222.46</v>
      </c>
      <c r="H366" s="475">
        <v>71.64</v>
      </c>
      <c r="I366" s="476" t="str">
        <f>Anexa_ro!D369</f>
        <v xml:space="preserve"> </v>
      </c>
      <c r="J366" s="476">
        <f>Anexa_ro!E369</f>
        <v>111.15</v>
      </c>
      <c r="K366" s="476">
        <f>Anexa_ro!F369</f>
        <v>74.760000000000005</v>
      </c>
      <c r="L366" s="481"/>
      <c r="M366" s="481">
        <f t="shared" si="26"/>
        <v>74.22999999999999</v>
      </c>
      <c r="N366" s="481">
        <f t="shared" si="25"/>
        <v>-3.1200000000000045</v>
      </c>
      <c r="O366" s="478"/>
      <c r="P366" s="478"/>
    </row>
    <row r="367" spans="1:16" ht="15" customHeight="1">
      <c r="A367" s="402" t="s">
        <v>570</v>
      </c>
      <c r="B367" s="491" t="s">
        <v>1904</v>
      </c>
      <c r="C367" s="404" t="s">
        <v>949</v>
      </c>
      <c r="D367" s="404">
        <v>185.38</v>
      </c>
      <c r="E367" s="404">
        <v>59.7</v>
      </c>
      <c r="F367" s="475"/>
      <c r="G367" s="475">
        <v>222.46</v>
      </c>
      <c r="H367" s="475">
        <v>71.64</v>
      </c>
      <c r="I367" s="476" t="str">
        <f>Anexa_ro!D370</f>
        <v xml:space="preserve"> </v>
      </c>
      <c r="J367" s="476">
        <f>Anexa_ro!E370</f>
        <v>111.15</v>
      </c>
      <c r="K367" s="476">
        <f>Anexa_ro!F370</f>
        <v>74.760000000000005</v>
      </c>
      <c r="L367" s="481"/>
      <c r="M367" s="481">
        <f t="shared" si="26"/>
        <v>74.22999999999999</v>
      </c>
      <c r="N367" s="481">
        <f t="shared" si="25"/>
        <v>-3.1200000000000045</v>
      </c>
      <c r="O367" s="478"/>
      <c r="P367" s="478"/>
    </row>
    <row r="368" spans="1:16" ht="15" customHeight="1">
      <c r="A368" s="402" t="s">
        <v>571</v>
      </c>
      <c r="B368" s="491" t="s">
        <v>1905</v>
      </c>
      <c r="C368" s="404" t="s">
        <v>949</v>
      </c>
      <c r="D368" s="404">
        <v>209.54</v>
      </c>
      <c r="E368" s="404">
        <v>83.86</v>
      </c>
      <c r="F368" s="475"/>
      <c r="G368" s="475">
        <v>251.45</v>
      </c>
      <c r="H368" s="475">
        <v>100.63</v>
      </c>
      <c r="I368" s="476" t="str">
        <f>Anexa_ro!D371</f>
        <v xml:space="preserve"> </v>
      </c>
      <c r="J368" s="476">
        <f>Anexa_ro!E371</f>
        <v>142.72</v>
      </c>
      <c r="K368" s="476">
        <f>Anexa_ro!F371</f>
        <v>106.33</v>
      </c>
      <c r="L368" s="481"/>
      <c r="M368" s="481">
        <f t="shared" si="26"/>
        <v>66.819999999999993</v>
      </c>
      <c r="N368" s="481">
        <f t="shared" ref="N368:N402" si="28">H368-K368</f>
        <v>-5.7000000000000028</v>
      </c>
      <c r="O368" s="478"/>
      <c r="P368" s="478"/>
    </row>
    <row r="369" spans="1:16" ht="15" customHeight="1">
      <c r="A369" s="402" t="s">
        <v>572</v>
      </c>
      <c r="B369" s="491" t="s">
        <v>1906</v>
      </c>
      <c r="C369" s="404" t="s">
        <v>949</v>
      </c>
      <c r="D369" s="404">
        <v>209.69</v>
      </c>
      <c r="E369" s="404">
        <v>84.02</v>
      </c>
      <c r="F369" s="475"/>
      <c r="G369" s="475">
        <v>251.63</v>
      </c>
      <c r="H369" s="475">
        <v>100.82</v>
      </c>
      <c r="I369" s="476" t="str">
        <f>Anexa_ro!D372</f>
        <v xml:space="preserve"> </v>
      </c>
      <c r="J369" s="476">
        <f>Anexa_ro!E372</f>
        <v>142.82</v>
      </c>
      <c r="K369" s="476">
        <f>Anexa_ro!F372</f>
        <v>106.43</v>
      </c>
      <c r="L369" s="481"/>
      <c r="M369" s="481">
        <f t="shared" ref="M369:M383" si="29">D369-J369</f>
        <v>66.87</v>
      </c>
      <c r="N369" s="481">
        <f t="shared" si="28"/>
        <v>-5.6100000000000136</v>
      </c>
      <c r="O369" s="478"/>
      <c r="P369" s="478"/>
    </row>
    <row r="370" spans="1:16" ht="15" customHeight="1">
      <c r="A370" s="402" t="s">
        <v>573</v>
      </c>
      <c r="B370" s="491" t="s">
        <v>1907</v>
      </c>
      <c r="C370" s="404" t="s">
        <v>949</v>
      </c>
      <c r="D370" s="404">
        <v>209.77</v>
      </c>
      <c r="E370" s="404">
        <v>84.09</v>
      </c>
      <c r="F370" s="475"/>
      <c r="G370" s="475">
        <v>251.72</v>
      </c>
      <c r="H370" s="475">
        <v>100.91</v>
      </c>
      <c r="I370" s="476" t="str">
        <f>Anexa_ro!D373</f>
        <v xml:space="preserve"> </v>
      </c>
      <c r="J370" s="476">
        <f>Anexa_ro!E373</f>
        <v>142.87</v>
      </c>
      <c r="K370" s="476">
        <f>Anexa_ro!F373</f>
        <v>106.48</v>
      </c>
      <c r="L370" s="481"/>
      <c r="M370" s="481">
        <f t="shared" si="29"/>
        <v>66.900000000000006</v>
      </c>
      <c r="N370" s="481">
        <f t="shared" si="28"/>
        <v>-5.5700000000000074</v>
      </c>
      <c r="O370" s="478"/>
      <c r="P370" s="478"/>
    </row>
    <row r="371" spans="1:16" ht="30" customHeight="1">
      <c r="A371" s="433" t="s">
        <v>1293</v>
      </c>
      <c r="B371" s="1024" t="s">
        <v>13</v>
      </c>
      <c r="C371" s="1024"/>
      <c r="D371" s="1024"/>
      <c r="E371" s="1024"/>
      <c r="F371" s="1024"/>
      <c r="G371" s="1024"/>
      <c r="H371" s="1024"/>
      <c r="I371" s="484"/>
      <c r="J371" s="484"/>
      <c r="K371" s="484"/>
      <c r="L371" s="481">
        <f>C371-I371</f>
        <v>0</v>
      </c>
      <c r="M371" s="481">
        <f t="shared" si="29"/>
        <v>0</v>
      </c>
      <c r="N371" s="481">
        <f t="shared" si="28"/>
        <v>0</v>
      </c>
      <c r="O371" s="478"/>
      <c r="P371" s="478"/>
    </row>
    <row r="372" spans="1:16" ht="15" customHeight="1">
      <c r="A372" s="402" t="s">
        <v>574</v>
      </c>
      <c r="B372" s="491" t="s">
        <v>1908</v>
      </c>
      <c r="C372" s="404">
        <v>288.83999999999997</v>
      </c>
      <c r="D372" s="404">
        <v>288.83999999999997</v>
      </c>
      <c r="E372" s="404">
        <v>34.86</v>
      </c>
      <c r="F372" s="475">
        <v>346.61</v>
      </c>
      <c r="G372" s="475">
        <v>346.61</v>
      </c>
      <c r="H372" s="475">
        <v>41.83</v>
      </c>
      <c r="I372" s="476">
        <f>Anexa_ro!D375</f>
        <v>115.4</v>
      </c>
      <c r="J372" s="476">
        <f>Anexa_ro!E375</f>
        <v>115.4</v>
      </c>
      <c r="K372" s="476">
        <f>Anexa_ro!F375</f>
        <v>39.19</v>
      </c>
      <c r="L372" s="481">
        <f>C372-I372</f>
        <v>173.43999999999997</v>
      </c>
      <c r="M372" s="481">
        <f t="shared" si="29"/>
        <v>173.43999999999997</v>
      </c>
      <c r="N372" s="481">
        <f t="shared" si="28"/>
        <v>2.6400000000000006</v>
      </c>
      <c r="O372" s="478"/>
      <c r="P372" s="478"/>
    </row>
    <row r="373" spans="1:16" ht="15" customHeight="1">
      <c r="A373" s="402" t="s">
        <v>575</v>
      </c>
      <c r="B373" s="491" t="s">
        <v>1909</v>
      </c>
      <c r="C373" s="404" t="s">
        <v>949</v>
      </c>
      <c r="D373" s="404">
        <v>290.52</v>
      </c>
      <c r="E373" s="404">
        <v>39.17</v>
      </c>
      <c r="F373" s="475"/>
      <c r="G373" s="475">
        <v>348.62</v>
      </c>
      <c r="H373" s="475">
        <v>47</v>
      </c>
      <c r="I373" s="476" t="str">
        <f>Anexa_ro!D376</f>
        <v xml:space="preserve"> </v>
      </c>
      <c r="J373" s="476">
        <f>Anexa_ro!E376</f>
        <v>117.52</v>
      </c>
      <c r="K373" s="476">
        <f>Anexa_ro!F376</f>
        <v>44.74</v>
      </c>
      <c r="L373" s="481"/>
      <c r="M373" s="481">
        <f t="shared" si="29"/>
        <v>173</v>
      </c>
      <c r="N373" s="481">
        <f t="shared" si="28"/>
        <v>2.259999999999998</v>
      </c>
      <c r="O373" s="478"/>
      <c r="P373" s="478"/>
    </row>
    <row r="374" spans="1:16" ht="15" customHeight="1">
      <c r="A374" s="402" t="s">
        <v>576</v>
      </c>
      <c r="B374" s="491" t="s">
        <v>1910</v>
      </c>
      <c r="C374" s="404" t="s">
        <v>949</v>
      </c>
      <c r="D374" s="404">
        <v>294.44</v>
      </c>
      <c r="E374" s="404">
        <v>43.08</v>
      </c>
      <c r="F374" s="475"/>
      <c r="G374" s="475">
        <v>353.33</v>
      </c>
      <c r="H374" s="475">
        <v>51.7</v>
      </c>
      <c r="I374" s="476" t="str">
        <f>Anexa_ro!D377</f>
        <v xml:space="preserve"> </v>
      </c>
      <c r="J374" s="476">
        <f>Anexa_ro!E377</f>
        <v>122.57</v>
      </c>
      <c r="K374" s="476">
        <f>Anexa_ro!F377</f>
        <v>49.79</v>
      </c>
      <c r="L374" s="481"/>
      <c r="M374" s="481">
        <f t="shared" si="29"/>
        <v>171.87</v>
      </c>
      <c r="N374" s="481">
        <f t="shared" si="28"/>
        <v>1.9100000000000037</v>
      </c>
      <c r="O374" s="478"/>
      <c r="P374" s="478"/>
    </row>
    <row r="375" spans="1:16" ht="15" customHeight="1">
      <c r="A375" s="402" t="s">
        <v>577</v>
      </c>
      <c r="B375" s="491" t="s">
        <v>1911</v>
      </c>
      <c r="C375" s="404" t="s">
        <v>949</v>
      </c>
      <c r="D375" s="404">
        <v>295.17</v>
      </c>
      <c r="E375" s="404">
        <v>43.82</v>
      </c>
      <c r="F375" s="475"/>
      <c r="G375" s="475">
        <v>354.2</v>
      </c>
      <c r="H375" s="475">
        <v>52.58</v>
      </c>
      <c r="I375" s="476" t="str">
        <f>Anexa_ro!D378</f>
        <v xml:space="preserve"> </v>
      </c>
      <c r="J375" s="476">
        <f>Anexa_ro!E378</f>
        <v>123.39</v>
      </c>
      <c r="K375" s="476">
        <f>Anexa_ro!F378</f>
        <v>50.61</v>
      </c>
      <c r="L375" s="481"/>
      <c r="M375" s="481">
        <f t="shared" si="29"/>
        <v>171.78000000000003</v>
      </c>
      <c r="N375" s="481">
        <f t="shared" si="28"/>
        <v>1.9699999999999989</v>
      </c>
      <c r="O375" s="478"/>
      <c r="P375" s="478"/>
    </row>
    <row r="376" spans="1:16" ht="15" customHeight="1">
      <c r="A376" s="402" t="s">
        <v>578</v>
      </c>
      <c r="B376" s="491" t="s">
        <v>1912</v>
      </c>
      <c r="C376" s="404" t="s">
        <v>949</v>
      </c>
      <c r="D376" s="404">
        <v>295.54000000000002</v>
      </c>
      <c r="E376" s="404">
        <v>44.18</v>
      </c>
      <c r="F376" s="475"/>
      <c r="G376" s="475">
        <v>354.65</v>
      </c>
      <c r="H376" s="475">
        <v>53.02</v>
      </c>
      <c r="I376" s="476" t="str">
        <f>Anexa_ro!D379</f>
        <v xml:space="preserve"> </v>
      </c>
      <c r="J376" s="476">
        <f>Anexa_ro!E379</f>
        <v>123.79</v>
      </c>
      <c r="K376" s="476">
        <f>Anexa_ro!F379</f>
        <v>51.01</v>
      </c>
      <c r="L376" s="481"/>
      <c r="M376" s="481">
        <f t="shared" si="29"/>
        <v>171.75</v>
      </c>
      <c r="N376" s="481">
        <f t="shared" si="28"/>
        <v>2.0100000000000051</v>
      </c>
      <c r="O376" s="478"/>
      <c r="P376" s="478"/>
    </row>
    <row r="377" spans="1:16" ht="15" customHeight="1">
      <c r="A377" s="402" t="s">
        <v>579</v>
      </c>
      <c r="B377" s="491" t="s">
        <v>1913</v>
      </c>
      <c r="C377" s="404" t="s">
        <v>949</v>
      </c>
      <c r="D377" s="404">
        <v>295.91000000000003</v>
      </c>
      <c r="E377" s="404">
        <v>44.55</v>
      </c>
      <c r="F377" s="475"/>
      <c r="G377" s="475">
        <v>355.09</v>
      </c>
      <c r="H377" s="475">
        <v>53.46</v>
      </c>
      <c r="I377" s="476" t="str">
        <f>Anexa_ro!D380</f>
        <v xml:space="preserve"> </v>
      </c>
      <c r="J377" s="476">
        <f>Anexa_ro!E380</f>
        <v>124.2</v>
      </c>
      <c r="K377" s="476">
        <f>Anexa_ro!F380</f>
        <v>51.42</v>
      </c>
      <c r="L377" s="481"/>
      <c r="M377" s="481">
        <f t="shared" si="29"/>
        <v>171.71000000000004</v>
      </c>
      <c r="N377" s="481">
        <f t="shared" si="28"/>
        <v>2.0399999999999991</v>
      </c>
      <c r="O377" s="478"/>
      <c r="P377" s="478"/>
    </row>
    <row r="378" spans="1:16" ht="15" customHeight="1">
      <c r="A378" s="402" t="s">
        <v>580</v>
      </c>
      <c r="B378" s="491" t="s">
        <v>1914</v>
      </c>
      <c r="C378" s="404" t="s">
        <v>949</v>
      </c>
      <c r="D378" s="404">
        <v>304.76</v>
      </c>
      <c r="E378" s="404">
        <v>53.41</v>
      </c>
      <c r="F378" s="475"/>
      <c r="G378" s="475">
        <v>365.71</v>
      </c>
      <c r="H378" s="475">
        <v>64.09</v>
      </c>
      <c r="I378" s="476" t="str">
        <f>Anexa_ro!D381</f>
        <v xml:space="preserve"> </v>
      </c>
      <c r="J378" s="476">
        <f>Anexa_ro!E381</f>
        <v>136.06</v>
      </c>
      <c r="K378" s="476">
        <f>Anexa_ro!F381</f>
        <v>63.28</v>
      </c>
      <c r="L378" s="481"/>
      <c r="M378" s="481">
        <f t="shared" si="29"/>
        <v>168.7</v>
      </c>
      <c r="N378" s="481">
        <f t="shared" si="28"/>
        <v>0.81000000000000227</v>
      </c>
      <c r="O378" s="478"/>
      <c r="P378" s="478"/>
    </row>
    <row r="379" spans="1:16" ht="15" customHeight="1">
      <c r="A379" s="402" t="s">
        <v>581</v>
      </c>
      <c r="B379" s="491" t="s">
        <v>1915</v>
      </c>
      <c r="C379" s="404" t="s">
        <v>949</v>
      </c>
      <c r="D379" s="404">
        <v>304.76</v>
      </c>
      <c r="E379" s="404">
        <v>53.41</v>
      </c>
      <c r="F379" s="475"/>
      <c r="G379" s="475">
        <v>365.71</v>
      </c>
      <c r="H379" s="475">
        <v>64.09</v>
      </c>
      <c r="I379" s="476" t="str">
        <f>Anexa_ro!D382</f>
        <v xml:space="preserve"> </v>
      </c>
      <c r="J379" s="476">
        <f>Anexa_ro!E382</f>
        <v>136.06</v>
      </c>
      <c r="K379" s="476">
        <f>Anexa_ro!F382</f>
        <v>63.28</v>
      </c>
      <c r="L379" s="481"/>
      <c r="M379" s="481">
        <f t="shared" si="29"/>
        <v>168.7</v>
      </c>
      <c r="N379" s="481">
        <f t="shared" si="28"/>
        <v>0.81000000000000227</v>
      </c>
      <c r="O379" s="478"/>
      <c r="P379" s="478"/>
    </row>
    <row r="380" spans="1:16" ht="15" customHeight="1">
      <c r="A380" s="402" t="s">
        <v>582</v>
      </c>
      <c r="B380" s="491" t="s">
        <v>1916</v>
      </c>
      <c r="C380" s="404" t="s">
        <v>949</v>
      </c>
      <c r="D380" s="404">
        <v>315.57</v>
      </c>
      <c r="E380" s="404">
        <v>64.209999999999994</v>
      </c>
      <c r="F380" s="475"/>
      <c r="G380" s="475">
        <v>378.68</v>
      </c>
      <c r="H380" s="475">
        <v>77.05</v>
      </c>
      <c r="I380" s="476" t="str">
        <f>Anexa_ro!D383</f>
        <v xml:space="preserve"> </v>
      </c>
      <c r="J380" s="476">
        <f>Anexa_ro!E383</f>
        <v>150.18</v>
      </c>
      <c r="K380" s="476">
        <f>Anexa_ro!F383</f>
        <v>77.400000000000006</v>
      </c>
      <c r="L380" s="481"/>
      <c r="M380" s="481">
        <f t="shared" si="29"/>
        <v>165.39</v>
      </c>
      <c r="N380" s="481">
        <f t="shared" si="28"/>
        <v>-0.35000000000000853</v>
      </c>
      <c r="O380" s="478"/>
      <c r="P380" s="478"/>
    </row>
    <row r="381" spans="1:16" ht="15" customHeight="1">
      <c r="A381" s="402" t="s">
        <v>583</v>
      </c>
      <c r="B381" s="491" t="s">
        <v>1917</v>
      </c>
      <c r="C381" s="404" t="s">
        <v>949</v>
      </c>
      <c r="D381" s="404">
        <v>315.88</v>
      </c>
      <c r="E381" s="404">
        <v>64.52</v>
      </c>
      <c r="F381" s="475"/>
      <c r="G381" s="475">
        <v>379.06</v>
      </c>
      <c r="H381" s="475">
        <v>77.42</v>
      </c>
      <c r="I381" s="476" t="str">
        <f>Anexa_ro!D384</f>
        <v xml:space="preserve"> </v>
      </c>
      <c r="J381" s="476">
        <f>Anexa_ro!E384</f>
        <v>150.38</v>
      </c>
      <c r="K381" s="476">
        <f>Anexa_ro!F384</f>
        <v>77.599999999999994</v>
      </c>
      <c r="L381" s="481"/>
      <c r="M381" s="481">
        <f t="shared" si="29"/>
        <v>165.5</v>
      </c>
      <c r="N381" s="481">
        <f t="shared" si="28"/>
        <v>-0.17999999999999261</v>
      </c>
      <c r="O381" s="478"/>
      <c r="P381" s="478"/>
    </row>
    <row r="382" spans="1:16" ht="15" customHeight="1">
      <c r="A382" s="402" t="s">
        <v>584</v>
      </c>
      <c r="B382" s="491" t="s">
        <v>1918</v>
      </c>
      <c r="C382" s="404" t="s">
        <v>949</v>
      </c>
      <c r="D382" s="404">
        <v>316.04000000000002</v>
      </c>
      <c r="E382" s="404">
        <v>64.680000000000007</v>
      </c>
      <c r="F382" s="475"/>
      <c r="G382" s="475">
        <v>379.25</v>
      </c>
      <c r="H382" s="475">
        <v>77.62</v>
      </c>
      <c r="I382" s="476" t="str">
        <f>Anexa_ro!D385</f>
        <v xml:space="preserve"> </v>
      </c>
      <c r="J382" s="476">
        <f>Anexa_ro!E385</f>
        <v>150.47999999999999</v>
      </c>
      <c r="K382" s="476">
        <f>Anexa_ro!F385</f>
        <v>77.7</v>
      </c>
      <c r="L382" s="481"/>
      <c r="M382" s="481">
        <f t="shared" si="29"/>
        <v>165.56000000000003</v>
      </c>
      <c r="N382" s="481">
        <f t="shared" si="28"/>
        <v>-7.9999999999998295E-2</v>
      </c>
      <c r="O382" s="478"/>
      <c r="P382" s="478"/>
    </row>
    <row r="383" spans="1:16" ht="29.25" customHeight="1">
      <c r="A383" s="433" t="s">
        <v>1294</v>
      </c>
      <c r="B383" s="1024" t="s">
        <v>1385</v>
      </c>
      <c r="C383" s="1024"/>
      <c r="D383" s="1024"/>
      <c r="E383" s="1024"/>
      <c r="F383" s="1024"/>
      <c r="G383" s="1024"/>
      <c r="H383" s="1024"/>
      <c r="I383" s="484"/>
      <c r="J383" s="484"/>
      <c r="K383" s="484"/>
      <c r="L383" s="481">
        <f t="shared" ref="L383:L390" si="30">C383-I383</f>
        <v>0</v>
      </c>
      <c r="M383" s="481">
        <f t="shared" si="29"/>
        <v>0</v>
      </c>
      <c r="N383" s="481">
        <f t="shared" si="28"/>
        <v>0</v>
      </c>
      <c r="O383" s="478"/>
      <c r="P383" s="478"/>
    </row>
    <row r="384" spans="1:16" ht="30" customHeight="1">
      <c r="A384" s="402" t="s">
        <v>585</v>
      </c>
      <c r="B384" s="403" t="s">
        <v>1919</v>
      </c>
      <c r="C384" s="404">
        <v>391.35</v>
      </c>
      <c r="D384" s="404" t="s">
        <v>949</v>
      </c>
      <c r="E384" s="404">
        <v>137.38</v>
      </c>
      <c r="F384" s="475">
        <v>469.62</v>
      </c>
      <c r="G384" s="475"/>
      <c r="H384" s="475">
        <v>164.86</v>
      </c>
      <c r="I384" s="476">
        <f>Anexa_ro!D386</f>
        <v>178.67</v>
      </c>
      <c r="J384" s="476" t="str">
        <f>D384</f>
        <v xml:space="preserve"> </v>
      </c>
      <c r="K384" s="476">
        <f>Anexa_ro!F386</f>
        <v>102.46</v>
      </c>
      <c r="L384" s="481">
        <f t="shared" si="30"/>
        <v>212.68000000000004</v>
      </c>
      <c r="M384" s="481"/>
      <c r="N384" s="481">
        <f t="shared" si="28"/>
        <v>62.40000000000002</v>
      </c>
      <c r="O384" s="478"/>
      <c r="P384" s="478"/>
    </row>
    <row r="385" spans="1:16" ht="25.5" customHeight="1">
      <c r="A385" s="433" t="s">
        <v>1296</v>
      </c>
      <c r="B385" s="1024" t="s">
        <v>1386</v>
      </c>
      <c r="C385" s="1024"/>
      <c r="D385" s="1024"/>
      <c r="E385" s="1024"/>
      <c r="F385" s="1024"/>
      <c r="G385" s="1024"/>
      <c r="H385" s="1024"/>
      <c r="I385" s="492"/>
      <c r="J385" s="492"/>
      <c r="K385" s="492"/>
      <c r="L385" s="481">
        <f t="shared" si="30"/>
        <v>0</v>
      </c>
      <c r="M385" s="481">
        <f>D385-J385</f>
        <v>0</v>
      </c>
      <c r="N385" s="481">
        <f t="shared" si="28"/>
        <v>0</v>
      </c>
      <c r="O385" s="478"/>
      <c r="P385" s="478"/>
    </row>
    <row r="386" spans="1:16" ht="30">
      <c r="A386" s="402" t="s">
        <v>586</v>
      </c>
      <c r="B386" s="403" t="s">
        <v>1920</v>
      </c>
      <c r="C386" s="404">
        <v>475.51</v>
      </c>
      <c r="D386" s="404" t="s">
        <v>949</v>
      </c>
      <c r="E386" s="404">
        <v>221.53</v>
      </c>
      <c r="F386" s="475">
        <v>570.61</v>
      </c>
      <c r="G386" s="475"/>
      <c r="H386" s="475">
        <v>265.83999999999997</v>
      </c>
      <c r="I386" s="476">
        <f>Anexa_ro!D387</f>
        <v>262.83</v>
      </c>
      <c r="J386" s="476" t="str">
        <f>D386</f>
        <v xml:space="preserve"> </v>
      </c>
      <c r="K386" s="476">
        <f>Anexa_ro!F387</f>
        <v>186.62</v>
      </c>
      <c r="L386" s="481">
        <f t="shared" si="30"/>
        <v>212.68</v>
      </c>
      <c r="M386" s="481"/>
      <c r="N386" s="481">
        <f t="shared" si="28"/>
        <v>79.21999999999997</v>
      </c>
      <c r="O386" s="478"/>
      <c r="P386" s="478"/>
    </row>
    <row r="387" spans="1:16" ht="30.75" customHeight="1">
      <c r="A387" s="433" t="s">
        <v>1298</v>
      </c>
      <c r="B387" s="1024" t="s">
        <v>16</v>
      </c>
      <c r="C387" s="1024"/>
      <c r="D387" s="1024"/>
      <c r="E387" s="1024"/>
      <c r="F387" s="1024"/>
      <c r="G387" s="1024"/>
      <c r="H387" s="1024"/>
      <c r="I387" s="492"/>
      <c r="J387" s="492"/>
      <c r="K387" s="492"/>
      <c r="L387" s="481">
        <f t="shared" si="30"/>
        <v>0</v>
      </c>
      <c r="M387" s="481">
        <f>D387-J387</f>
        <v>0</v>
      </c>
      <c r="N387" s="481">
        <f t="shared" si="28"/>
        <v>0</v>
      </c>
      <c r="O387" s="478"/>
      <c r="P387" s="478"/>
    </row>
    <row r="388" spans="1:16" ht="30">
      <c r="A388" s="402" t="s">
        <v>587</v>
      </c>
      <c r="B388" s="403" t="s">
        <v>1921</v>
      </c>
      <c r="C388" s="404">
        <v>571.36</v>
      </c>
      <c r="D388" s="404" t="s">
        <v>949</v>
      </c>
      <c r="E388" s="404">
        <v>444.38</v>
      </c>
      <c r="F388" s="475">
        <v>685.63</v>
      </c>
      <c r="G388" s="475"/>
      <c r="H388" s="475">
        <v>533.26</v>
      </c>
      <c r="I388" s="476">
        <f>Anexa_ro!D388</f>
        <v>505.39</v>
      </c>
      <c r="J388" s="476"/>
      <c r="K388" s="476">
        <f>Anexa_ro!F388</f>
        <v>467.29</v>
      </c>
      <c r="L388" s="481">
        <f t="shared" si="30"/>
        <v>65.970000000000027</v>
      </c>
      <c r="M388" s="481"/>
      <c r="N388" s="481">
        <f t="shared" si="28"/>
        <v>65.96999999999997</v>
      </c>
      <c r="O388" s="478"/>
      <c r="P388" s="478"/>
    </row>
    <row r="389" spans="1:16" ht="15" customHeight="1">
      <c r="A389" s="433" t="s">
        <v>1300</v>
      </c>
      <c r="B389" s="1024" t="s">
        <v>1387</v>
      </c>
      <c r="C389" s="1024"/>
      <c r="D389" s="1024"/>
      <c r="E389" s="1024"/>
      <c r="F389" s="1024"/>
      <c r="G389" s="1024"/>
      <c r="H389" s="1024"/>
      <c r="I389" s="484"/>
      <c r="J389" s="484"/>
      <c r="K389" s="484"/>
      <c r="L389" s="481">
        <f t="shared" si="30"/>
        <v>0</v>
      </c>
      <c r="M389" s="481">
        <f t="shared" ref="M389:M402" si="31">D389-J389</f>
        <v>0</v>
      </c>
      <c r="N389" s="481">
        <f t="shared" si="28"/>
        <v>0</v>
      </c>
      <c r="O389" s="478"/>
      <c r="P389" s="478"/>
    </row>
    <row r="390" spans="1:16" ht="25.5">
      <c r="A390" s="402" t="s">
        <v>588</v>
      </c>
      <c r="B390" s="491" t="s">
        <v>1922</v>
      </c>
      <c r="C390" s="404">
        <v>138.82</v>
      </c>
      <c r="D390" s="404">
        <v>138.82</v>
      </c>
      <c r="E390" s="404">
        <v>11.83</v>
      </c>
      <c r="F390" s="475">
        <v>166.58</v>
      </c>
      <c r="G390" s="475">
        <v>166.58</v>
      </c>
      <c r="H390" s="475">
        <v>14.2</v>
      </c>
      <c r="I390" s="482">
        <f>Anexa_ro!D390</f>
        <v>51.04</v>
      </c>
      <c r="J390" s="482">
        <f>Anexa_ro!E390</f>
        <v>51.04</v>
      </c>
      <c r="K390" s="482">
        <f>Anexa_ro!F390</f>
        <v>12.93</v>
      </c>
      <c r="L390" s="481">
        <f t="shared" si="30"/>
        <v>87.78</v>
      </c>
      <c r="M390" s="481">
        <f t="shared" si="31"/>
        <v>87.78</v>
      </c>
      <c r="N390" s="481">
        <f t="shared" si="28"/>
        <v>1.2699999999999996</v>
      </c>
      <c r="O390" s="478"/>
      <c r="P390" s="478"/>
    </row>
    <row r="391" spans="1:16" ht="25.5">
      <c r="A391" s="402" t="s">
        <v>589</v>
      </c>
      <c r="B391" s="491" t="s">
        <v>1923</v>
      </c>
      <c r="C391" s="404" t="s">
        <v>949</v>
      </c>
      <c r="D391" s="404">
        <v>138.82</v>
      </c>
      <c r="E391" s="404">
        <v>13.14</v>
      </c>
      <c r="F391" s="475"/>
      <c r="G391" s="475">
        <v>166.58</v>
      </c>
      <c r="H391" s="475">
        <v>15.77</v>
      </c>
      <c r="I391" s="482" t="str">
        <f>Anexa_ro!D391</f>
        <v xml:space="preserve"> </v>
      </c>
      <c r="J391" s="482">
        <f>Anexa_ro!E391</f>
        <v>51.04</v>
      </c>
      <c r="K391" s="482">
        <f>Anexa_ro!F391</f>
        <v>14.65</v>
      </c>
      <c r="L391" s="481"/>
      <c r="M391" s="481">
        <f t="shared" si="31"/>
        <v>87.78</v>
      </c>
      <c r="N391" s="481">
        <f t="shared" si="28"/>
        <v>1.1199999999999992</v>
      </c>
      <c r="O391" s="478"/>
      <c r="P391" s="478"/>
    </row>
    <row r="392" spans="1:16" ht="25.5">
      <c r="A392" s="402" t="s">
        <v>590</v>
      </c>
      <c r="B392" s="491" t="s">
        <v>1924</v>
      </c>
      <c r="C392" s="404" t="s">
        <v>949</v>
      </c>
      <c r="D392" s="404">
        <v>138.82</v>
      </c>
      <c r="E392" s="404">
        <v>13.14</v>
      </c>
      <c r="F392" s="475"/>
      <c r="G392" s="475">
        <v>166.58</v>
      </c>
      <c r="H392" s="475">
        <v>15.77</v>
      </c>
      <c r="I392" s="482" t="str">
        <f>Anexa_ro!D392</f>
        <v xml:space="preserve"> </v>
      </c>
      <c r="J392" s="482">
        <f>Anexa_ro!E392</f>
        <v>51.04</v>
      </c>
      <c r="K392" s="482">
        <f>Anexa_ro!F392</f>
        <v>14.65</v>
      </c>
      <c r="L392" s="481"/>
      <c r="M392" s="481">
        <f t="shared" si="31"/>
        <v>87.78</v>
      </c>
      <c r="N392" s="481">
        <f t="shared" si="28"/>
        <v>1.1199999999999992</v>
      </c>
      <c r="O392" s="478"/>
      <c r="P392" s="478"/>
    </row>
    <row r="393" spans="1:16" ht="25.5">
      <c r="A393" s="402" t="s">
        <v>591</v>
      </c>
      <c r="B393" s="491" t="s">
        <v>1925</v>
      </c>
      <c r="C393" s="404" t="s">
        <v>949</v>
      </c>
      <c r="D393" s="404">
        <v>138.82</v>
      </c>
      <c r="E393" s="404">
        <v>13.14</v>
      </c>
      <c r="F393" s="475"/>
      <c r="G393" s="475">
        <v>166.58</v>
      </c>
      <c r="H393" s="475">
        <v>15.77</v>
      </c>
      <c r="I393" s="482" t="str">
        <f>Anexa_ro!D393</f>
        <v xml:space="preserve"> </v>
      </c>
      <c r="J393" s="482">
        <f>Anexa_ro!E393</f>
        <v>51.04</v>
      </c>
      <c r="K393" s="482">
        <f>Anexa_ro!F393</f>
        <v>14.65</v>
      </c>
      <c r="L393" s="481"/>
      <c r="M393" s="481">
        <f t="shared" si="31"/>
        <v>87.78</v>
      </c>
      <c r="N393" s="481">
        <f t="shared" si="28"/>
        <v>1.1199999999999992</v>
      </c>
      <c r="O393" s="478"/>
      <c r="P393" s="478"/>
    </row>
    <row r="394" spans="1:16" ht="25.5">
      <c r="A394" s="402" t="s">
        <v>592</v>
      </c>
      <c r="B394" s="491" t="s">
        <v>1926</v>
      </c>
      <c r="C394" s="404" t="s">
        <v>949</v>
      </c>
      <c r="D394" s="404">
        <v>138.82</v>
      </c>
      <c r="E394" s="404">
        <v>13.14</v>
      </c>
      <c r="F394" s="475"/>
      <c r="G394" s="475">
        <v>166.58</v>
      </c>
      <c r="H394" s="475">
        <v>15.77</v>
      </c>
      <c r="I394" s="482" t="str">
        <f>Anexa_ro!D394</f>
        <v xml:space="preserve"> </v>
      </c>
      <c r="J394" s="482">
        <f>Anexa_ro!E394</f>
        <v>51.04</v>
      </c>
      <c r="K394" s="482">
        <f>Anexa_ro!F394</f>
        <v>14.65</v>
      </c>
      <c r="L394" s="481"/>
      <c r="M394" s="481">
        <f t="shared" si="31"/>
        <v>87.78</v>
      </c>
      <c r="N394" s="481">
        <f t="shared" si="28"/>
        <v>1.1199999999999992</v>
      </c>
      <c r="O394" s="478"/>
      <c r="P394" s="478"/>
    </row>
    <row r="395" spans="1:16" ht="25.5">
      <c r="A395" s="402" t="s">
        <v>593</v>
      </c>
      <c r="B395" s="491" t="s">
        <v>1927</v>
      </c>
      <c r="C395" s="404" t="s">
        <v>949</v>
      </c>
      <c r="D395" s="404">
        <v>138.82</v>
      </c>
      <c r="E395" s="404">
        <v>13.14</v>
      </c>
      <c r="F395" s="475"/>
      <c r="G395" s="475">
        <v>166.58</v>
      </c>
      <c r="H395" s="475">
        <v>15.77</v>
      </c>
      <c r="I395" s="482" t="str">
        <f>Anexa_ro!D395</f>
        <v xml:space="preserve"> </v>
      </c>
      <c r="J395" s="482">
        <f>Anexa_ro!E395</f>
        <v>51.04</v>
      </c>
      <c r="K395" s="482">
        <f>Anexa_ro!F395</f>
        <v>14.65</v>
      </c>
      <c r="L395" s="481"/>
      <c r="M395" s="481">
        <f t="shared" si="31"/>
        <v>87.78</v>
      </c>
      <c r="N395" s="481">
        <f t="shared" si="28"/>
        <v>1.1199999999999992</v>
      </c>
      <c r="O395" s="478"/>
      <c r="P395" s="478"/>
    </row>
    <row r="396" spans="1:16" ht="25.5">
      <c r="A396" s="402" t="s">
        <v>594</v>
      </c>
      <c r="B396" s="491" t="s">
        <v>1928</v>
      </c>
      <c r="C396" s="404" t="s">
        <v>949</v>
      </c>
      <c r="D396" s="404">
        <v>140.69</v>
      </c>
      <c r="E396" s="404">
        <v>15.78</v>
      </c>
      <c r="F396" s="475"/>
      <c r="G396" s="475">
        <v>168.83</v>
      </c>
      <c r="H396" s="475">
        <v>18.940000000000001</v>
      </c>
      <c r="I396" s="482" t="str">
        <f>Anexa_ro!D396</f>
        <v xml:space="preserve"> </v>
      </c>
      <c r="J396" s="482">
        <f>Anexa_ro!E396</f>
        <v>52.75</v>
      </c>
      <c r="K396" s="482">
        <f>Anexa_ro!F396</f>
        <v>17.36</v>
      </c>
      <c r="L396" s="481"/>
      <c r="M396" s="481">
        <f t="shared" si="31"/>
        <v>87.94</v>
      </c>
      <c r="N396" s="481">
        <f t="shared" si="28"/>
        <v>1.5800000000000018</v>
      </c>
      <c r="O396" s="478"/>
      <c r="P396" s="478"/>
    </row>
    <row r="397" spans="1:16" ht="25.5">
      <c r="A397" s="402" t="s">
        <v>595</v>
      </c>
      <c r="B397" s="491" t="s">
        <v>1929</v>
      </c>
      <c r="C397" s="404" t="s">
        <v>949</v>
      </c>
      <c r="D397" s="404">
        <v>140.69</v>
      </c>
      <c r="E397" s="404">
        <v>15.78</v>
      </c>
      <c r="F397" s="475"/>
      <c r="G397" s="475">
        <v>168.83</v>
      </c>
      <c r="H397" s="475">
        <v>18.940000000000001</v>
      </c>
      <c r="I397" s="482" t="str">
        <f>Anexa_ro!D397</f>
        <v xml:space="preserve"> </v>
      </c>
      <c r="J397" s="482">
        <f>Anexa_ro!E397</f>
        <v>52.75</v>
      </c>
      <c r="K397" s="482">
        <f>Anexa_ro!F397</f>
        <v>17.36</v>
      </c>
      <c r="L397" s="481"/>
      <c r="M397" s="481">
        <f t="shared" si="31"/>
        <v>87.94</v>
      </c>
      <c r="N397" s="481">
        <f t="shared" si="28"/>
        <v>1.5800000000000018</v>
      </c>
      <c r="O397" s="478"/>
      <c r="P397" s="478"/>
    </row>
    <row r="398" spans="1:16" ht="25.5">
      <c r="A398" s="402" t="s">
        <v>596</v>
      </c>
      <c r="B398" s="491" t="s">
        <v>1930</v>
      </c>
      <c r="C398" s="404" t="s">
        <v>949</v>
      </c>
      <c r="D398" s="404">
        <v>140.69</v>
      </c>
      <c r="E398" s="404">
        <v>15.78</v>
      </c>
      <c r="F398" s="475"/>
      <c r="G398" s="475">
        <v>168.83</v>
      </c>
      <c r="H398" s="475">
        <v>18.940000000000001</v>
      </c>
      <c r="I398" s="482" t="str">
        <f>Anexa_ro!D398</f>
        <v xml:space="preserve"> </v>
      </c>
      <c r="J398" s="482">
        <f>Anexa_ro!E398</f>
        <v>52.75</v>
      </c>
      <c r="K398" s="482">
        <f>Anexa_ro!F398</f>
        <v>17.36</v>
      </c>
      <c r="L398" s="481"/>
      <c r="M398" s="481">
        <f t="shared" si="31"/>
        <v>87.94</v>
      </c>
      <c r="N398" s="481">
        <f t="shared" si="28"/>
        <v>1.5800000000000018</v>
      </c>
      <c r="O398" s="478"/>
      <c r="P398" s="478"/>
    </row>
    <row r="399" spans="1:16" ht="25.5">
      <c r="A399" s="402" t="s">
        <v>597</v>
      </c>
      <c r="B399" s="491" t="s">
        <v>1931</v>
      </c>
      <c r="C399" s="404" t="s">
        <v>949</v>
      </c>
      <c r="D399" s="404">
        <v>140.84</v>
      </c>
      <c r="E399" s="404">
        <v>15.94</v>
      </c>
      <c r="F399" s="475"/>
      <c r="G399" s="475">
        <v>169.01</v>
      </c>
      <c r="H399" s="475">
        <v>19.13</v>
      </c>
      <c r="I399" s="482" t="str">
        <f>Anexa_ro!D399</f>
        <v xml:space="preserve"> </v>
      </c>
      <c r="J399" s="482">
        <f>Anexa_ro!E399</f>
        <v>52.85</v>
      </c>
      <c r="K399" s="482">
        <f>Anexa_ro!F399</f>
        <v>17.46</v>
      </c>
      <c r="L399" s="481"/>
      <c r="M399" s="481">
        <f t="shared" si="31"/>
        <v>87.990000000000009</v>
      </c>
      <c r="N399" s="481">
        <f t="shared" si="28"/>
        <v>1.6699999999999982</v>
      </c>
      <c r="O399" s="478"/>
      <c r="P399" s="478"/>
    </row>
    <row r="400" spans="1:16" ht="25.5">
      <c r="A400" s="402" t="s">
        <v>598</v>
      </c>
      <c r="B400" s="491" t="s">
        <v>1932</v>
      </c>
      <c r="C400" s="404" t="s">
        <v>949</v>
      </c>
      <c r="D400" s="404">
        <v>140.91999999999999</v>
      </c>
      <c r="E400" s="404">
        <v>16.02</v>
      </c>
      <c r="F400" s="475"/>
      <c r="G400" s="475">
        <v>169.1</v>
      </c>
      <c r="H400" s="475">
        <v>19.22</v>
      </c>
      <c r="I400" s="482" t="str">
        <f>Anexa_ro!D400</f>
        <v xml:space="preserve"> </v>
      </c>
      <c r="J400" s="482">
        <f>Anexa_ro!E400</f>
        <v>52.9</v>
      </c>
      <c r="K400" s="482">
        <f>Anexa_ro!F400</f>
        <v>17.510000000000002</v>
      </c>
      <c r="L400" s="481"/>
      <c r="M400" s="481">
        <f t="shared" si="31"/>
        <v>88.019999999999982</v>
      </c>
      <c r="N400" s="481">
        <f t="shared" si="28"/>
        <v>1.7099999999999973</v>
      </c>
      <c r="O400" s="478"/>
      <c r="P400" s="478"/>
    </row>
    <row r="401" spans="1:16" ht="15" customHeight="1">
      <c r="A401" s="433" t="s">
        <v>1313</v>
      </c>
      <c r="B401" s="1024" t="s">
        <v>1314</v>
      </c>
      <c r="C401" s="1024"/>
      <c r="D401" s="1024"/>
      <c r="E401" s="1024"/>
      <c r="F401" s="1024"/>
      <c r="G401" s="1024"/>
      <c r="H401" s="1024"/>
      <c r="I401" s="484"/>
      <c r="J401" s="484"/>
      <c r="K401" s="484"/>
      <c r="L401" s="481">
        <f>C401-I401</f>
        <v>0</v>
      </c>
      <c r="M401" s="481">
        <f t="shared" si="31"/>
        <v>0</v>
      </c>
      <c r="N401" s="481">
        <f t="shared" si="28"/>
        <v>0</v>
      </c>
      <c r="O401" s="478"/>
      <c r="P401" s="478"/>
    </row>
    <row r="402" spans="1:16" ht="30">
      <c r="A402" s="402" t="s">
        <v>599</v>
      </c>
      <c r="B402" s="403" t="s">
        <v>1933</v>
      </c>
      <c r="C402" s="404">
        <v>10.06</v>
      </c>
      <c r="D402" s="404">
        <v>10.06</v>
      </c>
      <c r="E402" s="404">
        <v>1.1399999999999999</v>
      </c>
      <c r="F402" s="475">
        <v>12.07</v>
      </c>
      <c r="G402" s="475">
        <v>12.07</v>
      </c>
      <c r="H402" s="475">
        <v>1.37</v>
      </c>
      <c r="I402" s="482">
        <f>Anexa_ro!D401</f>
        <v>11.94</v>
      </c>
      <c r="J402" s="482">
        <f>Anexa_ro!E401</f>
        <v>11.94</v>
      </c>
      <c r="K402" s="482">
        <f>Anexa_ro!F401</f>
        <v>1.18</v>
      </c>
      <c r="L402" s="481">
        <f>C402-I402</f>
        <v>-1.879999999999999</v>
      </c>
      <c r="M402" s="481">
        <f t="shared" si="31"/>
        <v>-1.879999999999999</v>
      </c>
      <c r="N402" s="481">
        <f t="shared" si="28"/>
        <v>0.19000000000000017</v>
      </c>
      <c r="O402" s="478"/>
      <c r="P402" s="478"/>
    </row>
    <row r="404" spans="1:16" ht="15.75">
      <c r="B404" s="493" t="s">
        <v>1315</v>
      </c>
    </row>
  </sheetData>
  <autoFilter ref="A5:P402" xr:uid="{00000000-0009-0000-0000-00000B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mergeCells count="30">
    <mergeCell ref="A1:E1"/>
    <mergeCell ref="C2:H2"/>
    <mergeCell ref="I2:K2"/>
    <mergeCell ref="A3:A4"/>
    <mergeCell ref="B3:B4"/>
    <mergeCell ref="C3:D3"/>
    <mergeCell ref="E3:E4"/>
    <mergeCell ref="F3:G3"/>
    <mergeCell ref="H3:H4"/>
    <mergeCell ref="I3:J3"/>
    <mergeCell ref="K3:K4"/>
    <mergeCell ref="L3:M3"/>
    <mergeCell ref="N3:N4"/>
    <mergeCell ref="B5:H5"/>
    <mergeCell ref="B168:H168"/>
    <mergeCell ref="B174:H174"/>
    <mergeCell ref="B337:H337"/>
    <mergeCell ref="B339:H339"/>
    <mergeCell ref="B344:H344"/>
    <mergeCell ref="B346:H346"/>
    <mergeCell ref="B350:H350"/>
    <mergeCell ref="B385:H385"/>
    <mergeCell ref="B387:H387"/>
    <mergeCell ref="B389:H389"/>
    <mergeCell ref="B401:H401"/>
    <mergeCell ref="B352:H352"/>
    <mergeCell ref="B357:H357"/>
    <mergeCell ref="B359:H359"/>
    <mergeCell ref="B371:H371"/>
    <mergeCell ref="B383:H38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256"/>
  <sheetViews>
    <sheetView workbookViewId="0">
      <selection sqref="A1:I1"/>
    </sheetView>
  </sheetViews>
  <sheetFormatPr defaultColWidth="8.7109375" defaultRowHeight="15"/>
  <cols>
    <col min="1" max="1" width="13.5703125" customWidth="1"/>
    <col min="2" max="2" width="13.140625" customWidth="1"/>
    <col min="14" max="14" width="14.5703125" customWidth="1"/>
    <col min="15" max="15" width="10.85546875" customWidth="1"/>
  </cols>
  <sheetData>
    <row r="1" spans="1:22">
      <c r="A1" s="1029" t="s">
        <v>1934</v>
      </c>
      <c r="B1" s="1029"/>
      <c r="C1" s="1029"/>
      <c r="D1" s="1029"/>
      <c r="E1" s="1029"/>
      <c r="F1" s="1029"/>
      <c r="G1" s="1029"/>
      <c r="H1" s="1029"/>
      <c r="I1" s="1029"/>
      <c r="N1" s="1029" t="s">
        <v>1935</v>
      </c>
      <c r="O1" s="1029"/>
      <c r="P1" s="1029"/>
      <c r="Q1" s="1029"/>
      <c r="R1" s="1029"/>
      <c r="S1" s="1029"/>
      <c r="T1" s="1029"/>
      <c r="U1" s="1029"/>
      <c r="V1" s="1029"/>
    </row>
    <row r="2" spans="1:22" ht="38.25" customHeight="1">
      <c r="A2" s="1028" t="s">
        <v>1936</v>
      </c>
      <c r="B2" s="1028" t="s">
        <v>1937</v>
      </c>
      <c r="C2" s="1028" t="s">
        <v>1938</v>
      </c>
      <c r="D2" s="1028"/>
      <c r="E2" s="1028" t="s">
        <v>1939</v>
      </c>
      <c r="F2" s="1028" t="s">
        <v>1940</v>
      </c>
      <c r="G2" s="1028" t="s">
        <v>1941</v>
      </c>
      <c r="H2" s="1028" t="s">
        <v>1942</v>
      </c>
      <c r="I2" s="1028" t="s">
        <v>1943</v>
      </c>
      <c r="N2" s="1028" t="s">
        <v>1936</v>
      </c>
      <c r="O2" s="1028" t="s">
        <v>1937</v>
      </c>
      <c r="P2" s="1028" t="s">
        <v>1938</v>
      </c>
      <c r="Q2" s="1028"/>
      <c r="R2" s="1028" t="s">
        <v>1939</v>
      </c>
      <c r="S2" s="1028" t="s">
        <v>1940</v>
      </c>
      <c r="T2" s="1028" t="s">
        <v>1941</v>
      </c>
      <c r="U2" s="1028" t="s">
        <v>1942</v>
      </c>
      <c r="V2" s="1028" t="s">
        <v>1943</v>
      </c>
    </row>
    <row r="3" spans="1:22" ht="15.75" customHeight="1">
      <c r="A3" s="1028"/>
      <c r="B3" s="1028"/>
      <c r="C3" s="494"/>
      <c r="D3" s="494"/>
      <c r="E3" s="1028"/>
      <c r="F3" s="1028"/>
      <c r="G3" s="1028"/>
      <c r="H3" s="1028"/>
      <c r="I3" s="1028"/>
      <c r="N3" s="1028"/>
      <c r="O3" s="1028"/>
      <c r="P3" s="494"/>
      <c r="Q3" s="494"/>
      <c r="R3" s="1028"/>
      <c r="S3" s="1028"/>
      <c r="T3" s="1028"/>
      <c r="U3" s="1028"/>
      <c r="V3" s="1028"/>
    </row>
    <row r="4" spans="1:22">
      <c r="A4" s="495">
        <v>45293</v>
      </c>
      <c r="B4" s="496" t="s">
        <v>1944</v>
      </c>
      <c r="C4" s="496">
        <v>-85.27</v>
      </c>
      <c r="D4" s="496">
        <v>-0.63</v>
      </c>
      <c r="E4" s="496">
        <v>10.16</v>
      </c>
      <c r="F4" s="496">
        <v>3.07</v>
      </c>
      <c r="G4" s="496">
        <v>5.88</v>
      </c>
      <c r="H4" s="496">
        <v>3.82</v>
      </c>
      <c r="I4" s="496">
        <v>22.93</v>
      </c>
      <c r="N4" s="495">
        <v>45293</v>
      </c>
      <c r="O4" s="496" t="s">
        <v>1945</v>
      </c>
      <c r="P4" s="496">
        <v>-147.85</v>
      </c>
      <c r="Q4" s="496">
        <v>-1.07</v>
      </c>
      <c r="R4" s="496">
        <v>11.54</v>
      </c>
      <c r="S4" s="496">
        <v>3.07</v>
      </c>
      <c r="T4" s="496">
        <v>2.76</v>
      </c>
      <c r="U4" s="496">
        <v>3.47</v>
      </c>
      <c r="V4" s="496">
        <v>20.84</v>
      </c>
    </row>
    <row r="5" spans="1:22" ht="29.25" customHeight="1">
      <c r="A5" s="497">
        <v>45289</v>
      </c>
      <c r="B5" s="498" t="s">
        <v>1946</v>
      </c>
      <c r="C5" s="498">
        <v>15.55</v>
      </c>
      <c r="D5" s="498">
        <v>0.12</v>
      </c>
      <c r="E5" s="498">
        <v>10.220000000000001</v>
      </c>
      <c r="F5" s="498">
        <v>3.08</v>
      </c>
      <c r="G5" s="498">
        <v>5.85</v>
      </c>
      <c r="H5" s="498">
        <v>3.83</v>
      </c>
      <c r="I5" s="498">
        <v>22.98</v>
      </c>
      <c r="N5" s="497">
        <v>45289</v>
      </c>
      <c r="O5" s="498" t="s">
        <v>1947</v>
      </c>
      <c r="P5" s="498">
        <v>11.06</v>
      </c>
      <c r="Q5" s="498">
        <v>0.08</v>
      </c>
      <c r="R5" s="498">
        <v>11.67</v>
      </c>
      <c r="S5" s="498">
        <v>3.08</v>
      </c>
      <c r="T5" s="498">
        <v>2.74</v>
      </c>
      <c r="U5" s="498">
        <v>3.5</v>
      </c>
      <c r="V5" s="498">
        <v>20.99</v>
      </c>
    </row>
    <row r="6" spans="1:22" ht="29.25" customHeight="1">
      <c r="A6" s="495">
        <v>45288</v>
      </c>
      <c r="B6" s="496" t="s">
        <v>1948</v>
      </c>
      <c r="C6" s="496">
        <v>110.64</v>
      </c>
      <c r="D6" s="496">
        <v>0.83</v>
      </c>
      <c r="E6" s="496">
        <v>10.210000000000001</v>
      </c>
      <c r="F6" s="496">
        <v>3.08</v>
      </c>
      <c r="G6" s="496">
        <v>5.85</v>
      </c>
      <c r="H6" s="496">
        <v>3.83</v>
      </c>
      <c r="I6" s="496">
        <v>22.97</v>
      </c>
      <c r="N6" s="495">
        <v>45288</v>
      </c>
      <c r="O6" s="496" t="s">
        <v>1949</v>
      </c>
      <c r="P6" s="496">
        <v>76.36</v>
      </c>
      <c r="Q6" s="496">
        <v>0.56000000000000005</v>
      </c>
      <c r="R6" s="496">
        <v>11.66</v>
      </c>
      <c r="S6" s="496">
        <v>3.08</v>
      </c>
      <c r="T6" s="496">
        <v>2.74</v>
      </c>
      <c r="U6" s="496">
        <v>3.5</v>
      </c>
      <c r="V6" s="496">
        <v>20.98</v>
      </c>
    </row>
    <row r="7" spans="1:22" ht="29.25" customHeight="1">
      <c r="A7" s="497">
        <v>45287</v>
      </c>
      <c r="B7" s="498" t="s">
        <v>1950</v>
      </c>
      <c r="C7" s="498">
        <v>77.52</v>
      </c>
      <c r="D7" s="498">
        <v>0.57999999999999996</v>
      </c>
      <c r="E7" s="498">
        <v>10.130000000000001</v>
      </c>
      <c r="F7" s="498">
        <v>3.08</v>
      </c>
      <c r="G7" s="498">
        <v>5.85</v>
      </c>
      <c r="H7" s="498">
        <v>3.81</v>
      </c>
      <c r="I7" s="498">
        <v>22.87</v>
      </c>
      <c r="N7" s="497">
        <v>45287</v>
      </c>
      <c r="O7" s="498" t="s">
        <v>1951</v>
      </c>
      <c r="P7" s="498">
        <v>86.16</v>
      </c>
      <c r="Q7" s="498">
        <v>0.63</v>
      </c>
      <c r="R7" s="498">
        <v>11.6</v>
      </c>
      <c r="S7" s="498">
        <v>3.08</v>
      </c>
      <c r="T7" s="498">
        <v>2.74</v>
      </c>
      <c r="U7" s="498">
        <v>3.48</v>
      </c>
      <c r="V7" s="498">
        <v>20.9</v>
      </c>
    </row>
    <row r="8" spans="1:22" ht="29.25" customHeight="1">
      <c r="A8" s="495">
        <v>45286</v>
      </c>
      <c r="B8" s="496" t="s">
        <v>1952</v>
      </c>
      <c r="C8" s="496">
        <v>67.89</v>
      </c>
      <c r="D8" s="496">
        <v>0.51</v>
      </c>
      <c r="E8" s="496">
        <v>10.07</v>
      </c>
      <c r="F8" s="496">
        <v>3.08</v>
      </c>
      <c r="G8" s="496">
        <v>5.85</v>
      </c>
      <c r="H8" s="496">
        <v>3.8</v>
      </c>
      <c r="I8" s="496">
        <v>22.8</v>
      </c>
      <c r="N8" s="495">
        <v>45286</v>
      </c>
      <c r="O8" s="496" t="s">
        <v>1953</v>
      </c>
      <c r="P8" s="496">
        <v>31.83</v>
      </c>
      <c r="Q8" s="496">
        <v>0.23</v>
      </c>
      <c r="R8" s="496">
        <v>11.52</v>
      </c>
      <c r="S8" s="496">
        <v>3.08</v>
      </c>
      <c r="T8" s="496">
        <v>2.74</v>
      </c>
      <c r="U8" s="496">
        <v>3.47</v>
      </c>
      <c r="V8" s="496">
        <v>20.81</v>
      </c>
    </row>
    <row r="9" spans="1:22" ht="29.25" customHeight="1">
      <c r="A9" s="497">
        <v>45282</v>
      </c>
      <c r="B9" s="498" t="s">
        <v>1954</v>
      </c>
      <c r="C9" s="498">
        <v>70.31</v>
      </c>
      <c r="D9" s="498">
        <v>0.54</v>
      </c>
      <c r="E9" s="498">
        <v>10.01</v>
      </c>
      <c r="F9" s="498">
        <v>3.08</v>
      </c>
      <c r="G9" s="498">
        <v>5.85</v>
      </c>
      <c r="H9" s="498">
        <v>3.79</v>
      </c>
      <c r="I9" s="498">
        <v>22.73</v>
      </c>
      <c r="N9" s="497">
        <v>45282</v>
      </c>
      <c r="O9" s="498" t="s">
        <v>1955</v>
      </c>
      <c r="P9" s="498">
        <v>54.9</v>
      </c>
      <c r="Q9" s="498">
        <v>0.41</v>
      </c>
      <c r="R9" s="498">
        <v>11.5</v>
      </c>
      <c r="S9" s="498">
        <v>3.08</v>
      </c>
      <c r="T9" s="498">
        <v>2.74</v>
      </c>
      <c r="U9" s="498">
        <v>3.46</v>
      </c>
      <c r="V9" s="498">
        <v>20.78</v>
      </c>
    </row>
    <row r="10" spans="1:22" ht="29.25" customHeight="1">
      <c r="A10" s="495">
        <v>45281</v>
      </c>
      <c r="B10" s="496" t="s">
        <v>1956</v>
      </c>
      <c r="C10" s="496">
        <v>87.02</v>
      </c>
      <c r="D10" s="496">
        <v>0.67</v>
      </c>
      <c r="E10" s="496">
        <v>9.9600000000000009</v>
      </c>
      <c r="F10" s="496">
        <v>3.08</v>
      </c>
      <c r="G10" s="496">
        <v>5.85</v>
      </c>
      <c r="H10" s="496">
        <v>3.78</v>
      </c>
      <c r="I10" s="496">
        <v>22.67</v>
      </c>
      <c r="N10" s="495">
        <v>45281</v>
      </c>
      <c r="O10" s="496" t="s">
        <v>1957</v>
      </c>
      <c r="P10" s="496">
        <v>78.81</v>
      </c>
      <c r="Q10" s="496">
        <v>0.59</v>
      </c>
      <c r="R10" s="496">
        <v>11.45</v>
      </c>
      <c r="S10" s="496">
        <v>3.08</v>
      </c>
      <c r="T10" s="496">
        <v>2.74</v>
      </c>
      <c r="U10" s="496">
        <v>3.45</v>
      </c>
      <c r="V10" s="496">
        <v>20.72</v>
      </c>
    </row>
    <row r="11" spans="1:22" ht="29.25" customHeight="1">
      <c r="A11" s="497">
        <v>45280</v>
      </c>
      <c r="B11" s="498" t="s">
        <v>1958</v>
      </c>
      <c r="C11" s="498">
        <v>15.56</v>
      </c>
      <c r="D11" s="498">
        <v>0.12</v>
      </c>
      <c r="E11" s="498">
        <v>9.9</v>
      </c>
      <c r="F11" s="498">
        <v>3.08</v>
      </c>
      <c r="G11" s="498">
        <v>5.85</v>
      </c>
      <c r="H11" s="498">
        <v>3.76</v>
      </c>
      <c r="I11" s="498">
        <v>22.59</v>
      </c>
      <c r="N11" s="497">
        <v>45280</v>
      </c>
      <c r="O11" s="498" t="s">
        <v>1959</v>
      </c>
      <c r="P11" s="498">
        <v>23.04</v>
      </c>
      <c r="Q11" s="498">
        <v>0.17</v>
      </c>
      <c r="R11" s="498">
        <v>11.38</v>
      </c>
      <c r="S11" s="498">
        <v>3.08</v>
      </c>
      <c r="T11" s="498">
        <v>2.74</v>
      </c>
      <c r="U11" s="498">
        <v>3.44</v>
      </c>
      <c r="V11" s="498">
        <v>20.64</v>
      </c>
    </row>
    <row r="12" spans="1:22" ht="29.25" customHeight="1">
      <c r="A12" s="495">
        <v>45279</v>
      </c>
      <c r="B12" s="496" t="s">
        <v>1960</v>
      </c>
      <c r="C12" s="496">
        <v>30.62</v>
      </c>
      <c r="D12" s="496">
        <v>0.24</v>
      </c>
      <c r="E12" s="496">
        <v>9.89</v>
      </c>
      <c r="F12" s="496">
        <v>3.08</v>
      </c>
      <c r="G12" s="496">
        <v>5.85</v>
      </c>
      <c r="H12" s="496">
        <v>3.76</v>
      </c>
      <c r="I12" s="496">
        <v>22.58</v>
      </c>
      <c r="N12" s="495">
        <v>45279</v>
      </c>
      <c r="O12" s="496" t="s">
        <v>1961</v>
      </c>
      <c r="P12" s="496">
        <v>12.42</v>
      </c>
      <c r="Q12" s="496">
        <v>0.09</v>
      </c>
      <c r="R12" s="496">
        <v>11.36</v>
      </c>
      <c r="S12" s="496">
        <v>3.08</v>
      </c>
      <c r="T12" s="496">
        <v>2.74</v>
      </c>
      <c r="U12" s="496">
        <v>3.44</v>
      </c>
      <c r="V12" s="496">
        <v>20.62</v>
      </c>
    </row>
    <row r="13" spans="1:22" ht="29.25" customHeight="1">
      <c r="A13" s="497">
        <v>45278</v>
      </c>
      <c r="B13" s="498" t="s">
        <v>1962</v>
      </c>
      <c r="C13" s="498">
        <v>-35.9</v>
      </c>
      <c r="D13" s="498">
        <v>-0.28000000000000003</v>
      </c>
      <c r="E13" s="498">
        <v>9.86</v>
      </c>
      <c r="F13" s="498">
        <v>3.08</v>
      </c>
      <c r="G13" s="498">
        <v>5.85</v>
      </c>
      <c r="H13" s="498">
        <v>3.76</v>
      </c>
      <c r="I13" s="498">
        <v>22.55</v>
      </c>
      <c r="N13" s="497">
        <v>45278</v>
      </c>
      <c r="O13" s="498" t="s">
        <v>1963</v>
      </c>
      <c r="P13" s="498">
        <v>-47.02</v>
      </c>
      <c r="Q13" s="498">
        <v>-0.35</v>
      </c>
      <c r="R13" s="498">
        <v>11.35</v>
      </c>
      <c r="S13" s="498">
        <v>3.08</v>
      </c>
      <c r="T13" s="498">
        <v>2.74</v>
      </c>
      <c r="U13" s="498">
        <v>3.44</v>
      </c>
      <c r="V13" s="498">
        <v>20.61</v>
      </c>
    </row>
    <row r="14" spans="1:22" ht="29.25" customHeight="1">
      <c r="A14" s="495">
        <v>45275</v>
      </c>
      <c r="B14" s="496" t="s">
        <v>1964</v>
      </c>
      <c r="C14" s="496">
        <v>-32.200000000000003</v>
      </c>
      <c r="D14" s="496">
        <v>-0.25</v>
      </c>
      <c r="E14" s="496">
        <v>9.89</v>
      </c>
      <c r="F14" s="496">
        <v>3.08</v>
      </c>
      <c r="G14" s="496">
        <v>5.85</v>
      </c>
      <c r="H14" s="496">
        <v>3.76</v>
      </c>
      <c r="I14" s="496">
        <v>22.58</v>
      </c>
      <c r="N14" s="495">
        <v>45275</v>
      </c>
      <c r="O14" s="496" t="s">
        <v>1965</v>
      </c>
      <c r="P14" s="496">
        <v>-73.790000000000006</v>
      </c>
      <c r="Q14" s="496">
        <v>-0.54</v>
      </c>
      <c r="R14" s="496">
        <v>11.4</v>
      </c>
      <c r="S14" s="496">
        <v>3.08</v>
      </c>
      <c r="T14" s="496">
        <v>2.74</v>
      </c>
      <c r="U14" s="496">
        <v>3.44</v>
      </c>
      <c r="V14" s="496">
        <v>20.66</v>
      </c>
    </row>
    <row r="15" spans="1:22" ht="29.25" customHeight="1">
      <c r="A15" s="497">
        <v>45274</v>
      </c>
      <c r="B15" s="498" t="s">
        <v>1966</v>
      </c>
      <c r="C15" s="498">
        <v>-126.34</v>
      </c>
      <c r="D15" s="498">
        <v>-0.96</v>
      </c>
      <c r="E15" s="498">
        <v>9.91</v>
      </c>
      <c r="F15" s="498">
        <v>3.08</v>
      </c>
      <c r="G15" s="498">
        <v>5.85</v>
      </c>
      <c r="H15" s="498">
        <v>3.77</v>
      </c>
      <c r="I15" s="498">
        <v>22.61</v>
      </c>
      <c r="N15" s="497">
        <v>45274</v>
      </c>
      <c r="O15" s="498" t="s">
        <v>1967</v>
      </c>
      <c r="P15" s="498">
        <v>-141.29</v>
      </c>
      <c r="Q15" s="498">
        <v>-1.03</v>
      </c>
      <c r="R15" s="498">
        <v>11.45</v>
      </c>
      <c r="S15" s="498">
        <v>3.08</v>
      </c>
      <c r="T15" s="498">
        <v>2.74</v>
      </c>
      <c r="U15" s="498">
        <v>3.46</v>
      </c>
      <c r="V15" s="498">
        <v>20.73</v>
      </c>
    </row>
    <row r="16" spans="1:22" ht="29.25" customHeight="1">
      <c r="A16" s="495">
        <v>45273</v>
      </c>
      <c r="B16" s="496" t="s">
        <v>1968</v>
      </c>
      <c r="C16" s="496">
        <v>-155.06</v>
      </c>
      <c r="D16" s="496">
        <v>-1.1599999999999999</v>
      </c>
      <c r="E16" s="496">
        <v>10.01</v>
      </c>
      <c r="F16" s="496">
        <v>3.08</v>
      </c>
      <c r="G16" s="496">
        <v>5.85</v>
      </c>
      <c r="H16" s="496">
        <v>3.79</v>
      </c>
      <c r="I16" s="496">
        <v>22.73</v>
      </c>
      <c r="N16" s="495">
        <v>45273</v>
      </c>
      <c r="O16" s="496" t="s">
        <v>1969</v>
      </c>
      <c r="P16" s="496">
        <v>-181.77</v>
      </c>
      <c r="Q16" s="496">
        <v>-1.31</v>
      </c>
      <c r="R16" s="496">
        <v>11.57</v>
      </c>
      <c r="S16" s="496">
        <v>3.08</v>
      </c>
      <c r="T16" s="496">
        <v>2.74</v>
      </c>
      <c r="U16" s="496">
        <v>3.48</v>
      </c>
      <c r="V16" s="496">
        <v>20.87</v>
      </c>
    </row>
    <row r="17" spans="1:22" ht="29.25" customHeight="1">
      <c r="A17" s="497">
        <v>45272</v>
      </c>
      <c r="B17" s="498" t="s">
        <v>1970</v>
      </c>
      <c r="C17" s="498">
        <v>-107.97</v>
      </c>
      <c r="D17" s="498">
        <v>-0.8</v>
      </c>
      <c r="E17" s="498">
        <v>10.130000000000001</v>
      </c>
      <c r="F17" s="498">
        <v>3.08</v>
      </c>
      <c r="G17" s="498">
        <v>5.85</v>
      </c>
      <c r="H17" s="498">
        <v>3.81</v>
      </c>
      <c r="I17" s="498">
        <v>22.87</v>
      </c>
      <c r="N17" s="497">
        <v>45272</v>
      </c>
      <c r="O17" s="498" t="s">
        <v>1971</v>
      </c>
      <c r="P17" s="498">
        <v>-102.39</v>
      </c>
      <c r="Q17" s="498">
        <v>-0.73</v>
      </c>
      <c r="R17" s="498">
        <v>11.73</v>
      </c>
      <c r="S17" s="498">
        <v>3.08</v>
      </c>
      <c r="T17" s="498">
        <v>2.74</v>
      </c>
      <c r="U17" s="498">
        <v>3.51</v>
      </c>
      <c r="V17" s="498">
        <v>21.06</v>
      </c>
    </row>
    <row r="18" spans="1:22" ht="29.25" customHeight="1">
      <c r="A18" s="495">
        <v>45271</v>
      </c>
      <c r="B18" s="496" t="s">
        <v>1972</v>
      </c>
      <c r="C18" s="496">
        <v>-144.69</v>
      </c>
      <c r="D18" s="496">
        <v>-1.06</v>
      </c>
      <c r="E18" s="496">
        <v>10.210000000000001</v>
      </c>
      <c r="F18" s="496">
        <v>3.08</v>
      </c>
      <c r="G18" s="496">
        <v>5.85</v>
      </c>
      <c r="H18" s="496">
        <v>3.83</v>
      </c>
      <c r="I18" s="496">
        <v>22.97</v>
      </c>
      <c r="N18" s="495">
        <v>45271</v>
      </c>
      <c r="O18" s="496" t="s">
        <v>1973</v>
      </c>
      <c r="P18" s="496">
        <v>-130.81</v>
      </c>
      <c r="Q18" s="496">
        <v>-0.93</v>
      </c>
      <c r="R18" s="496">
        <v>11.81</v>
      </c>
      <c r="S18" s="496">
        <v>3.08</v>
      </c>
      <c r="T18" s="496">
        <v>2.74</v>
      </c>
      <c r="U18" s="496">
        <v>3.53</v>
      </c>
      <c r="V18" s="496">
        <v>21.16</v>
      </c>
    </row>
    <row r="19" spans="1:22" ht="29.25" customHeight="1">
      <c r="A19" s="497">
        <v>45268</v>
      </c>
      <c r="B19" s="498" t="s">
        <v>1974</v>
      </c>
      <c r="C19" s="498">
        <v>-142.74</v>
      </c>
      <c r="D19" s="498">
        <v>-1.04</v>
      </c>
      <c r="E19" s="498">
        <v>10.32</v>
      </c>
      <c r="F19" s="498">
        <v>3.08</v>
      </c>
      <c r="G19" s="498">
        <v>5.85</v>
      </c>
      <c r="H19" s="498">
        <v>3.85</v>
      </c>
      <c r="I19" s="498">
        <v>23.1</v>
      </c>
      <c r="N19" s="497">
        <v>45268</v>
      </c>
      <c r="O19" s="498" t="s">
        <v>1975</v>
      </c>
      <c r="P19" s="498">
        <v>-116.54</v>
      </c>
      <c r="Q19" s="498">
        <v>-0.82</v>
      </c>
      <c r="R19" s="498">
        <v>11.92</v>
      </c>
      <c r="S19" s="498">
        <v>3.08</v>
      </c>
      <c r="T19" s="498">
        <v>2.74</v>
      </c>
      <c r="U19" s="498">
        <v>3.55</v>
      </c>
      <c r="V19" s="498">
        <v>21.29</v>
      </c>
    </row>
    <row r="20" spans="1:22" ht="29.25" customHeight="1">
      <c r="A20" s="495">
        <v>45267</v>
      </c>
      <c r="B20" s="496" t="s">
        <v>1976</v>
      </c>
      <c r="C20" s="496">
        <v>-96.04</v>
      </c>
      <c r="D20" s="496">
        <v>-0.69</v>
      </c>
      <c r="E20" s="496">
        <v>10.43</v>
      </c>
      <c r="F20" s="496">
        <v>3.08</v>
      </c>
      <c r="G20" s="496">
        <v>5.85</v>
      </c>
      <c r="H20" s="496">
        <v>3.87</v>
      </c>
      <c r="I20" s="496">
        <v>23.23</v>
      </c>
      <c r="N20" s="495">
        <v>45267</v>
      </c>
      <c r="O20" s="496" t="s">
        <v>1977</v>
      </c>
      <c r="P20" s="496">
        <v>-113.48</v>
      </c>
      <c r="Q20" s="496">
        <v>-0.79</v>
      </c>
      <c r="R20" s="496">
        <v>12.02</v>
      </c>
      <c r="S20" s="496">
        <v>3.08</v>
      </c>
      <c r="T20" s="496">
        <v>2.74</v>
      </c>
      <c r="U20" s="496">
        <v>3.57</v>
      </c>
      <c r="V20" s="496">
        <v>21.41</v>
      </c>
    </row>
    <row r="21" spans="1:22" ht="29.25" customHeight="1">
      <c r="A21" s="497">
        <v>45266</v>
      </c>
      <c r="B21" s="498" t="s">
        <v>1978</v>
      </c>
      <c r="C21" s="498">
        <v>-79.16</v>
      </c>
      <c r="D21" s="498">
        <v>-0.56999999999999995</v>
      </c>
      <c r="E21" s="498">
        <v>10.5</v>
      </c>
      <c r="F21" s="498">
        <v>3.08</v>
      </c>
      <c r="G21" s="498">
        <v>5.85</v>
      </c>
      <c r="H21" s="498">
        <v>3.88</v>
      </c>
      <c r="I21" s="498">
        <v>23.31</v>
      </c>
      <c r="N21" s="497">
        <v>45266</v>
      </c>
      <c r="O21" s="498" t="s">
        <v>1979</v>
      </c>
      <c r="P21" s="498">
        <v>-65.03</v>
      </c>
      <c r="Q21" s="498">
        <v>-0.45</v>
      </c>
      <c r="R21" s="498">
        <v>12.12</v>
      </c>
      <c r="S21" s="498">
        <v>3.08</v>
      </c>
      <c r="T21" s="498">
        <v>2.74</v>
      </c>
      <c r="U21" s="498">
        <v>3.59</v>
      </c>
      <c r="V21" s="498">
        <v>21.53</v>
      </c>
    </row>
    <row r="22" spans="1:22" ht="29.25" customHeight="1">
      <c r="A22" s="495">
        <v>45265</v>
      </c>
      <c r="B22" s="496" t="s">
        <v>1980</v>
      </c>
      <c r="C22" s="496">
        <v>-109.74</v>
      </c>
      <c r="D22" s="496">
        <v>-0.78</v>
      </c>
      <c r="E22" s="496">
        <v>10.56</v>
      </c>
      <c r="F22" s="496">
        <v>3.08</v>
      </c>
      <c r="G22" s="496">
        <v>5.85</v>
      </c>
      <c r="H22" s="496">
        <v>3.9</v>
      </c>
      <c r="I22" s="496">
        <v>23.39</v>
      </c>
      <c r="N22" s="495">
        <v>45265</v>
      </c>
      <c r="O22" s="496" t="s">
        <v>1981</v>
      </c>
      <c r="P22" s="496">
        <v>-59.14</v>
      </c>
      <c r="Q22" s="496">
        <v>-0.41</v>
      </c>
      <c r="R22" s="496">
        <v>12.17</v>
      </c>
      <c r="S22" s="496">
        <v>3.08</v>
      </c>
      <c r="T22" s="496">
        <v>2.74</v>
      </c>
      <c r="U22" s="496">
        <v>3.6</v>
      </c>
      <c r="V22" s="496">
        <v>21.59</v>
      </c>
    </row>
    <row r="23" spans="1:22" ht="29.25" customHeight="1">
      <c r="A23" s="497">
        <v>45264</v>
      </c>
      <c r="B23" s="498" t="s">
        <v>1982</v>
      </c>
      <c r="C23" s="498">
        <v>-29.7</v>
      </c>
      <c r="D23" s="498">
        <v>-0.21</v>
      </c>
      <c r="E23" s="498">
        <v>10.64</v>
      </c>
      <c r="F23" s="498">
        <v>3.08</v>
      </c>
      <c r="G23" s="498">
        <v>5.85</v>
      </c>
      <c r="H23" s="498">
        <v>3.92</v>
      </c>
      <c r="I23" s="498">
        <v>23.49</v>
      </c>
      <c r="N23" s="497">
        <v>45264</v>
      </c>
      <c r="O23" s="498" t="s">
        <v>1983</v>
      </c>
      <c r="P23" s="498">
        <v>-21.39</v>
      </c>
      <c r="Q23" s="498">
        <v>-0.15</v>
      </c>
      <c r="R23" s="498">
        <v>12.22</v>
      </c>
      <c r="S23" s="498">
        <v>3.08</v>
      </c>
      <c r="T23" s="498">
        <v>2.74</v>
      </c>
      <c r="U23" s="498">
        <v>3.61</v>
      </c>
      <c r="V23" s="498">
        <v>21.65</v>
      </c>
    </row>
    <row r="24" spans="1:22" ht="29.25" customHeight="1">
      <c r="A24" s="495">
        <v>45261</v>
      </c>
      <c r="B24" s="496" t="s">
        <v>1984</v>
      </c>
      <c r="C24" s="496">
        <v>-2.56</v>
      </c>
      <c r="D24" s="496">
        <v>-0.02</v>
      </c>
      <c r="E24" s="496">
        <v>10.66</v>
      </c>
      <c r="F24" s="496">
        <v>3.08</v>
      </c>
      <c r="G24" s="496">
        <v>5.85</v>
      </c>
      <c r="H24" s="496">
        <v>3.92</v>
      </c>
      <c r="I24" s="496">
        <v>23.51</v>
      </c>
      <c r="N24" s="495">
        <v>45261</v>
      </c>
      <c r="O24" s="496" t="s">
        <v>1985</v>
      </c>
      <c r="P24" s="496">
        <v>1.71</v>
      </c>
      <c r="Q24" s="496">
        <v>0.01</v>
      </c>
      <c r="R24" s="496">
        <v>12.25</v>
      </c>
      <c r="S24" s="496">
        <v>3.08</v>
      </c>
      <c r="T24" s="496">
        <v>2.74</v>
      </c>
      <c r="U24" s="496">
        <v>3.61</v>
      </c>
      <c r="V24" s="496">
        <v>21.68</v>
      </c>
    </row>
    <row r="25" spans="1:22" ht="29.25" customHeight="1">
      <c r="A25" s="497">
        <v>45260</v>
      </c>
      <c r="B25" s="498" t="s">
        <v>1986</v>
      </c>
      <c r="C25" s="498">
        <v>-23.6</v>
      </c>
      <c r="D25" s="498">
        <v>-0.17</v>
      </c>
      <c r="E25" s="498">
        <v>10.67</v>
      </c>
      <c r="F25" s="498">
        <v>3.08</v>
      </c>
      <c r="G25" s="498">
        <v>5.85</v>
      </c>
      <c r="H25" s="498">
        <v>3.92</v>
      </c>
      <c r="I25" s="498">
        <v>23.52</v>
      </c>
      <c r="N25" s="497">
        <v>45260</v>
      </c>
      <c r="O25" s="498" t="s">
        <v>1987</v>
      </c>
      <c r="P25" s="498">
        <v>-24.26</v>
      </c>
      <c r="Q25" s="498">
        <v>-0.17</v>
      </c>
      <c r="R25" s="498">
        <v>12.24</v>
      </c>
      <c r="S25" s="498">
        <v>3.08</v>
      </c>
      <c r="T25" s="498">
        <v>2.74</v>
      </c>
      <c r="U25" s="498">
        <v>3.61</v>
      </c>
      <c r="V25" s="498">
        <v>21.67</v>
      </c>
    </row>
    <row r="26" spans="1:22" ht="29.25" customHeight="1">
      <c r="A26" s="495">
        <v>45259</v>
      </c>
      <c r="B26" s="496" t="s">
        <v>1988</v>
      </c>
      <c r="C26" s="496">
        <v>-29.9</v>
      </c>
      <c r="D26" s="496">
        <v>-0.21</v>
      </c>
      <c r="E26" s="496">
        <v>10.69</v>
      </c>
      <c r="F26" s="496">
        <v>3.08</v>
      </c>
      <c r="G26" s="496">
        <v>5.85</v>
      </c>
      <c r="H26" s="496">
        <v>3.92</v>
      </c>
      <c r="I26" s="496">
        <v>23.54</v>
      </c>
      <c r="N26" s="495">
        <v>45259</v>
      </c>
      <c r="O26" s="496" t="s">
        <v>1989</v>
      </c>
      <c r="P26" s="496">
        <v>-10.34</v>
      </c>
      <c r="Q26" s="496">
        <v>-7.0000000000000007E-2</v>
      </c>
      <c r="R26" s="496">
        <v>12.26</v>
      </c>
      <c r="S26" s="496">
        <v>3.08</v>
      </c>
      <c r="T26" s="496">
        <v>2.74</v>
      </c>
      <c r="U26" s="496">
        <v>3.62</v>
      </c>
      <c r="V26" s="496">
        <v>21.7</v>
      </c>
    </row>
    <row r="27" spans="1:22" ht="29.25" customHeight="1">
      <c r="A27" s="497">
        <v>45258</v>
      </c>
      <c r="B27" s="498" t="s">
        <v>1990</v>
      </c>
      <c r="C27" s="498">
        <v>-36.32</v>
      </c>
      <c r="D27" s="498">
        <v>-0.26</v>
      </c>
      <c r="E27" s="498">
        <v>10.7</v>
      </c>
      <c r="F27" s="498">
        <v>3.08</v>
      </c>
      <c r="G27" s="498">
        <v>5.85</v>
      </c>
      <c r="H27" s="498">
        <v>3.93</v>
      </c>
      <c r="I27" s="498">
        <v>23.56</v>
      </c>
      <c r="N27" s="497">
        <v>45258</v>
      </c>
      <c r="O27" s="498" t="s">
        <v>1991</v>
      </c>
      <c r="P27" s="498">
        <v>-16.78</v>
      </c>
      <c r="Q27" s="498">
        <v>-0.12</v>
      </c>
      <c r="R27" s="498">
        <v>12.27</v>
      </c>
      <c r="S27" s="498">
        <v>3.08</v>
      </c>
      <c r="T27" s="498">
        <v>2.74</v>
      </c>
      <c r="U27" s="498">
        <v>3.62</v>
      </c>
      <c r="V27" s="498">
        <v>21.71</v>
      </c>
    </row>
    <row r="28" spans="1:22" ht="29.25" customHeight="1">
      <c r="A28" s="495">
        <v>45257</v>
      </c>
      <c r="B28" s="496" t="s">
        <v>1992</v>
      </c>
      <c r="C28" s="496">
        <v>7.38</v>
      </c>
      <c r="D28" s="496">
        <v>0.05</v>
      </c>
      <c r="E28" s="496">
        <v>10.74</v>
      </c>
      <c r="F28" s="496">
        <v>3.08</v>
      </c>
      <c r="G28" s="496">
        <v>5.85</v>
      </c>
      <c r="H28" s="496">
        <v>3.93</v>
      </c>
      <c r="I28" s="496">
        <v>23.6</v>
      </c>
      <c r="N28" s="495">
        <v>45257</v>
      </c>
      <c r="O28" s="496" t="s">
        <v>1993</v>
      </c>
      <c r="P28" s="496">
        <v>34.43</v>
      </c>
      <c r="Q28" s="496">
        <v>0.24</v>
      </c>
      <c r="R28" s="496">
        <v>12.29</v>
      </c>
      <c r="S28" s="496">
        <v>3.08</v>
      </c>
      <c r="T28" s="496">
        <v>2.74</v>
      </c>
      <c r="U28" s="496">
        <v>3.62</v>
      </c>
      <c r="V28" s="496">
        <v>21.73</v>
      </c>
    </row>
    <row r="29" spans="1:22" ht="29.25" customHeight="1">
      <c r="A29" s="497">
        <v>45254</v>
      </c>
      <c r="B29" s="498" t="s">
        <v>1994</v>
      </c>
      <c r="C29" s="498">
        <v>4.75</v>
      </c>
      <c r="D29" s="498">
        <v>0.03</v>
      </c>
      <c r="E29" s="498">
        <v>10.73</v>
      </c>
      <c r="F29" s="498">
        <v>3.08</v>
      </c>
      <c r="G29" s="498">
        <v>5.85</v>
      </c>
      <c r="H29" s="498">
        <v>3.93</v>
      </c>
      <c r="I29" s="498">
        <v>23.59</v>
      </c>
      <c r="N29" s="497">
        <v>45254</v>
      </c>
      <c r="O29" s="498" t="s">
        <v>1995</v>
      </c>
      <c r="P29" s="498">
        <v>37.39</v>
      </c>
      <c r="Q29" s="498">
        <v>0.26</v>
      </c>
      <c r="R29" s="498">
        <v>12.25</v>
      </c>
      <c r="S29" s="498">
        <v>3.08</v>
      </c>
      <c r="T29" s="498">
        <v>2.74</v>
      </c>
      <c r="U29" s="498">
        <v>3.62</v>
      </c>
      <c r="V29" s="498">
        <v>21.69</v>
      </c>
    </row>
    <row r="30" spans="1:22" ht="29.25" customHeight="1">
      <c r="A30" s="495">
        <v>45253</v>
      </c>
      <c r="B30" s="496" t="s">
        <v>1996</v>
      </c>
      <c r="C30" s="496">
        <v>-20.88</v>
      </c>
      <c r="D30" s="496">
        <v>-0.15</v>
      </c>
      <c r="E30" s="496">
        <v>10.73</v>
      </c>
      <c r="F30" s="496">
        <v>3.08</v>
      </c>
      <c r="G30" s="496">
        <v>5.85</v>
      </c>
      <c r="H30" s="496">
        <v>3.93</v>
      </c>
      <c r="I30" s="496">
        <v>23.59</v>
      </c>
      <c r="N30" s="495">
        <v>45253</v>
      </c>
      <c r="O30" s="496" t="s">
        <v>1997</v>
      </c>
      <c r="P30" s="496">
        <v>-21.13</v>
      </c>
      <c r="Q30" s="496">
        <v>-0.15</v>
      </c>
      <c r="R30" s="496">
        <v>12.22</v>
      </c>
      <c r="S30" s="496">
        <v>3.08</v>
      </c>
      <c r="T30" s="496">
        <v>2.74</v>
      </c>
      <c r="U30" s="496">
        <v>3.61</v>
      </c>
      <c r="V30" s="496">
        <v>21.65</v>
      </c>
    </row>
    <row r="31" spans="1:22" ht="29.25" customHeight="1">
      <c r="A31" s="497">
        <v>45252</v>
      </c>
      <c r="B31" s="498" t="s">
        <v>1998</v>
      </c>
      <c r="C31" s="498">
        <v>-0.13</v>
      </c>
      <c r="D31" s="498">
        <v>0</v>
      </c>
      <c r="E31" s="498">
        <v>10.74</v>
      </c>
      <c r="F31" s="498">
        <v>3.08</v>
      </c>
      <c r="G31" s="498">
        <v>5.85</v>
      </c>
      <c r="H31" s="498">
        <v>3.94</v>
      </c>
      <c r="I31" s="498">
        <v>23.61</v>
      </c>
      <c r="N31" s="497">
        <v>45252</v>
      </c>
      <c r="O31" s="498" t="s">
        <v>1999</v>
      </c>
      <c r="P31" s="498">
        <v>-45.23</v>
      </c>
      <c r="Q31" s="498">
        <v>-0.31</v>
      </c>
      <c r="R31" s="498">
        <v>12.24</v>
      </c>
      <c r="S31" s="498">
        <v>3.08</v>
      </c>
      <c r="T31" s="498">
        <v>2.74</v>
      </c>
      <c r="U31" s="498">
        <v>3.61</v>
      </c>
      <c r="V31" s="498">
        <v>21.67</v>
      </c>
    </row>
    <row r="32" spans="1:22" ht="29.25" customHeight="1">
      <c r="A32" s="495">
        <v>45251</v>
      </c>
      <c r="B32" s="496" t="s">
        <v>2000</v>
      </c>
      <c r="C32" s="496">
        <v>-14.5</v>
      </c>
      <c r="D32" s="496">
        <v>-0.1</v>
      </c>
      <c r="E32" s="496">
        <v>10.74</v>
      </c>
      <c r="F32" s="496">
        <v>3.08</v>
      </c>
      <c r="G32" s="496">
        <v>5.85</v>
      </c>
      <c r="H32" s="496">
        <v>3.94</v>
      </c>
      <c r="I32" s="496">
        <v>23.61</v>
      </c>
      <c r="N32" s="495">
        <v>45251</v>
      </c>
      <c r="O32" s="496" t="s">
        <v>2001</v>
      </c>
      <c r="P32" s="496">
        <v>-100.55</v>
      </c>
      <c r="Q32" s="496">
        <v>-0.69</v>
      </c>
      <c r="R32" s="496">
        <v>12.28</v>
      </c>
      <c r="S32" s="496">
        <v>3.08</v>
      </c>
      <c r="T32" s="496">
        <v>2.74</v>
      </c>
      <c r="U32" s="496">
        <v>3.62</v>
      </c>
      <c r="V32" s="496">
        <v>21.72</v>
      </c>
    </row>
    <row r="33" spans="1:22" ht="29.25" customHeight="1">
      <c r="A33" s="497">
        <v>45250</v>
      </c>
      <c r="B33" s="498" t="s">
        <v>2002</v>
      </c>
      <c r="C33" s="498">
        <v>-66.58</v>
      </c>
      <c r="D33" s="498">
        <v>-0.47</v>
      </c>
      <c r="E33" s="498">
        <v>10.75</v>
      </c>
      <c r="F33" s="498">
        <v>3.08</v>
      </c>
      <c r="G33" s="498">
        <v>5.85</v>
      </c>
      <c r="H33" s="498">
        <v>3.94</v>
      </c>
      <c r="I33" s="498">
        <v>23.62</v>
      </c>
      <c r="N33" s="497">
        <v>45250</v>
      </c>
      <c r="O33" s="498" t="s">
        <v>2003</v>
      </c>
      <c r="P33" s="498">
        <v>-155.97</v>
      </c>
      <c r="Q33" s="498">
        <v>-1.06</v>
      </c>
      <c r="R33" s="498">
        <v>12.36</v>
      </c>
      <c r="S33" s="498">
        <v>3.08</v>
      </c>
      <c r="T33" s="498">
        <v>2.74</v>
      </c>
      <c r="U33" s="498">
        <v>3.64</v>
      </c>
      <c r="V33" s="498">
        <v>21.82</v>
      </c>
    </row>
    <row r="34" spans="1:22" ht="29.25" customHeight="1">
      <c r="A34" s="495">
        <v>45247</v>
      </c>
      <c r="B34" s="496" t="s">
        <v>2004</v>
      </c>
      <c r="C34" s="496">
        <v>-83.33</v>
      </c>
      <c r="D34" s="496">
        <v>-0.57999999999999996</v>
      </c>
      <c r="E34" s="496">
        <v>10.8</v>
      </c>
      <c r="F34" s="496">
        <v>3.08</v>
      </c>
      <c r="G34" s="496">
        <v>5.85</v>
      </c>
      <c r="H34" s="496">
        <v>3.95</v>
      </c>
      <c r="I34" s="496">
        <v>23.68</v>
      </c>
      <c r="N34" s="495">
        <v>45247</v>
      </c>
      <c r="O34" s="496" t="s">
        <v>2005</v>
      </c>
      <c r="P34" s="496">
        <v>-171.49</v>
      </c>
      <c r="Q34" s="496">
        <v>-1.1499999999999999</v>
      </c>
      <c r="R34" s="496">
        <v>12.5</v>
      </c>
      <c r="S34" s="496">
        <v>3.08</v>
      </c>
      <c r="T34" s="496">
        <v>2.74</v>
      </c>
      <c r="U34" s="496">
        <v>3.66</v>
      </c>
      <c r="V34" s="496">
        <v>21.98</v>
      </c>
    </row>
    <row r="35" spans="1:22" ht="29.25" customHeight="1">
      <c r="A35" s="497">
        <v>45246</v>
      </c>
      <c r="B35" s="498" t="s">
        <v>2006</v>
      </c>
      <c r="C35" s="498">
        <v>-25.58</v>
      </c>
      <c r="D35" s="498">
        <v>-0.18</v>
      </c>
      <c r="E35" s="498">
        <v>10.87</v>
      </c>
      <c r="F35" s="498">
        <v>3.08</v>
      </c>
      <c r="G35" s="498">
        <v>5.85</v>
      </c>
      <c r="H35" s="498">
        <v>3.96</v>
      </c>
      <c r="I35" s="498">
        <v>23.76</v>
      </c>
      <c r="N35" s="497">
        <v>45246</v>
      </c>
      <c r="O35" s="498" t="s">
        <v>2007</v>
      </c>
      <c r="P35" s="498">
        <v>-87.75</v>
      </c>
      <c r="Q35" s="498">
        <v>-0.57999999999999996</v>
      </c>
      <c r="R35" s="498">
        <v>12.64</v>
      </c>
      <c r="S35" s="498">
        <v>3.08</v>
      </c>
      <c r="T35" s="498">
        <v>2.74</v>
      </c>
      <c r="U35" s="498">
        <v>3.69</v>
      </c>
      <c r="V35" s="498">
        <v>22.15</v>
      </c>
    </row>
    <row r="36" spans="1:22" ht="29.25" customHeight="1">
      <c r="A36" s="495">
        <v>45245</v>
      </c>
      <c r="B36" s="496" t="s">
        <v>2008</v>
      </c>
      <c r="C36" s="496">
        <v>4.95</v>
      </c>
      <c r="D36" s="496">
        <v>0.03</v>
      </c>
      <c r="E36" s="496">
        <v>10.89</v>
      </c>
      <c r="F36" s="496">
        <v>3.08</v>
      </c>
      <c r="G36" s="496">
        <v>5.85</v>
      </c>
      <c r="H36" s="496">
        <v>3.96</v>
      </c>
      <c r="I36" s="496">
        <v>23.78</v>
      </c>
      <c r="N36" s="495">
        <v>45245</v>
      </c>
      <c r="O36" s="496" t="s">
        <v>2009</v>
      </c>
      <c r="P36" s="496">
        <v>-70.150000000000006</v>
      </c>
      <c r="Q36" s="496">
        <v>-0.46</v>
      </c>
      <c r="R36" s="496">
        <v>12.71</v>
      </c>
      <c r="S36" s="496">
        <v>3.08</v>
      </c>
      <c r="T36" s="496">
        <v>2.74</v>
      </c>
      <c r="U36" s="496">
        <v>3.71</v>
      </c>
      <c r="V36" s="496">
        <v>22.24</v>
      </c>
    </row>
    <row r="37" spans="1:22" ht="29.25" customHeight="1">
      <c r="A37" s="497">
        <v>45244</v>
      </c>
      <c r="B37" s="498" t="s">
        <v>2010</v>
      </c>
      <c r="C37" s="498">
        <v>-6.77</v>
      </c>
      <c r="D37" s="498">
        <v>-0.05</v>
      </c>
      <c r="E37" s="498">
        <v>10.88</v>
      </c>
      <c r="F37" s="498">
        <v>3.08</v>
      </c>
      <c r="G37" s="498">
        <v>5.85</v>
      </c>
      <c r="H37" s="498">
        <v>3.96</v>
      </c>
      <c r="I37" s="498">
        <v>23.77</v>
      </c>
      <c r="N37" s="497">
        <v>45244</v>
      </c>
      <c r="O37" s="498" t="s">
        <v>2011</v>
      </c>
      <c r="P37" s="498">
        <v>-62.93</v>
      </c>
      <c r="Q37" s="498">
        <v>-0.41</v>
      </c>
      <c r="R37" s="498">
        <v>12.77</v>
      </c>
      <c r="S37" s="498">
        <v>3.08</v>
      </c>
      <c r="T37" s="498">
        <v>2.74</v>
      </c>
      <c r="U37" s="498">
        <v>3.72</v>
      </c>
      <c r="V37" s="498">
        <v>22.31</v>
      </c>
    </row>
    <row r="38" spans="1:22" ht="29.25" customHeight="1">
      <c r="A38" s="495">
        <v>45243</v>
      </c>
      <c r="B38" s="496" t="s">
        <v>2012</v>
      </c>
      <c r="C38" s="496">
        <v>-61.12</v>
      </c>
      <c r="D38" s="496">
        <v>-0.42</v>
      </c>
      <c r="E38" s="496">
        <v>10.89</v>
      </c>
      <c r="F38" s="496">
        <v>3.08</v>
      </c>
      <c r="G38" s="496">
        <v>5.85</v>
      </c>
      <c r="H38" s="496">
        <v>3.96</v>
      </c>
      <c r="I38" s="496">
        <v>23.78</v>
      </c>
      <c r="N38" s="495">
        <v>45243</v>
      </c>
      <c r="O38" s="496" t="s">
        <v>2013</v>
      </c>
      <c r="P38" s="496">
        <v>-161.44</v>
      </c>
      <c r="Q38" s="496">
        <v>-1.05</v>
      </c>
      <c r="R38" s="496">
        <v>12.83</v>
      </c>
      <c r="S38" s="496">
        <v>3.08</v>
      </c>
      <c r="T38" s="496">
        <v>2.74</v>
      </c>
      <c r="U38" s="496">
        <v>3.73</v>
      </c>
      <c r="V38" s="496">
        <v>22.38</v>
      </c>
    </row>
    <row r="39" spans="1:22" ht="29.25" customHeight="1">
      <c r="A39" s="497">
        <v>45240</v>
      </c>
      <c r="B39" s="498" t="s">
        <v>2014</v>
      </c>
      <c r="C39" s="498">
        <v>-40.69</v>
      </c>
      <c r="D39" s="498">
        <v>-0.28000000000000003</v>
      </c>
      <c r="E39" s="498">
        <v>10.94</v>
      </c>
      <c r="F39" s="498">
        <v>3.08</v>
      </c>
      <c r="G39" s="498">
        <v>5.85</v>
      </c>
      <c r="H39" s="498">
        <v>3.97</v>
      </c>
      <c r="I39" s="498">
        <v>23.84</v>
      </c>
      <c r="N39" s="497">
        <v>45240</v>
      </c>
      <c r="O39" s="498" t="s">
        <v>2015</v>
      </c>
      <c r="P39" s="498">
        <v>-175.49</v>
      </c>
      <c r="Q39" s="498">
        <v>-1.1299999999999999</v>
      </c>
      <c r="R39" s="498">
        <v>12.96</v>
      </c>
      <c r="S39" s="498">
        <v>3.08</v>
      </c>
      <c r="T39" s="498">
        <v>2.74</v>
      </c>
      <c r="U39" s="498">
        <v>3.76</v>
      </c>
      <c r="V39" s="498">
        <v>22.54</v>
      </c>
    </row>
    <row r="40" spans="1:22" ht="29.25" customHeight="1">
      <c r="A40" s="495">
        <v>45239</v>
      </c>
      <c r="B40" s="496" t="s">
        <v>2016</v>
      </c>
      <c r="C40" s="496">
        <v>-48.47</v>
      </c>
      <c r="D40" s="496">
        <v>-0.33</v>
      </c>
      <c r="E40" s="496">
        <v>10.96</v>
      </c>
      <c r="F40" s="496">
        <v>3.08</v>
      </c>
      <c r="G40" s="496">
        <v>5.85</v>
      </c>
      <c r="H40" s="496">
        <v>3.98</v>
      </c>
      <c r="I40" s="496">
        <v>23.87</v>
      </c>
      <c r="N40" s="495">
        <v>45239</v>
      </c>
      <c r="O40" s="496" t="s">
        <v>2017</v>
      </c>
      <c r="P40" s="496">
        <v>-112.33</v>
      </c>
      <c r="Q40" s="496">
        <v>-0.72</v>
      </c>
      <c r="R40" s="496">
        <v>13.11</v>
      </c>
      <c r="S40" s="496">
        <v>3.08</v>
      </c>
      <c r="T40" s="496">
        <v>2.74</v>
      </c>
      <c r="U40" s="496">
        <v>3.79</v>
      </c>
      <c r="V40" s="496">
        <v>22.72</v>
      </c>
    </row>
    <row r="41" spans="1:22" ht="29.25" customHeight="1">
      <c r="A41" s="497">
        <v>45238</v>
      </c>
      <c r="B41" s="498" t="s">
        <v>2018</v>
      </c>
      <c r="C41" s="498">
        <v>-22.95</v>
      </c>
      <c r="D41" s="498">
        <v>-0.16</v>
      </c>
      <c r="E41" s="498">
        <v>11</v>
      </c>
      <c r="F41" s="498">
        <v>3.08</v>
      </c>
      <c r="G41" s="498">
        <v>5.85</v>
      </c>
      <c r="H41" s="498">
        <v>3.99</v>
      </c>
      <c r="I41" s="498">
        <v>23.92</v>
      </c>
      <c r="N41" s="497">
        <v>45238</v>
      </c>
      <c r="O41" s="498" t="s">
        <v>2019</v>
      </c>
      <c r="P41" s="498">
        <v>-90.8</v>
      </c>
      <c r="Q41" s="498">
        <v>-0.57999999999999996</v>
      </c>
      <c r="R41" s="498">
        <v>13.2</v>
      </c>
      <c r="S41" s="498">
        <v>3.08</v>
      </c>
      <c r="T41" s="498">
        <v>2.74</v>
      </c>
      <c r="U41" s="498">
        <v>3.81</v>
      </c>
      <c r="V41" s="498">
        <v>22.83</v>
      </c>
    </row>
    <row r="42" spans="1:22" ht="29.25" customHeight="1">
      <c r="A42" s="495">
        <v>45237</v>
      </c>
      <c r="B42" s="496" t="s">
        <v>2020</v>
      </c>
      <c r="C42" s="496">
        <v>-44.91</v>
      </c>
      <c r="D42" s="496">
        <v>-0.31</v>
      </c>
      <c r="E42" s="496">
        <v>11.02</v>
      </c>
      <c r="F42" s="496">
        <v>3.08</v>
      </c>
      <c r="G42" s="496">
        <v>5.85</v>
      </c>
      <c r="H42" s="496">
        <v>3.99</v>
      </c>
      <c r="I42" s="496">
        <v>23.94</v>
      </c>
      <c r="N42" s="495">
        <v>45237</v>
      </c>
      <c r="O42" s="496" t="s">
        <v>2021</v>
      </c>
      <c r="P42" s="496">
        <v>-109.4</v>
      </c>
      <c r="Q42" s="496">
        <v>-0.69</v>
      </c>
      <c r="R42" s="496">
        <v>13.29</v>
      </c>
      <c r="S42" s="496">
        <v>3.08</v>
      </c>
      <c r="T42" s="496">
        <v>2.74</v>
      </c>
      <c r="U42" s="496">
        <v>3.82</v>
      </c>
      <c r="V42" s="496">
        <v>22.93</v>
      </c>
    </row>
    <row r="43" spans="1:22" ht="29.25" customHeight="1">
      <c r="A43" s="497">
        <v>45236</v>
      </c>
      <c r="B43" s="498" t="s">
        <v>2022</v>
      </c>
      <c r="C43" s="498">
        <v>-97.62</v>
      </c>
      <c r="D43" s="498">
        <v>-0.67</v>
      </c>
      <c r="E43" s="498">
        <v>11.05</v>
      </c>
      <c r="F43" s="498">
        <v>3.08</v>
      </c>
      <c r="G43" s="498">
        <v>5.85</v>
      </c>
      <c r="H43" s="498">
        <v>4</v>
      </c>
      <c r="I43" s="498">
        <v>23.98</v>
      </c>
      <c r="N43" s="497">
        <v>45236</v>
      </c>
      <c r="O43" s="498" t="s">
        <v>2023</v>
      </c>
      <c r="P43" s="498">
        <v>-143.34</v>
      </c>
      <c r="Q43" s="498">
        <v>-0.9</v>
      </c>
      <c r="R43" s="498">
        <v>13.38</v>
      </c>
      <c r="S43" s="498">
        <v>3.08</v>
      </c>
      <c r="T43" s="498">
        <v>2.74</v>
      </c>
      <c r="U43" s="498">
        <v>3.84</v>
      </c>
      <c r="V43" s="498">
        <v>23.04</v>
      </c>
    </row>
    <row r="44" spans="1:22" ht="29.25" customHeight="1">
      <c r="A44" s="495">
        <v>45233</v>
      </c>
      <c r="B44" s="496" t="s">
        <v>2024</v>
      </c>
      <c r="C44" s="496">
        <v>-45.57</v>
      </c>
      <c r="D44" s="496">
        <v>-0.31</v>
      </c>
      <c r="E44" s="496">
        <v>11.13</v>
      </c>
      <c r="F44" s="496">
        <v>3.08</v>
      </c>
      <c r="G44" s="496">
        <v>5.85</v>
      </c>
      <c r="H44" s="496">
        <v>4.01</v>
      </c>
      <c r="I44" s="496">
        <v>24.07</v>
      </c>
      <c r="N44" s="495">
        <v>45233</v>
      </c>
      <c r="O44" s="496" t="s">
        <v>2025</v>
      </c>
      <c r="P44" s="496">
        <v>-62.47</v>
      </c>
      <c r="Q44" s="496">
        <v>-0.39</v>
      </c>
      <c r="R44" s="496">
        <v>13.5</v>
      </c>
      <c r="S44" s="496">
        <v>3.08</v>
      </c>
      <c r="T44" s="496">
        <v>2.74</v>
      </c>
      <c r="U44" s="496">
        <v>3.86</v>
      </c>
      <c r="V44" s="496">
        <v>23.18</v>
      </c>
    </row>
    <row r="45" spans="1:22" ht="29.25" customHeight="1">
      <c r="A45" s="497">
        <v>45232</v>
      </c>
      <c r="B45" s="498" t="s">
        <v>2026</v>
      </c>
      <c r="C45" s="498">
        <v>-23.81</v>
      </c>
      <c r="D45" s="498">
        <v>-0.16</v>
      </c>
      <c r="E45" s="498">
        <v>11.16</v>
      </c>
      <c r="F45" s="498">
        <v>3.08</v>
      </c>
      <c r="G45" s="498">
        <v>5.85</v>
      </c>
      <c r="H45" s="498">
        <v>4.0199999999999996</v>
      </c>
      <c r="I45" s="498">
        <v>24.11</v>
      </c>
      <c r="N45" s="497">
        <v>45232</v>
      </c>
      <c r="O45" s="498" t="s">
        <v>2027</v>
      </c>
      <c r="P45" s="498">
        <v>-96.87</v>
      </c>
      <c r="Q45" s="498">
        <v>-0.6</v>
      </c>
      <c r="R45" s="498">
        <v>13.55</v>
      </c>
      <c r="S45" s="498">
        <v>3.08</v>
      </c>
      <c r="T45" s="498">
        <v>2.74</v>
      </c>
      <c r="U45" s="498">
        <v>3.88</v>
      </c>
      <c r="V45" s="498">
        <v>23.25</v>
      </c>
    </row>
    <row r="46" spans="1:22" ht="29.25" customHeight="1">
      <c r="A46" s="495">
        <v>45231</v>
      </c>
      <c r="B46" s="496" t="s">
        <v>2028</v>
      </c>
      <c r="C46" s="496">
        <v>4.4400000000000004</v>
      </c>
      <c r="D46" s="496">
        <v>0.03</v>
      </c>
      <c r="E46" s="496">
        <v>11.18</v>
      </c>
      <c r="F46" s="496">
        <v>3.08</v>
      </c>
      <c r="G46" s="496">
        <v>5.85</v>
      </c>
      <c r="H46" s="496">
        <v>4.0199999999999996</v>
      </c>
      <c r="I46" s="496">
        <v>24.13</v>
      </c>
      <c r="N46" s="495">
        <v>45231</v>
      </c>
      <c r="O46" s="496" t="s">
        <v>2029</v>
      </c>
      <c r="P46" s="496">
        <v>-77.84</v>
      </c>
      <c r="Q46" s="496">
        <v>-0.48</v>
      </c>
      <c r="R46" s="496">
        <v>13.63</v>
      </c>
      <c r="S46" s="496">
        <v>3.08</v>
      </c>
      <c r="T46" s="496">
        <v>2.74</v>
      </c>
      <c r="U46" s="496">
        <v>3.89</v>
      </c>
      <c r="V46" s="496">
        <v>23.34</v>
      </c>
    </row>
    <row r="47" spans="1:22" ht="29.25" customHeight="1">
      <c r="A47" s="497">
        <v>45230</v>
      </c>
      <c r="B47" s="498" t="s">
        <v>2030</v>
      </c>
      <c r="C47" s="498">
        <v>3.95</v>
      </c>
      <c r="D47" s="498">
        <v>0.03</v>
      </c>
      <c r="E47" s="498">
        <v>11.18</v>
      </c>
      <c r="F47" s="498">
        <v>3.08</v>
      </c>
      <c r="G47" s="498">
        <v>5.85</v>
      </c>
      <c r="H47" s="498">
        <v>4.0199999999999996</v>
      </c>
      <c r="I47" s="498">
        <v>24.13</v>
      </c>
      <c r="N47" s="497">
        <v>45230</v>
      </c>
      <c r="O47" s="498" t="s">
        <v>2031</v>
      </c>
      <c r="P47" s="498">
        <v>-163.47</v>
      </c>
      <c r="Q47" s="498">
        <v>-1</v>
      </c>
      <c r="R47" s="498">
        <v>13.7</v>
      </c>
      <c r="S47" s="498">
        <v>3.08</v>
      </c>
      <c r="T47" s="498">
        <v>2.74</v>
      </c>
      <c r="U47" s="498">
        <v>3.9</v>
      </c>
      <c r="V47" s="498">
        <v>23.42</v>
      </c>
    </row>
    <row r="48" spans="1:22" ht="29.25" customHeight="1">
      <c r="A48" s="495">
        <v>45229</v>
      </c>
      <c r="B48" s="496" t="s">
        <v>2032</v>
      </c>
      <c r="C48" s="496">
        <v>12.71</v>
      </c>
      <c r="D48" s="496">
        <v>0.09</v>
      </c>
      <c r="E48" s="496">
        <v>11.17</v>
      </c>
      <c r="F48" s="496">
        <v>3.08</v>
      </c>
      <c r="G48" s="496">
        <v>5.85</v>
      </c>
      <c r="H48" s="496">
        <v>4.0199999999999996</v>
      </c>
      <c r="I48" s="496">
        <v>24.12</v>
      </c>
      <c r="N48" s="495">
        <v>45229</v>
      </c>
      <c r="O48" s="496" t="s">
        <v>2033</v>
      </c>
      <c r="P48" s="496">
        <v>-124.29</v>
      </c>
      <c r="Q48" s="496">
        <v>-0.75</v>
      </c>
      <c r="R48" s="496">
        <v>13.84</v>
      </c>
      <c r="S48" s="496">
        <v>3.08</v>
      </c>
      <c r="T48" s="496">
        <v>2.74</v>
      </c>
      <c r="U48" s="496">
        <v>3.93</v>
      </c>
      <c r="V48" s="496">
        <v>23.59</v>
      </c>
    </row>
    <row r="49" spans="1:22" ht="29.25" customHeight="1">
      <c r="A49" s="497">
        <v>45226</v>
      </c>
      <c r="B49" s="498" t="s">
        <v>2034</v>
      </c>
      <c r="C49" s="498">
        <v>36.53</v>
      </c>
      <c r="D49" s="498">
        <v>0.25</v>
      </c>
      <c r="E49" s="498">
        <v>11.16</v>
      </c>
      <c r="F49" s="498">
        <v>3.08</v>
      </c>
      <c r="G49" s="498">
        <v>5.85</v>
      </c>
      <c r="H49" s="498">
        <v>4.0199999999999996</v>
      </c>
      <c r="I49" s="498">
        <v>24.11</v>
      </c>
      <c r="N49" s="497">
        <v>45226</v>
      </c>
      <c r="O49" s="498" t="s">
        <v>2035</v>
      </c>
      <c r="P49" s="498">
        <v>-16.809999999999999</v>
      </c>
      <c r="Q49" s="498">
        <v>-0.1</v>
      </c>
      <c r="R49" s="498">
        <v>13.94</v>
      </c>
      <c r="S49" s="498">
        <v>3.08</v>
      </c>
      <c r="T49" s="498">
        <v>2.74</v>
      </c>
      <c r="U49" s="498">
        <v>3.95</v>
      </c>
      <c r="V49" s="498">
        <v>23.71</v>
      </c>
    </row>
    <row r="50" spans="1:22" ht="29.25" customHeight="1">
      <c r="A50" s="495">
        <v>45225</v>
      </c>
      <c r="B50" s="496" t="s">
        <v>2036</v>
      </c>
      <c r="C50" s="496">
        <v>20.34</v>
      </c>
      <c r="D50" s="496">
        <v>0.14000000000000001</v>
      </c>
      <c r="E50" s="496">
        <v>11.14</v>
      </c>
      <c r="F50" s="496">
        <v>3.08</v>
      </c>
      <c r="G50" s="496">
        <v>5.85</v>
      </c>
      <c r="H50" s="496">
        <v>4.01</v>
      </c>
      <c r="I50" s="496">
        <v>24.08</v>
      </c>
      <c r="N50" s="495">
        <v>45225</v>
      </c>
      <c r="O50" s="496" t="s">
        <v>2037</v>
      </c>
      <c r="P50" s="496">
        <v>-2.9</v>
      </c>
      <c r="Q50" s="496">
        <v>-0.02</v>
      </c>
      <c r="R50" s="496">
        <v>13.95</v>
      </c>
      <c r="S50" s="496">
        <v>3.08</v>
      </c>
      <c r="T50" s="496">
        <v>2.74</v>
      </c>
      <c r="U50" s="496">
        <v>3.96</v>
      </c>
      <c r="V50" s="496">
        <v>23.73</v>
      </c>
    </row>
    <row r="51" spans="1:22" ht="29.25" customHeight="1">
      <c r="A51" s="497">
        <v>45224</v>
      </c>
      <c r="B51" s="498" t="s">
        <v>2038</v>
      </c>
      <c r="C51" s="498">
        <v>-3.45</v>
      </c>
      <c r="D51" s="498">
        <v>-0.02</v>
      </c>
      <c r="E51" s="498">
        <v>11.12</v>
      </c>
      <c r="F51" s="498">
        <v>3.08</v>
      </c>
      <c r="G51" s="498">
        <v>5.85</v>
      </c>
      <c r="H51" s="498">
        <v>4.01</v>
      </c>
      <c r="I51" s="498">
        <v>24.06</v>
      </c>
      <c r="N51" s="497">
        <v>45224</v>
      </c>
      <c r="O51" s="498" t="s">
        <v>2039</v>
      </c>
      <c r="P51" s="498">
        <v>-34.880000000000003</v>
      </c>
      <c r="Q51" s="498">
        <v>-0.21</v>
      </c>
      <c r="R51" s="498">
        <v>13.95</v>
      </c>
      <c r="S51" s="498">
        <v>3.08</v>
      </c>
      <c r="T51" s="498">
        <v>2.74</v>
      </c>
      <c r="U51" s="498">
        <v>3.96</v>
      </c>
      <c r="V51" s="498">
        <v>23.73</v>
      </c>
    </row>
    <row r="52" spans="1:22" ht="29.25" customHeight="1">
      <c r="A52" s="495">
        <v>45223</v>
      </c>
      <c r="B52" s="496" t="s">
        <v>2040</v>
      </c>
      <c r="C52" s="496">
        <v>49.61</v>
      </c>
      <c r="D52" s="496">
        <v>0.34</v>
      </c>
      <c r="E52" s="496">
        <v>11.12</v>
      </c>
      <c r="F52" s="496">
        <v>3.08</v>
      </c>
      <c r="G52" s="496">
        <v>5.85</v>
      </c>
      <c r="H52" s="496">
        <v>4.01</v>
      </c>
      <c r="I52" s="496">
        <v>24.06</v>
      </c>
      <c r="N52" s="495">
        <v>45223</v>
      </c>
      <c r="O52" s="496" t="s">
        <v>2041</v>
      </c>
      <c r="P52" s="496">
        <v>53.2</v>
      </c>
      <c r="Q52" s="496">
        <v>0.32</v>
      </c>
      <c r="R52" s="496">
        <v>13.99</v>
      </c>
      <c r="S52" s="496">
        <v>3.08</v>
      </c>
      <c r="T52" s="496">
        <v>2.74</v>
      </c>
      <c r="U52" s="496">
        <v>3.96</v>
      </c>
      <c r="V52" s="496">
        <v>23.77</v>
      </c>
    </row>
    <row r="53" spans="1:22" ht="29.25" customHeight="1">
      <c r="A53" s="497">
        <v>45222</v>
      </c>
      <c r="B53" s="498" t="s">
        <v>2042</v>
      </c>
      <c r="C53" s="498">
        <v>117.42</v>
      </c>
      <c r="D53" s="498">
        <v>0.81</v>
      </c>
      <c r="E53" s="498">
        <v>11.09</v>
      </c>
      <c r="F53" s="498">
        <v>3.08</v>
      </c>
      <c r="G53" s="498">
        <v>5.85</v>
      </c>
      <c r="H53" s="498">
        <v>4</v>
      </c>
      <c r="I53" s="498">
        <v>24.02</v>
      </c>
      <c r="N53" s="497">
        <v>45222</v>
      </c>
      <c r="O53" s="498" t="s">
        <v>2043</v>
      </c>
      <c r="P53" s="498">
        <v>120.44</v>
      </c>
      <c r="Q53" s="498">
        <v>0.74</v>
      </c>
      <c r="R53" s="498">
        <v>13.94</v>
      </c>
      <c r="S53" s="498">
        <v>3.08</v>
      </c>
      <c r="T53" s="498">
        <v>2.74</v>
      </c>
      <c r="U53" s="498">
        <v>3.96</v>
      </c>
      <c r="V53" s="498">
        <v>23.72</v>
      </c>
    </row>
    <row r="54" spans="1:22" ht="29.25" customHeight="1">
      <c r="A54" s="495">
        <v>45219</v>
      </c>
      <c r="B54" s="496" t="s">
        <v>2044</v>
      </c>
      <c r="C54" s="496">
        <v>107.21</v>
      </c>
      <c r="D54" s="496">
        <v>0.74</v>
      </c>
      <c r="E54" s="496">
        <v>10.99</v>
      </c>
      <c r="F54" s="496">
        <v>3.08</v>
      </c>
      <c r="G54" s="496">
        <v>5.85</v>
      </c>
      <c r="H54" s="496">
        <v>3.99</v>
      </c>
      <c r="I54" s="496">
        <v>23.91</v>
      </c>
      <c r="N54" s="495">
        <v>45219</v>
      </c>
      <c r="O54" s="496" t="s">
        <v>2045</v>
      </c>
      <c r="P54" s="496">
        <v>86.68</v>
      </c>
      <c r="Q54" s="496">
        <v>0.53</v>
      </c>
      <c r="R54" s="496">
        <v>13.84</v>
      </c>
      <c r="S54" s="496">
        <v>3.08</v>
      </c>
      <c r="T54" s="496">
        <v>2.74</v>
      </c>
      <c r="U54" s="496">
        <v>3.93</v>
      </c>
      <c r="V54" s="496">
        <v>23.59</v>
      </c>
    </row>
    <row r="55" spans="1:22" ht="29.25" customHeight="1">
      <c r="A55" s="497">
        <v>45218</v>
      </c>
      <c r="B55" s="498" t="s">
        <v>2046</v>
      </c>
      <c r="C55" s="498">
        <v>55.71</v>
      </c>
      <c r="D55" s="498">
        <v>0.39</v>
      </c>
      <c r="E55" s="498">
        <v>10.91</v>
      </c>
      <c r="F55" s="498">
        <v>3.08</v>
      </c>
      <c r="G55" s="498">
        <v>5.85</v>
      </c>
      <c r="H55" s="498">
        <v>3.97</v>
      </c>
      <c r="I55" s="498">
        <v>23.81</v>
      </c>
      <c r="N55" s="497">
        <v>45218</v>
      </c>
      <c r="O55" s="498" t="s">
        <v>2047</v>
      </c>
      <c r="P55" s="498">
        <v>15.19</v>
      </c>
      <c r="Q55" s="498">
        <v>0.09</v>
      </c>
      <c r="R55" s="498">
        <v>13.77</v>
      </c>
      <c r="S55" s="498">
        <v>3.08</v>
      </c>
      <c r="T55" s="498">
        <v>2.74</v>
      </c>
      <c r="U55" s="498">
        <v>3.92</v>
      </c>
      <c r="V55" s="498">
        <v>23.51</v>
      </c>
    </row>
    <row r="56" spans="1:22" ht="29.25" customHeight="1">
      <c r="A56" s="495">
        <v>45217</v>
      </c>
      <c r="B56" s="496" t="s">
        <v>2048</v>
      </c>
      <c r="C56" s="496">
        <v>-72.400000000000006</v>
      </c>
      <c r="D56" s="496">
        <v>-0.5</v>
      </c>
      <c r="E56" s="496">
        <v>10.87</v>
      </c>
      <c r="F56" s="496">
        <v>3.08</v>
      </c>
      <c r="G56" s="496">
        <v>5.85</v>
      </c>
      <c r="H56" s="496">
        <v>3.96</v>
      </c>
      <c r="I56" s="496">
        <v>23.76</v>
      </c>
      <c r="N56" s="495">
        <v>45217</v>
      </c>
      <c r="O56" s="496" t="s">
        <v>2049</v>
      </c>
      <c r="P56" s="496">
        <v>-68.959999999999994</v>
      </c>
      <c r="Q56" s="496">
        <v>-0.42</v>
      </c>
      <c r="R56" s="496">
        <v>13.75</v>
      </c>
      <c r="S56" s="496">
        <v>3.08</v>
      </c>
      <c r="T56" s="496">
        <v>2.74</v>
      </c>
      <c r="U56" s="496">
        <v>3.92</v>
      </c>
      <c r="V56" s="496">
        <v>23.49</v>
      </c>
    </row>
    <row r="57" spans="1:22" ht="29.25" customHeight="1">
      <c r="A57" s="497">
        <v>45216</v>
      </c>
      <c r="B57" s="498" t="s">
        <v>2050</v>
      </c>
      <c r="C57" s="498">
        <v>-117.22</v>
      </c>
      <c r="D57" s="498">
        <v>-0.81</v>
      </c>
      <c r="E57" s="498">
        <v>10.93</v>
      </c>
      <c r="F57" s="498">
        <v>3.08</v>
      </c>
      <c r="G57" s="498">
        <v>5.85</v>
      </c>
      <c r="H57" s="498">
        <v>3.97</v>
      </c>
      <c r="I57" s="498">
        <v>23.83</v>
      </c>
      <c r="N57" s="497">
        <v>45216</v>
      </c>
      <c r="O57" s="498" t="s">
        <v>2051</v>
      </c>
      <c r="P57" s="498">
        <v>-38.75</v>
      </c>
      <c r="Q57" s="498">
        <v>-0.24</v>
      </c>
      <c r="R57" s="498">
        <v>13.81</v>
      </c>
      <c r="S57" s="498">
        <v>3.08</v>
      </c>
      <c r="T57" s="498">
        <v>2.74</v>
      </c>
      <c r="U57" s="498">
        <v>3.93</v>
      </c>
      <c r="V57" s="498">
        <v>23.56</v>
      </c>
    </row>
    <row r="58" spans="1:22" ht="29.25" customHeight="1">
      <c r="A58" s="495">
        <v>45215</v>
      </c>
      <c r="B58" s="496" t="s">
        <v>2052</v>
      </c>
      <c r="C58" s="496">
        <v>-140.84</v>
      </c>
      <c r="D58" s="496">
        <v>-0.96</v>
      </c>
      <c r="E58" s="496">
        <v>11.02</v>
      </c>
      <c r="F58" s="496">
        <v>3.08</v>
      </c>
      <c r="G58" s="496">
        <v>5.85</v>
      </c>
      <c r="H58" s="496">
        <v>3.99</v>
      </c>
      <c r="I58" s="496">
        <v>23.94</v>
      </c>
      <c r="N58" s="495">
        <v>45215</v>
      </c>
      <c r="O58" s="496" t="s">
        <v>2053</v>
      </c>
      <c r="P58" s="496">
        <v>-110.88</v>
      </c>
      <c r="Q58" s="496">
        <v>-0.67</v>
      </c>
      <c r="R58" s="496">
        <v>13.85</v>
      </c>
      <c r="S58" s="496">
        <v>3.08</v>
      </c>
      <c r="T58" s="496">
        <v>2.74</v>
      </c>
      <c r="U58" s="496">
        <v>3.93</v>
      </c>
      <c r="V58" s="496">
        <v>23.6</v>
      </c>
    </row>
    <row r="59" spans="1:22" ht="29.25" customHeight="1">
      <c r="A59" s="497">
        <v>45212</v>
      </c>
      <c r="B59" s="498" t="s">
        <v>2054</v>
      </c>
      <c r="C59" s="498">
        <v>-235.39</v>
      </c>
      <c r="D59" s="498">
        <v>-1.58</v>
      </c>
      <c r="E59" s="498">
        <v>11.12</v>
      </c>
      <c r="F59" s="498">
        <v>3.08</v>
      </c>
      <c r="G59" s="498">
        <v>5.85</v>
      </c>
      <c r="H59" s="498">
        <v>4.01</v>
      </c>
      <c r="I59" s="498">
        <v>24.06</v>
      </c>
      <c r="N59" s="497">
        <v>45212</v>
      </c>
      <c r="O59" s="498" t="s">
        <v>2055</v>
      </c>
      <c r="P59" s="498">
        <v>-176.37</v>
      </c>
      <c r="Q59" s="498">
        <v>-1.06</v>
      </c>
      <c r="R59" s="498">
        <v>13.94</v>
      </c>
      <c r="S59" s="498">
        <v>3.08</v>
      </c>
      <c r="T59" s="498">
        <v>2.74</v>
      </c>
      <c r="U59" s="498">
        <v>3.95</v>
      </c>
      <c r="V59" s="498">
        <v>23.71</v>
      </c>
    </row>
    <row r="60" spans="1:22" ht="29.25" customHeight="1">
      <c r="A60" s="495">
        <v>45211</v>
      </c>
      <c r="B60" s="496" t="s">
        <v>2056</v>
      </c>
      <c r="C60" s="496">
        <v>-263.51</v>
      </c>
      <c r="D60" s="496">
        <v>-1.74</v>
      </c>
      <c r="E60" s="496">
        <v>11.3</v>
      </c>
      <c r="F60" s="496">
        <v>3.08</v>
      </c>
      <c r="G60" s="496">
        <v>5.85</v>
      </c>
      <c r="H60" s="496">
        <v>4.05</v>
      </c>
      <c r="I60" s="496">
        <v>24.28</v>
      </c>
      <c r="N60" s="495">
        <v>45211</v>
      </c>
      <c r="O60" s="496" t="s">
        <v>2057</v>
      </c>
      <c r="P60" s="496">
        <v>-168.06</v>
      </c>
      <c r="Q60" s="496">
        <v>-1</v>
      </c>
      <c r="R60" s="496">
        <v>14.09</v>
      </c>
      <c r="S60" s="496">
        <v>3.08</v>
      </c>
      <c r="T60" s="496">
        <v>2.74</v>
      </c>
      <c r="U60" s="496">
        <v>3.98</v>
      </c>
      <c r="V60" s="496">
        <v>23.89</v>
      </c>
    </row>
    <row r="61" spans="1:22" ht="29.25" customHeight="1">
      <c r="A61" s="497">
        <v>45210</v>
      </c>
      <c r="B61" s="498" t="s">
        <v>2058</v>
      </c>
      <c r="C61" s="498">
        <v>-200.12</v>
      </c>
      <c r="D61" s="498">
        <v>-1.3</v>
      </c>
      <c r="E61" s="498">
        <v>11.5</v>
      </c>
      <c r="F61" s="498">
        <v>3.08</v>
      </c>
      <c r="G61" s="498">
        <v>5.85</v>
      </c>
      <c r="H61" s="498">
        <v>4.09</v>
      </c>
      <c r="I61" s="498">
        <v>24.52</v>
      </c>
      <c r="N61" s="497">
        <v>45210</v>
      </c>
      <c r="O61" s="498" t="s">
        <v>2059</v>
      </c>
      <c r="P61" s="498">
        <v>-86.04</v>
      </c>
      <c r="Q61" s="498">
        <v>-0.51</v>
      </c>
      <c r="R61" s="498">
        <v>14.23</v>
      </c>
      <c r="S61" s="498">
        <v>3.08</v>
      </c>
      <c r="T61" s="498">
        <v>2.74</v>
      </c>
      <c r="U61" s="498">
        <v>4.01</v>
      </c>
      <c r="V61" s="498">
        <v>24.06</v>
      </c>
    </row>
    <row r="62" spans="1:22" ht="29.25" customHeight="1">
      <c r="A62" s="495">
        <v>45209</v>
      </c>
      <c r="B62" s="496" t="s">
        <v>2060</v>
      </c>
      <c r="C62" s="496">
        <v>-206.72</v>
      </c>
      <c r="D62" s="496">
        <v>-1.33</v>
      </c>
      <c r="E62" s="496">
        <v>11.65</v>
      </c>
      <c r="F62" s="496">
        <v>3.08</v>
      </c>
      <c r="G62" s="496">
        <v>5.85</v>
      </c>
      <c r="H62" s="496">
        <v>4.12</v>
      </c>
      <c r="I62" s="496">
        <v>24.7</v>
      </c>
      <c r="N62" s="495">
        <v>45209</v>
      </c>
      <c r="O62" s="496" t="s">
        <v>2061</v>
      </c>
      <c r="P62" s="496">
        <v>-114.1</v>
      </c>
      <c r="Q62" s="496">
        <v>-0.67</v>
      </c>
      <c r="R62" s="496">
        <v>14.3</v>
      </c>
      <c r="S62" s="496">
        <v>3.08</v>
      </c>
      <c r="T62" s="496">
        <v>2.74</v>
      </c>
      <c r="U62" s="496">
        <v>4.03</v>
      </c>
      <c r="V62" s="496">
        <v>24.15</v>
      </c>
    </row>
    <row r="63" spans="1:22" ht="29.25" customHeight="1">
      <c r="A63" s="497">
        <v>45208</v>
      </c>
      <c r="B63" s="498" t="s">
        <v>2062</v>
      </c>
      <c r="C63" s="498">
        <v>-286.95999999999998</v>
      </c>
      <c r="D63" s="498">
        <v>-1.81</v>
      </c>
      <c r="E63" s="498">
        <v>11.81</v>
      </c>
      <c r="F63" s="498">
        <v>3.08</v>
      </c>
      <c r="G63" s="498">
        <v>5.85</v>
      </c>
      <c r="H63" s="498">
        <v>4.1500000000000004</v>
      </c>
      <c r="I63" s="498">
        <v>24.89</v>
      </c>
      <c r="N63" s="497">
        <v>45208</v>
      </c>
      <c r="O63" s="498" t="s">
        <v>2063</v>
      </c>
      <c r="P63" s="498">
        <v>-166.23</v>
      </c>
      <c r="Q63" s="498">
        <v>-0.97</v>
      </c>
      <c r="R63" s="498">
        <v>14.4</v>
      </c>
      <c r="S63" s="498">
        <v>3.08</v>
      </c>
      <c r="T63" s="498">
        <v>2.74</v>
      </c>
      <c r="U63" s="498">
        <v>4.04</v>
      </c>
      <c r="V63" s="498">
        <v>24.26</v>
      </c>
    </row>
    <row r="64" spans="1:22" ht="29.25" customHeight="1">
      <c r="A64" s="495">
        <v>45205</v>
      </c>
      <c r="B64" s="496" t="s">
        <v>2064</v>
      </c>
      <c r="C64" s="496">
        <v>-349.71</v>
      </c>
      <c r="D64" s="496">
        <v>-2.16</v>
      </c>
      <c r="E64" s="496">
        <v>12.03</v>
      </c>
      <c r="F64" s="496">
        <v>3.08</v>
      </c>
      <c r="G64" s="496">
        <v>5.85</v>
      </c>
      <c r="H64" s="496">
        <v>4.1900000000000004</v>
      </c>
      <c r="I64" s="496">
        <v>25.15</v>
      </c>
      <c r="N64" s="495">
        <v>45205</v>
      </c>
      <c r="O64" s="496" t="s">
        <v>2065</v>
      </c>
      <c r="P64" s="496">
        <v>-209.32</v>
      </c>
      <c r="Q64" s="496">
        <v>-1.2</v>
      </c>
      <c r="R64" s="496">
        <v>14.54</v>
      </c>
      <c r="S64" s="496">
        <v>3.08</v>
      </c>
      <c r="T64" s="496">
        <v>2.74</v>
      </c>
      <c r="U64" s="496">
        <v>4.07</v>
      </c>
      <c r="V64" s="496">
        <v>24.43</v>
      </c>
    </row>
    <row r="65" spans="1:22" ht="29.25" customHeight="1">
      <c r="A65" s="497">
        <v>45204</v>
      </c>
      <c r="B65" s="498" t="s">
        <v>2066</v>
      </c>
      <c r="C65" s="498">
        <v>-315.45</v>
      </c>
      <c r="D65" s="498">
        <v>-1.91</v>
      </c>
      <c r="E65" s="498">
        <v>12.29</v>
      </c>
      <c r="F65" s="498">
        <v>3.08</v>
      </c>
      <c r="G65" s="498">
        <v>5.85</v>
      </c>
      <c r="H65" s="498">
        <v>4.25</v>
      </c>
      <c r="I65" s="498">
        <v>25.47</v>
      </c>
      <c r="N65" s="497">
        <v>45204</v>
      </c>
      <c r="O65" s="498" t="s">
        <v>2067</v>
      </c>
      <c r="P65" s="498">
        <v>-48.58</v>
      </c>
      <c r="Q65" s="498">
        <v>-0.28000000000000003</v>
      </c>
      <c r="R65" s="498">
        <v>14.71</v>
      </c>
      <c r="S65" s="498">
        <v>3.08</v>
      </c>
      <c r="T65" s="498">
        <v>2.74</v>
      </c>
      <c r="U65" s="498">
        <v>4.1100000000000003</v>
      </c>
      <c r="V65" s="498">
        <v>24.64</v>
      </c>
    </row>
    <row r="66" spans="1:22" ht="29.25" customHeight="1">
      <c r="A66" s="495">
        <v>45203</v>
      </c>
      <c r="B66" s="496" t="s">
        <v>2068</v>
      </c>
      <c r="C66" s="496">
        <v>-252.63</v>
      </c>
      <c r="D66" s="496">
        <v>-1.51</v>
      </c>
      <c r="E66" s="496">
        <v>12.53</v>
      </c>
      <c r="F66" s="496">
        <v>3.08</v>
      </c>
      <c r="G66" s="496">
        <v>5.85</v>
      </c>
      <c r="H66" s="496">
        <v>4.29</v>
      </c>
      <c r="I66" s="496">
        <v>25.75</v>
      </c>
      <c r="N66" s="495">
        <v>45203</v>
      </c>
      <c r="O66" s="496" t="s">
        <v>2069</v>
      </c>
      <c r="P66" s="496">
        <v>-18.64</v>
      </c>
      <c r="Q66" s="496">
        <v>-0.11</v>
      </c>
      <c r="R66" s="496">
        <v>14.75</v>
      </c>
      <c r="S66" s="496">
        <v>3.08</v>
      </c>
      <c r="T66" s="496">
        <v>2.74</v>
      </c>
      <c r="U66" s="496">
        <v>4.12</v>
      </c>
      <c r="V66" s="496">
        <v>24.69</v>
      </c>
    </row>
    <row r="67" spans="1:22" ht="29.25" customHeight="1">
      <c r="A67" s="497">
        <v>45202</v>
      </c>
      <c r="B67" s="498" t="s">
        <v>2070</v>
      </c>
      <c r="C67" s="498">
        <v>-235.24</v>
      </c>
      <c r="D67" s="498">
        <v>-1.38</v>
      </c>
      <c r="E67" s="498">
        <v>12.72</v>
      </c>
      <c r="F67" s="498">
        <v>3.08</v>
      </c>
      <c r="G67" s="498">
        <v>5.85</v>
      </c>
      <c r="H67" s="498">
        <v>4.33</v>
      </c>
      <c r="I67" s="498">
        <v>25.98</v>
      </c>
      <c r="N67" s="497">
        <v>45202</v>
      </c>
      <c r="O67" s="498" t="s">
        <v>2071</v>
      </c>
      <c r="P67" s="498">
        <v>20.05</v>
      </c>
      <c r="Q67" s="498">
        <v>0.11</v>
      </c>
      <c r="R67" s="498">
        <v>14.77</v>
      </c>
      <c r="S67" s="498">
        <v>3.08</v>
      </c>
      <c r="T67" s="498">
        <v>2.74</v>
      </c>
      <c r="U67" s="498">
        <v>4.12</v>
      </c>
      <c r="V67" s="498">
        <v>24.71</v>
      </c>
    </row>
    <row r="68" spans="1:22" ht="29.25" customHeight="1">
      <c r="A68" s="495">
        <v>45201</v>
      </c>
      <c r="B68" s="496" t="s">
        <v>2072</v>
      </c>
      <c r="C68" s="496">
        <v>-197.81</v>
      </c>
      <c r="D68" s="496">
        <v>-1.1499999999999999</v>
      </c>
      <c r="E68" s="496">
        <v>12.9</v>
      </c>
      <c r="F68" s="496">
        <v>3.08</v>
      </c>
      <c r="G68" s="496">
        <v>5.85</v>
      </c>
      <c r="H68" s="496">
        <v>4.37</v>
      </c>
      <c r="I68" s="496">
        <v>26.2</v>
      </c>
      <c r="N68" s="495">
        <v>45201</v>
      </c>
      <c r="O68" s="496" t="s">
        <v>2073</v>
      </c>
      <c r="P68" s="496">
        <v>45.32</v>
      </c>
      <c r="Q68" s="496">
        <v>0.26</v>
      </c>
      <c r="R68" s="496">
        <v>14.75</v>
      </c>
      <c r="S68" s="496">
        <v>3.08</v>
      </c>
      <c r="T68" s="496">
        <v>2.74</v>
      </c>
      <c r="U68" s="496">
        <v>4.12</v>
      </c>
      <c r="V68" s="496">
        <v>24.69</v>
      </c>
    </row>
    <row r="69" spans="1:22" ht="29.25" customHeight="1">
      <c r="A69" s="497">
        <v>45198</v>
      </c>
      <c r="B69" s="498" t="s">
        <v>2074</v>
      </c>
      <c r="C69" s="498">
        <v>-189.3</v>
      </c>
      <c r="D69" s="498">
        <v>-1.0900000000000001</v>
      </c>
      <c r="E69" s="498">
        <v>13.05</v>
      </c>
      <c r="F69" s="498">
        <v>3.08</v>
      </c>
      <c r="G69" s="498">
        <v>5.85</v>
      </c>
      <c r="H69" s="498">
        <v>4.4000000000000004</v>
      </c>
      <c r="I69" s="498">
        <v>26.38</v>
      </c>
      <c r="N69" s="497">
        <v>45198</v>
      </c>
      <c r="O69" s="498" t="s">
        <v>2075</v>
      </c>
      <c r="P69" s="498">
        <v>-28.42</v>
      </c>
      <c r="Q69" s="498">
        <v>-0.16</v>
      </c>
      <c r="R69" s="498">
        <v>14.72</v>
      </c>
      <c r="S69" s="498">
        <v>3.08</v>
      </c>
      <c r="T69" s="498">
        <v>2.74</v>
      </c>
      <c r="U69" s="498">
        <v>4.1100000000000003</v>
      </c>
      <c r="V69" s="498">
        <v>24.65</v>
      </c>
    </row>
    <row r="70" spans="1:22" ht="29.25" customHeight="1">
      <c r="A70" s="495">
        <v>45197</v>
      </c>
      <c r="B70" s="496" t="s">
        <v>2076</v>
      </c>
      <c r="C70" s="496">
        <v>-116.76</v>
      </c>
      <c r="D70" s="496">
        <v>-0.67</v>
      </c>
      <c r="E70" s="496">
        <v>13.19</v>
      </c>
      <c r="F70" s="496">
        <v>3.08</v>
      </c>
      <c r="G70" s="496">
        <v>5.85</v>
      </c>
      <c r="H70" s="496">
        <v>4.43</v>
      </c>
      <c r="I70" s="496">
        <v>26.55</v>
      </c>
      <c r="N70" s="495">
        <v>45197</v>
      </c>
      <c r="O70" s="496" t="s">
        <v>2077</v>
      </c>
      <c r="P70" s="496">
        <v>-39.58</v>
      </c>
      <c r="Q70" s="496">
        <v>-0.23</v>
      </c>
      <c r="R70" s="496">
        <v>14.75</v>
      </c>
      <c r="S70" s="496">
        <v>3.08</v>
      </c>
      <c r="T70" s="496">
        <v>2.74</v>
      </c>
      <c r="U70" s="496">
        <v>4.1100000000000003</v>
      </c>
      <c r="V70" s="496">
        <v>24.68</v>
      </c>
    </row>
    <row r="71" spans="1:22" ht="29.25" customHeight="1">
      <c r="A71" s="497">
        <v>45196</v>
      </c>
      <c r="B71" s="498" t="s">
        <v>2078</v>
      </c>
      <c r="C71" s="498">
        <v>-159.55000000000001</v>
      </c>
      <c r="D71" s="498">
        <v>-0.9</v>
      </c>
      <c r="E71" s="498">
        <v>13.29</v>
      </c>
      <c r="F71" s="498">
        <v>3.08</v>
      </c>
      <c r="G71" s="498">
        <v>5.85</v>
      </c>
      <c r="H71" s="498">
        <v>4.4400000000000004</v>
      </c>
      <c r="I71" s="498">
        <v>26.66</v>
      </c>
      <c r="N71" s="497">
        <v>45196</v>
      </c>
      <c r="O71" s="498" t="s">
        <v>2079</v>
      </c>
      <c r="P71" s="498">
        <v>-56.8</v>
      </c>
      <c r="Q71" s="498">
        <v>-0.32</v>
      </c>
      <c r="R71" s="498">
        <v>14.78</v>
      </c>
      <c r="S71" s="498">
        <v>3.08</v>
      </c>
      <c r="T71" s="498">
        <v>2.74</v>
      </c>
      <c r="U71" s="498">
        <v>4.12</v>
      </c>
      <c r="V71" s="498">
        <v>24.72</v>
      </c>
    </row>
    <row r="72" spans="1:22" ht="29.25" customHeight="1">
      <c r="A72" s="495">
        <v>45195</v>
      </c>
      <c r="B72" s="496" t="s">
        <v>2080</v>
      </c>
      <c r="C72" s="496">
        <v>-113.26</v>
      </c>
      <c r="D72" s="496">
        <v>-0.64</v>
      </c>
      <c r="E72" s="496">
        <v>13.4</v>
      </c>
      <c r="F72" s="496">
        <v>3.08</v>
      </c>
      <c r="G72" s="496">
        <v>5.85</v>
      </c>
      <c r="H72" s="496">
        <v>4.47</v>
      </c>
      <c r="I72" s="496">
        <v>26.8</v>
      </c>
      <c r="N72" s="495">
        <v>45195</v>
      </c>
      <c r="O72" s="496" t="s">
        <v>2081</v>
      </c>
      <c r="P72" s="496">
        <v>-52.14</v>
      </c>
      <c r="Q72" s="496">
        <v>-0.3</v>
      </c>
      <c r="R72" s="496">
        <v>14.82</v>
      </c>
      <c r="S72" s="496">
        <v>3.08</v>
      </c>
      <c r="T72" s="496">
        <v>2.74</v>
      </c>
      <c r="U72" s="496">
        <v>4.13</v>
      </c>
      <c r="V72" s="496">
        <v>24.77</v>
      </c>
    </row>
    <row r="73" spans="1:22" ht="29.25" customHeight="1">
      <c r="A73" s="497">
        <v>45194</v>
      </c>
      <c r="B73" s="498" t="s">
        <v>2082</v>
      </c>
      <c r="C73" s="498">
        <v>-30.4</v>
      </c>
      <c r="D73" s="498">
        <v>-0.17</v>
      </c>
      <c r="E73" s="498">
        <v>13.49</v>
      </c>
      <c r="F73" s="498">
        <v>3.08</v>
      </c>
      <c r="G73" s="498">
        <v>5.85</v>
      </c>
      <c r="H73" s="498">
        <v>4.4800000000000004</v>
      </c>
      <c r="I73" s="498">
        <v>26.9</v>
      </c>
      <c r="N73" s="497">
        <v>45194</v>
      </c>
      <c r="O73" s="498" t="s">
        <v>2083</v>
      </c>
      <c r="P73" s="498">
        <v>42.27</v>
      </c>
      <c r="Q73" s="498">
        <v>0.24</v>
      </c>
      <c r="R73" s="498">
        <v>14.87</v>
      </c>
      <c r="S73" s="498">
        <v>3.08</v>
      </c>
      <c r="T73" s="498">
        <v>2.74</v>
      </c>
      <c r="U73" s="498">
        <v>4.1399999999999997</v>
      </c>
      <c r="V73" s="498">
        <v>24.83</v>
      </c>
    </row>
    <row r="74" spans="1:22" ht="29.25" customHeight="1">
      <c r="A74" s="495">
        <v>45191</v>
      </c>
      <c r="B74" s="496" t="s">
        <v>2084</v>
      </c>
      <c r="C74" s="496">
        <v>26.46</v>
      </c>
      <c r="D74" s="496">
        <v>0.15</v>
      </c>
      <c r="E74" s="496">
        <v>13.51</v>
      </c>
      <c r="F74" s="496">
        <v>3.08</v>
      </c>
      <c r="G74" s="496">
        <v>5.85</v>
      </c>
      <c r="H74" s="496">
        <v>4.49</v>
      </c>
      <c r="I74" s="496">
        <v>26.93</v>
      </c>
      <c r="N74" s="495">
        <v>45191</v>
      </c>
      <c r="O74" s="496" t="s">
        <v>2085</v>
      </c>
      <c r="P74" s="496">
        <v>105.29</v>
      </c>
      <c r="Q74" s="496">
        <v>0.6</v>
      </c>
      <c r="R74" s="496">
        <v>14.83</v>
      </c>
      <c r="S74" s="496">
        <v>3.08</v>
      </c>
      <c r="T74" s="496">
        <v>2.74</v>
      </c>
      <c r="U74" s="496">
        <v>4.13</v>
      </c>
      <c r="V74" s="496">
        <v>24.78</v>
      </c>
    </row>
    <row r="75" spans="1:22" ht="29.25" customHeight="1">
      <c r="A75" s="497">
        <v>45190</v>
      </c>
      <c r="B75" s="498" t="s">
        <v>2086</v>
      </c>
      <c r="C75" s="498">
        <v>27.02</v>
      </c>
      <c r="D75" s="498">
        <v>0.15</v>
      </c>
      <c r="E75" s="498">
        <v>13.49</v>
      </c>
      <c r="F75" s="498">
        <v>3.08</v>
      </c>
      <c r="G75" s="498">
        <v>5.85</v>
      </c>
      <c r="H75" s="498">
        <v>4.49</v>
      </c>
      <c r="I75" s="498">
        <v>26.91</v>
      </c>
      <c r="N75" s="497">
        <v>45190</v>
      </c>
      <c r="O75" s="498" t="s">
        <v>2087</v>
      </c>
      <c r="P75" s="498">
        <v>50.12</v>
      </c>
      <c r="Q75" s="498">
        <v>0.28999999999999998</v>
      </c>
      <c r="R75" s="498">
        <v>14.75</v>
      </c>
      <c r="S75" s="498">
        <v>3.08</v>
      </c>
      <c r="T75" s="498">
        <v>2.74</v>
      </c>
      <c r="U75" s="498">
        <v>4.1100000000000003</v>
      </c>
      <c r="V75" s="498">
        <v>24.68</v>
      </c>
    </row>
    <row r="76" spans="1:22" ht="29.25" customHeight="1">
      <c r="A76" s="495">
        <v>45189</v>
      </c>
      <c r="B76" s="496" t="s">
        <v>2088</v>
      </c>
      <c r="C76" s="496">
        <v>46.62</v>
      </c>
      <c r="D76" s="496">
        <v>0.26</v>
      </c>
      <c r="E76" s="496">
        <v>13.47</v>
      </c>
      <c r="F76" s="496">
        <v>3.08</v>
      </c>
      <c r="G76" s="496">
        <v>5.85</v>
      </c>
      <c r="H76" s="496">
        <v>4.4800000000000004</v>
      </c>
      <c r="I76" s="496">
        <v>26.88</v>
      </c>
      <c r="N76" s="495">
        <v>45189</v>
      </c>
      <c r="O76" s="496" t="s">
        <v>2089</v>
      </c>
      <c r="P76" s="496">
        <v>37.479999999999997</v>
      </c>
      <c r="Q76" s="496">
        <v>0.22</v>
      </c>
      <c r="R76" s="496">
        <v>14.7</v>
      </c>
      <c r="S76" s="496">
        <v>3.08</v>
      </c>
      <c r="T76" s="496">
        <v>2.74</v>
      </c>
      <c r="U76" s="496">
        <v>4.1100000000000003</v>
      </c>
      <c r="V76" s="496">
        <v>24.63</v>
      </c>
    </row>
    <row r="77" spans="1:22" ht="29.25" customHeight="1">
      <c r="A77" s="497">
        <v>45188</v>
      </c>
      <c r="B77" s="498" t="s">
        <v>2090</v>
      </c>
      <c r="C77" s="498">
        <v>85.08</v>
      </c>
      <c r="D77" s="498">
        <v>0.48</v>
      </c>
      <c r="E77" s="498">
        <v>13.44</v>
      </c>
      <c r="F77" s="498">
        <v>3.08</v>
      </c>
      <c r="G77" s="498">
        <v>5.85</v>
      </c>
      <c r="H77" s="498">
        <v>4.47</v>
      </c>
      <c r="I77" s="498">
        <v>26.84</v>
      </c>
      <c r="N77" s="497">
        <v>45188</v>
      </c>
      <c r="O77" s="498" t="s">
        <v>2091</v>
      </c>
      <c r="P77" s="498">
        <v>83.57</v>
      </c>
      <c r="Q77" s="498">
        <v>0.48</v>
      </c>
      <c r="R77" s="498">
        <v>14.67</v>
      </c>
      <c r="S77" s="498">
        <v>3.08</v>
      </c>
      <c r="T77" s="498">
        <v>2.74</v>
      </c>
      <c r="U77" s="498">
        <v>4.0999999999999996</v>
      </c>
      <c r="V77" s="498">
        <v>24.59</v>
      </c>
    </row>
    <row r="78" spans="1:22" ht="29.25" customHeight="1">
      <c r="A78" s="495">
        <v>45187</v>
      </c>
      <c r="B78" s="496" t="s">
        <v>2092</v>
      </c>
      <c r="C78" s="496">
        <v>103.84</v>
      </c>
      <c r="D78" s="496">
        <v>0.59</v>
      </c>
      <c r="E78" s="496">
        <v>13.37</v>
      </c>
      <c r="F78" s="496">
        <v>3.08</v>
      </c>
      <c r="G78" s="496">
        <v>5.85</v>
      </c>
      <c r="H78" s="496">
        <v>4.46</v>
      </c>
      <c r="I78" s="496">
        <v>26.76</v>
      </c>
      <c r="N78" s="495">
        <v>45187</v>
      </c>
      <c r="O78" s="496" t="s">
        <v>2093</v>
      </c>
      <c r="P78" s="496">
        <v>170.54</v>
      </c>
      <c r="Q78" s="496">
        <v>1</v>
      </c>
      <c r="R78" s="496">
        <v>14.6</v>
      </c>
      <c r="S78" s="496">
        <v>3.08</v>
      </c>
      <c r="T78" s="496">
        <v>2.74</v>
      </c>
      <c r="U78" s="496">
        <v>4.08</v>
      </c>
      <c r="V78" s="496">
        <v>24.5</v>
      </c>
    </row>
    <row r="79" spans="1:22" ht="29.25" customHeight="1">
      <c r="A79" s="497">
        <v>45184</v>
      </c>
      <c r="B79" s="498" t="s">
        <v>2094</v>
      </c>
      <c r="C79" s="498">
        <v>133.24</v>
      </c>
      <c r="D79" s="498">
        <v>0.77</v>
      </c>
      <c r="E79" s="498">
        <v>13.29</v>
      </c>
      <c r="F79" s="498">
        <v>3.08</v>
      </c>
      <c r="G79" s="498">
        <v>5.85</v>
      </c>
      <c r="H79" s="498">
        <v>4.45</v>
      </c>
      <c r="I79" s="498">
        <v>26.67</v>
      </c>
      <c r="N79" s="497">
        <v>45184</v>
      </c>
      <c r="O79" s="498" t="s">
        <v>2095</v>
      </c>
      <c r="P79" s="498">
        <v>234.59</v>
      </c>
      <c r="Q79" s="498">
        <v>1.39</v>
      </c>
      <c r="R79" s="498">
        <v>14.45</v>
      </c>
      <c r="S79" s="498">
        <v>3.08</v>
      </c>
      <c r="T79" s="498">
        <v>2.74</v>
      </c>
      <c r="U79" s="498">
        <v>4.0599999999999996</v>
      </c>
      <c r="V79" s="498">
        <v>24.33</v>
      </c>
    </row>
    <row r="80" spans="1:22" ht="29.25" customHeight="1">
      <c r="A80" s="495">
        <v>45183</v>
      </c>
      <c r="B80" s="496" t="s">
        <v>2096</v>
      </c>
      <c r="C80" s="496">
        <v>108.52</v>
      </c>
      <c r="D80" s="496">
        <v>0.63</v>
      </c>
      <c r="E80" s="496">
        <v>13.19</v>
      </c>
      <c r="F80" s="496">
        <v>3.08</v>
      </c>
      <c r="G80" s="496">
        <v>5.85</v>
      </c>
      <c r="H80" s="496">
        <v>4.43</v>
      </c>
      <c r="I80" s="496">
        <v>26.55</v>
      </c>
      <c r="N80" s="495">
        <v>45183</v>
      </c>
      <c r="O80" s="496" t="s">
        <v>2097</v>
      </c>
      <c r="P80" s="496">
        <v>212.02</v>
      </c>
      <c r="Q80" s="496">
        <v>1.27</v>
      </c>
      <c r="R80" s="496">
        <v>14.25</v>
      </c>
      <c r="S80" s="496">
        <v>3.08</v>
      </c>
      <c r="T80" s="496">
        <v>2.74</v>
      </c>
      <c r="U80" s="496">
        <v>4.0199999999999996</v>
      </c>
      <c r="V80" s="496">
        <v>24.09</v>
      </c>
    </row>
    <row r="81" spans="1:22" ht="29.25" customHeight="1">
      <c r="A81" s="497">
        <v>45182</v>
      </c>
      <c r="B81" s="498" t="s">
        <v>2098</v>
      </c>
      <c r="C81" s="498">
        <v>111.17</v>
      </c>
      <c r="D81" s="498">
        <v>0.65</v>
      </c>
      <c r="E81" s="498">
        <v>13.11</v>
      </c>
      <c r="F81" s="498">
        <v>3.08</v>
      </c>
      <c r="G81" s="498">
        <v>5.85</v>
      </c>
      <c r="H81" s="498">
        <v>4.41</v>
      </c>
      <c r="I81" s="498">
        <v>26.45</v>
      </c>
      <c r="N81" s="497">
        <v>45182</v>
      </c>
      <c r="O81" s="498" t="s">
        <v>2099</v>
      </c>
      <c r="P81" s="498">
        <v>127.46</v>
      </c>
      <c r="Q81" s="498">
        <v>0.77</v>
      </c>
      <c r="R81" s="498">
        <v>14.08</v>
      </c>
      <c r="S81" s="498">
        <v>3.08</v>
      </c>
      <c r="T81" s="498">
        <v>2.74</v>
      </c>
      <c r="U81" s="498">
        <v>3.98</v>
      </c>
      <c r="V81" s="498">
        <v>23.88</v>
      </c>
    </row>
    <row r="82" spans="1:22" ht="29.25" customHeight="1">
      <c r="A82" s="495">
        <v>45181</v>
      </c>
      <c r="B82" s="496" t="s">
        <v>2100</v>
      </c>
      <c r="C82" s="496">
        <v>59.53</v>
      </c>
      <c r="D82" s="496">
        <v>0.35</v>
      </c>
      <c r="E82" s="496">
        <v>13.03</v>
      </c>
      <c r="F82" s="496">
        <v>3.08</v>
      </c>
      <c r="G82" s="496">
        <v>5.85</v>
      </c>
      <c r="H82" s="496">
        <v>4.3899999999999997</v>
      </c>
      <c r="I82" s="496">
        <v>26.35</v>
      </c>
      <c r="N82" s="495">
        <v>45181</v>
      </c>
      <c r="O82" s="496" t="s">
        <v>2101</v>
      </c>
      <c r="P82" s="496">
        <v>132.6</v>
      </c>
      <c r="Q82" s="496">
        <v>0.81</v>
      </c>
      <c r="R82" s="496">
        <v>13.97</v>
      </c>
      <c r="S82" s="496">
        <v>3.08</v>
      </c>
      <c r="T82" s="496">
        <v>2.74</v>
      </c>
      <c r="U82" s="496">
        <v>3.96</v>
      </c>
      <c r="V82" s="496">
        <v>23.75</v>
      </c>
    </row>
    <row r="83" spans="1:22" ht="29.25" customHeight="1">
      <c r="A83" s="497">
        <v>45180</v>
      </c>
      <c r="B83" s="498" t="s">
        <v>2102</v>
      </c>
      <c r="C83" s="498">
        <v>76.52</v>
      </c>
      <c r="D83" s="498">
        <v>0.45</v>
      </c>
      <c r="E83" s="498">
        <v>12.98</v>
      </c>
      <c r="F83" s="498">
        <v>3.08</v>
      </c>
      <c r="G83" s="498">
        <v>5.85</v>
      </c>
      <c r="H83" s="498">
        <v>4.38</v>
      </c>
      <c r="I83" s="498">
        <v>26.29</v>
      </c>
      <c r="N83" s="497">
        <v>45180</v>
      </c>
      <c r="O83" s="498" t="s">
        <v>2103</v>
      </c>
      <c r="P83" s="498">
        <v>86.87</v>
      </c>
      <c r="Q83" s="498">
        <v>0.53</v>
      </c>
      <c r="R83" s="498">
        <v>13.85</v>
      </c>
      <c r="S83" s="498">
        <v>3.08</v>
      </c>
      <c r="T83" s="498">
        <v>2.74</v>
      </c>
      <c r="U83" s="498">
        <v>3.94</v>
      </c>
      <c r="V83" s="498">
        <v>23.61</v>
      </c>
    </row>
    <row r="84" spans="1:22" ht="29.25" customHeight="1">
      <c r="A84" s="495">
        <v>45177</v>
      </c>
      <c r="B84" s="496" t="s">
        <v>2104</v>
      </c>
      <c r="C84" s="496">
        <v>33.28</v>
      </c>
      <c r="D84" s="496">
        <v>0.2</v>
      </c>
      <c r="E84" s="496">
        <v>12.92</v>
      </c>
      <c r="F84" s="496">
        <v>3.08</v>
      </c>
      <c r="G84" s="496">
        <v>5.85</v>
      </c>
      <c r="H84" s="496">
        <v>4.37</v>
      </c>
      <c r="I84" s="496">
        <v>26.22</v>
      </c>
      <c r="N84" s="495">
        <v>45177</v>
      </c>
      <c r="O84" s="496" t="s">
        <v>2105</v>
      </c>
      <c r="P84" s="496">
        <v>59.98</v>
      </c>
      <c r="Q84" s="496">
        <v>0.37</v>
      </c>
      <c r="R84" s="496">
        <v>13.79</v>
      </c>
      <c r="S84" s="496">
        <v>3.08</v>
      </c>
      <c r="T84" s="496">
        <v>2.74</v>
      </c>
      <c r="U84" s="496">
        <v>3.92</v>
      </c>
      <c r="V84" s="496">
        <v>23.53</v>
      </c>
    </row>
    <row r="85" spans="1:22" ht="29.25" customHeight="1">
      <c r="A85" s="497">
        <v>45176</v>
      </c>
      <c r="B85" s="498" t="s">
        <v>2106</v>
      </c>
      <c r="C85" s="498">
        <v>9.59</v>
      </c>
      <c r="D85" s="498">
        <v>0.06</v>
      </c>
      <c r="E85" s="498">
        <v>12.89</v>
      </c>
      <c r="F85" s="498">
        <v>3.08</v>
      </c>
      <c r="G85" s="498">
        <v>5.85</v>
      </c>
      <c r="H85" s="498">
        <v>4.37</v>
      </c>
      <c r="I85" s="498">
        <v>26.19</v>
      </c>
      <c r="N85" s="497">
        <v>45176</v>
      </c>
      <c r="O85" s="498" t="s">
        <v>2107</v>
      </c>
      <c r="P85" s="498">
        <v>34.950000000000003</v>
      </c>
      <c r="Q85" s="498">
        <v>0.22</v>
      </c>
      <c r="R85" s="498">
        <v>13.73</v>
      </c>
      <c r="S85" s="498">
        <v>3.08</v>
      </c>
      <c r="T85" s="498">
        <v>2.74</v>
      </c>
      <c r="U85" s="498">
        <v>3.91</v>
      </c>
      <c r="V85" s="498">
        <v>23.46</v>
      </c>
    </row>
    <row r="86" spans="1:22" ht="29.25" customHeight="1">
      <c r="A86" s="495">
        <v>45175</v>
      </c>
      <c r="B86" s="496" t="s">
        <v>2108</v>
      </c>
      <c r="C86" s="496">
        <v>32.22</v>
      </c>
      <c r="D86" s="496">
        <v>0.19</v>
      </c>
      <c r="E86" s="496">
        <v>12.89</v>
      </c>
      <c r="F86" s="496">
        <v>3.08</v>
      </c>
      <c r="G86" s="496">
        <v>5.85</v>
      </c>
      <c r="H86" s="496">
        <v>4.3600000000000003</v>
      </c>
      <c r="I86" s="496">
        <v>26.18</v>
      </c>
      <c r="N86" s="495">
        <v>45175</v>
      </c>
      <c r="O86" s="496" t="s">
        <v>2109</v>
      </c>
      <c r="P86" s="496">
        <v>84.81</v>
      </c>
      <c r="Q86" s="496">
        <v>0.53</v>
      </c>
      <c r="R86" s="496">
        <v>13.7</v>
      </c>
      <c r="S86" s="496">
        <v>3.08</v>
      </c>
      <c r="T86" s="496">
        <v>2.74</v>
      </c>
      <c r="U86" s="496">
        <v>3.91</v>
      </c>
      <c r="V86" s="496">
        <v>23.43</v>
      </c>
    </row>
    <row r="87" spans="1:22" ht="29.25" customHeight="1">
      <c r="A87" s="497">
        <v>45174</v>
      </c>
      <c r="B87" s="498" t="s">
        <v>2110</v>
      </c>
      <c r="C87" s="498">
        <v>28.69</v>
      </c>
      <c r="D87" s="498">
        <v>0.17</v>
      </c>
      <c r="E87" s="498">
        <v>12.86</v>
      </c>
      <c r="F87" s="498">
        <v>3.08</v>
      </c>
      <c r="G87" s="498">
        <v>5.85</v>
      </c>
      <c r="H87" s="498">
        <v>4.3600000000000003</v>
      </c>
      <c r="I87" s="498">
        <v>26.15</v>
      </c>
      <c r="N87" s="497">
        <v>45174</v>
      </c>
      <c r="O87" s="498" t="s">
        <v>2111</v>
      </c>
      <c r="P87" s="498">
        <v>9.0500000000000007</v>
      </c>
      <c r="Q87" s="498">
        <v>0.06</v>
      </c>
      <c r="R87" s="498">
        <v>13.63</v>
      </c>
      <c r="S87" s="498">
        <v>3.08</v>
      </c>
      <c r="T87" s="498">
        <v>2.74</v>
      </c>
      <c r="U87" s="498">
        <v>3.89</v>
      </c>
      <c r="V87" s="498">
        <v>23.34</v>
      </c>
    </row>
    <row r="88" spans="1:22" ht="29.25" customHeight="1">
      <c r="A88" s="495">
        <v>45173</v>
      </c>
      <c r="B88" s="496" t="s">
        <v>2112</v>
      </c>
      <c r="C88" s="496">
        <v>26.28</v>
      </c>
      <c r="D88" s="496">
        <v>0.16</v>
      </c>
      <c r="E88" s="496">
        <v>12.85</v>
      </c>
      <c r="F88" s="496">
        <v>3.08</v>
      </c>
      <c r="G88" s="496">
        <v>5.85</v>
      </c>
      <c r="H88" s="496">
        <v>4.3499999999999996</v>
      </c>
      <c r="I88" s="496">
        <v>26.13</v>
      </c>
      <c r="N88" s="495">
        <v>45173</v>
      </c>
      <c r="O88" s="496" t="s">
        <v>2113</v>
      </c>
      <c r="P88" s="496">
        <v>27</v>
      </c>
      <c r="Q88" s="496">
        <v>0.17</v>
      </c>
      <c r="R88" s="496">
        <v>13.62</v>
      </c>
      <c r="S88" s="496">
        <v>3.08</v>
      </c>
      <c r="T88" s="496">
        <v>2.74</v>
      </c>
      <c r="U88" s="496">
        <v>3.89</v>
      </c>
      <c r="V88" s="496">
        <v>23.33</v>
      </c>
    </row>
    <row r="89" spans="1:22" ht="29.25" customHeight="1">
      <c r="A89" s="497">
        <v>45170</v>
      </c>
      <c r="B89" s="498" t="s">
        <v>2114</v>
      </c>
      <c r="C89" s="498">
        <v>-68.59</v>
      </c>
      <c r="D89" s="498">
        <v>-0.4</v>
      </c>
      <c r="E89" s="498">
        <v>12.82</v>
      </c>
      <c r="F89" s="498">
        <v>3.08</v>
      </c>
      <c r="G89" s="498">
        <v>5.85</v>
      </c>
      <c r="H89" s="498">
        <v>4.3499999999999996</v>
      </c>
      <c r="I89" s="498">
        <v>26.1</v>
      </c>
      <c r="N89" s="497">
        <v>45170</v>
      </c>
      <c r="O89" s="498" t="s">
        <v>2115</v>
      </c>
      <c r="P89" s="498">
        <v>18.66</v>
      </c>
      <c r="Q89" s="498">
        <v>0.12</v>
      </c>
      <c r="R89" s="498">
        <v>13.6</v>
      </c>
      <c r="S89" s="498">
        <v>3.08</v>
      </c>
      <c r="T89" s="498">
        <v>2.74</v>
      </c>
      <c r="U89" s="498">
        <v>3.89</v>
      </c>
      <c r="V89" s="498">
        <v>23.31</v>
      </c>
    </row>
    <row r="90" spans="1:22" ht="29.25" customHeight="1">
      <c r="A90" s="495">
        <v>45168</v>
      </c>
      <c r="B90" s="496" t="s">
        <v>2116</v>
      </c>
      <c r="C90" s="496">
        <v>-30.09</v>
      </c>
      <c r="D90" s="496">
        <v>-0.18</v>
      </c>
      <c r="E90" s="496">
        <v>12.88</v>
      </c>
      <c r="F90" s="496">
        <v>3.08</v>
      </c>
      <c r="G90" s="496">
        <v>5.85</v>
      </c>
      <c r="H90" s="496">
        <v>4.3600000000000003</v>
      </c>
      <c r="I90" s="496">
        <v>26.17</v>
      </c>
      <c r="N90" s="495">
        <v>45168</v>
      </c>
      <c r="O90" s="496" t="s">
        <v>2117</v>
      </c>
      <c r="P90" s="496">
        <v>83.93</v>
      </c>
      <c r="Q90" s="496">
        <v>0.52</v>
      </c>
      <c r="R90" s="496">
        <v>13.59</v>
      </c>
      <c r="S90" s="496">
        <v>3.08</v>
      </c>
      <c r="T90" s="496">
        <v>2.74</v>
      </c>
      <c r="U90" s="496">
        <v>3.88</v>
      </c>
      <c r="V90" s="496">
        <v>23.29</v>
      </c>
    </row>
    <row r="91" spans="1:22" ht="29.25" customHeight="1">
      <c r="A91" s="497">
        <v>45167</v>
      </c>
      <c r="B91" s="498" t="s">
        <v>2118</v>
      </c>
      <c r="C91" s="498">
        <v>-29.66</v>
      </c>
      <c r="D91" s="498">
        <v>-0.17</v>
      </c>
      <c r="E91" s="498">
        <v>12.89</v>
      </c>
      <c r="F91" s="498">
        <v>3.08</v>
      </c>
      <c r="G91" s="498">
        <v>5.85</v>
      </c>
      <c r="H91" s="498">
        <v>4.37</v>
      </c>
      <c r="I91" s="498">
        <v>26.19</v>
      </c>
      <c r="N91" s="497">
        <v>45167</v>
      </c>
      <c r="O91" s="498" t="s">
        <v>2119</v>
      </c>
      <c r="P91" s="498">
        <v>12.98</v>
      </c>
      <c r="Q91" s="498">
        <v>0.08</v>
      </c>
      <c r="R91" s="498">
        <v>13.51</v>
      </c>
      <c r="S91" s="498">
        <v>3.08</v>
      </c>
      <c r="T91" s="498">
        <v>2.74</v>
      </c>
      <c r="U91" s="498">
        <v>3.87</v>
      </c>
      <c r="V91" s="498">
        <v>23.2</v>
      </c>
    </row>
    <row r="92" spans="1:22" ht="29.25" customHeight="1">
      <c r="A92" s="495">
        <v>45166</v>
      </c>
      <c r="B92" s="496" t="s">
        <v>2120</v>
      </c>
      <c r="C92" s="496">
        <v>-51.44</v>
      </c>
      <c r="D92" s="496">
        <v>-0.3</v>
      </c>
      <c r="E92" s="496">
        <v>12.92</v>
      </c>
      <c r="F92" s="496">
        <v>3.08</v>
      </c>
      <c r="G92" s="496">
        <v>5.85</v>
      </c>
      <c r="H92" s="496">
        <v>4.37</v>
      </c>
      <c r="I92" s="496">
        <v>26.22</v>
      </c>
      <c r="N92" s="495">
        <v>45166</v>
      </c>
      <c r="O92" s="496" t="s">
        <v>2121</v>
      </c>
      <c r="P92" s="496">
        <v>31.72</v>
      </c>
      <c r="Q92" s="496">
        <v>0.2</v>
      </c>
      <c r="R92" s="496">
        <v>13.51</v>
      </c>
      <c r="S92" s="496">
        <v>3.08</v>
      </c>
      <c r="T92" s="496">
        <v>2.74</v>
      </c>
      <c r="U92" s="496">
        <v>3.86</v>
      </c>
      <c r="V92" s="496">
        <v>23.19</v>
      </c>
    </row>
    <row r="93" spans="1:22" ht="29.25" customHeight="1">
      <c r="A93" s="497">
        <v>45163</v>
      </c>
      <c r="B93" s="498" t="s">
        <v>2122</v>
      </c>
      <c r="C93" s="498">
        <v>-36.43</v>
      </c>
      <c r="D93" s="498">
        <v>-0.21</v>
      </c>
      <c r="E93" s="498">
        <v>12.96</v>
      </c>
      <c r="F93" s="498">
        <v>3.08</v>
      </c>
      <c r="G93" s="498">
        <v>5.85</v>
      </c>
      <c r="H93" s="498">
        <v>4.38</v>
      </c>
      <c r="I93" s="498">
        <v>26.27</v>
      </c>
      <c r="N93" s="497">
        <v>45163</v>
      </c>
      <c r="O93" s="498" t="s">
        <v>2123</v>
      </c>
      <c r="P93" s="498">
        <v>-30.97</v>
      </c>
      <c r="Q93" s="498">
        <v>-0.19</v>
      </c>
      <c r="R93" s="498">
        <v>13.48</v>
      </c>
      <c r="S93" s="498">
        <v>3.08</v>
      </c>
      <c r="T93" s="498">
        <v>2.74</v>
      </c>
      <c r="U93" s="498">
        <v>3.86</v>
      </c>
      <c r="V93" s="498">
        <v>23.16</v>
      </c>
    </row>
    <row r="94" spans="1:22" ht="29.25" customHeight="1">
      <c r="A94" s="495">
        <v>45162</v>
      </c>
      <c r="B94" s="496" t="s">
        <v>2124</v>
      </c>
      <c r="C94" s="496">
        <v>1.35</v>
      </c>
      <c r="D94" s="496">
        <v>0.01</v>
      </c>
      <c r="E94" s="496">
        <v>12.99</v>
      </c>
      <c r="F94" s="496">
        <v>3.08</v>
      </c>
      <c r="G94" s="496">
        <v>5.85</v>
      </c>
      <c r="H94" s="496">
        <v>4.38</v>
      </c>
      <c r="I94" s="496">
        <v>26.3</v>
      </c>
      <c r="N94" s="495">
        <v>45162</v>
      </c>
      <c r="O94" s="496" t="s">
        <v>2125</v>
      </c>
      <c r="P94" s="496">
        <v>-41.61</v>
      </c>
      <c r="Q94" s="496">
        <v>-0.26</v>
      </c>
      <c r="R94" s="496">
        <v>13.51</v>
      </c>
      <c r="S94" s="496">
        <v>3.08</v>
      </c>
      <c r="T94" s="496">
        <v>2.74</v>
      </c>
      <c r="U94" s="496">
        <v>3.86</v>
      </c>
      <c r="V94" s="496">
        <v>23.19</v>
      </c>
    </row>
    <row r="95" spans="1:22" ht="29.25" customHeight="1">
      <c r="A95" s="497">
        <v>45161</v>
      </c>
      <c r="B95" s="498" t="s">
        <v>2126</v>
      </c>
      <c r="C95" s="498">
        <v>75.760000000000005</v>
      </c>
      <c r="D95" s="498">
        <v>0.44</v>
      </c>
      <c r="E95" s="498">
        <v>12.99</v>
      </c>
      <c r="F95" s="498">
        <v>3.08</v>
      </c>
      <c r="G95" s="498">
        <v>5.85</v>
      </c>
      <c r="H95" s="498">
        <v>4.38</v>
      </c>
      <c r="I95" s="498">
        <v>26.3</v>
      </c>
      <c r="N95" s="497">
        <v>45161</v>
      </c>
      <c r="O95" s="498" t="s">
        <v>2127</v>
      </c>
      <c r="P95" s="498">
        <v>31.95</v>
      </c>
      <c r="Q95" s="498">
        <v>0.2</v>
      </c>
      <c r="R95" s="498">
        <v>13.54</v>
      </c>
      <c r="S95" s="498">
        <v>3.08</v>
      </c>
      <c r="T95" s="498">
        <v>2.74</v>
      </c>
      <c r="U95" s="498">
        <v>3.87</v>
      </c>
      <c r="V95" s="498">
        <v>23.23</v>
      </c>
    </row>
    <row r="96" spans="1:22" ht="29.25" customHeight="1">
      <c r="A96" s="495">
        <v>45160</v>
      </c>
      <c r="B96" s="496" t="s">
        <v>2128</v>
      </c>
      <c r="C96" s="496">
        <v>75.290000000000006</v>
      </c>
      <c r="D96" s="496">
        <v>0.44</v>
      </c>
      <c r="E96" s="496">
        <v>12.93</v>
      </c>
      <c r="F96" s="496">
        <v>3.08</v>
      </c>
      <c r="G96" s="496">
        <v>5.85</v>
      </c>
      <c r="H96" s="496">
        <v>4.37</v>
      </c>
      <c r="I96" s="496">
        <v>26.23</v>
      </c>
      <c r="N96" s="495">
        <v>45160</v>
      </c>
      <c r="O96" s="496" t="s">
        <v>2129</v>
      </c>
      <c r="P96" s="496">
        <v>45.06</v>
      </c>
      <c r="Q96" s="496">
        <v>0.28000000000000003</v>
      </c>
      <c r="R96" s="496">
        <v>13.51</v>
      </c>
      <c r="S96" s="496">
        <v>3.08</v>
      </c>
      <c r="T96" s="496">
        <v>2.74</v>
      </c>
      <c r="U96" s="496">
        <v>3.87</v>
      </c>
      <c r="V96" s="496">
        <v>23.2</v>
      </c>
    </row>
    <row r="97" spans="1:22" ht="29.25" customHeight="1">
      <c r="A97" s="497">
        <v>45159</v>
      </c>
      <c r="B97" s="498" t="s">
        <v>2130</v>
      </c>
      <c r="C97" s="498">
        <v>91.61</v>
      </c>
      <c r="D97" s="498">
        <v>0.54</v>
      </c>
      <c r="E97" s="498">
        <v>12.87</v>
      </c>
      <c r="F97" s="498">
        <v>3.08</v>
      </c>
      <c r="G97" s="498">
        <v>5.85</v>
      </c>
      <c r="H97" s="498">
        <v>4.3600000000000003</v>
      </c>
      <c r="I97" s="498">
        <v>26.16</v>
      </c>
      <c r="N97" s="497">
        <v>45159</v>
      </c>
      <c r="O97" s="498" t="s">
        <v>2131</v>
      </c>
      <c r="P97" s="498">
        <v>-1.93</v>
      </c>
      <c r="Q97" s="498">
        <v>-0.01</v>
      </c>
      <c r="R97" s="498">
        <v>13.47</v>
      </c>
      <c r="S97" s="498">
        <v>3.08</v>
      </c>
      <c r="T97" s="498">
        <v>2.74</v>
      </c>
      <c r="U97" s="498">
        <v>3.86</v>
      </c>
      <c r="V97" s="498">
        <v>23.15</v>
      </c>
    </row>
    <row r="98" spans="1:22" ht="29.25" customHeight="1">
      <c r="A98" s="495">
        <v>45156</v>
      </c>
      <c r="B98" s="496" t="s">
        <v>2132</v>
      </c>
      <c r="C98" s="496">
        <v>117.49</v>
      </c>
      <c r="D98" s="496">
        <v>0.7</v>
      </c>
      <c r="E98" s="496">
        <v>12.8</v>
      </c>
      <c r="F98" s="496">
        <v>3.08</v>
      </c>
      <c r="G98" s="496">
        <v>5.85</v>
      </c>
      <c r="H98" s="496">
        <v>4.3499999999999996</v>
      </c>
      <c r="I98" s="496">
        <v>26.08</v>
      </c>
      <c r="N98" s="495">
        <v>45156</v>
      </c>
      <c r="O98" s="496" t="s">
        <v>2133</v>
      </c>
      <c r="P98" s="496">
        <v>-15.02</v>
      </c>
      <c r="Q98" s="496">
        <v>-0.09</v>
      </c>
      <c r="R98" s="496">
        <v>13.47</v>
      </c>
      <c r="S98" s="496">
        <v>3.08</v>
      </c>
      <c r="T98" s="496">
        <v>2.74</v>
      </c>
      <c r="U98" s="496">
        <v>3.86</v>
      </c>
      <c r="V98" s="496">
        <v>23.15</v>
      </c>
    </row>
    <row r="99" spans="1:22" ht="29.25" customHeight="1">
      <c r="A99" s="497">
        <v>45155</v>
      </c>
      <c r="B99" s="498" t="s">
        <v>2134</v>
      </c>
      <c r="C99" s="498">
        <v>87.21</v>
      </c>
      <c r="D99" s="498">
        <v>0.52</v>
      </c>
      <c r="E99" s="498">
        <v>12.71</v>
      </c>
      <c r="F99" s="498">
        <v>3.08</v>
      </c>
      <c r="G99" s="498">
        <v>5.85</v>
      </c>
      <c r="H99" s="498">
        <v>4.33</v>
      </c>
      <c r="I99" s="498">
        <v>25.97</v>
      </c>
      <c r="N99" s="497">
        <v>45155</v>
      </c>
      <c r="O99" s="498" t="s">
        <v>2135</v>
      </c>
      <c r="P99" s="498">
        <v>-28.18</v>
      </c>
      <c r="Q99" s="498">
        <v>-0.18</v>
      </c>
      <c r="R99" s="498">
        <v>13.49</v>
      </c>
      <c r="S99" s="498">
        <v>3.08</v>
      </c>
      <c r="T99" s="498">
        <v>2.74</v>
      </c>
      <c r="U99" s="498">
        <v>3.86</v>
      </c>
      <c r="V99" s="498">
        <v>23.17</v>
      </c>
    </row>
    <row r="100" spans="1:22" ht="29.25" customHeight="1">
      <c r="A100" s="495">
        <v>45154</v>
      </c>
      <c r="B100" s="496" t="s">
        <v>2136</v>
      </c>
      <c r="C100" s="496">
        <v>33.130000000000003</v>
      </c>
      <c r="D100" s="496">
        <v>0.2</v>
      </c>
      <c r="E100" s="496">
        <v>12.65</v>
      </c>
      <c r="F100" s="496">
        <v>3.08</v>
      </c>
      <c r="G100" s="496">
        <v>5.85</v>
      </c>
      <c r="H100" s="496">
        <v>4.3099999999999996</v>
      </c>
      <c r="I100" s="496">
        <v>25.89</v>
      </c>
      <c r="N100" s="495">
        <v>45154</v>
      </c>
      <c r="O100" s="496" t="s">
        <v>2137</v>
      </c>
      <c r="P100" s="496">
        <v>-62.18</v>
      </c>
      <c r="Q100" s="496">
        <v>-0.39</v>
      </c>
      <c r="R100" s="496">
        <v>13.51</v>
      </c>
      <c r="S100" s="496">
        <v>3.08</v>
      </c>
      <c r="T100" s="496">
        <v>2.74</v>
      </c>
      <c r="U100" s="496">
        <v>3.87</v>
      </c>
      <c r="V100" s="496">
        <v>23.2</v>
      </c>
    </row>
    <row r="101" spans="1:22" ht="29.25" customHeight="1">
      <c r="A101" s="497">
        <v>45153</v>
      </c>
      <c r="B101" s="498" t="s">
        <v>2138</v>
      </c>
      <c r="C101" s="498">
        <v>48.73</v>
      </c>
      <c r="D101" s="498">
        <v>0.28999999999999998</v>
      </c>
      <c r="E101" s="498">
        <v>12.62</v>
      </c>
      <c r="F101" s="498">
        <v>3.08</v>
      </c>
      <c r="G101" s="498">
        <v>5.85</v>
      </c>
      <c r="H101" s="498">
        <v>4.3099999999999996</v>
      </c>
      <c r="I101" s="498">
        <v>25.86</v>
      </c>
      <c r="N101" s="497">
        <v>45153</v>
      </c>
      <c r="O101" s="498" t="s">
        <v>2139</v>
      </c>
      <c r="P101" s="498">
        <v>33.33</v>
      </c>
      <c r="Q101" s="498">
        <v>0.21</v>
      </c>
      <c r="R101" s="498">
        <v>13.56</v>
      </c>
      <c r="S101" s="498">
        <v>3.08</v>
      </c>
      <c r="T101" s="498">
        <v>2.74</v>
      </c>
      <c r="U101" s="498">
        <v>3.88</v>
      </c>
      <c r="V101" s="498">
        <v>23.26</v>
      </c>
    </row>
    <row r="102" spans="1:22" ht="29.25" customHeight="1">
      <c r="A102" s="495">
        <v>45152</v>
      </c>
      <c r="B102" s="496" t="s">
        <v>2140</v>
      </c>
      <c r="C102" s="496">
        <v>64.760000000000005</v>
      </c>
      <c r="D102" s="496">
        <v>0.39</v>
      </c>
      <c r="E102" s="496">
        <v>12.59</v>
      </c>
      <c r="F102" s="496">
        <v>3.08</v>
      </c>
      <c r="G102" s="496">
        <v>5.85</v>
      </c>
      <c r="H102" s="496">
        <v>4.3</v>
      </c>
      <c r="I102" s="496">
        <v>25.82</v>
      </c>
      <c r="N102" s="495">
        <v>45152</v>
      </c>
      <c r="O102" s="496" t="s">
        <v>2141</v>
      </c>
      <c r="P102" s="496">
        <v>91.62</v>
      </c>
      <c r="Q102" s="496">
        <v>0.57999999999999996</v>
      </c>
      <c r="R102" s="496">
        <v>13.54</v>
      </c>
      <c r="S102" s="496">
        <v>3.08</v>
      </c>
      <c r="T102" s="496">
        <v>2.74</v>
      </c>
      <c r="U102" s="496">
        <v>3.87</v>
      </c>
      <c r="V102" s="496">
        <v>23.23</v>
      </c>
    </row>
    <row r="103" spans="1:22" ht="29.25" customHeight="1">
      <c r="A103" s="497">
        <v>45149</v>
      </c>
      <c r="B103" s="498" t="s">
        <v>2142</v>
      </c>
      <c r="C103" s="498">
        <v>62.85</v>
      </c>
      <c r="D103" s="498">
        <v>0.38</v>
      </c>
      <c r="E103" s="498">
        <v>12.54</v>
      </c>
      <c r="F103" s="498">
        <v>3.08</v>
      </c>
      <c r="G103" s="498">
        <v>5.85</v>
      </c>
      <c r="H103" s="498">
        <v>4.29</v>
      </c>
      <c r="I103" s="498">
        <v>25.76</v>
      </c>
      <c r="N103" s="497">
        <v>45149</v>
      </c>
      <c r="O103" s="498" t="s">
        <v>2143</v>
      </c>
      <c r="P103" s="498">
        <v>138.22</v>
      </c>
      <c r="Q103" s="498">
        <v>0.88</v>
      </c>
      <c r="R103" s="498">
        <v>13.45</v>
      </c>
      <c r="S103" s="498">
        <v>3.08</v>
      </c>
      <c r="T103" s="498">
        <v>2.74</v>
      </c>
      <c r="U103" s="498">
        <v>3.86</v>
      </c>
      <c r="V103" s="498">
        <v>23.13</v>
      </c>
    </row>
    <row r="104" spans="1:22" ht="29.25" customHeight="1">
      <c r="A104" s="495">
        <v>45148</v>
      </c>
      <c r="B104" s="496" t="s">
        <v>2144</v>
      </c>
      <c r="C104" s="496">
        <v>18.850000000000001</v>
      </c>
      <c r="D104" s="496">
        <v>0.11</v>
      </c>
      <c r="E104" s="496">
        <v>12.49</v>
      </c>
      <c r="F104" s="496">
        <v>3.08</v>
      </c>
      <c r="G104" s="496">
        <v>5.85</v>
      </c>
      <c r="H104" s="496">
        <v>4.28</v>
      </c>
      <c r="I104" s="496">
        <v>25.7</v>
      </c>
      <c r="N104" s="495">
        <v>45148</v>
      </c>
      <c r="O104" s="496" t="s">
        <v>2145</v>
      </c>
      <c r="P104" s="496">
        <v>182.11</v>
      </c>
      <c r="Q104" s="496">
        <v>1.17</v>
      </c>
      <c r="R104" s="496">
        <v>13.34</v>
      </c>
      <c r="S104" s="496">
        <v>3.08</v>
      </c>
      <c r="T104" s="496">
        <v>2.74</v>
      </c>
      <c r="U104" s="496">
        <v>3.83</v>
      </c>
      <c r="V104" s="496">
        <v>22.99</v>
      </c>
    </row>
    <row r="105" spans="1:22" ht="29.25" customHeight="1">
      <c r="A105" s="497">
        <v>45147</v>
      </c>
      <c r="B105" s="498" t="s">
        <v>2146</v>
      </c>
      <c r="C105" s="498">
        <v>-21.91</v>
      </c>
      <c r="D105" s="498">
        <v>-0.13</v>
      </c>
      <c r="E105" s="498">
        <v>12.48</v>
      </c>
      <c r="F105" s="498">
        <v>3.08</v>
      </c>
      <c r="G105" s="498">
        <v>5.85</v>
      </c>
      <c r="H105" s="498">
        <v>4.28</v>
      </c>
      <c r="I105" s="498">
        <v>25.69</v>
      </c>
      <c r="N105" s="497">
        <v>45147</v>
      </c>
      <c r="O105" s="498" t="s">
        <v>2147</v>
      </c>
      <c r="P105" s="498">
        <v>153.82</v>
      </c>
      <c r="Q105" s="498">
        <v>1</v>
      </c>
      <c r="R105" s="498">
        <v>13.19</v>
      </c>
      <c r="S105" s="498">
        <v>3.08</v>
      </c>
      <c r="T105" s="498">
        <v>2.74</v>
      </c>
      <c r="U105" s="498">
        <v>3.8</v>
      </c>
      <c r="V105" s="498">
        <v>22.81</v>
      </c>
    </row>
    <row r="106" spans="1:22" ht="29.25" customHeight="1">
      <c r="A106" s="495">
        <v>45146</v>
      </c>
      <c r="B106" s="496" t="s">
        <v>2148</v>
      </c>
      <c r="C106" s="496">
        <v>-62.31</v>
      </c>
      <c r="D106" s="496">
        <v>-0.38</v>
      </c>
      <c r="E106" s="496">
        <v>12.5</v>
      </c>
      <c r="F106" s="496">
        <v>3.08</v>
      </c>
      <c r="G106" s="496">
        <v>5.85</v>
      </c>
      <c r="H106" s="496">
        <v>4.28</v>
      </c>
      <c r="I106" s="496">
        <v>25.71</v>
      </c>
      <c r="N106" s="495">
        <v>45146</v>
      </c>
      <c r="O106" s="496" t="s">
        <v>2149</v>
      </c>
      <c r="P106" s="496">
        <v>123.76</v>
      </c>
      <c r="Q106" s="496">
        <v>0.81</v>
      </c>
      <c r="R106" s="496">
        <v>13.05</v>
      </c>
      <c r="S106" s="496">
        <v>3.08</v>
      </c>
      <c r="T106" s="496">
        <v>2.74</v>
      </c>
      <c r="U106" s="496">
        <v>3.78</v>
      </c>
      <c r="V106" s="496">
        <v>22.65</v>
      </c>
    </row>
    <row r="107" spans="1:22" ht="29.25" customHeight="1">
      <c r="A107" s="497">
        <v>45145</v>
      </c>
      <c r="B107" s="498" t="s">
        <v>2150</v>
      </c>
      <c r="C107" s="498">
        <v>-0.83</v>
      </c>
      <c r="D107" s="498">
        <v>-0.01</v>
      </c>
      <c r="E107" s="498">
        <v>12.54</v>
      </c>
      <c r="F107" s="498">
        <v>3.08</v>
      </c>
      <c r="G107" s="498">
        <v>5.85</v>
      </c>
      <c r="H107" s="498">
        <v>4.29</v>
      </c>
      <c r="I107" s="498">
        <v>25.76</v>
      </c>
      <c r="N107" s="497">
        <v>45145</v>
      </c>
      <c r="O107" s="498" t="s">
        <v>2151</v>
      </c>
      <c r="P107" s="498">
        <v>221.4</v>
      </c>
      <c r="Q107" s="498">
        <v>1.47</v>
      </c>
      <c r="R107" s="498">
        <v>12.95</v>
      </c>
      <c r="S107" s="498">
        <v>3.08</v>
      </c>
      <c r="T107" s="498">
        <v>2.74</v>
      </c>
      <c r="U107" s="498">
        <v>3.76</v>
      </c>
      <c r="V107" s="498">
        <v>22.53</v>
      </c>
    </row>
    <row r="108" spans="1:22" ht="29.25" customHeight="1">
      <c r="A108" s="495">
        <v>45142</v>
      </c>
      <c r="B108" s="496" t="s">
        <v>2152</v>
      </c>
      <c r="C108" s="496">
        <v>23.55</v>
      </c>
      <c r="D108" s="496">
        <v>0.14000000000000001</v>
      </c>
      <c r="E108" s="496">
        <v>12.54</v>
      </c>
      <c r="F108" s="496">
        <v>3.08</v>
      </c>
      <c r="G108" s="496">
        <v>5.85</v>
      </c>
      <c r="H108" s="496">
        <v>4.29</v>
      </c>
      <c r="I108" s="496">
        <v>25.76</v>
      </c>
      <c r="N108" s="495">
        <v>45142</v>
      </c>
      <c r="O108" s="496" t="s">
        <v>2153</v>
      </c>
      <c r="P108" s="496">
        <v>221.76</v>
      </c>
      <c r="Q108" s="496">
        <v>1.49</v>
      </c>
      <c r="R108" s="496">
        <v>12.76</v>
      </c>
      <c r="S108" s="496">
        <v>3.08</v>
      </c>
      <c r="T108" s="496">
        <v>2.74</v>
      </c>
      <c r="U108" s="496">
        <v>3.72</v>
      </c>
      <c r="V108" s="496">
        <v>22.3</v>
      </c>
    </row>
    <row r="109" spans="1:22" ht="29.25" customHeight="1">
      <c r="A109" s="497">
        <v>45141</v>
      </c>
      <c r="B109" s="498" t="s">
        <v>2154</v>
      </c>
      <c r="C109" s="498">
        <v>28.04</v>
      </c>
      <c r="D109" s="498">
        <v>0.17</v>
      </c>
      <c r="E109" s="498">
        <v>12.52</v>
      </c>
      <c r="F109" s="498">
        <v>3.08</v>
      </c>
      <c r="G109" s="498">
        <v>5.85</v>
      </c>
      <c r="H109" s="498">
        <v>4.29</v>
      </c>
      <c r="I109" s="498">
        <v>25.74</v>
      </c>
      <c r="N109" s="497">
        <v>45141</v>
      </c>
      <c r="O109" s="498" t="s">
        <v>2155</v>
      </c>
      <c r="P109" s="498">
        <v>176.27</v>
      </c>
      <c r="Q109" s="498">
        <v>1.2</v>
      </c>
      <c r="R109" s="498">
        <v>12.58</v>
      </c>
      <c r="S109" s="498">
        <v>3.08</v>
      </c>
      <c r="T109" s="498">
        <v>2.74</v>
      </c>
      <c r="U109" s="498">
        <v>3.68</v>
      </c>
      <c r="V109" s="498">
        <v>22.08</v>
      </c>
    </row>
    <row r="110" spans="1:22" ht="29.25" customHeight="1">
      <c r="A110" s="495">
        <v>45140</v>
      </c>
      <c r="B110" s="496" t="s">
        <v>2156</v>
      </c>
      <c r="C110" s="496">
        <v>116.21</v>
      </c>
      <c r="D110" s="496">
        <v>0.71</v>
      </c>
      <c r="E110" s="496">
        <v>12.5</v>
      </c>
      <c r="F110" s="496">
        <v>3.08</v>
      </c>
      <c r="G110" s="496">
        <v>5.85</v>
      </c>
      <c r="H110" s="496">
        <v>4.29</v>
      </c>
      <c r="I110" s="496">
        <v>25.72</v>
      </c>
      <c r="N110" s="495">
        <v>45140</v>
      </c>
      <c r="O110" s="496" t="s">
        <v>2157</v>
      </c>
      <c r="P110" s="496">
        <v>247.19</v>
      </c>
      <c r="Q110" s="496">
        <v>1.71</v>
      </c>
      <c r="R110" s="496">
        <v>12.43</v>
      </c>
      <c r="S110" s="496">
        <v>3.08</v>
      </c>
      <c r="T110" s="496">
        <v>2.74</v>
      </c>
      <c r="U110" s="496">
        <v>3.65</v>
      </c>
      <c r="V110" s="496">
        <v>21.9</v>
      </c>
    </row>
    <row r="111" spans="1:22" ht="29.25" customHeight="1">
      <c r="A111" s="497">
        <v>45139</v>
      </c>
      <c r="B111" s="498" t="s">
        <v>2158</v>
      </c>
      <c r="C111" s="498">
        <v>139.66</v>
      </c>
      <c r="D111" s="498">
        <v>0.86</v>
      </c>
      <c r="E111" s="498">
        <v>12.41</v>
      </c>
      <c r="F111" s="498">
        <v>3.08</v>
      </c>
      <c r="G111" s="498">
        <v>5.85</v>
      </c>
      <c r="H111" s="498">
        <v>4.2699999999999996</v>
      </c>
      <c r="I111" s="498">
        <v>25.61</v>
      </c>
      <c r="N111" s="497">
        <v>45139</v>
      </c>
      <c r="O111" s="498" t="s">
        <v>2159</v>
      </c>
      <c r="P111" s="498">
        <v>192.25</v>
      </c>
      <c r="Q111" s="498">
        <v>1.35</v>
      </c>
      <c r="R111" s="498">
        <v>12.22</v>
      </c>
      <c r="S111" s="498">
        <v>3.08</v>
      </c>
      <c r="T111" s="498">
        <v>2.74</v>
      </c>
      <c r="U111" s="498">
        <v>3.61</v>
      </c>
      <c r="V111" s="498">
        <v>21.65</v>
      </c>
    </row>
    <row r="112" spans="1:22" ht="29.25" customHeight="1">
      <c r="A112" s="495">
        <v>45138</v>
      </c>
      <c r="B112" s="496" t="s">
        <v>2160</v>
      </c>
      <c r="C112" s="496">
        <v>79.180000000000007</v>
      </c>
      <c r="D112" s="496">
        <v>0.49</v>
      </c>
      <c r="E112" s="496">
        <v>12.3</v>
      </c>
      <c r="F112" s="496">
        <v>3.08</v>
      </c>
      <c r="G112" s="496">
        <v>5.85</v>
      </c>
      <c r="H112" s="496">
        <v>4.25</v>
      </c>
      <c r="I112" s="496">
        <v>25.48</v>
      </c>
      <c r="N112" s="495">
        <v>45138</v>
      </c>
      <c r="O112" s="496" t="s">
        <v>2161</v>
      </c>
      <c r="P112" s="496">
        <v>118.08</v>
      </c>
      <c r="Q112" s="496">
        <v>0.83</v>
      </c>
      <c r="R112" s="496">
        <v>12.05</v>
      </c>
      <c r="S112" s="496">
        <v>3.08</v>
      </c>
      <c r="T112" s="496">
        <v>2.74</v>
      </c>
      <c r="U112" s="496">
        <v>3.58</v>
      </c>
      <c r="V112" s="496">
        <v>21.45</v>
      </c>
    </row>
    <row r="113" spans="1:22" ht="29.25" customHeight="1">
      <c r="A113" s="497">
        <v>45135</v>
      </c>
      <c r="B113" s="498" t="s">
        <v>2162</v>
      </c>
      <c r="C113" s="498">
        <v>93.29</v>
      </c>
      <c r="D113" s="498">
        <v>0.57999999999999996</v>
      </c>
      <c r="E113" s="498">
        <v>12.25</v>
      </c>
      <c r="F113" s="498">
        <v>3.08</v>
      </c>
      <c r="G113" s="498">
        <v>5.85</v>
      </c>
      <c r="H113" s="498">
        <v>4.2300000000000004</v>
      </c>
      <c r="I113" s="498">
        <v>25.41</v>
      </c>
      <c r="N113" s="497">
        <v>45135</v>
      </c>
      <c r="O113" s="498" t="s">
        <v>2163</v>
      </c>
      <c r="P113" s="498">
        <v>119.79</v>
      </c>
      <c r="Q113" s="498">
        <v>0.85</v>
      </c>
      <c r="R113" s="498">
        <v>11.95</v>
      </c>
      <c r="S113" s="498">
        <v>3.08</v>
      </c>
      <c r="T113" s="498">
        <v>2.74</v>
      </c>
      <c r="U113" s="498">
        <v>3.56</v>
      </c>
      <c r="V113" s="498">
        <v>21.33</v>
      </c>
    </row>
    <row r="114" spans="1:22" ht="29.25" customHeight="1">
      <c r="A114" s="495">
        <v>45134</v>
      </c>
      <c r="B114" s="496" t="s">
        <v>2164</v>
      </c>
      <c r="C114" s="496">
        <v>100.19</v>
      </c>
      <c r="D114" s="496">
        <v>0.63</v>
      </c>
      <c r="E114" s="496">
        <v>12.18</v>
      </c>
      <c r="F114" s="496">
        <v>3.08</v>
      </c>
      <c r="G114" s="496">
        <v>5.85</v>
      </c>
      <c r="H114" s="496">
        <v>4.22</v>
      </c>
      <c r="I114" s="496">
        <v>25.33</v>
      </c>
      <c r="N114" s="495">
        <v>45134</v>
      </c>
      <c r="O114" s="496" t="s">
        <v>2165</v>
      </c>
      <c r="P114" s="496">
        <v>83.65</v>
      </c>
      <c r="Q114" s="496">
        <v>0.6</v>
      </c>
      <c r="R114" s="496">
        <v>11.85</v>
      </c>
      <c r="S114" s="496">
        <v>3.08</v>
      </c>
      <c r="T114" s="496">
        <v>2.74</v>
      </c>
      <c r="U114" s="496">
        <v>3.54</v>
      </c>
      <c r="V114" s="496">
        <v>21.21</v>
      </c>
    </row>
    <row r="115" spans="1:22" ht="29.25" customHeight="1">
      <c r="A115" s="497">
        <v>45133</v>
      </c>
      <c r="B115" s="498" t="s">
        <v>2166</v>
      </c>
      <c r="C115" s="498">
        <v>100.27</v>
      </c>
      <c r="D115" s="498">
        <v>0.63</v>
      </c>
      <c r="E115" s="498">
        <v>12.1</v>
      </c>
      <c r="F115" s="498">
        <v>3.08</v>
      </c>
      <c r="G115" s="498">
        <v>5.85</v>
      </c>
      <c r="H115" s="498">
        <v>4.21</v>
      </c>
      <c r="I115" s="498">
        <v>25.24</v>
      </c>
      <c r="N115" s="497">
        <v>45133</v>
      </c>
      <c r="O115" s="498" t="s">
        <v>2167</v>
      </c>
      <c r="P115" s="498">
        <v>38.21</v>
      </c>
      <c r="Q115" s="498">
        <v>0.27</v>
      </c>
      <c r="R115" s="498">
        <v>11.79</v>
      </c>
      <c r="S115" s="498">
        <v>3.08</v>
      </c>
      <c r="T115" s="498">
        <v>2.74</v>
      </c>
      <c r="U115" s="498">
        <v>3.52</v>
      </c>
      <c r="V115" s="498">
        <v>21.13</v>
      </c>
    </row>
    <row r="116" spans="1:22" ht="29.25" customHeight="1">
      <c r="A116" s="495">
        <v>45132</v>
      </c>
      <c r="B116" s="496" t="s">
        <v>2168</v>
      </c>
      <c r="C116" s="496">
        <v>141.63999999999999</v>
      </c>
      <c r="D116" s="496">
        <v>0.9</v>
      </c>
      <c r="E116" s="496">
        <v>12.02</v>
      </c>
      <c r="F116" s="496">
        <v>3.08</v>
      </c>
      <c r="G116" s="496">
        <v>5.85</v>
      </c>
      <c r="H116" s="496">
        <v>4.1900000000000004</v>
      </c>
      <c r="I116" s="496">
        <v>25.14</v>
      </c>
      <c r="N116" s="495">
        <v>45132</v>
      </c>
      <c r="O116" s="496" t="s">
        <v>2169</v>
      </c>
      <c r="P116" s="496">
        <v>82.08</v>
      </c>
      <c r="Q116" s="496">
        <v>0.59</v>
      </c>
      <c r="R116" s="496">
        <v>11.75</v>
      </c>
      <c r="S116" s="496">
        <v>3.08</v>
      </c>
      <c r="T116" s="496">
        <v>2.74</v>
      </c>
      <c r="U116" s="496">
        <v>3.52</v>
      </c>
      <c r="V116" s="496">
        <v>21.09</v>
      </c>
    </row>
    <row r="117" spans="1:22" ht="29.25" customHeight="1">
      <c r="A117" s="497">
        <v>45131</v>
      </c>
      <c r="B117" s="498" t="s">
        <v>2170</v>
      </c>
      <c r="C117" s="498">
        <v>16.23</v>
      </c>
      <c r="D117" s="498">
        <v>0.1</v>
      </c>
      <c r="E117" s="498">
        <v>11.92</v>
      </c>
      <c r="F117" s="498">
        <v>3.08</v>
      </c>
      <c r="G117" s="498">
        <v>5.85</v>
      </c>
      <c r="H117" s="498">
        <v>4.17</v>
      </c>
      <c r="I117" s="498">
        <v>25.02</v>
      </c>
      <c r="N117" s="497">
        <v>45131</v>
      </c>
      <c r="O117" s="498" t="s">
        <v>2171</v>
      </c>
      <c r="P117" s="498">
        <v>-32.880000000000003</v>
      </c>
      <c r="Q117" s="498">
        <v>-0.24</v>
      </c>
      <c r="R117" s="498">
        <v>11.69</v>
      </c>
      <c r="S117" s="498">
        <v>3.08</v>
      </c>
      <c r="T117" s="498">
        <v>2.74</v>
      </c>
      <c r="U117" s="498">
        <v>3.5</v>
      </c>
      <c r="V117" s="498">
        <v>21.01</v>
      </c>
    </row>
    <row r="118" spans="1:22" ht="29.25" customHeight="1">
      <c r="A118" s="495">
        <v>45128</v>
      </c>
      <c r="B118" s="496" t="s">
        <v>2172</v>
      </c>
      <c r="C118" s="496">
        <v>119.89</v>
      </c>
      <c r="D118" s="496">
        <v>0.77</v>
      </c>
      <c r="E118" s="496">
        <v>11.9</v>
      </c>
      <c r="F118" s="496">
        <v>3.08</v>
      </c>
      <c r="G118" s="496">
        <v>5.85</v>
      </c>
      <c r="H118" s="496">
        <v>4.17</v>
      </c>
      <c r="I118" s="496">
        <v>25</v>
      </c>
      <c r="N118" s="495">
        <v>45128</v>
      </c>
      <c r="O118" s="496" t="s">
        <v>2173</v>
      </c>
      <c r="P118" s="496">
        <v>66.709999999999994</v>
      </c>
      <c r="Q118" s="496">
        <v>0.48</v>
      </c>
      <c r="R118" s="496">
        <v>11.71</v>
      </c>
      <c r="S118" s="496">
        <v>3.08</v>
      </c>
      <c r="T118" s="496">
        <v>2.74</v>
      </c>
      <c r="U118" s="496">
        <v>3.51</v>
      </c>
      <c r="V118" s="496">
        <v>21.04</v>
      </c>
    </row>
    <row r="119" spans="1:22" ht="29.25" customHeight="1">
      <c r="A119" s="497">
        <v>45127</v>
      </c>
      <c r="B119" s="498" t="s">
        <v>2174</v>
      </c>
      <c r="C119" s="498">
        <v>119.98</v>
      </c>
      <c r="D119" s="498">
        <v>0.78</v>
      </c>
      <c r="E119" s="498">
        <v>11.81</v>
      </c>
      <c r="F119" s="498">
        <v>3.08</v>
      </c>
      <c r="G119" s="498">
        <v>5.85</v>
      </c>
      <c r="H119" s="498">
        <v>4.1500000000000004</v>
      </c>
      <c r="I119" s="498">
        <v>24.89</v>
      </c>
      <c r="N119" s="497">
        <v>45127</v>
      </c>
      <c r="O119" s="498" t="s">
        <v>2175</v>
      </c>
      <c r="P119" s="498">
        <v>63.94</v>
      </c>
      <c r="Q119" s="498">
        <v>0.47</v>
      </c>
      <c r="R119" s="498">
        <v>11.65</v>
      </c>
      <c r="S119" s="498">
        <v>3.08</v>
      </c>
      <c r="T119" s="498">
        <v>2.74</v>
      </c>
      <c r="U119" s="498">
        <v>3.5</v>
      </c>
      <c r="V119" s="498">
        <v>20.97</v>
      </c>
    </row>
    <row r="120" spans="1:22" ht="29.25" customHeight="1">
      <c r="A120" s="495">
        <v>45126</v>
      </c>
      <c r="B120" s="496" t="s">
        <v>2176</v>
      </c>
      <c r="C120" s="496">
        <v>89.38</v>
      </c>
      <c r="D120" s="496">
        <v>0.57999999999999996</v>
      </c>
      <c r="E120" s="496">
        <v>11.72</v>
      </c>
      <c r="F120" s="496">
        <v>3.08</v>
      </c>
      <c r="G120" s="496">
        <v>5.85</v>
      </c>
      <c r="H120" s="496">
        <v>4.13</v>
      </c>
      <c r="I120" s="496">
        <v>24.78</v>
      </c>
      <c r="N120" s="495">
        <v>45126</v>
      </c>
      <c r="O120" s="496" t="s">
        <v>2177</v>
      </c>
      <c r="P120" s="496">
        <v>69.53</v>
      </c>
      <c r="Q120" s="496">
        <v>0.51</v>
      </c>
      <c r="R120" s="496">
        <v>11.6</v>
      </c>
      <c r="S120" s="496">
        <v>3.08</v>
      </c>
      <c r="T120" s="496">
        <v>2.74</v>
      </c>
      <c r="U120" s="496">
        <v>3.49</v>
      </c>
      <c r="V120" s="496">
        <v>20.91</v>
      </c>
    </row>
    <row r="121" spans="1:22" ht="29.25" customHeight="1">
      <c r="A121" s="497">
        <v>45125</v>
      </c>
      <c r="B121" s="498" t="s">
        <v>2178</v>
      </c>
      <c r="C121" s="498">
        <v>60.38</v>
      </c>
      <c r="D121" s="498">
        <v>0.39</v>
      </c>
      <c r="E121" s="498">
        <v>11.65</v>
      </c>
      <c r="F121" s="498">
        <v>3.08</v>
      </c>
      <c r="G121" s="498">
        <v>5.85</v>
      </c>
      <c r="H121" s="498">
        <v>4.12</v>
      </c>
      <c r="I121" s="498">
        <v>24.7</v>
      </c>
      <c r="N121" s="497">
        <v>45125</v>
      </c>
      <c r="O121" s="498" t="s">
        <v>2179</v>
      </c>
      <c r="P121" s="498">
        <v>80.31</v>
      </c>
      <c r="Q121" s="498">
        <v>0.59</v>
      </c>
      <c r="R121" s="498">
        <v>11.55</v>
      </c>
      <c r="S121" s="498">
        <v>3.08</v>
      </c>
      <c r="T121" s="498">
        <v>2.74</v>
      </c>
      <c r="U121" s="498">
        <v>3.47</v>
      </c>
      <c r="V121" s="498">
        <v>20.84</v>
      </c>
    </row>
    <row r="122" spans="1:22" ht="29.25" customHeight="1">
      <c r="A122" s="495">
        <v>45124</v>
      </c>
      <c r="B122" s="496" t="s">
        <v>2180</v>
      </c>
      <c r="C122" s="496">
        <v>52.84</v>
      </c>
      <c r="D122" s="496">
        <v>0.35</v>
      </c>
      <c r="E122" s="496">
        <v>11.61</v>
      </c>
      <c r="F122" s="496">
        <v>3.08</v>
      </c>
      <c r="G122" s="496">
        <v>5.85</v>
      </c>
      <c r="H122" s="496">
        <v>4.1100000000000003</v>
      </c>
      <c r="I122" s="496">
        <v>24.65</v>
      </c>
      <c r="N122" s="495">
        <v>45124</v>
      </c>
      <c r="O122" s="496" t="s">
        <v>2181</v>
      </c>
      <c r="P122" s="496">
        <v>82.08</v>
      </c>
      <c r="Q122" s="496">
        <v>0.61</v>
      </c>
      <c r="R122" s="496">
        <v>11.48</v>
      </c>
      <c r="S122" s="496">
        <v>3.08</v>
      </c>
      <c r="T122" s="496">
        <v>2.74</v>
      </c>
      <c r="U122" s="496">
        <v>3.46</v>
      </c>
      <c r="V122" s="496">
        <v>20.76</v>
      </c>
    </row>
    <row r="123" spans="1:22" ht="29.25" customHeight="1">
      <c r="A123" s="497">
        <v>45123</v>
      </c>
      <c r="B123" s="498" t="s">
        <v>2182</v>
      </c>
      <c r="C123" s="498">
        <v>96.72</v>
      </c>
      <c r="D123" s="498">
        <v>0.64</v>
      </c>
      <c r="E123" s="498">
        <v>11.57</v>
      </c>
      <c r="F123" s="498">
        <v>3.08</v>
      </c>
      <c r="G123" s="498">
        <v>5.85</v>
      </c>
      <c r="H123" s="498">
        <v>4.0999999999999996</v>
      </c>
      <c r="I123" s="498">
        <v>24.6</v>
      </c>
      <c r="N123" s="497">
        <v>45123</v>
      </c>
      <c r="O123" s="498" t="s">
        <v>2183</v>
      </c>
      <c r="P123" s="498">
        <v>121.15</v>
      </c>
      <c r="Q123" s="498">
        <v>0.91</v>
      </c>
      <c r="R123" s="498">
        <v>11.4</v>
      </c>
      <c r="S123" s="498">
        <v>3.08</v>
      </c>
      <c r="T123" s="498">
        <v>2.74</v>
      </c>
      <c r="U123" s="498">
        <v>3.45</v>
      </c>
      <c r="V123" s="498">
        <v>20.67</v>
      </c>
    </row>
    <row r="124" spans="1:22" ht="29.25" customHeight="1">
      <c r="A124" s="495">
        <v>45121</v>
      </c>
      <c r="B124" s="496" t="s">
        <v>2184</v>
      </c>
      <c r="C124" s="496">
        <v>0</v>
      </c>
      <c r="D124" s="496">
        <v>0</v>
      </c>
      <c r="E124" s="496">
        <v>11.49</v>
      </c>
      <c r="F124" s="496">
        <v>3.08</v>
      </c>
      <c r="G124" s="496">
        <v>5.85</v>
      </c>
      <c r="H124" s="496">
        <v>4.09</v>
      </c>
      <c r="I124" s="496">
        <v>24.51</v>
      </c>
      <c r="N124" s="495">
        <v>45121</v>
      </c>
      <c r="O124" s="496" t="s">
        <v>2185</v>
      </c>
      <c r="P124" s="496">
        <v>0</v>
      </c>
      <c r="Q124" s="496">
        <v>0</v>
      </c>
      <c r="R124" s="496">
        <v>11.3</v>
      </c>
      <c r="S124" s="496">
        <v>3.08</v>
      </c>
      <c r="T124" s="496">
        <v>2.74</v>
      </c>
      <c r="U124" s="496">
        <v>3.43</v>
      </c>
      <c r="V124" s="496">
        <v>20.55</v>
      </c>
    </row>
    <row r="125" spans="1:22" ht="29.25" customHeight="1">
      <c r="A125" s="497">
        <v>45120</v>
      </c>
      <c r="B125" s="498" t="s">
        <v>2184</v>
      </c>
      <c r="C125" s="498">
        <v>106.35</v>
      </c>
      <c r="D125" s="498">
        <v>0.71</v>
      </c>
      <c r="E125" s="498">
        <v>11.49</v>
      </c>
      <c r="F125" s="498">
        <v>3.08</v>
      </c>
      <c r="G125" s="498">
        <v>5.85</v>
      </c>
      <c r="H125" s="498">
        <v>4.09</v>
      </c>
      <c r="I125" s="498">
        <v>24.51</v>
      </c>
      <c r="N125" s="497">
        <v>45120</v>
      </c>
      <c r="O125" s="498" t="s">
        <v>2185</v>
      </c>
      <c r="P125" s="498">
        <v>110.83</v>
      </c>
      <c r="Q125" s="498">
        <v>0.84</v>
      </c>
      <c r="R125" s="498">
        <v>11.3</v>
      </c>
      <c r="S125" s="498">
        <v>3.08</v>
      </c>
      <c r="T125" s="498">
        <v>2.74</v>
      </c>
      <c r="U125" s="498">
        <v>3.43</v>
      </c>
      <c r="V125" s="498">
        <v>20.55</v>
      </c>
    </row>
    <row r="126" spans="1:22" ht="29.25" customHeight="1">
      <c r="A126" s="495">
        <v>45119</v>
      </c>
      <c r="B126" s="496" t="s">
        <v>2186</v>
      </c>
      <c r="C126" s="496">
        <v>86.47</v>
      </c>
      <c r="D126" s="496">
        <v>0.57999999999999996</v>
      </c>
      <c r="E126" s="496">
        <v>11.41</v>
      </c>
      <c r="F126" s="496">
        <v>3.08</v>
      </c>
      <c r="G126" s="496">
        <v>5.85</v>
      </c>
      <c r="H126" s="496">
        <v>4.07</v>
      </c>
      <c r="I126" s="496">
        <v>24.41</v>
      </c>
      <c r="N126" s="495">
        <v>45119</v>
      </c>
      <c r="O126" s="496" t="s">
        <v>2187</v>
      </c>
      <c r="P126" s="496">
        <v>98.66</v>
      </c>
      <c r="Q126" s="496">
        <v>0.75</v>
      </c>
      <c r="R126" s="496">
        <v>11.21</v>
      </c>
      <c r="S126" s="496">
        <v>3.08</v>
      </c>
      <c r="T126" s="496">
        <v>2.74</v>
      </c>
      <c r="U126" s="496">
        <v>3.41</v>
      </c>
      <c r="V126" s="496">
        <v>20.440000000000001</v>
      </c>
    </row>
    <row r="127" spans="1:22" ht="29.25" customHeight="1">
      <c r="A127" s="497">
        <v>45118</v>
      </c>
      <c r="B127" s="498" t="s">
        <v>2188</v>
      </c>
      <c r="C127" s="498">
        <v>83.23</v>
      </c>
      <c r="D127" s="498">
        <v>0.56000000000000005</v>
      </c>
      <c r="E127" s="498">
        <v>11.35</v>
      </c>
      <c r="F127" s="498">
        <v>3.08</v>
      </c>
      <c r="G127" s="498">
        <v>5.85</v>
      </c>
      <c r="H127" s="498">
        <v>4.05</v>
      </c>
      <c r="I127" s="498">
        <v>24.33</v>
      </c>
      <c r="N127" s="497">
        <v>45118</v>
      </c>
      <c r="O127" s="498" t="s">
        <v>2189</v>
      </c>
      <c r="P127" s="498">
        <v>93.75</v>
      </c>
      <c r="Q127" s="498">
        <v>0.72</v>
      </c>
      <c r="R127" s="498">
        <v>11.13</v>
      </c>
      <c r="S127" s="498">
        <v>3.08</v>
      </c>
      <c r="T127" s="498">
        <v>2.74</v>
      </c>
      <c r="U127" s="498">
        <v>3.39</v>
      </c>
      <c r="V127" s="498">
        <v>20.34</v>
      </c>
    </row>
    <row r="128" spans="1:22" ht="29.25" customHeight="1">
      <c r="A128" s="495">
        <v>45117</v>
      </c>
      <c r="B128" s="496" t="s">
        <v>2190</v>
      </c>
      <c r="C128" s="496">
        <v>113.87</v>
      </c>
      <c r="D128" s="496">
        <v>0.77</v>
      </c>
      <c r="E128" s="496">
        <v>11.29</v>
      </c>
      <c r="F128" s="496">
        <v>3.08</v>
      </c>
      <c r="G128" s="496">
        <v>5.85</v>
      </c>
      <c r="H128" s="496">
        <v>4.04</v>
      </c>
      <c r="I128" s="496">
        <v>24.26</v>
      </c>
      <c r="N128" s="495">
        <v>45117</v>
      </c>
      <c r="O128" s="496" t="s">
        <v>2191</v>
      </c>
      <c r="P128" s="496">
        <v>116.24</v>
      </c>
      <c r="Q128" s="496">
        <v>0.9</v>
      </c>
      <c r="R128" s="496">
        <v>11.05</v>
      </c>
      <c r="S128" s="496">
        <v>3.08</v>
      </c>
      <c r="T128" s="496">
        <v>2.74</v>
      </c>
      <c r="U128" s="496">
        <v>3.37</v>
      </c>
      <c r="V128" s="496">
        <v>20.239999999999998</v>
      </c>
    </row>
    <row r="129" spans="1:22" ht="29.25" customHeight="1">
      <c r="A129" s="497">
        <v>45114</v>
      </c>
      <c r="B129" s="498" t="s">
        <v>2192</v>
      </c>
      <c r="C129" s="498">
        <v>13.66</v>
      </c>
      <c r="D129" s="498">
        <v>0.09</v>
      </c>
      <c r="E129" s="498">
        <v>11.2</v>
      </c>
      <c r="F129" s="498">
        <v>3.08</v>
      </c>
      <c r="G129" s="498">
        <v>5.85</v>
      </c>
      <c r="H129" s="498">
        <v>4.03</v>
      </c>
      <c r="I129" s="498">
        <v>24.16</v>
      </c>
      <c r="N129" s="497">
        <v>45114</v>
      </c>
      <c r="O129" s="498" t="s">
        <v>2193</v>
      </c>
      <c r="P129" s="498">
        <v>15.63</v>
      </c>
      <c r="Q129" s="498">
        <v>0.12</v>
      </c>
      <c r="R129" s="498">
        <v>10.95</v>
      </c>
      <c r="S129" s="498">
        <v>3.08</v>
      </c>
      <c r="T129" s="498">
        <v>2.74</v>
      </c>
      <c r="U129" s="498">
        <v>3.35</v>
      </c>
      <c r="V129" s="498">
        <v>20.12</v>
      </c>
    </row>
    <row r="130" spans="1:22" ht="29.25" customHeight="1">
      <c r="A130" s="495">
        <v>45113</v>
      </c>
      <c r="B130" s="496" t="s">
        <v>2194</v>
      </c>
      <c r="C130" s="496">
        <v>-1.2</v>
      </c>
      <c r="D130" s="496">
        <v>-0.01</v>
      </c>
      <c r="E130" s="496">
        <v>11.19</v>
      </c>
      <c r="F130" s="496">
        <v>3.08</v>
      </c>
      <c r="G130" s="496">
        <v>5.85</v>
      </c>
      <c r="H130" s="496">
        <v>4.0199999999999996</v>
      </c>
      <c r="I130" s="496">
        <v>24.14</v>
      </c>
      <c r="N130" s="495">
        <v>45113</v>
      </c>
      <c r="O130" s="496" t="s">
        <v>2195</v>
      </c>
      <c r="P130" s="496">
        <v>-9.93</v>
      </c>
      <c r="Q130" s="496">
        <v>-0.08</v>
      </c>
      <c r="R130" s="496">
        <v>10.94</v>
      </c>
      <c r="S130" s="496">
        <v>3.08</v>
      </c>
      <c r="T130" s="496">
        <v>2.74</v>
      </c>
      <c r="U130" s="496">
        <v>3.35</v>
      </c>
      <c r="V130" s="496">
        <v>20.11</v>
      </c>
    </row>
    <row r="131" spans="1:22" ht="29.25" customHeight="1">
      <c r="A131" s="497">
        <v>45112</v>
      </c>
      <c r="B131" s="498" t="s">
        <v>2196</v>
      </c>
      <c r="C131" s="498">
        <v>8.35</v>
      </c>
      <c r="D131" s="498">
        <v>0.06</v>
      </c>
      <c r="E131" s="498">
        <v>11.19</v>
      </c>
      <c r="F131" s="498">
        <v>3.08</v>
      </c>
      <c r="G131" s="498">
        <v>5.85</v>
      </c>
      <c r="H131" s="498">
        <v>4.0199999999999996</v>
      </c>
      <c r="I131" s="498">
        <v>24.14</v>
      </c>
      <c r="N131" s="497">
        <v>45112</v>
      </c>
      <c r="O131" s="498" t="s">
        <v>2197</v>
      </c>
      <c r="P131" s="498">
        <v>-0.56999999999999995</v>
      </c>
      <c r="Q131" s="498">
        <v>0</v>
      </c>
      <c r="R131" s="498">
        <v>10.95</v>
      </c>
      <c r="S131" s="498">
        <v>3.08</v>
      </c>
      <c r="T131" s="498">
        <v>2.74</v>
      </c>
      <c r="U131" s="498">
        <v>3.35</v>
      </c>
      <c r="V131" s="498">
        <v>20.12</v>
      </c>
    </row>
    <row r="132" spans="1:22" ht="29.25" customHeight="1">
      <c r="A132" s="495">
        <v>45111</v>
      </c>
      <c r="B132" s="496" t="s">
        <v>2198</v>
      </c>
      <c r="C132" s="496">
        <v>-26.97</v>
      </c>
      <c r="D132" s="496">
        <v>-0.18</v>
      </c>
      <c r="E132" s="496">
        <v>11.19</v>
      </c>
      <c r="F132" s="496">
        <v>3.08</v>
      </c>
      <c r="G132" s="496">
        <v>5.85</v>
      </c>
      <c r="H132" s="496">
        <v>4.0199999999999996</v>
      </c>
      <c r="I132" s="496">
        <v>24.14</v>
      </c>
      <c r="N132" s="495">
        <v>45111</v>
      </c>
      <c r="O132" s="496" t="s">
        <v>2199</v>
      </c>
      <c r="P132" s="496">
        <v>-63.15</v>
      </c>
      <c r="Q132" s="496">
        <v>-0.49</v>
      </c>
      <c r="R132" s="496">
        <v>10.95</v>
      </c>
      <c r="S132" s="496">
        <v>3.08</v>
      </c>
      <c r="T132" s="496">
        <v>2.74</v>
      </c>
      <c r="U132" s="496">
        <v>3.35</v>
      </c>
      <c r="V132" s="496">
        <v>20.12</v>
      </c>
    </row>
    <row r="133" spans="1:22" ht="29.25" customHeight="1">
      <c r="A133" s="497">
        <v>45110</v>
      </c>
      <c r="B133" s="498" t="s">
        <v>2200</v>
      </c>
      <c r="C133" s="498">
        <v>44.28</v>
      </c>
      <c r="D133" s="498">
        <v>0.3</v>
      </c>
      <c r="E133" s="498">
        <v>11.2</v>
      </c>
      <c r="F133" s="498">
        <v>3.08</v>
      </c>
      <c r="G133" s="498">
        <v>5.85</v>
      </c>
      <c r="H133" s="498">
        <v>4.03</v>
      </c>
      <c r="I133" s="498">
        <v>24.16</v>
      </c>
      <c r="N133" s="497">
        <v>45110</v>
      </c>
      <c r="O133" s="498" t="s">
        <v>2201</v>
      </c>
      <c r="P133" s="498">
        <v>-17.420000000000002</v>
      </c>
      <c r="Q133" s="498">
        <v>-0.13</v>
      </c>
      <c r="R133" s="498">
        <v>11</v>
      </c>
      <c r="S133" s="498">
        <v>3.08</v>
      </c>
      <c r="T133" s="498">
        <v>2.74</v>
      </c>
      <c r="U133" s="498">
        <v>3.36</v>
      </c>
      <c r="V133" s="498">
        <v>20.18</v>
      </c>
    </row>
    <row r="134" spans="1:22" ht="29.25" customHeight="1">
      <c r="A134" s="495">
        <v>45107</v>
      </c>
      <c r="B134" s="496" t="s">
        <v>2202</v>
      </c>
      <c r="C134" s="496">
        <v>7.83</v>
      </c>
      <c r="D134" s="496">
        <v>0.05</v>
      </c>
      <c r="E134" s="496">
        <v>11.17</v>
      </c>
      <c r="F134" s="496">
        <v>3.08</v>
      </c>
      <c r="G134" s="496">
        <v>5.85</v>
      </c>
      <c r="H134" s="496">
        <v>4.0199999999999996</v>
      </c>
      <c r="I134" s="496">
        <v>24.12</v>
      </c>
      <c r="N134" s="495">
        <v>45107</v>
      </c>
      <c r="O134" s="496" t="s">
        <v>2203</v>
      </c>
      <c r="P134" s="496">
        <v>-19.34</v>
      </c>
      <c r="Q134" s="496">
        <v>-0.15</v>
      </c>
      <c r="R134" s="496">
        <v>11.01</v>
      </c>
      <c r="S134" s="496">
        <v>3.08</v>
      </c>
      <c r="T134" s="496">
        <v>2.74</v>
      </c>
      <c r="U134" s="496">
        <v>3.37</v>
      </c>
      <c r="V134" s="496">
        <v>20.2</v>
      </c>
    </row>
    <row r="135" spans="1:22" ht="29.25" customHeight="1">
      <c r="A135" s="497">
        <v>45106</v>
      </c>
      <c r="B135" s="498" t="s">
        <v>2204</v>
      </c>
      <c r="C135" s="498">
        <v>15.99</v>
      </c>
      <c r="D135" s="498">
        <v>0.11</v>
      </c>
      <c r="E135" s="498">
        <v>11.17</v>
      </c>
      <c r="F135" s="498">
        <v>2.91</v>
      </c>
      <c r="G135" s="498">
        <v>5.85</v>
      </c>
      <c r="H135" s="498">
        <v>3.98</v>
      </c>
      <c r="I135" s="498">
        <v>23.91</v>
      </c>
      <c r="N135" s="497">
        <v>45106</v>
      </c>
      <c r="O135" s="498" t="s">
        <v>2205</v>
      </c>
      <c r="P135" s="498">
        <v>25.68</v>
      </c>
      <c r="Q135" s="498">
        <v>0.2</v>
      </c>
      <c r="R135" s="498">
        <v>11.03</v>
      </c>
      <c r="S135" s="498">
        <v>2.91</v>
      </c>
      <c r="T135" s="498">
        <v>2.74</v>
      </c>
      <c r="U135" s="498">
        <v>3.34</v>
      </c>
      <c r="V135" s="498">
        <v>20.02</v>
      </c>
    </row>
    <row r="136" spans="1:22" ht="29.25" customHeight="1">
      <c r="A136" s="495">
        <v>45105</v>
      </c>
      <c r="B136" s="496" t="s">
        <v>2206</v>
      </c>
      <c r="C136" s="496">
        <v>1.44</v>
      </c>
      <c r="D136" s="496">
        <v>0.01</v>
      </c>
      <c r="E136" s="496">
        <v>11.16</v>
      </c>
      <c r="F136" s="496">
        <v>2.91</v>
      </c>
      <c r="G136" s="496">
        <v>5.85</v>
      </c>
      <c r="H136" s="496">
        <v>3.98</v>
      </c>
      <c r="I136" s="496">
        <v>23.9</v>
      </c>
      <c r="N136" s="495">
        <v>45105</v>
      </c>
      <c r="O136" s="496" t="s">
        <v>2207</v>
      </c>
      <c r="P136" s="496">
        <v>33.79</v>
      </c>
      <c r="Q136" s="496">
        <v>0.26</v>
      </c>
      <c r="R136" s="496">
        <v>11</v>
      </c>
      <c r="S136" s="496">
        <v>2.91</v>
      </c>
      <c r="T136" s="496">
        <v>2.74</v>
      </c>
      <c r="U136" s="496">
        <v>3.34</v>
      </c>
      <c r="V136" s="496">
        <v>19.989999999999998</v>
      </c>
    </row>
    <row r="137" spans="1:22" ht="29.25" customHeight="1">
      <c r="A137" s="497">
        <v>45104</v>
      </c>
      <c r="B137" s="498" t="s">
        <v>2208</v>
      </c>
      <c r="C137" s="498">
        <v>20.83</v>
      </c>
      <c r="D137" s="498">
        <v>0.14000000000000001</v>
      </c>
      <c r="E137" s="498">
        <v>11.15</v>
      </c>
      <c r="F137" s="498">
        <v>2.91</v>
      </c>
      <c r="G137" s="498">
        <v>5.85</v>
      </c>
      <c r="H137" s="498">
        <v>3.98</v>
      </c>
      <c r="I137" s="498">
        <v>23.89</v>
      </c>
      <c r="N137" s="497">
        <v>45104</v>
      </c>
      <c r="O137" s="498" t="s">
        <v>2209</v>
      </c>
      <c r="P137" s="498">
        <v>61.26</v>
      </c>
      <c r="Q137" s="498">
        <v>0.47</v>
      </c>
      <c r="R137" s="498">
        <v>10.98</v>
      </c>
      <c r="S137" s="498">
        <v>2.91</v>
      </c>
      <c r="T137" s="498">
        <v>2.74</v>
      </c>
      <c r="U137" s="498">
        <v>3.33</v>
      </c>
      <c r="V137" s="498">
        <v>19.96</v>
      </c>
    </row>
    <row r="138" spans="1:22" ht="29.25" customHeight="1">
      <c r="A138" s="495">
        <v>45103</v>
      </c>
      <c r="B138" s="496" t="s">
        <v>2210</v>
      </c>
      <c r="C138" s="496">
        <v>-34.86</v>
      </c>
      <c r="D138" s="496">
        <v>-0.24</v>
      </c>
      <c r="E138" s="496">
        <v>11.13</v>
      </c>
      <c r="F138" s="496">
        <v>2.91</v>
      </c>
      <c r="G138" s="496">
        <v>5.85</v>
      </c>
      <c r="H138" s="496">
        <v>3.98</v>
      </c>
      <c r="I138" s="496">
        <v>23.87</v>
      </c>
      <c r="N138" s="495">
        <v>45103</v>
      </c>
      <c r="O138" s="496" t="s">
        <v>2211</v>
      </c>
      <c r="P138" s="496">
        <v>37.44</v>
      </c>
      <c r="Q138" s="496">
        <v>0.28999999999999998</v>
      </c>
      <c r="R138" s="496">
        <v>10.92</v>
      </c>
      <c r="S138" s="496">
        <v>2.91</v>
      </c>
      <c r="T138" s="496">
        <v>2.74</v>
      </c>
      <c r="U138" s="496">
        <v>3.32</v>
      </c>
      <c r="V138" s="496">
        <v>19.89</v>
      </c>
    </row>
    <row r="139" spans="1:22" ht="29.25" customHeight="1">
      <c r="A139" s="497">
        <v>45100</v>
      </c>
      <c r="B139" s="498" t="s">
        <v>2212</v>
      </c>
      <c r="C139" s="498">
        <v>-33.83</v>
      </c>
      <c r="D139" s="498">
        <v>-0.23</v>
      </c>
      <c r="E139" s="498">
        <v>11.16</v>
      </c>
      <c r="F139" s="498">
        <v>2.91</v>
      </c>
      <c r="G139" s="498">
        <v>5.85</v>
      </c>
      <c r="H139" s="498">
        <v>3.99</v>
      </c>
      <c r="I139" s="498">
        <v>23.91</v>
      </c>
      <c r="N139" s="497">
        <v>45100</v>
      </c>
      <c r="O139" s="498" t="s">
        <v>2213</v>
      </c>
      <c r="P139" s="498">
        <v>46.96</v>
      </c>
      <c r="Q139" s="498">
        <v>0.37</v>
      </c>
      <c r="R139" s="498">
        <v>10.9</v>
      </c>
      <c r="S139" s="498">
        <v>2.91</v>
      </c>
      <c r="T139" s="498">
        <v>2.74</v>
      </c>
      <c r="U139" s="498">
        <v>3.31</v>
      </c>
      <c r="V139" s="498">
        <v>19.86</v>
      </c>
    </row>
    <row r="140" spans="1:22" ht="29.25" customHeight="1">
      <c r="A140" s="495">
        <v>45099</v>
      </c>
      <c r="B140" s="496" t="s">
        <v>2214</v>
      </c>
      <c r="C140" s="496">
        <v>-1.81</v>
      </c>
      <c r="D140" s="496">
        <v>-0.01</v>
      </c>
      <c r="E140" s="496">
        <v>11.19</v>
      </c>
      <c r="F140" s="496">
        <v>2.91</v>
      </c>
      <c r="G140" s="496">
        <v>5.85</v>
      </c>
      <c r="H140" s="496">
        <v>3.99</v>
      </c>
      <c r="I140" s="496">
        <v>23.94</v>
      </c>
      <c r="N140" s="495">
        <v>45099</v>
      </c>
      <c r="O140" s="496" t="s">
        <v>2215</v>
      </c>
      <c r="P140" s="496">
        <v>82.36</v>
      </c>
      <c r="Q140" s="496">
        <v>0.65</v>
      </c>
      <c r="R140" s="496">
        <v>10.86</v>
      </c>
      <c r="S140" s="496">
        <v>2.91</v>
      </c>
      <c r="T140" s="496">
        <v>2.74</v>
      </c>
      <c r="U140" s="496">
        <v>3.3</v>
      </c>
      <c r="V140" s="496">
        <v>19.809999999999999</v>
      </c>
    </row>
    <row r="141" spans="1:22" ht="29.25" customHeight="1">
      <c r="A141" s="497">
        <v>45098</v>
      </c>
      <c r="B141" s="498" t="s">
        <v>2216</v>
      </c>
      <c r="C141" s="498">
        <v>10.25</v>
      </c>
      <c r="D141" s="498">
        <v>7.0000000000000007E-2</v>
      </c>
      <c r="E141" s="498">
        <v>11.19</v>
      </c>
      <c r="F141" s="498">
        <v>2.91</v>
      </c>
      <c r="G141" s="498">
        <v>5.85</v>
      </c>
      <c r="H141" s="498">
        <v>3.99</v>
      </c>
      <c r="I141" s="498">
        <v>23.94</v>
      </c>
      <c r="N141" s="497">
        <v>45098</v>
      </c>
      <c r="O141" s="498" t="s">
        <v>2217</v>
      </c>
      <c r="P141" s="498">
        <v>50.46</v>
      </c>
      <c r="Q141" s="498">
        <v>0.4</v>
      </c>
      <c r="R141" s="498">
        <v>10.78</v>
      </c>
      <c r="S141" s="498">
        <v>2.91</v>
      </c>
      <c r="T141" s="498">
        <v>2.74</v>
      </c>
      <c r="U141" s="498">
        <v>3.29</v>
      </c>
      <c r="V141" s="498">
        <v>19.72</v>
      </c>
    </row>
    <row r="142" spans="1:22" ht="29.25" customHeight="1">
      <c r="A142" s="495">
        <v>45097</v>
      </c>
      <c r="B142" s="496" t="s">
        <v>2218</v>
      </c>
      <c r="C142" s="496">
        <v>53.07</v>
      </c>
      <c r="D142" s="496">
        <v>0.36</v>
      </c>
      <c r="E142" s="496">
        <v>11.18</v>
      </c>
      <c r="F142" s="496">
        <v>2.91</v>
      </c>
      <c r="G142" s="496">
        <v>5.85</v>
      </c>
      <c r="H142" s="496">
        <v>3.99</v>
      </c>
      <c r="I142" s="496">
        <v>23.93</v>
      </c>
      <c r="N142" s="495">
        <v>45097</v>
      </c>
      <c r="O142" s="496" t="s">
        <v>2219</v>
      </c>
      <c r="P142" s="496">
        <v>84.19</v>
      </c>
      <c r="Q142" s="496">
        <v>0.67</v>
      </c>
      <c r="R142" s="496">
        <v>10.74</v>
      </c>
      <c r="S142" s="496">
        <v>2.91</v>
      </c>
      <c r="T142" s="496">
        <v>2.74</v>
      </c>
      <c r="U142" s="496">
        <v>3.28</v>
      </c>
      <c r="V142" s="496">
        <v>19.670000000000002</v>
      </c>
    </row>
    <row r="143" spans="1:22" ht="29.25" customHeight="1">
      <c r="A143" s="497">
        <v>45096</v>
      </c>
      <c r="B143" s="498" t="s">
        <v>2220</v>
      </c>
      <c r="C143" s="498">
        <v>87.35</v>
      </c>
      <c r="D143" s="498">
        <v>0.6</v>
      </c>
      <c r="E143" s="498">
        <v>11.14</v>
      </c>
      <c r="F143" s="498">
        <v>2.91</v>
      </c>
      <c r="G143" s="498">
        <v>5.85</v>
      </c>
      <c r="H143" s="498">
        <v>3.98</v>
      </c>
      <c r="I143" s="498">
        <v>23.88</v>
      </c>
      <c r="N143" s="497">
        <v>45096</v>
      </c>
      <c r="O143" s="498" t="s">
        <v>2221</v>
      </c>
      <c r="P143" s="498">
        <v>115.33</v>
      </c>
      <c r="Q143" s="498">
        <v>0.92</v>
      </c>
      <c r="R143" s="498">
        <v>10.67</v>
      </c>
      <c r="S143" s="498">
        <v>2.91</v>
      </c>
      <c r="T143" s="498">
        <v>2.74</v>
      </c>
      <c r="U143" s="498">
        <v>3.27</v>
      </c>
      <c r="V143" s="498">
        <v>19.59</v>
      </c>
    </row>
    <row r="144" spans="1:22" ht="29.25" customHeight="1">
      <c r="A144" s="495">
        <v>45093</v>
      </c>
      <c r="B144" s="496" t="s">
        <v>2222</v>
      </c>
      <c r="C144" s="496">
        <v>64.06</v>
      </c>
      <c r="D144" s="496">
        <v>0.44</v>
      </c>
      <c r="E144" s="496">
        <v>11.07</v>
      </c>
      <c r="F144" s="496">
        <v>2.91</v>
      </c>
      <c r="G144" s="496">
        <v>5.85</v>
      </c>
      <c r="H144" s="496">
        <v>3.97</v>
      </c>
      <c r="I144" s="496">
        <v>23.8</v>
      </c>
      <c r="N144" s="495">
        <v>45093</v>
      </c>
      <c r="O144" s="496" t="s">
        <v>2223</v>
      </c>
      <c r="P144" s="496">
        <v>69.61</v>
      </c>
      <c r="Q144" s="496">
        <v>0.56000000000000005</v>
      </c>
      <c r="R144" s="496">
        <v>10.57</v>
      </c>
      <c r="S144" s="496">
        <v>2.91</v>
      </c>
      <c r="T144" s="496">
        <v>2.74</v>
      </c>
      <c r="U144" s="496">
        <v>3.25</v>
      </c>
      <c r="V144" s="496">
        <v>19.47</v>
      </c>
    </row>
    <row r="145" spans="1:22" ht="29.25" customHeight="1">
      <c r="A145" s="497">
        <v>45092</v>
      </c>
      <c r="B145" s="498" t="s">
        <v>2224</v>
      </c>
      <c r="C145" s="498">
        <v>49.51</v>
      </c>
      <c r="D145" s="498">
        <v>0.34</v>
      </c>
      <c r="E145" s="498">
        <v>11.02</v>
      </c>
      <c r="F145" s="498">
        <v>2.91</v>
      </c>
      <c r="G145" s="498">
        <v>5.85</v>
      </c>
      <c r="H145" s="498">
        <v>3.96</v>
      </c>
      <c r="I145" s="498">
        <v>23.74</v>
      </c>
      <c r="N145" s="497">
        <v>45092</v>
      </c>
      <c r="O145" s="498" t="s">
        <v>2225</v>
      </c>
      <c r="P145" s="498">
        <v>68.78</v>
      </c>
      <c r="Q145" s="498">
        <v>0.56000000000000005</v>
      </c>
      <c r="R145" s="498">
        <v>10.52</v>
      </c>
      <c r="S145" s="498">
        <v>2.91</v>
      </c>
      <c r="T145" s="498">
        <v>2.74</v>
      </c>
      <c r="U145" s="498">
        <v>3.23</v>
      </c>
      <c r="V145" s="498">
        <v>19.399999999999999</v>
      </c>
    </row>
    <row r="146" spans="1:22" ht="29.25" customHeight="1">
      <c r="A146" s="495">
        <v>45091</v>
      </c>
      <c r="B146" s="496" t="s">
        <v>2226</v>
      </c>
      <c r="C146" s="496">
        <v>32.75</v>
      </c>
      <c r="D146" s="496">
        <v>0.23</v>
      </c>
      <c r="E146" s="496">
        <v>10.99</v>
      </c>
      <c r="F146" s="496">
        <v>2.91</v>
      </c>
      <c r="G146" s="496">
        <v>5.85</v>
      </c>
      <c r="H146" s="496">
        <v>3.95</v>
      </c>
      <c r="I146" s="496">
        <v>23.7</v>
      </c>
      <c r="N146" s="495">
        <v>45091</v>
      </c>
      <c r="O146" s="496" t="s">
        <v>2227</v>
      </c>
      <c r="P146" s="496">
        <v>46.08</v>
      </c>
      <c r="Q146" s="496">
        <v>0.37</v>
      </c>
      <c r="R146" s="496">
        <v>10.46</v>
      </c>
      <c r="S146" s="496">
        <v>2.91</v>
      </c>
      <c r="T146" s="496">
        <v>2.74</v>
      </c>
      <c r="U146" s="496">
        <v>3.22</v>
      </c>
      <c r="V146" s="496">
        <v>19.329999999999998</v>
      </c>
    </row>
    <row r="147" spans="1:22" ht="29.25" customHeight="1">
      <c r="A147" s="497">
        <v>45090</v>
      </c>
      <c r="B147" s="498" t="s">
        <v>2228</v>
      </c>
      <c r="C147" s="498">
        <v>-33.69</v>
      </c>
      <c r="D147" s="498">
        <v>-0.23</v>
      </c>
      <c r="E147" s="498">
        <v>10.97</v>
      </c>
      <c r="F147" s="498">
        <v>2.91</v>
      </c>
      <c r="G147" s="498">
        <v>5.85</v>
      </c>
      <c r="H147" s="498">
        <v>3.94</v>
      </c>
      <c r="I147" s="498">
        <v>23.67</v>
      </c>
      <c r="N147" s="497">
        <v>45090</v>
      </c>
      <c r="O147" s="498" t="s">
        <v>2229</v>
      </c>
      <c r="P147" s="498">
        <v>-22.07</v>
      </c>
      <c r="Q147" s="498">
        <v>-0.18</v>
      </c>
      <c r="R147" s="498">
        <v>10.42</v>
      </c>
      <c r="S147" s="498">
        <v>2.91</v>
      </c>
      <c r="T147" s="498">
        <v>2.74</v>
      </c>
      <c r="U147" s="498">
        <v>3.21</v>
      </c>
      <c r="V147" s="498">
        <v>19.28</v>
      </c>
    </row>
    <row r="148" spans="1:22" ht="29.25" customHeight="1">
      <c r="A148" s="495">
        <v>45089</v>
      </c>
      <c r="B148" s="496" t="s">
        <v>2230</v>
      </c>
      <c r="C148" s="496">
        <v>37.51</v>
      </c>
      <c r="D148" s="496">
        <v>0.26</v>
      </c>
      <c r="E148" s="496">
        <v>10.99</v>
      </c>
      <c r="F148" s="496">
        <v>2.91</v>
      </c>
      <c r="G148" s="496">
        <v>5.85</v>
      </c>
      <c r="H148" s="496">
        <v>3.95</v>
      </c>
      <c r="I148" s="496">
        <v>23.7</v>
      </c>
      <c r="N148" s="495">
        <v>45089</v>
      </c>
      <c r="O148" s="496" t="s">
        <v>2231</v>
      </c>
      <c r="P148" s="496">
        <v>28.77</v>
      </c>
      <c r="Q148" s="496">
        <v>0.23</v>
      </c>
      <c r="R148" s="496">
        <v>10.44</v>
      </c>
      <c r="S148" s="496">
        <v>2.91</v>
      </c>
      <c r="T148" s="496">
        <v>2.74</v>
      </c>
      <c r="U148" s="496">
        <v>3.22</v>
      </c>
      <c r="V148" s="496">
        <v>19.309999999999999</v>
      </c>
    </row>
    <row r="149" spans="1:22" ht="29.25" customHeight="1">
      <c r="A149" s="497">
        <v>45086</v>
      </c>
      <c r="B149" s="498" t="s">
        <v>2232</v>
      </c>
      <c r="C149" s="498">
        <v>44.9</v>
      </c>
      <c r="D149" s="498">
        <v>0.31</v>
      </c>
      <c r="E149" s="498">
        <v>10.97</v>
      </c>
      <c r="F149" s="498">
        <v>2.91</v>
      </c>
      <c r="G149" s="498">
        <v>5.85</v>
      </c>
      <c r="H149" s="498">
        <v>3.94</v>
      </c>
      <c r="I149" s="498">
        <v>23.67</v>
      </c>
      <c r="N149" s="497">
        <v>45086</v>
      </c>
      <c r="O149" s="498" t="s">
        <v>2233</v>
      </c>
      <c r="P149" s="498">
        <v>41.71</v>
      </c>
      <c r="Q149" s="498">
        <v>0.34</v>
      </c>
      <c r="R149" s="498">
        <v>10.42</v>
      </c>
      <c r="S149" s="498">
        <v>2.91</v>
      </c>
      <c r="T149" s="498">
        <v>2.74</v>
      </c>
      <c r="U149" s="498">
        <v>3.21</v>
      </c>
      <c r="V149" s="498">
        <v>19.28</v>
      </c>
    </row>
    <row r="150" spans="1:22" ht="29.25" customHeight="1">
      <c r="A150" s="495">
        <v>45085</v>
      </c>
      <c r="B150" s="496" t="s">
        <v>2234</v>
      </c>
      <c r="C150" s="496">
        <v>14.55</v>
      </c>
      <c r="D150" s="496">
        <v>0.1</v>
      </c>
      <c r="E150" s="496">
        <v>10.92</v>
      </c>
      <c r="F150" s="496">
        <v>2.91</v>
      </c>
      <c r="G150" s="496">
        <v>5.85</v>
      </c>
      <c r="H150" s="496">
        <v>3.94</v>
      </c>
      <c r="I150" s="496">
        <v>23.62</v>
      </c>
      <c r="N150" s="495">
        <v>45085</v>
      </c>
      <c r="O150" s="496" t="s">
        <v>2235</v>
      </c>
      <c r="P150" s="496">
        <v>23.1</v>
      </c>
      <c r="Q150" s="496">
        <v>0.19</v>
      </c>
      <c r="R150" s="496">
        <v>10.38</v>
      </c>
      <c r="S150" s="496">
        <v>2.91</v>
      </c>
      <c r="T150" s="496">
        <v>2.74</v>
      </c>
      <c r="U150" s="496">
        <v>3.21</v>
      </c>
      <c r="V150" s="496">
        <v>19.239999999999998</v>
      </c>
    </row>
    <row r="151" spans="1:22" ht="29.25" customHeight="1">
      <c r="A151" s="497">
        <v>45084</v>
      </c>
      <c r="B151" s="498" t="s">
        <v>2236</v>
      </c>
      <c r="C151" s="498">
        <v>2.61</v>
      </c>
      <c r="D151" s="498">
        <v>0.02</v>
      </c>
      <c r="E151" s="498">
        <v>10.91</v>
      </c>
      <c r="F151" s="498">
        <v>2.91</v>
      </c>
      <c r="G151" s="498">
        <v>5.85</v>
      </c>
      <c r="H151" s="498">
        <v>3.94</v>
      </c>
      <c r="I151" s="498">
        <v>23.61</v>
      </c>
      <c r="N151" s="497">
        <v>45084</v>
      </c>
      <c r="O151" s="498" t="s">
        <v>2237</v>
      </c>
      <c r="P151" s="498">
        <v>27.46</v>
      </c>
      <c r="Q151" s="498">
        <v>0.22</v>
      </c>
      <c r="R151" s="498">
        <v>10.36</v>
      </c>
      <c r="S151" s="498">
        <v>2.91</v>
      </c>
      <c r="T151" s="498">
        <v>2.74</v>
      </c>
      <c r="U151" s="498">
        <v>3.2</v>
      </c>
      <c r="V151" s="498">
        <v>19.21</v>
      </c>
    </row>
    <row r="152" spans="1:22" ht="29.25" customHeight="1">
      <c r="A152" s="495">
        <v>45083</v>
      </c>
      <c r="B152" s="496" t="s">
        <v>2238</v>
      </c>
      <c r="C152" s="496">
        <v>39.76</v>
      </c>
      <c r="D152" s="496">
        <v>0.28000000000000003</v>
      </c>
      <c r="E152" s="496">
        <v>10.91</v>
      </c>
      <c r="F152" s="496">
        <v>2.91</v>
      </c>
      <c r="G152" s="496">
        <v>5.85</v>
      </c>
      <c r="H152" s="496">
        <v>3.94</v>
      </c>
      <c r="I152" s="496">
        <v>23.61</v>
      </c>
      <c r="N152" s="495">
        <v>45083</v>
      </c>
      <c r="O152" s="496" t="s">
        <v>2239</v>
      </c>
      <c r="P152" s="496">
        <v>52.73</v>
      </c>
      <c r="Q152" s="496">
        <v>0.43</v>
      </c>
      <c r="R152" s="496">
        <v>10.33</v>
      </c>
      <c r="S152" s="496">
        <v>2.91</v>
      </c>
      <c r="T152" s="496">
        <v>2.74</v>
      </c>
      <c r="U152" s="496">
        <v>3.2</v>
      </c>
      <c r="V152" s="496">
        <v>19.18</v>
      </c>
    </row>
    <row r="153" spans="1:22" ht="29.25" customHeight="1">
      <c r="A153" s="497">
        <v>45082</v>
      </c>
      <c r="B153" s="498" t="s">
        <v>2240</v>
      </c>
      <c r="C153" s="498">
        <v>2.23</v>
      </c>
      <c r="D153" s="498">
        <v>0.02</v>
      </c>
      <c r="E153" s="498">
        <v>10.88</v>
      </c>
      <c r="F153" s="498">
        <v>2.91</v>
      </c>
      <c r="G153" s="498">
        <v>5.85</v>
      </c>
      <c r="H153" s="498">
        <v>3.93</v>
      </c>
      <c r="I153" s="498">
        <v>23.57</v>
      </c>
      <c r="N153" s="497">
        <v>45082</v>
      </c>
      <c r="O153" s="498" t="s">
        <v>2241</v>
      </c>
      <c r="P153" s="498">
        <v>-48.04</v>
      </c>
      <c r="Q153" s="498">
        <v>-0.39</v>
      </c>
      <c r="R153" s="498">
        <v>10.29</v>
      </c>
      <c r="S153" s="498">
        <v>2.91</v>
      </c>
      <c r="T153" s="498">
        <v>2.74</v>
      </c>
      <c r="U153" s="498">
        <v>3.19</v>
      </c>
      <c r="V153" s="498">
        <v>19.13</v>
      </c>
    </row>
    <row r="154" spans="1:22" ht="29.25" customHeight="1">
      <c r="A154" s="495">
        <v>45077</v>
      </c>
      <c r="B154" s="496" t="s">
        <v>2242</v>
      </c>
      <c r="C154" s="496">
        <v>47.24</v>
      </c>
      <c r="D154" s="496">
        <v>0.33</v>
      </c>
      <c r="E154" s="496">
        <v>10.88</v>
      </c>
      <c r="F154" s="496">
        <v>2.91</v>
      </c>
      <c r="G154" s="496">
        <v>5.85</v>
      </c>
      <c r="H154" s="496">
        <v>3.93</v>
      </c>
      <c r="I154" s="496">
        <v>23.57</v>
      </c>
      <c r="N154" s="495">
        <v>45077</v>
      </c>
      <c r="O154" s="496" t="s">
        <v>2243</v>
      </c>
      <c r="P154" s="496">
        <v>-5.25</v>
      </c>
      <c r="Q154" s="496">
        <v>-0.04</v>
      </c>
      <c r="R154" s="496">
        <v>10.33</v>
      </c>
      <c r="S154" s="496">
        <v>2.91</v>
      </c>
      <c r="T154" s="496">
        <v>2.74</v>
      </c>
      <c r="U154" s="496">
        <v>3.2</v>
      </c>
      <c r="V154" s="496">
        <v>19.18</v>
      </c>
    </row>
    <row r="155" spans="1:22" ht="29.25" customHeight="1">
      <c r="A155" s="497">
        <v>45076</v>
      </c>
      <c r="B155" s="498" t="s">
        <v>2244</v>
      </c>
      <c r="C155" s="498">
        <v>78.41</v>
      </c>
      <c r="D155" s="498">
        <v>0.55000000000000004</v>
      </c>
      <c r="E155" s="498">
        <v>10.85</v>
      </c>
      <c r="F155" s="498">
        <v>2.91</v>
      </c>
      <c r="G155" s="498">
        <v>5.85</v>
      </c>
      <c r="H155" s="498">
        <v>3.92</v>
      </c>
      <c r="I155" s="498">
        <v>23.53</v>
      </c>
      <c r="N155" s="497">
        <v>45076</v>
      </c>
      <c r="O155" s="498" t="s">
        <v>2245</v>
      </c>
      <c r="P155" s="498">
        <v>20.2</v>
      </c>
      <c r="Q155" s="498">
        <v>0.17</v>
      </c>
      <c r="R155" s="498">
        <v>10.33</v>
      </c>
      <c r="S155" s="498">
        <v>2.91</v>
      </c>
      <c r="T155" s="498">
        <v>2.74</v>
      </c>
      <c r="U155" s="498">
        <v>3.2</v>
      </c>
      <c r="V155" s="498">
        <v>19.18</v>
      </c>
    </row>
    <row r="156" spans="1:22" ht="29.25" customHeight="1">
      <c r="A156" s="495">
        <v>45075</v>
      </c>
      <c r="B156" s="496" t="s">
        <v>2246</v>
      </c>
      <c r="C156" s="496">
        <v>100.77</v>
      </c>
      <c r="D156" s="496">
        <v>0.71</v>
      </c>
      <c r="E156" s="496">
        <v>10.79</v>
      </c>
      <c r="F156" s="496">
        <v>2.91</v>
      </c>
      <c r="G156" s="496">
        <v>5.85</v>
      </c>
      <c r="H156" s="496">
        <v>3.91</v>
      </c>
      <c r="I156" s="496">
        <v>23.46</v>
      </c>
      <c r="N156" s="495">
        <v>45075</v>
      </c>
      <c r="O156" s="496" t="s">
        <v>2247</v>
      </c>
      <c r="P156" s="496">
        <v>39.68</v>
      </c>
      <c r="Q156" s="496">
        <v>0.33</v>
      </c>
      <c r="R156" s="496">
        <v>10.32</v>
      </c>
      <c r="S156" s="496">
        <v>2.91</v>
      </c>
      <c r="T156" s="496">
        <v>2.74</v>
      </c>
      <c r="U156" s="496">
        <v>3.19</v>
      </c>
      <c r="V156" s="496">
        <v>19.16</v>
      </c>
    </row>
    <row r="157" spans="1:22" ht="29.25" customHeight="1">
      <c r="A157" s="497">
        <v>45072</v>
      </c>
      <c r="B157" s="498" t="s">
        <v>2248</v>
      </c>
      <c r="C157" s="498">
        <v>62.6</v>
      </c>
      <c r="D157" s="498">
        <v>0.45</v>
      </c>
      <c r="E157" s="498">
        <v>10.71</v>
      </c>
      <c r="F157" s="498">
        <v>2.91</v>
      </c>
      <c r="G157" s="498">
        <v>5.85</v>
      </c>
      <c r="H157" s="498">
        <v>3.89</v>
      </c>
      <c r="I157" s="498">
        <v>23.36</v>
      </c>
      <c r="N157" s="497">
        <v>45072</v>
      </c>
      <c r="O157" s="498" t="s">
        <v>2249</v>
      </c>
      <c r="P157" s="498">
        <v>-8.3000000000000007</v>
      </c>
      <c r="Q157" s="498">
        <v>-7.0000000000000007E-2</v>
      </c>
      <c r="R157" s="498">
        <v>10.28</v>
      </c>
      <c r="S157" s="498">
        <v>2.91</v>
      </c>
      <c r="T157" s="498">
        <v>2.74</v>
      </c>
      <c r="U157" s="498">
        <v>3.19</v>
      </c>
      <c r="V157" s="498">
        <v>19.12</v>
      </c>
    </row>
    <row r="158" spans="1:22" ht="29.25" customHeight="1">
      <c r="A158" s="495">
        <v>45071</v>
      </c>
      <c r="B158" s="496" t="s">
        <v>2250</v>
      </c>
      <c r="C158" s="496">
        <v>62.84</v>
      </c>
      <c r="D158" s="496">
        <v>0.45</v>
      </c>
      <c r="E158" s="496">
        <v>10.66</v>
      </c>
      <c r="F158" s="496">
        <v>2.91</v>
      </c>
      <c r="G158" s="496">
        <v>5.85</v>
      </c>
      <c r="H158" s="496">
        <v>3.89</v>
      </c>
      <c r="I158" s="496">
        <v>23.31</v>
      </c>
      <c r="N158" s="495">
        <v>45071</v>
      </c>
      <c r="O158" s="496" t="s">
        <v>2251</v>
      </c>
      <c r="P158" s="496">
        <v>8.2799999999999994</v>
      </c>
      <c r="Q158" s="496">
        <v>7.0000000000000007E-2</v>
      </c>
      <c r="R158" s="496">
        <v>10.29</v>
      </c>
      <c r="S158" s="496">
        <v>2.91</v>
      </c>
      <c r="T158" s="496">
        <v>2.74</v>
      </c>
      <c r="U158" s="496">
        <v>3.19</v>
      </c>
      <c r="V158" s="496">
        <v>19.13</v>
      </c>
    </row>
    <row r="159" spans="1:22" ht="29.25" customHeight="1">
      <c r="A159" s="497">
        <v>45070</v>
      </c>
      <c r="B159" s="498" t="s">
        <v>2252</v>
      </c>
      <c r="C159" s="498">
        <v>79.849999999999994</v>
      </c>
      <c r="D159" s="498">
        <v>0.56999999999999995</v>
      </c>
      <c r="E159" s="498">
        <v>10.61</v>
      </c>
      <c r="F159" s="498">
        <v>2.91</v>
      </c>
      <c r="G159" s="498">
        <v>5.85</v>
      </c>
      <c r="H159" s="498">
        <v>3.88</v>
      </c>
      <c r="I159" s="498">
        <v>23.25</v>
      </c>
      <c r="N159" s="497">
        <v>45070</v>
      </c>
      <c r="O159" s="498" t="s">
        <v>2253</v>
      </c>
      <c r="P159" s="498">
        <v>29.96</v>
      </c>
      <c r="Q159" s="498">
        <v>0.25</v>
      </c>
      <c r="R159" s="498">
        <v>10.28</v>
      </c>
      <c r="S159" s="498">
        <v>2.91</v>
      </c>
      <c r="T159" s="498">
        <v>2.74</v>
      </c>
      <c r="U159" s="498">
        <v>3.19</v>
      </c>
      <c r="V159" s="498">
        <v>19.12</v>
      </c>
    </row>
    <row r="160" spans="1:22" ht="29.25" customHeight="1">
      <c r="A160" s="495">
        <v>45069</v>
      </c>
      <c r="B160" s="496" t="s">
        <v>2254</v>
      </c>
      <c r="C160" s="496">
        <v>29.26</v>
      </c>
      <c r="D160" s="496">
        <v>0.21</v>
      </c>
      <c r="E160" s="496">
        <v>10.56</v>
      </c>
      <c r="F160" s="496">
        <v>2.91</v>
      </c>
      <c r="G160" s="496">
        <v>5.85</v>
      </c>
      <c r="H160" s="496">
        <v>3.86</v>
      </c>
      <c r="I160" s="496">
        <v>23.18</v>
      </c>
      <c r="N160" s="495">
        <v>45069</v>
      </c>
      <c r="O160" s="496" t="s">
        <v>2255</v>
      </c>
      <c r="P160" s="496">
        <v>-5.69</v>
      </c>
      <c r="Q160" s="496">
        <v>-0.05</v>
      </c>
      <c r="R160" s="496">
        <v>10.26</v>
      </c>
      <c r="S160" s="496">
        <v>2.91</v>
      </c>
      <c r="T160" s="496">
        <v>2.74</v>
      </c>
      <c r="U160" s="496">
        <v>3.18</v>
      </c>
      <c r="V160" s="496">
        <v>19.09</v>
      </c>
    </row>
    <row r="161" spans="1:22" ht="29.25" customHeight="1">
      <c r="A161" s="497">
        <v>45068</v>
      </c>
      <c r="B161" s="498" t="s">
        <v>2256</v>
      </c>
      <c r="C161" s="498">
        <v>34.14</v>
      </c>
      <c r="D161" s="498">
        <v>0.25</v>
      </c>
      <c r="E161" s="498">
        <v>10.53</v>
      </c>
      <c r="F161" s="498">
        <v>2.91</v>
      </c>
      <c r="G161" s="498">
        <v>5.85</v>
      </c>
      <c r="H161" s="498">
        <v>3.86</v>
      </c>
      <c r="I161" s="498">
        <v>23.15</v>
      </c>
      <c r="N161" s="497">
        <v>45068</v>
      </c>
      <c r="O161" s="498" t="s">
        <v>2257</v>
      </c>
      <c r="P161" s="498">
        <v>25.56</v>
      </c>
      <c r="Q161" s="498">
        <v>0.21</v>
      </c>
      <c r="R161" s="498">
        <v>10.27</v>
      </c>
      <c r="S161" s="498">
        <v>2.91</v>
      </c>
      <c r="T161" s="498">
        <v>2.74</v>
      </c>
      <c r="U161" s="498">
        <v>3.18</v>
      </c>
      <c r="V161" s="498">
        <v>19.100000000000001</v>
      </c>
    </row>
    <row r="162" spans="1:22" ht="29.25" customHeight="1">
      <c r="A162" s="495">
        <v>45065</v>
      </c>
      <c r="B162" s="496" t="s">
        <v>2258</v>
      </c>
      <c r="C162" s="496">
        <v>101.92</v>
      </c>
      <c r="D162" s="496">
        <v>0.74</v>
      </c>
      <c r="E162" s="496">
        <v>10.51</v>
      </c>
      <c r="F162" s="496">
        <v>2.91</v>
      </c>
      <c r="G162" s="496">
        <v>5.85</v>
      </c>
      <c r="H162" s="496">
        <v>3.85</v>
      </c>
      <c r="I162" s="496">
        <v>23.12</v>
      </c>
      <c r="N162" s="495">
        <v>45065</v>
      </c>
      <c r="O162" s="496" t="s">
        <v>2259</v>
      </c>
      <c r="P162" s="496">
        <v>92.91</v>
      </c>
      <c r="Q162" s="496">
        <v>0.77</v>
      </c>
      <c r="R162" s="496">
        <v>10.24</v>
      </c>
      <c r="S162" s="496">
        <v>2.91</v>
      </c>
      <c r="T162" s="496">
        <v>2.74</v>
      </c>
      <c r="U162" s="496">
        <v>3.18</v>
      </c>
      <c r="V162" s="496">
        <v>19.07</v>
      </c>
    </row>
    <row r="163" spans="1:22" ht="29.25" customHeight="1">
      <c r="A163" s="497">
        <v>45064</v>
      </c>
      <c r="B163" s="498" t="s">
        <v>2260</v>
      </c>
      <c r="C163" s="498">
        <v>91.53</v>
      </c>
      <c r="D163" s="498">
        <v>0.67</v>
      </c>
      <c r="E163" s="498">
        <v>10.43</v>
      </c>
      <c r="F163" s="498">
        <v>2.91</v>
      </c>
      <c r="G163" s="498">
        <v>5.85</v>
      </c>
      <c r="H163" s="498">
        <v>3.84</v>
      </c>
      <c r="I163" s="498">
        <v>23.03</v>
      </c>
      <c r="N163" s="497">
        <v>45064</v>
      </c>
      <c r="O163" s="498" t="s">
        <v>2261</v>
      </c>
      <c r="P163" s="498">
        <v>111.61</v>
      </c>
      <c r="Q163" s="498">
        <v>0.94</v>
      </c>
      <c r="R163" s="498">
        <v>10.17</v>
      </c>
      <c r="S163" s="498">
        <v>2.91</v>
      </c>
      <c r="T163" s="498">
        <v>2.74</v>
      </c>
      <c r="U163" s="498">
        <v>3.16</v>
      </c>
      <c r="V163" s="498">
        <v>18.98</v>
      </c>
    </row>
    <row r="164" spans="1:22" ht="29.25" customHeight="1">
      <c r="A164" s="495">
        <v>45063</v>
      </c>
      <c r="B164" s="496" t="s">
        <v>2262</v>
      </c>
      <c r="C164" s="496">
        <v>-20.95</v>
      </c>
      <c r="D164" s="496">
        <v>-0.15</v>
      </c>
      <c r="E164" s="496">
        <v>10.36</v>
      </c>
      <c r="F164" s="496">
        <v>2.91</v>
      </c>
      <c r="G164" s="496">
        <v>5.85</v>
      </c>
      <c r="H164" s="496">
        <v>3.82</v>
      </c>
      <c r="I164" s="496">
        <v>22.94</v>
      </c>
      <c r="N164" s="495">
        <v>45063</v>
      </c>
      <c r="O164" s="496" t="s">
        <v>2263</v>
      </c>
      <c r="P164" s="496">
        <v>35.76</v>
      </c>
      <c r="Q164" s="496">
        <v>0.3</v>
      </c>
      <c r="R164" s="496">
        <v>10.07</v>
      </c>
      <c r="S164" s="496">
        <v>2.91</v>
      </c>
      <c r="T164" s="496">
        <v>2.74</v>
      </c>
      <c r="U164" s="496">
        <v>3.15</v>
      </c>
      <c r="V164" s="496">
        <v>18.87</v>
      </c>
    </row>
    <row r="165" spans="1:22" ht="29.25" customHeight="1">
      <c r="A165" s="497">
        <v>45062</v>
      </c>
      <c r="B165" s="498" t="s">
        <v>2264</v>
      </c>
      <c r="C165" s="498">
        <v>-19.04</v>
      </c>
      <c r="D165" s="498">
        <v>-0.14000000000000001</v>
      </c>
      <c r="E165" s="498">
        <v>10.37</v>
      </c>
      <c r="F165" s="498">
        <v>2.91</v>
      </c>
      <c r="G165" s="498">
        <v>5.85</v>
      </c>
      <c r="H165" s="498">
        <v>3.83</v>
      </c>
      <c r="I165" s="498">
        <v>22.96</v>
      </c>
      <c r="N165" s="497">
        <v>45062</v>
      </c>
      <c r="O165" s="498" t="s">
        <v>2265</v>
      </c>
      <c r="P165" s="498">
        <v>19.98</v>
      </c>
      <c r="Q165" s="498">
        <v>0.17</v>
      </c>
      <c r="R165" s="498">
        <v>10.039999999999999</v>
      </c>
      <c r="S165" s="498">
        <v>2.91</v>
      </c>
      <c r="T165" s="498">
        <v>2.74</v>
      </c>
      <c r="U165" s="498">
        <v>3.14</v>
      </c>
      <c r="V165" s="498">
        <v>18.829999999999998</v>
      </c>
    </row>
    <row r="166" spans="1:22" ht="29.25" customHeight="1">
      <c r="A166" s="495">
        <v>45061</v>
      </c>
      <c r="B166" s="496" t="s">
        <v>2266</v>
      </c>
      <c r="C166" s="496">
        <v>-157.53</v>
      </c>
      <c r="D166" s="496">
        <v>-1.1399999999999999</v>
      </c>
      <c r="E166" s="496">
        <v>10.39</v>
      </c>
      <c r="F166" s="496">
        <v>2.91</v>
      </c>
      <c r="G166" s="496">
        <v>5.85</v>
      </c>
      <c r="H166" s="496">
        <v>3.83</v>
      </c>
      <c r="I166" s="496">
        <v>22.98</v>
      </c>
      <c r="N166" s="495">
        <v>45061</v>
      </c>
      <c r="O166" s="496" t="s">
        <v>2267</v>
      </c>
      <c r="P166" s="496">
        <v>-90.06</v>
      </c>
      <c r="Q166" s="496">
        <v>-0.75</v>
      </c>
      <c r="R166" s="496">
        <v>10.02</v>
      </c>
      <c r="S166" s="496">
        <v>2.91</v>
      </c>
      <c r="T166" s="496">
        <v>2.74</v>
      </c>
      <c r="U166" s="496">
        <v>3.14</v>
      </c>
      <c r="V166" s="496">
        <v>18.809999999999999</v>
      </c>
    </row>
    <row r="167" spans="1:22" ht="29.25" customHeight="1">
      <c r="A167" s="497">
        <v>45058</v>
      </c>
      <c r="B167" s="498" t="s">
        <v>2268</v>
      </c>
      <c r="C167" s="498">
        <v>-70.02</v>
      </c>
      <c r="D167" s="498">
        <v>-0.5</v>
      </c>
      <c r="E167" s="498">
        <v>10.51</v>
      </c>
      <c r="F167" s="498">
        <v>2.91</v>
      </c>
      <c r="G167" s="498">
        <v>5.85</v>
      </c>
      <c r="H167" s="498">
        <v>3.85</v>
      </c>
      <c r="I167" s="498">
        <v>23.12</v>
      </c>
      <c r="N167" s="497">
        <v>45058</v>
      </c>
      <c r="O167" s="498" t="s">
        <v>2269</v>
      </c>
      <c r="P167" s="498">
        <v>-15.27</v>
      </c>
      <c r="Q167" s="498">
        <v>-0.13</v>
      </c>
      <c r="R167" s="498">
        <v>10.1</v>
      </c>
      <c r="S167" s="498">
        <v>2.91</v>
      </c>
      <c r="T167" s="498">
        <v>2.74</v>
      </c>
      <c r="U167" s="498">
        <v>3.15</v>
      </c>
      <c r="V167" s="498">
        <v>18.899999999999999</v>
      </c>
    </row>
    <row r="168" spans="1:22" ht="29.25" customHeight="1">
      <c r="A168" s="495">
        <v>45057</v>
      </c>
      <c r="B168" s="496" t="s">
        <v>2270</v>
      </c>
      <c r="C168" s="496">
        <v>-77</v>
      </c>
      <c r="D168" s="496">
        <v>-0.55000000000000004</v>
      </c>
      <c r="E168" s="496">
        <v>10.56</v>
      </c>
      <c r="F168" s="496">
        <v>2.91</v>
      </c>
      <c r="G168" s="496">
        <v>5.85</v>
      </c>
      <c r="H168" s="496">
        <v>3.87</v>
      </c>
      <c r="I168" s="496">
        <v>23.19</v>
      </c>
      <c r="N168" s="495">
        <v>45057</v>
      </c>
      <c r="O168" s="496" t="s">
        <v>2271</v>
      </c>
      <c r="P168" s="496">
        <v>-28.8</v>
      </c>
      <c r="Q168" s="496">
        <v>-0.24</v>
      </c>
      <c r="R168" s="496">
        <v>10.119999999999999</v>
      </c>
      <c r="S168" s="496">
        <v>2.91</v>
      </c>
      <c r="T168" s="496">
        <v>2.74</v>
      </c>
      <c r="U168" s="496">
        <v>3.15</v>
      </c>
      <c r="V168" s="496">
        <v>18.920000000000002</v>
      </c>
    </row>
    <row r="169" spans="1:22" ht="29.25" customHeight="1">
      <c r="A169" s="497">
        <v>45056</v>
      </c>
      <c r="B169" s="498" t="s">
        <v>2272</v>
      </c>
      <c r="C169" s="498">
        <v>-360.54</v>
      </c>
      <c r="D169" s="498">
        <v>-2.5099999999999998</v>
      </c>
      <c r="E169" s="498">
        <v>10.62</v>
      </c>
      <c r="F169" s="498">
        <v>2.91</v>
      </c>
      <c r="G169" s="498">
        <v>5.85</v>
      </c>
      <c r="H169" s="498">
        <v>3.88</v>
      </c>
      <c r="I169" s="498">
        <v>23.26</v>
      </c>
      <c r="N169" s="497">
        <v>45056</v>
      </c>
      <c r="O169" s="498" t="s">
        <v>2273</v>
      </c>
      <c r="P169" s="498">
        <v>-332.19</v>
      </c>
      <c r="Q169" s="498">
        <v>-2.7</v>
      </c>
      <c r="R169" s="498">
        <v>10.14</v>
      </c>
      <c r="S169" s="498">
        <v>2.91</v>
      </c>
      <c r="T169" s="498">
        <v>2.74</v>
      </c>
      <c r="U169" s="498">
        <v>3.16</v>
      </c>
      <c r="V169" s="498">
        <v>18.95</v>
      </c>
    </row>
    <row r="170" spans="1:22" ht="29.25" customHeight="1">
      <c r="A170" s="495">
        <v>45051</v>
      </c>
      <c r="B170" s="496" t="s">
        <v>2274</v>
      </c>
      <c r="C170" s="496">
        <v>-130.83000000000001</v>
      </c>
      <c r="D170" s="496">
        <v>-0.9</v>
      </c>
      <c r="E170" s="496">
        <v>10.9</v>
      </c>
      <c r="F170" s="496">
        <v>2.91</v>
      </c>
      <c r="G170" s="496">
        <v>5.85</v>
      </c>
      <c r="H170" s="496">
        <v>3.93</v>
      </c>
      <c r="I170" s="496">
        <v>23.59</v>
      </c>
      <c r="N170" s="495">
        <v>45051</v>
      </c>
      <c r="O170" s="496" t="s">
        <v>2275</v>
      </c>
      <c r="P170" s="496">
        <v>-134.13999999999999</v>
      </c>
      <c r="Q170" s="496">
        <v>-1.08</v>
      </c>
      <c r="R170" s="496">
        <v>10.42</v>
      </c>
      <c r="S170" s="496">
        <v>2.91</v>
      </c>
      <c r="T170" s="496">
        <v>2.74</v>
      </c>
      <c r="U170" s="496">
        <v>3.21</v>
      </c>
      <c r="V170" s="496">
        <v>19.28</v>
      </c>
    </row>
    <row r="171" spans="1:22" ht="29.25" customHeight="1">
      <c r="A171" s="497">
        <v>45050</v>
      </c>
      <c r="B171" s="498" t="s">
        <v>2276</v>
      </c>
      <c r="C171" s="498">
        <v>-196.44</v>
      </c>
      <c r="D171" s="498">
        <v>-1.34</v>
      </c>
      <c r="E171" s="498">
        <v>10.99</v>
      </c>
      <c r="F171" s="498">
        <v>2.91</v>
      </c>
      <c r="G171" s="498">
        <v>5.85</v>
      </c>
      <c r="H171" s="498">
        <v>3.95</v>
      </c>
      <c r="I171" s="498">
        <v>23.7</v>
      </c>
      <c r="N171" s="497">
        <v>45050</v>
      </c>
      <c r="O171" s="498" t="s">
        <v>2277</v>
      </c>
      <c r="P171" s="498">
        <v>-199.74</v>
      </c>
      <c r="Q171" s="498">
        <v>-1.58</v>
      </c>
      <c r="R171" s="498">
        <v>10.53</v>
      </c>
      <c r="S171" s="498">
        <v>2.91</v>
      </c>
      <c r="T171" s="498">
        <v>2.74</v>
      </c>
      <c r="U171" s="498">
        <v>3.24</v>
      </c>
      <c r="V171" s="498">
        <v>19.420000000000002</v>
      </c>
    </row>
    <row r="172" spans="1:22" ht="29.25" customHeight="1">
      <c r="A172" s="495">
        <v>45049</v>
      </c>
      <c r="B172" s="496" t="s">
        <v>2278</v>
      </c>
      <c r="C172" s="496">
        <v>-180.42</v>
      </c>
      <c r="D172" s="496">
        <v>-1.21</v>
      </c>
      <c r="E172" s="496">
        <v>11.14</v>
      </c>
      <c r="F172" s="496">
        <v>2.91</v>
      </c>
      <c r="G172" s="496">
        <v>5.85</v>
      </c>
      <c r="H172" s="496">
        <v>3.98</v>
      </c>
      <c r="I172" s="496">
        <v>23.88</v>
      </c>
      <c r="N172" s="495">
        <v>45049</v>
      </c>
      <c r="O172" s="496" t="s">
        <v>2279</v>
      </c>
      <c r="P172" s="496">
        <v>-181</v>
      </c>
      <c r="Q172" s="496">
        <v>-1.41</v>
      </c>
      <c r="R172" s="496">
        <v>10.7</v>
      </c>
      <c r="S172" s="496">
        <v>2.91</v>
      </c>
      <c r="T172" s="496">
        <v>2.74</v>
      </c>
      <c r="U172" s="496">
        <v>3.27</v>
      </c>
      <c r="V172" s="496">
        <v>19.62</v>
      </c>
    </row>
    <row r="173" spans="1:22" ht="29.25" customHeight="1">
      <c r="A173" s="497">
        <v>45048</v>
      </c>
      <c r="B173" s="498" t="s">
        <v>2280</v>
      </c>
      <c r="C173" s="498">
        <v>-222.64</v>
      </c>
      <c r="D173" s="498">
        <v>-1.47</v>
      </c>
      <c r="E173" s="498">
        <v>11.28</v>
      </c>
      <c r="F173" s="498">
        <v>2.91</v>
      </c>
      <c r="G173" s="498">
        <v>5.85</v>
      </c>
      <c r="H173" s="498">
        <v>4.01</v>
      </c>
      <c r="I173" s="498">
        <v>24.05</v>
      </c>
      <c r="N173" s="497">
        <v>45048</v>
      </c>
      <c r="O173" s="498" t="s">
        <v>2281</v>
      </c>
      <c r="P173" s="498">
        <v>-208.42</v>
      </c>
      <c r="Q173" s="498">
        <v>-1.6</v>
      </c>
      <c r="R173" s="498">
        <v>10.85</v>
      </c>
      <c r="S173" s="498">
        <v>2.91</v>
      </c>
      <c r="T173" s="498">
        <v>2.74</v>
      </c>
      <c r="U173" s="498">
        <v>3.3</v>
      </c>
      <c r="V173" s="498">
        <v>19.8</v>
      </c>
    </row>
    <row r="174" spans="1:22" ht="29.25" customHeight="1">
      <c r="A174" s="495">
        <v>45044</v>
      </c>
      <c r="B174" s="496" t="s">
        <v>2282</v>
      </c>
      <c r="C174" s="496">
        <v>-183.85</v>
      </c>
      <c r="D174" s="496">
        <v>-1.2</v>
      </c>
      <c r="E174" s="496">
        <v>11.45</v>
      </c>
      <c r="F174" s="496">
        <v>2.91</v>
      </c>
      <c r="G174" s="496">
        <v>5.85</v>
      </c>
      <c r="H174" s="496">
        <v>4.04</v>
      </c>
      <c r="I174" s="496">
        <v>24.25</v>
      </c>
      <c r="N174" s="495">
        <v>45044</v>
      </c>
      <c r="O174" s="496" t="s">
        <v>2283</v>
      </c>
      <c r="P174" s="496">
        <v>-178.95</v>
      </c>
      <c r="Q174" s="496">
        <v>-1.35</v>
      </c>
      <c r="R174" s="496">
        <v>11.03</v>
      </c>
      <c r="S174" s="496">
        <v>2.91</v>
      </c>
      <c r="T174" s="496">
        <v>2.74</v>
      </c>
      <c r="U174" s="496">
        <v>3.34</v>
      </c>
      <c r="V174" s="496">
        <v>20.02</v>
      </c>
    </row>
    <row r="175" spans="1:22" ht="29.25" customHeight="1">
      <c r="A175" s="497">
        <v>45043</v>
      </c>
      <c r="B175" s="498" t="s">
        <v>2284</v>
      </c>
      <c r="C175" s="498">
        <v>-198.19</v>
      </c>
      <c r="D175" s="498">
        <v>-1.28</v>
      </c>
      <c r="E175" s="498">
        <v>11.59</v>
      </c>
      <c r="F175" s="498">
        <v>2.91</v>
      </c>
      <c r="G175" s="498">
        <v>5.85</v>
      </c>
      <c r="H175" s="498">
        <v>4.07</v>
      </c>
      <c r="I175" s="498">
        <v>24.42</v>
      </c>
      <c r="N175" s="497">
        <v>45043</v>
      </c>
      <c r="O175" s="498" t="s">
        <v>2285</v>
      </c>
      <c r="P175" s="498">
        <v>-157.47999999999999</v>
      </c>
      <c r="Q175" s="498">
        <v>-1.18</v>
      </c>
      <c r="R175" s="498">
        <v>11.18</v>
      </c>
      <c r="S175" s="498">
        <v>2.91</v>
      </c>
      <c r="T175" s="498">
        <v>2.74</v>
      </c>
      <c r="U175" s="498">
        <v>3.37</v>
      </c>
      <c r="V175" s="498">
        <v>20.2</v>
      </c>
    </row>
    <row r="176" spans="1:22" ht="29.25" customHeight="1">
      <c r="A176" s="495">
        <v>45042</v>
      </c>
      <c r="B176" s="496" t="s">
        <v>2286</v>
      </c>
      <c r="C176" s="496">
        <v>-187.66</v>
      </c>
      <c r="D176" s="496">
        <v>-1.2</v>
      </c>
      <c r="E176" s="496">
        <v>11.74</v>
      </c>
      <c r="F176" s="496">
        <v>2.91</v>
      </c>
      <c r="G176" s="496">
        <v>5.85</v>
      </c>
      <c r="H176" s="496">
        <v>4.0999999999999996</v>
      </c>
      <c r="I176" s="496">
        <v>24.6</v>
      </c>
      <c r="N176" s="495">
        <v>45042</v>
      </c>
      <c r="O176" s="496" t="s">
        <v>2287</v>
      </c>
      <c r="P176" s="496">
        <v>-111.68</v>
      </c>
      <c r="Q176" s="496">
        <v>-0.83</v>
      </c>
      <c r="R176" s="496">
        <v>11.32</v>
      </c>
      <c r="S176" s="496">
        <v>2.91</v>
      </c>
      <c r="T176" s="496">
        <v>2.74</v>
      </c>
      <c r="U176" s="496">
        <v>3.39</v>
      </c>
      <c r="V176" s="496">
        <v>20.36</v>
      </c>
    </row>
    <row r="177" spans="1:22" ht="29.25" customHeight="1">
      <c r="A177" s="497">
        <v>45041</v>
      </c>
      <c r="B177" s="498" t="s">
        <v>2288</v>
      </c>
      <c r="C177" s="498">
        <v>-219.61</v>
      </c>
      <c r="D177" s="498">
        <v>-1.38</v>
      </c>
      <c r="E177" s="498">
        <v>11.88</v>
      </c>
      <c r="F177" s="498">
        <v>2.91</v>
      </c>
      <c r="G177" s="498">
        <v>5.85</v>
      </c>
      <c r="H177" s="498">
        <v>4.13</v>
      </c>
      <c r="I177" s="498">
        <v>24.77</v>
      </c>
      <c r="N177" s="497">
        <v>45041</v>
      </c>
      <c r="O177" s="498" t="s">
        <v>2289</v>
      </c>
      <c r="P177" s="498">
        <v>-166.29</v>
      </c>
      <c r="Q177" s="498">
        <v>-1.22</v>
      </c>
      <c r="R177" s="498">
        <v>11.41</v>
      </c>
      <c r="S177" s="498">
        <v>2.91</v>
      </c>
      <c r="T177" s="498">
        <v>2.74</v>
      </c>
      <c r="U177" s="498">
        <v>3.41</v>
      </c>
      <c r="V177" s="498">
        <v>20.47</v>
      </c>
    </row>
    <row r="178" spans="1:22" ht="29.25" customHeight="1">
      <c r="A178" s="495">
        <v>45037</v>
      </c>
      <c r="B178" s="496" t="s">
        <v>2290</v>
      </c>
      <c r="C178" s="496">
        <v>-263.89999999999998</v>
      </c>
      <c r="D178" s="496">
        <v>-1.63</v>
      </c>
      <c r="E178" s="496">
        <v>12.05</v>
      </c>
      <c r="F178" s="496">
        <v>2.91</v>
      </c>
      <c r="G178" s="496">
        <v>5.85</v>
      </c>
      <c r="H178" s="496">
        <v>4.16</v>
      </c>
      <c r="I178" s="496">
        <v>24.97</v>
      </c>
      <c r="N178" s="495">
        <v>45037</v>
      </c>
      <c r="O178" s="496" t="s">
        <v>2291</v>
      </c>
      <c r="P178" s="496">
        <v>-194.74</v>
      </c>
      <c r="Q178" s="496">
        <v>-1.41</v>
      </c>
      <c r="R178" s="496">
        <v>11.55</v>
      </c>
      <c r="S178" s="496">
        <v>2.91</v>
      </c>
      <c r="T178" s="496">
        <v>2.74</v>
      </c>
      <c r="U178" s="496">
        <v>3.44</v>
      </c>
      <c r="V178" s="496">
        <v>20.64</v>
      </c>
    </row>
    <row r="179" spans="1:22" ht="29.25" customHeight="1">
      <c r="A179" s="497">
        <v>45036</v>
      </c>
      <c r="B179" s="498" t="s">
        <v>2292</v>
      </c>
      <c r="C179" s="498">
        <v>-168.46</v>
      </c>
      <c r="D179" s="498">
        <v>-1.03</v>
      </c>
      <c r="E179" s="498">
        <v>12.25</v>
      </c>
      <c r="F179" s="498">
        <v>2.91</v>
      </c>
      <c r="G179" s="498">
        <v>5.85</v>
      </c>
      <c r="H179" s="498">
        <v>4.2</v>
      </c>
      <c r="I179" s="498">
        <v>25.21</v>
      </c>
      <c r="N179" s="497">
        <v>45036</v>
      </c>
      <c r="O179" s="498" t="s">
        <v>2293</v>
      </c>
      <c r="P179" s="498">
        <v>-126.62</v>
      </c>
      <c r="Q179" s="498">
        <v>-0.91</v>
      </c>
      <c r="R179" s="498">
        <v>11.72</v>
      </c>
      <c r="S179" s="498">
        <v>2.91</v>
      </c>
      <c r="T179" s="498">
        <v>2.74</v>
      </c>
      <c r="U179" s="498">
        <v>3.47</v>
      </c>
      <c r="V179" s="498">
        <v>20.84</v>
      </c>
    </row>
    <row r="180" spans="1:22" ht="29.25" customHeight="1">
      <c r="A180" s="495">
        <v>45035</v>
      </c>
      <c r="B180" s="496" t="s">
        <v>2294</v>
      </c>
      <c r="C180" s="496">
        <v>-78.56</v>
      </c>
      <c r="D180" s="496">
        <v>-0.48</v>
      </c>
      <c r="E180" s="496">
        <v>12.37</v>
      </c>
      <c r="F180" s="496">
        <v>2.91</v>
      </c>
      <c r="G180" s="496">
        <v>5.85</v>
      </c>
      <c r="H180" s="496">
        <v>4.2300000000000004</v>
      </c>
      <c r="I180" s="496">
        <v>25.36</v>
      </c>
      <c r="N180" s="495">
        <v>45035</v>
      </c>
      <c r="O180" s="496" t="s">
        <v>2295</v>
      </c>
      <c r="P180" s="496">
        <v>-27.97</v>
      </c>
      <c r="Q180" s="496">
        <v>-0.2</v>
      </c>
      <c r="R180" s="496">
        <v>11.82</v>
      </c>
      <c r="S180" s="496">
        <v>2.91</v>
      </c>
      <c r="T180" s="496">
        <v>2.74</v>
      </c>
      <c r="U180" s="496">
        <v>3.49</v>
      </c>
      <c r="V180" s="496">
        <v>20.96</v>
      </c>
    </row>
    <row r="181" spans="1:22" ht="29.25" customHeight="1">
      <c r="A181" s="497">
        <v>45034</v>
      </c>
      <c r="B181" s="498" t="s">
        <v>2296</v>
      </c>
      <c r="C181" s="498">
        <v>-96.34</v>
      </c>
      <c r="D181" s="498">
        <v>-0.57999999999999996</v>
      </c>
      <c r="E181" s="498">
        <v>12.43</v>
      </c>
      <c r="F181" s="498">
        <v>2.91</v>
      </c>
      <c r="G181" s="498">
        <v>5.85</v>
      </c>
      <c r="H181" s="498">
        <v>4.24</v>
      </c>
      <c r="I181" s="498">
        <v>25.43</v>
      </c>
      <c r="N181" s="497">
        <v>45034</v>
      </c>
      <c r="O181" s="498" t="s">
        <v>2297</v>
      </c>
      <c r="P181" s="498">
        <v>-33.57</v>
      </c>
      <c r="Q181" s="498">
        <v>-0.24</v>
      </c>
      <c r="R181" s="498">
        <v>11.84</v>
      </c>
      <c r="S181" s="498">
        <v>2.91</v>
      </c>
      <c r="T181" s="498">
        <v>2.74</v>
      </c>
      <c r="U181" s="498">
        <v>3.5</v>
      </c>
      <c r="V181" s="498">
        <v>20.99</v>
      </c>
    </row>
    <row r="182" spans="1:22" ht="29.25" customHeight="1">
      <c r="A182" s="495">
        <v>45030</v>
      </c>
      <c r="B182" s="496" t="s">
        <v>2298</v>
      </c>
      <c r="C182" s="496">
        <v>80.040000000000006</v>
      </c>
      <c r="D182" s="496">
        <v>0.49</v>
      </c>
      <c r="E182" s="496">
        <v>12.51</v>
      </c>
      <c r="F182" s="496">
        <v>2.91</v>
      </c>
      <c r="G182" s="496">
        <v>5.85</v>
      </c>
      <c r="H182" s="496">
        <v>4.25</v>
      </c>
      <c r="I182" s="496">
        <v>25.52</v>
      </c>
      <c r="N182" s="495">
        <v>45030</v>
      </c>
      <c r="O182" s="496" t="s">
        <v>2299</v>
      </c>
      <c r="P182" s="496">
        <v>97.3</v>
      </c>
      <c r="Q182" s="496">
        <v>0.7</v>
      </c>
      <c r="R182" s="496">
        <v>11.87</v>
      </c>
      <c r="S182" s="496">
        <v>2.91</v>
      </c>
      <c r="T182" s="496">
        <v>2.74</v>
      </c>
      <c r="U182" s="496">
        <v>3.51</v>
      </c>
      <c r="V182" s="496">
        <v>21.03</v>
      </c>
    </row>
    <row r="183" spans="1:22" ht="29.25" customHeight="1">
      <c r="A183" s="497">
        <v>45029</v>
      </c>
      <c r="B183" s="498" t="s">
        <v>2300</v>
      </c>
      <c r="C183" s="498">
        <v>141.33000000000001</v>
      </c>
      <c r="D183" s="498">
        <v>0.87</v>
      </c>
      <c r="E183" s="498">
        <v>12.45</v>
      </c>
      <c r="F183" s="498">
        <v>2.91</v>
      </c>
      <c r="G183" s="498">
        <v>5.85</v>
      </c>
      <c r="H183" s="498">
        <v>4.24</v>
      </c>
      <c r="I183" s="498">
        <v>25.45</v>
      </c>
      <c r="N183" s="497">
        <v>45029</v>
      </c>
      <c r="O183" s="498" t="s">
        <v>2301</v>
      </c>
      <c r="P183" s="498">
        <v>89.06</v>
      </c>
      <c r="Q183" s="498">
        <v>0.64</v>
      </c>
      <c r="R183" s="498">
        <v>11.79</v>
      </c>
      <c r="S183" s="498">
        <v>2.91</v>
      </c>
      <c r="T183" s="498">
        <v>2.74</v>
      </c>
      <c r="U183" s="498">
        <v>3.49</v>
      </c>
      <c r="V183" s="498">
        <v>20.93</v>
      </c>
    </row>
    <row r="184" spans="1:22" ht="29.25" customHeight="1">
      <c r="A184" s="495">
        <v>45028</v>
      </c>
      <c r="B184" s="496" t="s">
        <v>2302</v>
      </c>
      <c r="C184" s="496">
        <v>74.150000000000006</v>
      </c>
      <c r="D184" s="496">
        <v>0.46</v>
      </c>
      <c r="E184" s="496">
        <v>12.34</v>
      </c>
      <c r="F184" s="496">
        <v>2.91</v>
      </c>
      <c r="G184" s="496">
        <v>5.85</v>
      </c>
      <c r="H184" s="496">
        <v>4.22</v>
      </c>
      <c r="I184" s="496">
        <v>25.32</v>
      </c>
      <c r="N184" s="495">
        <v>45028</v>
      </c>
      <c r="O184" s="496" t="s">
        <v>2303</v>
      </c>
      <c r="P184" s="496">
        <v>17.05</v>
      </c>
      <c r="Q184" s="496">
        <v>0.12</v>
      </c>
      <c r="R184" s="496">
        <v>11.72</v>
      </c>
      <c r="S184" s="496">
        <v>2.91</v>
      </c>
      <c r="T184" s="496">
        <v>2.74</v>
      </c>
      <c r="U184" s="496">
        <v>3.47</v>
      </c>
      <c r="V184" s="496">
        <v>20.84</v>
      </c>
    </row>
    <row r="185" spans="1:22" ht="29.25" customHeight="1">
      <c r="A185" s="497">
        <v>45027</v>
      </c>
      <c r="B185" s="498" t="s">
        <v>2304</v>
      </c>
      <c r="C185" s="498">
        <v>26.95</v>
      </c>
      <c r="D185" s="498">
        <v>0.17</v>
      </c>
      <c r="E185" s="498">
        <v>12.28</v>
      </c>
      <c r="F185" s="498">
        <v>2.91</v>
      </c>
      <c r="G185" s="498">
        <v>5.85</v>
      </c>
      <c r="H185" s="498">
        <v>4.21</v>
      </c>
      <c r="I185" s="498">
        <v>25.25</v>
      </c>
      <c r="N185" s="497">
        <v>45027</v>
      </c>
      <c r="O185" s="498" t="s">
        <v>2305</v>
      </c>
      <c r="P185" s="498">
        <v>17.34</v>
      </c>
      <c r="Q185" s="498">
        <v>0.13</v>
      </c>
      <c r="R185" s="498">
        <v>11.7</v>
      </c>
      <c r="S185" s="498">
        <v>2.91</v>
      </c>
      <c r="T185" s="498">
        <v>2.74</v>
      </c>
      <c r="U185" s="498">
        <v>3.47</v>
      </c>
      <c r="V185" s="498">
        <v>20.82</v>
      </c>
    </row>
    <row r="186" spans="1:22" ht="29.25" customHeight="1">
      <c r="A186" s="495">
        <v>45026</v>
      </c>
      <c r="B186" s="496" t="s">
        <v>2306</v>
      </c>
      <c r="C186" s="496">
        <v>-14.71</v>
      </c>
      <c r="D186" s="496">
        <v>-0.09</v>
      </c>
      <c r="E186" s="496">
        <v>12.26</v>
      </c>
      <c r="F186" s="496">
        <v>2.91</v>
      </c>
      <c r="G186" s="496">
        <v>5.85</v>
      </c>
      <c r="H186" s="496">
        <v>4.21</v>
      </c>
      <c r="I186" s="496">
        <v>25.23</v>
      </c>
      <c r="N186" s="495">
        <v>45026</v>
      </c>
      <c r="O186" s="496" t="s">
        <v>2307</v>
      </c>
      <c r="P186" s="496">
        <v>-30.14</v>
      </c>
      <c r="Q186" s="496">
        <v>-0.22</v>
      </c>
      <c r="R186" s="496">
        <v>11.68</v>
      </c>
      <c r="S186" s="496">
        <v>2.91</v>
      </c>
      <c r="T186" s="496">
        <v>2.74</v>
      </c>
      <c r="U186" s="496">
        <v>3.47</v>
      </c>
      <c r="V186" s="496">
        <v>20.8</v>
      </c>
    </row>
    <row r="187" spans="1:22" ht="29.25" customHeight="1">
      <c r="A187" s="497">
        <v>45023</v>
      </c>
      <c r="B187" s="498" t="s">
        <v>2308</v>
      </c>
      <c r="C187" s="498">
        <v>74.900000000000006</v>
      </c>
      <c r="D187" s="498">
        <v>0.46</v>
      </c>
      <c r="E187" s="498">
        <v>12.27</v>
      </c>
      <c r="F187" s="498">
        <v>2.91</v>
      </c>
      <c r="G187" s="498">
        <v>5.85</v>
      </c>
      <c r="H187" s="498">
        <v>4.21</v>
      </c>
      <c r="I187" s="498">
        <v>25.24</v>
      </c>
      <c r="N187" s="497">
        <v>45023</v>
      </c>
      <c r="O187" s="498" t="s">
        <v>2309</v>
      </c>
      <c r="P187" s="498">
        <v>44.58</v>
      </c>
      <c r="Q187" s="498">
        <v>0.32</v>
      </c>
      <c r="R187" s="498">
        <v>11.71</v>
      </c>
      <c r="S187" s="498">
        <v>2.91</v>
      </c>
      <c r="T187" s="498">
        <v>2.74</v>
      </c>
      <c r="U187" s="498">
        <v>3.47</v>
      </c>
      <c r="V187" s="498">
        <v>20.83</v>
      </c>
    </row>
    <row r="188" spans="1:22" ht="29.25" customHeight="1">
      <c r="A188" s="495">
        <v>45022</v>
      </c>
      <c r="B188" s="496" t="s">
        <v>2310</v>
      </c>
      <c r="C188" s="496">
        <v>75.650000000000006</v>
      </c>
      <c r="D188" s="496">
        <v>0.47</v>
      </c>
      <c r="E188" s="496">
        <v>12.22</v>
      </c>
      <c r="F188" s="496">
        <v>2.91</v>
      </c>
      <c r="G188" s="496">
        <v>5.85</v>
      </c>
      <c r="H188" s="496">
        <v>4.1900000000000004</v>
      </c>
      <c r="I188" s="496">
        <v>25.17</v>
      </c>
      <c r="N188" s="495">
        <v>45022</v>
      </c>
      <c r="O188" s="496" t="s">
        <v>2311</v>
      </c>
      <c r="P188" s="496">
        <v>19.54</v>
      </c>
      <c r="Q188" s="496">
        <v>0.14000000000000001</v>
      </c>
      <c r="R188" s="496">
        <v>11.67</v>
      </c>
      <c r="S188" s="496">
        <v>2.91</v>
      </c>
      <c r="T188" s="496">
        <v>2.74</v>
      </c>
      <c r="U188" s="496">
        <v>3.47</v>
      </c>
      <c r="V188" s="496">
        <v>20.79</v>
      </c>
    </row>
    <row r="189" spans="1:22" ht="29.25" customHeight="1">
      <c r="A189" s="497">
        <v>45021</v>
      </c>
      <c r="B189" s="498" t="s">
        <v>2312</v>
      </c>
      <c r="C189" s="498">
        <v>91.52</v>
      </c>
      <c r="D189" s="498">
        <v>0.56999999999999995</v>
      </c>
      <c r="E189" s="498">
        <v>12.16</v>
      </c>
      <c r="F189" s="498">
        <v>2.91</v>
      </c>
      <c r="G189" s="498">
        <v>5.85</v>
      </c>
      <c r="H189" s="498">
        <v>4.18</v>
      </c>
      <c r="I189" s="498">
        <v>25.1</v>
      </c>
      <c r="N189" s="497">
        <v>45021</v>
      </c>
      <c r="O189" s="498" t="s">
        <v>2313</v>
      </c>
      <c r="P189" s="498">
        <v>-19.600000000000001</v>
      </c>
      <c r="Q189" s="498">
        <v>-0.14000000000000001</v>
      </c>
      <c r="R189" s="498">
        <v>11.66</v>
      </c>
      <c r="S189" s="498">
        <v>2.91</v>
      </c>
      <c r="T189" s="498">
        <v>2.74</v>
      </c>
      <c r="U189" s="498">
        <v>3.46</v>
      </c>
      <c r="V189" s="498">
        <v>20.77</v>
      </c>
    </row>
    <row r="190" spans="1:22" ht="29.25" customHeight="1">
      <c r="A190" s="495">
        <v>45020</v>
      </c>
      <c r="B190" s="496" t="s">
        <v>2314</v>
      </c>
      <c r="C190" s="496">
        <v>143.51</v>
      </c>
      <c r="D190" s="496">
        <v>0.91</v>
      </c>
      <c r="E190" s="496">
        <v>12.09</v>
      </c>
      <c r="F190" s="496">
        <v>2.91</v>
      </c>
      <c r="G190" s="496">
        <v>5.85</v>
      </c>
      <c r="H190" s="496">
        <v>4.17</v>
      </c>
      <c r="I190" s="496">
        <v>25.02</v>
      </c>
      <c r="N190" s="495">
        <v>45020</v>
      </c>
      <c r="O190" s="496" t="s">
        <v>2315</v>
      </c>
      <c r="P190" s="496">
        <v>-1.64</v>
      </c>
      <c r="Q190" s="496">
        <v>-0.01</v>
      </c>
      <c r="R190" s="496">
        <v>11.67</v>
      </c>
      <c r="S190" s="496">
        <v>2.91</v>
      </c>
      <c r="T190" s="496">
        <v>2.74</v>
      </c>
      <c r="U190" s="496">
        <v>3.47</v>
      </c>
      <c r="V190" s="496">
        <v>20.79</v>
      </c>
    </row>
    <row r="191" spans="1:22" ht="29.25" customHeight="1">
      <c r="A191" s="497">
        <v>45019</v>
      </c>
      <c r="B191" s="498" t="s">
        <v>2316</v>
      </c>
      <c r="C191" s="498">
        <v>42.53</v>
      </c>
      <c r="D191" s="498">
        <v>0.27</v>
      </c>
      <c r="E191" s="498">
        <v>11.98</v>
      </c>
      <c r="F191" s="498">
        <v>2.91</v>
      </c>
      <c r="G191" s="498">
        <v>5.85</v>
      </c>
      <c r="H191" s="498">
        <v>4.1500000000000004</v>
      </c>
      <c r="I191" s="498">
        <v>24.89</v>
      </c>
      <c r="N191" s="497">
        <v>45019</v>
      </c>
      <c r="O191" s="498" t="s">
        <v>2317</v>
      </c>
      <c r="P191" s="498">
        <v>-82.46</v>
      </c>
      <c r="Q191" s="498">
        <v>-0.59</v>
      </c>
      <c r="R191" s="498">
        <v>11.67</v>
      </c>
      <c r="S191" s="498">
        <v>2.91</v>
      </c>
      <c r="T191" s="498">
        <v>2.74</v>
      </c>
      <c r="U191" s="498">
        <v>3.47</v>
      </c>
      <c r="V191" s="498">
        <v>20.79</v>
      </c>
    </row>
    <row r="192" spans="1:22" ht="29.25" customHeight="1">
      <c r="A192" s="495">
        <v>45016</v>
      </c>
      <c r="B192" s="496" t="s">
        <v>2318</v>
      </c>
      <c r="C192" s="496">
        <v>98.93</v>
      </c>
      <c r="D192" s="496">
        <v>0.63</v>
      </c>
      <c r="E192" s="496">
        <v>11.95</v>
      </c>
      <c r="F192" s="496">
        <v>2.91</v>
      </c>
      <c r="G192" s="496">
        <v>5.85</v>
      </c>
      <c r="H192" s="496">
        <v>4.1399999999999997</v>
      </c>
      <c r="I192" s="496">
        <v>24.85</v>
      </c>
      <c r="N192" s="495">
        <v>45016</v>
      </c>
      <c r="O192" s="496" t="s">
        <v>2319</v>
      </c>
      <c r="P192" s="496">
        <v>-20.38</v>
      </c>
      <c r="Q192" s="496">
        <v>-0.15</v>
      </c>
      <c r="R192" s="496">
        <v>11.74</v>
      </c>
      <c r="S192" s="496">
        <v>2.91</v>
      </c>
      <c r="T192" s="496">
        <v>2.74</v>
      </c>
      <c r="U192" s="496">
        <v>3.48</v>
      </c>
      <c r="V192" s="496">
        <v>20.87</v>
      </c>
    </row>
    <row r="193" spans="1:22" ht="29.25" customHeight="1">
      <c r="A193" s="497">
        <v>45015</v>
      </c>
      <c r="B193" s="498" t="s">
        <v>2320</v>
      </c>
      <c r="C193" s="498">
        <v>144.04</v>
      </c>
      <c r="D193" s="498">
        <v>0.93</v>
      </c>
      <c r="E193" s="498">
        <v>11.87</v>
      </c>
      <c r="F193" s="498">
        <v>2.91</v>
      </c>
      <c r="G193" s="498">
        <v>5.85</v>
      </c>
      <c r="H193" s="498">
        <v>4.13</v>
      </c>
      <c r="I193" s="498">
        <v>24.76</v>
      </c>
      <c r="N193" s="497">
        <v>45015</v>
      </c>
      <c r="O193" s="498" t="s">
        <v>2321</v>
      </c>
      <c r="P193" s="498">
        <v>17.510000000000002</v>
      </c>
      <c r="Q193" s="498">
        <v>0.13</v>
      </c>
      <c r="R193" s="498">
        <v>11.76</v>
      </c>
      <c r="S193" s="498">
        <v>2.91</v>
      </c>
      <c r="T193" s="498">
        <v>2.74</v>
      </c>
      <c r="U193" s="498">
        <v>3.48</v>
      </c>
      <c r="V193" s="498">
        <v>20.89</v>
      </c>
    </row>
    <row r="194" spans="1:22" ht="29.25" customHeight="1">
      <c r="A194" s="495">
        <v>45014</v>
      </c>
      <c r="B194" s="496" t="s">
        <v>2322</v>
      </c>
      <c r="C194" s="496">
        <v>80.78</v>
      </c>
      <c r="D194" s="496">
        <v>0.52</v>
      </c>
      <c r="E194" s="496">
        <v>11.76</v>
      </c>
      <c r="F194" s="496">
        <v>2.91</v>
      </c>
      <c r="G194" s="496">
        <v>5.85</v>
      </c>
      <c r="H194" s="496">
        <v>4.1100000000000003</v>
      </c>
      <c r="I194" s="496">
        <v>24.63</v>
      </c>
      <c r="N194" s="495">
        <v>45014</v>
      </c>
      <c r="O194" s="496" t="s">
        <v>2323</v>
      </c>
      <c r="P194" s="496">
        <v>-78.87</v>
      </c>
      <c r="Q194" s="496">
        <v>-0.56000000000000005</v>
      </c>
      <c r="R194" s="496">
        <v>11.75</v>
      </c>
      <c r="S194" s="496">
        <v>2.91</v>
      </c>
      <c r="T194" s="496">
        <v>2.74</v>
      </c>
      <c r="U194" s="496">
        <v>3.48</v>
      </c>
      <c r="V194" s="496">
        <v>20.88</v>
      </c>
    </row>
    <row r="195" spans="1:22" ht="29.25" customHeight="1">
      <c r="A195" s="497">
        <v>45013</v>
      </c>
      <c r="B195" s="498" t="s">
        <v>2324</v>
      </c>
      <c r="C195" s="498">
        <v>43.75</v>
      </c>
      <c r="D195" s="498">
        <v>0.28000000000000003</v>
      </c>
      <c r="E195" s="498">
        <v>11.71</v>
      </c>
      <c r="F195" s="498">
        <v>2.91</v>
      </c>
      <c r="G195" s="498">
        <v>5.85</v>
      </c>
      <c r="H195" s="498">
        <v>4.09</v>
      </c>
      <c r="I195" s="498">
        <v>24.56</v>
      </c>
      <c r="N195" s="497">
        <v>45013</v>
      </c>
      <c r="O195" s="498" t="s">
        <v>2325</v>
      </c>
      <c r="P195" s="498">
        <v>-110.17</v>
      </c>
      <c r="Q195" s="498">
        <v>-0.78</v>
      </c>
      <c r="R195" s="498">
        <v>11.82</v>
      </c>
      <c r="S195" s="498">
        <v>2.91</v>
      </c>
      <c r="T195" s="498">
        <v>2.74</v>
      </c>
      <c r="U195" s="498">
        <v>3.49</v>
      </c>
      <c r="V195" s="498">
        <v>20.96</v>
      </c>
    </row>
    <row r="196" spans="1:22" ht="29.25" customHeight="1">
      <c r="A196" s="495">
        <v>45012</v>
      </c>
      <c r="B196" s="496" t="s">
        <v>2326</v>
      </c>
      <c r="C196" s="496">
        <v>-17.36</v>
      </c>
      <c r="D196" s="496">
        <v>-0.11</v>
      </c>
      <c r="E196" s="496">
        <v>11.67</v>
      </c>
      <c r="F196" s="496">
        <v>2.91</v>
      </c>
      <c r="G196" s="496">
        <v>5.85</v>
      </c>
      <c r="H196" s="496">
        <v>4.09</v>
      </c>
      <c r="I196" s="496">
        <v>24.52</v>
      </c>
      <c r="N196" s="495">
        <v>45012</v>
      </c>
      <c r="O196" s="496" t="s">
        <v>2327</v>
      </c>
      <c r="P196" s="496">
        <v>-162.63999999999999</v>
      </c>
      <c r="Q196" s="496">
        <v>-1.1399999999999999</v>
      </c>
      <c r="R196" s="496">
        <v>11.91</v>
      </c>
      <c r="S196" s="496">
        <v>2.91</v>
      </c>
      <c r="T196" s="496">
        <v>2.74</v>
      </c>
      <c r="U196" s="496">
        <v>3.51</v>
      </c>
      <c r="V196" s="496">
        <v>21.07</v>
      </c>
    </row>
    <row r="197" spans="1:22" ht="29.25" customHeight="1">
      <c r="A197" s="497">
        <v>45009</v>
      </c>
      <c r="B197" s="498" t="s">
        <v>2328</v>
      </c>
      <c r="C197" s="498">
        <v>19.2</v>
      </c>
      <c r="D197" s="498">
        <v>0.12</v>
      </c>
      <c r="E197" s="498">
        <v>11.68</v>
      </c>
      <c r="F197" s="498">
        <v>2.91</v>
      </c>
      <c r="G197" s="498">
        <v>5.85</v>
      </c>
      <c r="H197" s="498">
        <v>4.09</v>
      </c>
      <c r="I197" s="498">
        <v>24.53</v>
      </c>
      <c r="N197" s="497">
        <v>45009</v>
      </c>
      <c r="O197" s="498" t="s">
        <v>2329</v>
      </c>
      <c r="P197" s="498">
        <v>-90.84</v>
      </c>
      <c r="Q197" s="498">
        <v>-0.63</v>
      </c>
      <c r="R197" s="498">
        <v>12.04</v>
      </c>
      <c r="S197" s="498">
        <v>2.91</v>
      </c>
      <c r="T197" s="498">
        <v>2.74</v>
      </c>
      <c r="U197" s="498">
        <v>3.54</v>
      </c>
      <c r="V197" s="498">
        <v>21.23</v>
      </c>
    </row>
    <row r="198" spans="1:22" ht="29.25" customHeight="1">
      <c r="A198" s="495">
        <v>45008</v>
      </c>
      <c r="B198" s="496" t="s">
        <v>2330</v>
      </c>
      <c r="C198" s="496">
        <v>-0.74</v>
      </c>
      <c r="D198" s="496">
        <v>0</v>
      </c>
      <c r="E198" s="496">
        <v>11.67</v>
      </c>
      <c r="F198" s="496">
        <v>2.91</v>
      </c>
      <c r="G198" s="496">
        <v>5.85</v>
      </c>
      <c r="H198" s="496">
        <v>4.09</v>
      </c>
      <c r="I198" s="496">
        <v>24.52</v>
      </c>
      <c r="N198" s="495">
        <v>45008</v>
      </c>
      <c r="O198" s="496" t="s">
        <v>2331</v>
      </c>
      <c r="P198" s="496">
        <v>-91.21</v>
      </c>
      <c r="Q198" s="496">
        <v>-0.63</v>
      </c>
      <c r="R198" s="496">
        <v>12.12</v>
      </c>
      <c r="S198" s="496">
        <v>2.91</v>
      </c>
      <c r="T198" s="496">
        <v>2.74</v>
      </c>
      <c r="U198" s="496">
        <v>3.56</v>
      </c>
      <c r="V198" s="496">
        <v>21.33</v>
      </c>
    </row>
    <row r="199" spans="1:22" ht="29.25" customHeight="1">
      <c r="A199" s="497">
        <v>45007</v>
      </c>
      <c r="B199" s="498" t="s">
        <v>2332</v>
      </c>
      <c r="C199" s="498">
        <v>-64.349999999999994</v>
      </c>
      <c r="D199" s="498">
        <v>-0.42</v>
      </c>
      <c r="E199" s="498">
        <v>11.67</v>
      </c>
      <c r="F199" s="498">
        <v>2.91</v>
      </c>
      <c r="G199" s="498">
        <v>5.85</v>
      </c>
      <c r="H199" s="498">
        <v>4.09</v>
      </c>
      <c r="I199" s="498">
        <v>24.52</v>
      </c>
      <c r="N199" s="497">
        <v>45007</v>
      </c>
      <c r="O199" s="498" t="s">
        <v>2333</v>
      </c>
      <c r="P199" s="498">
        <v>-133.47999999999999</v>
      </c>
      <c r="Q199" s="498">
        <v>-0.92</v>
      </c>
      <c r="R199" s="498">
        <v>12.2</v>
      </c>
      <c r="S199" s="498">
        <v>2.91</v>
      </c>
      <c r="T199" s="498">
        <v>2.74</v>
      </c>
      <c r="U199" s="498">
        <v>3.57</v>
      </c>
      <c r="V199" s="498">
        <v>21.42</v>
      </c>
    </row>
    <row r="200" spans="1:22" ht="29.25" customHeight="1">
      <c r="A200" s="495">
        <v>45006</v>
      </c>
      <c r="B200" s="496" t="s">
        <v>2334</v>
      </c>
      <c r="C200" s="496">
        <v>-95.85</v>
      </c>
      <c r="D200" s="496">
        <v>-0.62</v>
      </c>
      <c r="E200" s="496">
        <v>11.72</v>
      </c>
      <c r="F200" s="496">
        <v>2.91</v>
      </c>
      <c r="G200" s="496">
        <v>5.85</v>
      </c>
      <c r="H200" s="496">
        <v>4.09</v>
      </c>
      <c r="I200" s="496">
        <v>24.57</v>
      </c>
      <c r="N200" s="495">
        <v>45006</v>
      </c>
      <c r="O200" s="496" t="s">
        <v>2335</v>
      </c>
      <c r="P200" s="496">
        <v>-163.52000000000001</v>
      </c>
      <c r="Q200" s="496">
        <v>-1.1100000000000001</v>
      </c>
      <c r="R200" s="496">
        <v>12.31</v>
      </c>
      <c r="S200" s="496">
        <v>2.91</v>
      </c>
      <c r="T200" s="496">
        <v>2.74</v>
      </c>
      <c r="U200" s="496">
        <v>3.59</v>
      </c>
      <c r="V200" s="496">
        <v>21.55</v>
      </c>
    </row>
    <row r="201" spans="1:22" ht="29.25" customHeight="1">
      <c r="A201" s="497">
        <v>45005</v>
      </c>
      <c r="B201" s="498" t="s">
        <v>2336</v>
      </c>
      <c r="C201" s="498">
        <v>-107.5</v>
      </c>
      <c r="D201" s="498">
        <v>-0.69</v>
      </c>
      <c r="E201" s="498">
        <v>11.79</v>
      </c>
      <c r="F201" s="498">
        <v>2.91</v>
      </c>
      <c r="G201" s="498">
        <v>5.85</v>
      </c>
      <c r="H201" s="498">
        <v>4.1100000000000003</v>
      </c>
      <c r="I201" s="498">
        <v>24.66</v>
      </c>
      <c r="N201" s="497">
        <v>45005</v>
      </c>
      <c r="O201" s="498" t="s">
        <v>2337</v>
      </c>
      <c r="P201" s="498">
        <v>-202.41</v>
      </c>
      <c r="Q201" s="498">
        <v>-1.36</v>
      </c>
      <c r="R201" s="498">
        <v>12.45</v>
      </c>
      <c r="S201" s="498">
        <v>2.91</v>
      </c>
      <c r="T201" s="498">
        <v>2.74</v>
      </c>
      <c r="U201" s="498">
        <v>3.62</v>
      </c>
      <c r="V201" s="498">
        <v>21.72</v>
      </c>
    </row>
    <row r="202" spans="1:22" ht="29.25" customHeight="1">
      <c r="A202" s="495">
        <v>45002</v>
      </c>
      <c r="B202" s="496" t="s">
        <v>2338</v>
      </c>
      <c r="C202" s="496">
        <v>-112.61</v>
      </c>
      <c r="D202" s="496">
        <v>-0.71</v>
      </c>
      <c r="E202" s="496">
        <v>11.87</v>
      </c>
      <c r="F202" s="496">
        <v>2.91</v>
      </c>
      <c r="G202" s="496">
        <v>5.85</v>
      </c>
      <c r="H202" s="496">
        <v>4.13</v>
      </c>
      <c r="I202" s="496">
        <v>24.76</v>
      </c>
      <c r="N202" s="495">
        <v>45002</v>
      </c>
      <c r="O202" s="496" t="s">
        <v>2339</v>
      </c>
      <c r="P202" s="496">
        <v>-211.54</v>
      </c>
      <c r="Q202" s="496">
        <v>-1.4</v>
      </c>
      <c r="R202" s="496">
        <v>12.62</v>
      </c>
      <c r="S202" s="496">
        <v>2.91</v>
      </c>
      <c r="T202" s="496">
        <v>2.74</v>
      </c>
      <c r="U202" s="496">
        <v>3.65</v>
      </c>
      <c r="V202" s="496">
        <v>21.92</v>
      </c>
    </row>
    <row r="203" spans="1:22" ht="29.25" customHeight="1">
      <c r="A203" s="497">
        <v>45001</v>
      </c>
      <c r="B203" s="498" t="s">
        <v>2340</v>
      </c>
      <c r="C203" s="498">
        <v>-128.84</v>
      </c>
      <c r="D203" s="498">
        <v>-0.81</v>
      </c>
      <c r="E203" s="498">
        <v>11.96</v>
      </c>
      <c r="F203" s="498">
        <v>2.91</v>
      </c>
      <c r="G203" s="498">
        <v>5.85</v>
      </c>
      <c r="H203" s="498">
        <v>4.1399999999999997</v>
      </c>
      <c r="I203" s="498">
        <v>24.86</v>
      </c>
      <c r="N203" s="497">
        <v>45001</v>
      </c>
      <c r="O203" s="498" t="s">
        <v>2341</v>
      </c>
      <c r="P203" s="498">
        <v>-214.87</v>
      </c>
      <c r="Q203" s="498">
        <v>-1.4</v>
      </c>
      <c r="R203" s="498">
        <v>12.8</v>
      </c>
      <c r="S203" s="498">
        <v>2.91</v>
      </c>
      <c r="T203" s="498">
        <v>2.74</v>
      </c>
      <c r="U203" s="498">
        <v>3.69</v>
      </c>
      <c r="V203" s="498">
        <v>22.14</v>
      </c>
    </row>
    <row r="204" spans="1:22" ht="29.25" customHeight="1">
      <c r="A204" s="495">
        <v>45000</v>
      </c>
      <c r="B204" s="496" t="s">
        <v>2342</v>
      </c>
      <c r="C204" s="496">
        <v>-24.44</v>
      </c>
      <c r="D204" s="496">
        <v>-0.15</v>
      </c>
      <c r="E204" s="496">
        <v>12.06</v>
      </c>
      <c r="F204" s="496">
        <v>2.91</v>
      </c>
      <c r="G204" s="496">
        <v>5.85</v>
      </c>
      <c r="H204" s="496">
        <v>4.16</v>
      </c>
      <c r="I204" s="496">
        <v>24.98</v>
      </c>
      <c r="N204" s="495">
        <v>45000</v>
      </c>
      <c r="O204" s="496" t="s">
        <v>2343</v>
      </c>
      <c r="P204" s="496">
        <v>-71.260000000000005</v>
      </c>
      <c r="Q204" s="496">
        <v>-0.46</v>
      </c>
      <c r="R204" s="496">
        <v>12.98</v>
      </c>
      <c r="S204" s="496">
        <v>2.91</v>
      </c>
      <c r="T204" s="496">
        <v>2.74</v>
      </c>
      <c r="U204" s="496">
        <v>3.73</v>
      </c>
      <c r="V204" s="496">
        <v>22.36</v>
      </c>
    </row>
    <row r="205" spans="1:22" ht="29.25" customHeight="1">
      <c r="A205" s="497">
        <v>44999</v>
      </c>
      <c r="B205" s="498" t="s">
        <v>2344</v>
      </c>
      <c r="C205" s="498">
        <v>24.85</v>
      </c>
      <c r="D205" s="498">
        <v>0.16</v>
      </c>
      <c r="E205" s="498">
        <v>12.07</v>
      </c>
      <c r="F205" s="498">
        <v>2.91</v>
      </c>
      <c r="G205" s="498">
        <v>5.85</v>
      </c>
      <c r="H205" s="498">
        <v>4.17</v>
      </c>
      <c r="I205" s="498">
        <v>25</v>
      </c>
      <c r="N205" s="497">
        <v>44999</v>
      </c>
      <c r="O205" s="498" t="s">
        <v>2345</v>
      </c>
      <c r="P205" s="498">
        <v>-50.35</v>
      </c>
      <c r="Q205" s="498">
        <v>-0.33</v>
      </c>
      <c r="R205" s="498">
        <v>13.04</v>
      </c>
      <c r="S205" s="498">
        <v>2.91</v>
      </c>
      <c r="T205" s="498">
        <v>2.74</v>
      </c>
      <c r="U205" s="498">
        <v>3.74</v>
      </c>
      <c r="V205" s="498">
        <v>22.43</v>
      </c>
    </row>
    <row r="206" spans="1:22" ht="29.25" customHeight="1">
      <c r="A206" s="495">
        <v>44998</v>
      </c>
      <c r="B206" s="496" t="s">
        <v>2346</v>
      </c>
      <c r="C206" s="496">
        <v>41.77</v>
      </c>
      <c r="D206" s="496">
        <v>0.26</v>
      </c>
      <c r="E206" s="496">
        <v>12.06</v>
      </c>
      <c r="F206" s="496">
        <v>2.91</v>
      </c>
      <c r="G206" s="496">
        <v>5.85</v>
      </c>
      <c r="H206" s="496">
        <v>4.16</v>
      </c>
      <c r="I206" s="496">
        <v>24.98</v>
      </c>
      <c r="N206" s="495">
        <v>44998</v>
      </c>
      <c r="O206" s="496" t="s">
        <v>2347</v>
      </c>
      <c r="P206" s="496">
        <v>8.52</v>
      </c>
      <c r="Q206" s="496">
        <v>0.06</v>
      </c>
      <c r="R206" s="496">
        <v>13.08</v>
      </c>
      <c r="S206" s="496">
        <v>2.91</v>
      </c>
      <c r="T206" s="496">
        <v>2.74</v>
      </c>
      <c r="U206" s="496">
        <v>3.75</v>
      </c>
      <c r="V206" s="496">
        <v>22.48</v>
      </c>
    </row>
    <row r="207" spans="1:22" ht="29.25" customHeight="1">
      <c r="A207" s="497">
        <v>44995</v>
      </c>
      <c r="B207" s="498" t="s">
        <v>2348</v>
      </c>
      <c r="C207" s="498">
        <v>61.58</v>
      </c>
      <c r="D207" s="498">
        <v>0.39</v>
      </c>
      <c r="E207" s="498">
        <v>12.02</v>
      </c>
      <c r="F207" s="498">
        <v>2.91</v>
      </c>
      <c r="G207" s="498">
        <v>5.85</v>
      </c>
      <c r="H207" s="498">
        <v>4.16</v>
      </c>
      <c r="I207" s="498">
        <v>24.94</v>
      </c>
      <c r="N207" s="497">
        <v>44995</v>
      </c>
      <c r="O207" s="498" t="s">
        <v>2349</v>
      </c>
      <c r="P207" s="498">
        <v>39.46</v>
      </c>
      <c r="Q207" s="498">
        <v>0.26</v>
      </c>
      <c r="R207" s="498">
        <v>13.07</v>
      </c>
      <c r="S207" s="498">
        <v>2.91</v>
      </c>
      <c r="T207" s="498">
        <v>2.74</v>
      </c>
      <c r="U207" s="498">
        <v>3.75</v>
      </c>
      <c r="V207" s="498">
        <v>22.47</v>
      </c>
    </row>
    <row r="208" spans="1:22" ht="29.25" customHeight="1">
      <c r="A208" s="495">
        <v>44994</v>
      </c>
      <c r="B208" s="496" t="s">
        <v>2350</v>
      </c>
      <c r="C208" s="496">
        <v>133.58000000000001</v>
      </c>
      <c r="D208" s="496">
        <v>0.85</v>
      </c>
      <c r="E208" s="496">
        <v>11.97</v>
      </c>
      <c r="F208" s="496">
        <v>2.91</v>
      </c>
      <c r="G208" s="496">
        <v>5.85</v>
      </c>
      <c r="H208" s="496">
        <v>4.1500000000000004</v>
      </c>
      <c r="I208" s="496">
        <v>24.88</v>
      </c>
      <c r="N208" s="495">
        <v>44994</v>
      </c>
      <c r="O208" s="496" t="s">
        <v>2351</v>
      </c>
      <c r="P208" s="496">
        <v>81.61</v>
      </c>
      <c r="Q208" s="496">
        <v>0.53</v>
      </c>
      <c r="R208" s="496">
        <v>13.04</v>
      </c>
      <c r="S208" s="496">
        <v>2.91</v>
      </c>
      <c r="T208" s="496">
        <v>2.74</v>
      </c>
      <c r="U208" s="496">
        <v>3.74</v>
      </c>
      <c r="V208" s="496">
        <v>22.43</v>
      </c>
    </row>
    <row r="209" spans="1:22" ht="29.25" customHeight="1">
      <c r="A209" s="497">
        <v>44992</v>
      </c>
      <c r="B209" s="498" t="s">
        <v>2352</v>
      </c>
      <c r="C209" s="498">
        <v>72.73</v>
      </c>
      <c r="D209" s="498">
        <v>0.47</v>
      </c>
      <c r="E209" s="498">
        <v>11.87</v>
      </c>
      <c r="F209" s="498">
        <v>2.91</v>
      </c>
      <c r="G209" s="498">
        <v>5.85</v>
      </c>
      <c r="H209" s="498">
        <v>4.13</v>
      </c>
      <c r="I209" s="498">
        <v>24.76</v>
      </c>
      <c r="N209" s="497">
        <v>44992</v>
      </c>
      <c r="O209" s="498" t="s">
        <v>2353</v>
      </c>
      <c r="P209" s="498">
        <v>88.6</v>
      </c>
      <c r="Q209" s="498">
        <v>0.57999999999999996</v>
      </c>
      <c r="R209" s="498">
        <v>12.97</v>
      </c>
      <c r="S209" s="498">
        <v>2.91</v>
      </c>
      <c r="T209" s="498">
        <v>2.74</v>
      </c>
      <c r="U209" s="498">
        <v>3.73</v>
      </c>
      <c r="V209" s="498">
        <v>22.35</v>
      </c>
    </row>
    <row r="210" spans="1:22" ht="29.25" customHeight="1">
      <c r="A210" s="495">
        <v>44991</v>
      </c>
      <c r="B210" s="496" t="s">
        <v>2354</v>
      </c>
      <c r="C210" s="496">
        <v>101.22</v>
      </c>
      <c r="D210" s="496">
        <v>0.65</v>
      </c>
      <c r="E210" s="496">
        <v>11.82</v>
      </c>
      <c r="F210" s="496">
        <v>2.91</v>
      </c>
      <c r="G210" s="496">
        <v>5.85</v>
      </c>
      <c r="H210" s="496">
        <v>4.12</v>
      </c>
      <c r="I210" s="496">
        <v>24.7</v>
      </c>
      <c r="N210" s="495">
        <v>44991</v>
      </c>
      <c r="O210" s="496" t="s">
        <v>2355</v>
      </c>
      <c r="P210" s="496">
        <v>148.13</v>
      </c>
      <c r="Q210" s="496">
        <v>0.98</v>
      </c>
      <c r="R210" s="496">
        <v>12.9</v>
      </c>
      <c r="S210" s="496">
        <v>2.91</v>
      </c>
      <c r="T210" s="496">
        <v>2.74</v>
      </c>
      <c r="U210" s="496">
        <v>3.71</v>
      </c>
      <c r="V210" s="496">
        <v>22.26</v>
      </c>
    </row>
    <row r="211" spans="1:22" ht="29.25" customHeight="1">
      <c r="A211" s="497">
        <v>44988</v>
      </c>
      <c r="B211" s="498" t="s">
        <v>2356</v>
      </c>
      <c r="C211" s="498">
        <v>35.85</v>
      </c>
      <c r="D211" s="498">
        <v>0.23</v>
      </c>
      <c r="E211" s="498">
        <v>11.74</v>
      </c>
      <c r="F211" s="498">
        <v>2.91</v>
      </c>
      <c r="G211" s="498">
        <v>5.85</v>
      </c>
      <c r="H211" s="498">
        <v>4.0999999999999996</v>
      </c>
      <c r="I211" s="498">
        <v>24.6</v>
      </c>
      <c r="N211" s="497">
        <v>44988</v>
      </c>
      <c r="O211" s="498" t="s">
        <v>2357</v>
      </c>
      <c r="P211" s="498">
        <v>66.58</v>
      </c>
      <c r="Q211" s="498">
        <v>0.44</v>
      </c>
      <c r="R211" s="498">
        <v>12.77</v>
      </c>
      <c r="S211" s="498">
        <v>2.91</v>
      </c>
      <c r="T211" s="498">
        <v>2.74</v>
      </c>
      <c r="U211" s="498">
        <v>3.69</v>
      </c>
      <c r="V211" s="498">
        <v>22.11</v>
      </c>
    </row>
    <row r="212" spans="1:22" ht="29.25" customHeight="1">
      <c r="A212" s="495">
        <v>44987</v>
      </c>
      <c r="B212" s="496" t="s">
        <v>2358</v>
      </c>
      <c r="C212" s="496">
        <v>10.53</v>
      </c>
      <c r="D212" s="496">
        <v>7.0000000000000007E-2</v>
      </c>
      <c r="E212" s="496">
        <v>11.72</v>
      </c>
      <c r="F212" s="496">
        <v>2.91</v>
      </c>
      <c r="G212" s="496">
        <v>5.85</v>
      </c>
      <c r="H212" s="496">
        <v>4.09</v>
      </c>
      <c r="I212" s="496">
        <v>24.57</v>
      </c>
      <c r="N212" s="495">
        <v>44987</v>
      </c>
      <c r="O212" s="496" t="s">
        <v>2359</v>
      </c>
      <c r="P212" s="496">
        <v>31.37</v>
      </c>
      <c r="Q212" s="496">
        <v>0.21</v>
      </c>
      <c r="R212" s="496">
        <v>12.72</v>
      </c>
      <c r="S212" s="496">
        <v>2.91</v>
      </c>
      <c r="T212" s="496">
        <v>2.74</v>
      </c>
      <c r="U212" s="496">
        <v>3.67</v>
      </c>
      <c r="V212" s="496">
        <v>22.04</v>
      </c>
    </row>
    <row r="213" spans="1:22" ht="29.25" customHeight="1">
      <c r="A213" s="497">
        <v>44986</v>
      </c>
      <c r="B213" s="498" t="s">
        <v>2360</v>
      </c>
      <c r="C213" s="498">
        <v>-17.68</v>
      </c>
      <c r="D213" s="498">
        <v>-0.11</v>
      </c>
      <c r="E213" s="498">
        <v>11.71</v>
      </c>
      <c r="F213" s="498">
        <v>2.91</v>
      </c>
      <c r="G213" s="498">
        <v>5.85</v>
      </c>
      <c r="H213" s="498">
        <v>4.09</v>
      </c>
      <c r="I213" s="498">
        <v>24.56</v>
      </c>
      <c r="N213" s="497">
        <v>44986</v>
      </c>
      <c r="O213" s="498" t="s">
        <v>2361</v>
      </c>
      <c r="P213" s="498">
        <v>-21.62</v>
      </c>
      <c r="Q213" s="498">
        <v>-0.14000000000000001</v>
      </c>
      <c r="R213" s="498">
        <v>12.69</v>
      </c>
      <c r="S213" s="498">
        <v>2.91</v>
      </c>
      <c r="T213" s="498">
        <v>2.74</v>
      </c>
      <c r="U213" s="498">
        <v>3.67</v>
      </c>
      <c r="V213" s="498">
        <v>22.01</v>
      </c>
    </row>
    <row r="214" spans="1:22" ht="29.25" customHeight="1">
      <c r="A214" s="495">
        <v>44985</v>
      </c>
      <c r="B214" s="496" t="s">
        <v>2362</v>
      </c>
      <c r="C214" s="496">
        <v>-77.239999999999995</v>
      </c>
      <c r="D214" s="496">
        <v>-0.5</v>
      </c>
      <c r="E214" s="496">
        <v>11.72</v>
      </c>
      <c r="F214" s="496">
        <v>2.91</v>
      </c>
      <c r="G214" s="496">
        <v>5.85</v>
      </c>
      <c r="H214" s="496">
        <v>4.0999999999999996</v>
      </c>
      <c r="I214" s="496">
        <v>24.58</v>
      </c>
      <c r="N214" s="495">
        <v>44985</v>
      </c>
      <c r="O214" s="496" t="s">
        <v>2363</v>
      </c>
      <c r="P214" s="496">
        <v>-26.67</v>
      </c>
      <c r="Q214" s="496">
        <v>-0.18</v>
      </c>
      <c r="R214" s="496">
        <v>12.71</v>
      </c>
      <c r="S214" s="496">
        <v>2.91</v>
      </c>
      <c r="T214" s="496">
        <v>2.74</v>
      </c>
      <c r="U214" s="496">
        <v>3.67</v>
      </c>
      <c r="V214" s="496">
        <v>22.03</v>
      </c>
    </row>
    <row r="215" spans="1:22" ht="29.25" customHeight="1">
      <c r="A215" s="497">
        <v>44984</v>
      </c>
      <c r="B215" s="498" t="s">
        <v>2364</v>
      </c>
      <c r="C215" s="498">
        <v>-81.05</v>
      </c>
      <c r="D215" s="498">
        <v>-0.52</v>
      </c>
      <c r="E215" s="498">
        <v>11.78</v>
      </c>
      <c r="F215" s="498">
        <v>2.91</v>
      </c>
      <c r="G215" s="498">
        <v>5.85</v>
      </c>
      <c r="H215" s="498">
        <v>4.1100000000000003</v>
      </c>
      <c r="I215" s="498">
        <v>24.65</v>
      </c>
      <c r="N215" s="497">
        <v>44984</v>
      </c>
      <c r="O215" s="498" t="s">
        <v>2365</v>
      </c>
      <c r="P215" s="498">
        <v>-49.55</v>
      </c>
      <c r="Q215" s="498">
        <v>-0.33</v>
      </c>
      <c r="R215" s="498">
        <v>12.73</v>
      </c>
      <c r="S215" s="498">
        <v>2.91</v>
      </c>
      <c r="T215" s="498">
        <v>2.74</v>
      </c>
      <c r="U215" s="498">
        <v>3.68</v>
      </c>
      <c r="V215" s="498">
        <v>22.06</v>
      </c>
    </row>
    <row r="216" spans="1:22" ht="29.25" customHeight="1">
      <c r="A216" s="495">
        <v>44981</v>
      </c>
      <c r="B216" s="496" t="s">
        <v>2366</v>
      </c>
      <c r="C216" s="496">
        <v>-35.08</v>
      </c>
      <c r="D216" s="496">
        <v>-0.22</v>
      </c>
      <c r="E216" s="496">
        <v>11.84</v>
      </c>
      <c r="F216" s="496">
        <v>2.91</v>
      </c>
      <c r="G216" s="496">
        <v>5.85</v>
      </c>
      <c r="H216" s="496">
        <v>4.12</v>
      </c>
      <c r="I216" s="496">
        <v>24.72</v>
      </c>
      <c r="N216" s="495">
        <v>44981</v>
      </c>
      <c r="O216" s="496" t="s">
        <v>2367</v>
      </c>
      <c r="P216" s="496">
        <v>-63.18</v>
      </c>
      <c r="Q216" s="496">
        <v>-0.42</v>
      </c>
      <c r="R216" s="496">
        <v>12.77</v>
      </c>
      <c r="S216" s="496">
        <v>2.91</v>
      </c>
      <c r="T216" s="496">
        <v>2.74</v>
      </c>
      <c r="U216" s="496">
        <v>3.69</v>
      </c>
      <c r="V216" s="496">
        <v>22.11</v>
      </c>
    </row>
    <row r="217" spans="1:22" ht="29.25" customHeight="1">
      <c r="A217" s="497">
        <v>44980</v>
      </c>
      <c r="B217" s="498" t="s">
        <v>2368</v>
      </c>
      <c r="C217" s="498">
        <v>-52.63</v>
      </c>
      <c r="D217" s="498">
        <v>-0.34</v>
      </c>
      <c r="E217" s="498">
        <v>11.87</v>
      </c>
      <c r="F217" s="498">
        <v>2.91</v>
      </c>
      <c r="G217" s="498">
        <v>5.85</v>
      </c>
      <c r="H217" s="498">
        <v>4.12</v>
      </c>
      <c r="I217" s="498">
        <v>24.75</v>
      </c>
      <c r="N217" s="497">
        <v>44980</v>
      </c>
      <c r="O217" s="498" t="s">
        <v>2369</v>
      </c>
      <c r="P217" s="498">
        <v>-70.41</v>
      </c>
      <c r="Q217" s="498">
        <v>-0.46</v>
      </c>
      <c r="R217" s="498">
        <v>12.82</v>
      </c>
      <c r="S217" s="498">
        <v>2.91</v>
      </c>
      <c r="T217" s="498">
        <v>2.74</v>
      </c>
      <c r="U217" s="498">
        <v>3.7</v>
      </c>
      <c r="V217" s="498">
        <v>22.17</v>
      </c>
    </row>
    <row r="218" spans="1:22" ht="29.25" customHeight="1">
      <c r="A218" s="495">
        <v>44979</v>
      </c>
      <c r="B218" s="496" t="s">
        <v>2370</v>
      </c>
      <c r="C218" s="496">
        <v>-11.04</v>
      </c>
      <c r="D218" s="496">
        <v>-7.0000000000000007E-2</v>
      </c>
      <c r="E218" s="496">
        <v>11.91</v>
      </c>
      <c r="F218" s="496">
        <v>2.91</v>
      </c>
      <c r="G218" s="496">
        <v>5.85</v>
      </c>
      <c r="H218" s="496">
        <v>4.13</v>
      </c>
      <c r="I218" s="496">
        <v>24.8</v>
      </c>
      <c r="N218" s="495">
        <v>44979</v>
      </c>
      <c r="O218" s="496" t="s">
        <v>2371</v>
      </c>
      <c r="P218" s="496">
        <v>-49.03</v>
      </c>
      <c r="Q218" s="496">
        <v>-0.32</v>
      </c>
      <c r="R218" s="496">
        <v>12.88</v>
      </c>
      <c r="S218" s="496">
        <v>2.91</v>
      </c>
      <c r="T218" s="496">
        <v>2.74</v>
      </c>
      <c r="U218" s="496">
        <v>3.71</v>
      </c>
      <c r="V218" s="496">
        <v>22.24</v>
      </c>
    </row>
    <row r="219" spans="1:22" ht="29.25" customHeight="1">
      <c r="A219" s="497">
        <v>44978</v>
      </c>
      <c r="B219" s="498" t="s">
        <v>2372</v>
      </c>
      <c r="C219" s="498">
        <v>51.93</v>
      </c>
      <c r="D219" s="498">
        <v>0.33</v>
      </c>
      <c r="E219" s="498">
        <v>11.92</v>
      </c>
      <c r="F219" s="498">
        <v>2.91</v>
      </c>
      <c r="G219" s="498">
        <v>5.85</v>
      </c>
      <c r="H219" s="498">
        <v>4.13</v>
      </c>
      <c r="I219" s="498">
        <v>24.81</v>
      </c>
      <c r="N219" s="497">
        <v>44978</v>
      </c>
      <c r="O219" s="498" t="s">
        <v>2373</v>
      </c>
      <c r="P219" s="498">
        <v>50.09</v>
      </c>
      <c r="Q219" s="498">
        <v>0.33</v>
      </c>
      <c r="R219" s="498">
        <v>12.92</v>
      </c>
      <c r="S219" s="498">
        <v>2.91</v>
      </c>
      <c r="T219" s="498">
        <v>2.74</v>
      </c>
      <c r="U219" s="498">
        <v>3.72</v>
      </c>
      <c r="V219" s="498">
        <v>22.29</v>
      </c>
    </row>
    <row r="220" spans="1:22" ht="29.25" customHeight="1">
      <c r="A220" s="495">
        <v>44977</v>
      </c>
      <c r="B220" s="496" t="s">
        <v>2374</v>
      </c>
      <c r="C220" s="496">
        <v>-46.93</v>
      </c>
      <c r="D220" s="496">
        <v>-0.3</v>
      </c>
      <c r="E220" s="496">
        <v>11.88</v>
      </c>
      <c r="F220" s="496">
        <v>2.91</v>
      </c>
      <c r="G220" s="496">
        <v>5.85</v>
      </c>
      <c r="H220" s="496">
        <v>4.13</v>
      </c>
      <c r="I220" s="496">
        <v>24.77</v>
      </c>
      <c r="N220" s="495">
        <v>44977</v>
      </c>
      <c r="O220" s="496" t="s">
        <v>2375</v>
      </c>
      <c r="P220" s="496">
        <v>-59.89</v>
      </c>
      <c r="Q220" s="496">
        <v>-0.39</v>
      </c>
      <c r="R220" s="496">
        <v>12.88</v>
      </c>
      <c r="S220" s="496">
        <v>2.91</v>
      </c>
      <c r="T220" s="496">
        <v>2.74</v>
      </c>
      <c r="U220" s="496">
        <v>3.71</v>
      </c>
      <c r="V220" s="496">
        <v>22.24</v>
      </c>
    </row>
    <row r="221" spans="1:22" ht="29.25" customHeight="1">
      <c r="A221" s="497">
        <v>44974</v>
      </c>
      <c r="B221" s="498" t="s">
        <v>2376</v>
      </c>
      <c r="C221" s="498">
        <v>-24.91</v>
      </c>
      <c r="D221" s="498">
        <v>-0.16</v>
      </c>
      <c r="E221" s="498">
        <v>11.91</v>
      </c>
      <c r="F221" s="498">
        <v>2.91</v>
      </c>
      <c r="G221" s="498">
        <v>5.85</v>
      </c>
      <c r="H221" s="498">
        <v>4.1399999999999997</v>
      </c>
      <c r="I221" s="498">
        <v>24.81</v>
      </c>
      <c r="N221" s="497">
        <v>44974</v>
      </c>
      <c r="O221" s="498" t="s">
        <v>2377</v>
      </c>
      <c r="P221" s="498">
        <v>-35.56</v>
      </c>
      <c r="Q221" s="498">
        <v>-0.23</v>
      </c>
      <c r="R221" s="498">
        <v>12.93</v>
      </c>
      <c r="S221" s="498">
        <v>2.91</v>
      </c>
      <c r="T221" s="498">
        <v>2.74</v>
      </c>
      <c r="U221" s="498">
        <v>3.72</v>
      </c>
      <c r="V221" s="498">
        <v>22.3</v>
      </c>
    </row>
    <row r="222" spans="1:22" ht="29.25" customHeight="1">
      <c r="A222" s="495">
        <v>44973</v>
      </c>
      <c r="B222" s="496" t="s">
        <v>2378</v>
      </c>
      <c r="C222" s="496">
        <v>-42.85</v>
      </c>
      <c r="D222" s="496">
        <v>-0.27</v>
      </c>
      <c r="E222" s="496">
        <v>11.93</v>
      </c>
      <c r="F222" s="496">
        <v>2.91</v>
      </c>
      <c r="G222" s="496">
        <v>5.85</v>
      </c>
      <c r="H222" s="496">
        <v>4.1399999999999997</v>
      </c>
      <c r="I222" s="496">
        <v>24.83</v>
      </c>
      <c r="N222" s="495">
        <v>44973</v>
      </c>
      <c r="O222" s="496" t="s">
        <v>2379</v>
      </c>
      <c r="P222" s="496">
        <v>-84.19</v>
      </c>
      <c r="Q222" s="496">
        <v>-0.55000000000000004</v>
      </c>
      <c r="R222" s="496">
        <v>12.97</v>
      </c>
      <c r="S222" s="496">
        <v>2.91</v>
      </c>
      <c r="T222" s="496">
        <v>2.74</v>
      </c>
      <c r="U222" s="496">
        <v>3.72</v>
      </c>
      <c r="V222" s="496">
        <v>22.34</v>
      </c>
    </row>
    <row r="223" spans="1:22" ht="29.25" customHeight="1">
      <c r="A223" s="497">
        <v>44972</v>
      </c>
      <c r="B223" s="498" t="s">
        <v>2380</v>
      </c>
      <c r="C223" s="498">
        <v>-32.35</v>
      </c>
      <c r="D223" s="498">
        <v>-0.2</v>
      </c>
      <c r="E223" s="498">
        <v>11.96</v>
      </c>
      <c r="F223" s="498">
        <v>2.91</v>
      </c>
      <c r="G223" s="498">
        <v>5.85</v>
      </c>
      <c r="H223" s="498">
        <v>4.1500000000000004</v>
      </c>
      <c r="I223" s="498">
        <v>24.87</v>
      </c>
      <c r="N223" s="497">
        <v>44972</v>
      </c>
      <c r="O223" s="498" t="s">
        <v>2381</v>
      </c>
      <c r="P223" s="498">
        <v>-106.66</v>
      </c>
      <c r="Q223" s="498">
        <v>-0.69</v>
      </c>
      <c r="R223" s="498">
        <v>13.03</v>
      </c>
      <c r="S223" s="498">
        <v>2.91</v>
      </c>
      <c r="T223" s="498">
        <v>2.74</v>
      </c>
      <c r="U223" s="498">
        <v>3.74</v>
      </c>
      <c r="V223" s="498">
        <v>22.42</v>
      </c>
    </row>
    <row r="224" spans="1:22" ht="29.25" customHeight="1">
      <c r="A224" s="495">
        <v>44971</v>
      </c>
      <c r="B224" s="496" t="s">
        <v>2382</v>
      </c>
      <c r="C224" s="496">
        <v>-18.760000000000002</v>
      </c>
      <c r="D224" s="496">
        <v>-0.12</v>
      </c>
      <c r="E224" s="496">
        <v>11.99</v>
      </c>
      <c r="F224" s="496">
        <v>2.91</v>
      </c>
      <c r="G224" s="496">
        <v>5.85</v>
      </c>
      <c r="H224" s="496">
        <v>4.1500000000000004</v>
      </c>
      <c r="I224" s="496">
        <v>24.9</v>
      </c>
      <c r="N224" s="495">
        <v>44971</v>
      </c>
      <c r="O224" s="496" t="s">
        <v>2383</v>
      </c>
      <c r="P224" s="496">
        <v>-115.17</v>
      </c>
      <c r="Q224" s="496">
        <v>-0.74</v>
      </c>
      <c r="R224" s="496">
        <v>13.12</v>
      </c>
      <c r="S224" s="496">
        <v>2.91</v>
      </c>
      <c r="T224" s="496">
        <v>2.74</v>
      </c>
      <c r="U224" s="496">
        <v>3.76</v>
      </c>
      <c r="V224" s="496">
        <v>22.53</v>
      </c>
    </row>
    <row r="225" spans="1:22" ht="29.25" customHeight="1">
      <c r="A225" s="497">
        <v>44970</v>
      </c>
      <c r="B225" s="498" t="s">
        <v>2384</v>
      </c>
      <c r="C225" s="498">
        <v>-32.200000000000003</v>
      </c>
      <c r="D225" s="498">
        <v>-0.2</v>
      </c>
      <c r="E225" s="498">
        <v>12</v>
      </c>
      <c r="F225" s="498">
        <v>2.91</v>
      </c>
      <c r="G225" s="498">
        <v>5.85</v>
      </c>
      <c r="H225" s="498">
        <v>4.16</v>
      </c>
      <c r="I225" s="498">
        <v>24.92</v>
      </c>
      <c r="N225" s="497">
        <v>44970</v>
      </c>
      <c r="O225" s="498" t="s">
        <v>2385</v>
      </c>
      <c r="P225" s="498">
        <v>0</v>
      </c>
      <c r="Q225" s="498">
        <v>0</v>
      </c>
      <c r="R225" s="498">
        <v>13.22</v>
      </c>
      <c r="S225" s="498">
        <v>2.91</v>
      </c>
      <c r="T225" s="498">
        <v>2.74</v>
      </c>
      <c r="U225" s="498">
        <v>3.78</v>
      </c>
      <c r="V225" s="498">
        <v>22.65</v>
      </c>
    </row>
    <row r="226" spans="1:22" ht="29.25" customHeight="1">
      <c r="A226" s="495">
        <v>44968</v>
      </c>
      <c r="B226" s="496" t="s">
        <v>2386</v>
      </c>
      <c r="C226" s="496">
        <v>0</v>
      </c>
      <c r="D226" s="496">
        <v>0</v>
      </c>
      <c r="E226" s="496">
        <v>12.03</v>
      </c>
      <c r="F226" s="496">
        <v>2.91</v>
      </c>
      <c r="G226" s="496">
        <v>5.85</v>
      </c>
      <c r="H226" s="496">
        <v>4.16</v>
      </c>
      <c r="I226" s="496">
        <v>24.95</v>
      </c>
      <c r="N226" s="495">
        <v>44968</v>
      </c>
      <c r="O226" s="496" t="s">
        <v>2385</v>
      </c>
      <c r="P226" s="496">
        <v>-182.2</v>
      </c>
      <c r="Q226" s="496">
        <v>-1.1499999999999999</v>
      </c>
      <c r="R226" s="496">
        <v>13.37</v>
      </c>
      <c r="S226" s="496">
        <v>2.91</v>
      </c>
      <c r="T226" s="496">
        <v>2.74</v>
      </c>
      <c r="U226" s="496">
        <v>3.81</v>
      </c>
      <c r="V226" s="496">
        <v>22.83</v>
      </c>
    </row>
    <row r="227" spans="1:22" ht="29.25" customHeight="1">
      <c r="A227" s="497">
        <v>44967</v>
      </c>
      <c r="B227" s="498" t="s">
        <v>2386</v>
      </c>
      <c r="C227" s="498">
        <v>-103.95</v>
      </c>
      <c r="D227" s="498">
        <v>-0.65</v>
      </c>
      <c r="E227" s="498">
        <v>12.03</v>
      </c>
      <c r="F227" s="498">
        <v>2.91</v>
      </c>
      <c r="G227" s="498">
        <v>5.85</v>
      </c>
      <c r="H227" s="498">
        <v>4.16</v>
      </c>
      <c r="I227" s="498">
        <v>24.95</v>
      </c>
      <c r="N227" s="497">
        <v>44967</v>
      </c>
      <c r="O227" s="498" t="s">
        <v>2387</v>
      </c>
      <c r="P227" s="498">
        <v>-268.55</v>
      </c>
      <c r="Q227" s="498">
        <v>-1.67</v>
      </c>
      <c r="R227" s="498">
        <v>13.37</v>
      </c>
      <c r="S227" s="498">
        <v>2.91</v>
      </c>
      <c r="T227" s="498">
        <v>2.74</v>
      </c>
      <c r="U227" s="498">
        <v>3.81</v>
      </c>
      <c r="V227" s="498">
        <v>22.83</v>
      </c>
    </row>
    <row r="228" spans="1:22" ht="29.25" customHeight="1">
      <c r="A228" s="495">
        <v>44966</v>
      </c>
      <c r="B228" s="496" t="s">
        <v>2388</v>
      </c>
      <c r="C228" s="496">
        <v>-89.22</v>
      </c>
      <c r="D228" s="496">
        <v>-0.56000000000000005</v>
      </c>
      <c r="E228" s="496">
        <v>12.11</v>
      </c>
      <c r="F228" s="496">
        <v>2.91</v>
      </c>
      <c r="G228" s="496">
        <v>5.85</v>
      </c>
      <c r="H228" s="496">
        <v>4.17</v>
      </c>
      <c r="I228" s="496">
        <v>25.04</v>
      </c>
      <c r="N228" s="495">
        <v>44966</v>
      </c>
      <c r="O228" s="496" t="s">
        <v>2389</v>
      </c>
      <c r="P228" s="496">
        <v>-231.36</v>
      </c>
      <c r="Q228" s="496">
        <v>-1.42</v>
      </c>
      <c r="R228" s="496">
        <v>13.61</v>
      </c>
      <c r="S228" s="496">
        <v>2.91</v>
      </c>
      <c r="T228" s="496">
        <v>2.74</v>
      </c>
      <c r="U228" s="496">
        <v>3.85</v>
      </c>
      <c r="V228" s="496">
        <v>23.11</v>
      </c>
    </row>
    <row r="229" spans="1:22" ht="29.25" customHeight="1">
      <c r="A229" s="497">
        <v>44965</v>
      </c>
      <c r="B229" s="498" t="s">
        <v>2390</v>
      </c>
      <c r="C229" s="498">
        <v>-118.12</v>
      </c>
      <c r="D229" s="498">
        <v>-0.73</v>
      </c>
      <c r="E229" s="498">
        <v>12.17</v>
      </c>
      <c r="F229" s="498">
        <v>2.91</v>
      </c>
      <c r="G229" s="498">
        <v>5.85</v>
      </c>
      <c r="H229" s="498">
        <v>4.1900000000000004</v>
      </c>
      <c r="I229" s="498">
        <v>25.12</v>
      </c>
      <c r="N229" s="497">
        <v>44965</v>
      </c>
      <c r="O229" s="498" t="s">
        <v>2391</v>
      </c>
      <c r="P229" s="498">
        <v>-312.74</v>
      </c>
      <c r="Q229" s="498">
        <v>-1.88</v>
      </c>
      <c r="R229" s="498">
        <v>13.8</v>
      </c>
      <c r="S229" s="498">
        <v>2.91</v>
      </c>
      <c r="T229" s="498">
        <v>2.74</v>
      </c>
      <c r="U229" s="498">
        <v>3.89</v>
      </c>
      <c r="V229" s="498">
        <v>23.34</v>
      </c>
    </row>
    <row r="230" spans="1:22" ht="29.25" customHeight="1">
      <c r="A230" s="495">
        <v>44964</v>
      </c>
      <c r="B230" s="496" t="s">
        <v>2392</v>
      </c>
      <c r="C230" s="496">
        <v>-223.64</v>
      </c>
      <c r="D230" s="496">
        <v>-1.36</v>
      </c>
      <c r="E230" s="496">
        <v>12.26</v>
      </c>
      <c r="F230" s="496">
        <v>2.91</v>
      </c>
      <c r="G230" s="496">
        <v>5.85</v>
      </c>
      <c r="H230" s="496">
        <v>4.21</v>
      </c>
      <c r="I230" s="496">
        <v>25.23</v>
      </c>
      <c r="N230" s="495">
        <v>44964</v>
      </c>
      <c r="O230" s="496" t="s">
        <v>2393</v>
      </c>
      <c r="P230" s="496">
        <v>-463.27</v>
      </c>
      <c r="Q230" s="496">
        <v>-2.71</v>
      </c>
      <c r="R230" s="496">
        <v>14.07</v>
      </c>
      <c r="S230" s="496">
        <v>2.91</v>
      </c>
      <c r="T230" s="496">
        <v>2.74</v>
      </c>
      <c r="U230" s="496">
        <v>3.94</v>
      </c>
      <c r="V230" s="496">
        <v>23.66</v>
      </c>
    </row>
    <row r="231" spans="1:22" ht="29.25" customHeight="1">
      <c r="A231" s="497">
        <v>44963</v>
      </c>
      <c r="B231" s="498" t="s">
        <v>2394</v>
      </c>
      <c r="C231" s="498">
        <v>-156.69999999999999</v>
      </c>
      <c r="D231" s="498">
        <v>-0.95</v>
      </c>
      <c r="E231" s="498">
        <v>12.43</v>
      </c>
      <c r="F231" s="498">
        <v>2.91</v>
      </c>
      <c r="G231" s="498">
        <v>5.85</v>
      </c>
      <c r="H231" s="498">
        <v>4.24</v>
      </c>
      <c r="I231" s="498">
        <v>25.43</v>
      </c>
      <c r="N231" s="497">
        <v>44963</v>
      </c>
      <c r="O231" s="498" t="s">
        <v>2395</v>
      </c>
      <c r="P231" s="498">
        <v>-356.24</v>
      </c>
      <c r="Q231" s="498">
        <v>-2.04</v>
      </c>
      <c r="R231" s="498">
        <v>14.46</v>
      </c>
      <c r="S231" s="498">
        <v>2.91</v>
      </c>
      <c r="T231" s="498">
        <v>2.74</v>
      </c>
      <c r="U231" s="498">
        <v>4.0199999999999996</v>
      </c>
      <c r="V231" s="498">
        <v>24.13</v>
      </c>
    </row>
    <row r="232" spans="1:22" ht="29.25" customHeight="1">
      <c r="A232" s="495">
        <v>44960</v>
      </c>
      <c r="B232" s="496" t="s">
        <v>2396</v>
      </c>
      <c r="C232" s="496">
        <v>-61.74</v>
      </c>
      <c r="D232" s="496">
        <v>-0.37</v>
      </c>
      <c r="E232" s="496">
        <v>12.55</v>
      </c>
      <c r="F232" s="496">
        <v>2.91</v>
      </c>
      <c r="G232" s="496">
        <v>5.85</v>
      </c>
      <c r="H232" s="496">
        <v>4.26</v>
      </c>
      <c r="I232" s="496">
        <v>25.57</v>
      </c>
      <c r="N232" s="495">
        <v>44960</v>
      </c>
      <c r="O232" s="496" t="s">
        <v>2397</v>
      </c>
      <c r="P232" s="496">
        <v>-230.76</v>
      </c>
      <c r="Q232" s="496">
        <v>-1.3</v>
      </c>
      <c r="R232" s="496">
        <v>14.76</v>
      </c>
      <c r="S232" s="496">
        <v>2.91</v>
      </c>
      <c r="T232" s="496">
        <v>2.74</v>
      </c>
      <c r="U232" s="496">
        <v>4.08</v>
      </c>
      <c r="V232" s="496">
        <v>24.49</v>
      </c>
    </row>
    <row r="233" spans="1:22" ht="29.25" customHeight="1">
      <c r="A233" s="497">
        <v>44959</v>
      </c>
      <c r="B233" s="498" t="s">
        <v>2398</v>
      </c>
      <c r="C233" s="498">
        <v>-45.04</v>
      </c>
      <c r="D233" s="498">
        <v>-0.27</v>
      </c>
      <c r="E233" s="498">
        <v>12.6</v>
      </c>
      <c r="F233" s="498">
        <v>2.91</v>
      </c>
      <c r="G233" s="498">
        <v>5.85</v>
      </c>
      <c r="H233" s="498">
        <v>4.2699999999999996</v>
      </c>
      <c r="I233" s="498">
        <v>25.63</v>
      </c>
      <c r="N233" s="497">
        <v>44959</v>
      </c>
      <c r="O233" s="498" t="s">
        <v>2399</v>
      </c>
      <c r="P233" s="498">
        <v>-194.98</v>
      </c>
      <c r="Q233" s="498">
        <v>-1.0900000000000001</v>
      </c>
      <c r="R233" s="498">
        <v>14.95</v>
      </c>
      <c r="S233" s="498">
        <v>2.91</v>
      </c>
      <c r="T233" s="498">
        <v>2.74</v>
      </c>
      <c r="U233" s="498">
        <v>4.12</v>
      </c>
      <c r="V233" s="498">
        <v>24.72</v>
      </c>
    </row>
    <row r="234" spans="1:22" ht="29.25" customHeight="1">
      <c r="A234" s="495">
        <v>44958</v>
      </c>
      <c r="B234" s="496" t="s">
        <v>2400</v>
      </c>
      <c r="C234" s="496">
        <v>-5.86</v>
      </c>
      <c r="D234" s="496">
        <v>-0.04</v>
      </c>
      <c r="E234" s="496">
        <v>12.63</v>
      </c>
      <c r="F234" s="496">
        <v>2.91</v>
      </c>
      <c r="G234" s="496">
        <v>5.85</v>
      </c>
      <c r="H234" s="496">
        <v>4.28</v>
      </c>
      <c r="I234" s="496">
        <v>25.67</v>
      </c>
      <c r="N234" s="495">
        <v>44958</v>
      </c>
      <c r="O234" s="496" t="s">
        <v>2401</v>
      </c>
      <c r="P234" s="496">
        <v>-90.63</v>
      </c>
      <c r="Q234" s="496">
        <v>-0.5</v>
      </c>
      <c r="R234" s="496">
        <v>15.12</v>
      </c>
      <c r="S234" s="496">
        <v>2.91</v>
      </c>
      <c r="T234" s="496">
        <v>2.74</v>
      </c>
      <c r="U234" s="496">
        <v>4.1500000000000004</v>
      </c>
      <c r="V234" s="496">
        <v>24.92</v>
      </c>
    </row>
    <row r="235" spans="1:22" ht="29.25" customHeight="1">
      <c r="A235" s="497">
        <v>44957</v>
      </c>
      <c r="B235" s="498" t="s">
        <v>2402</v>
      </c>
      <c r="C235" s="498">
        <v>23.4</v>
      </c>
      <c r="D235" s="498">
        <v>0.14000000000000001</v>
      </c>
      <c r="E235" s="498">
        <v>12.64</v>
      </c>
      <c r="F235" s="498">
        <v>2.91</v>
      </c>
      <c r="G235" s="498">
        <v>5.85</v>
      </c>
      <c r="H235" s="498">
        <v>4.28</v>
      </c>
      <c r="I235" s="498">
        <v>25.68</v>
      </c>
      <c r="N235" s="497">
        <v>44957</v>
      </c>
      <c r="O235" s="498" t="s">
        <v>2403</v>
      </c>
      <c r="P235" s="498">
        <v>-111.52</v>
      </c>
      <c r="Q235" s="498">
        <v>-0.62</v>
      </c>
      <c r="R235" s="498">
        <v>15.19</v>
      </c>
      <c r="S235" s="498">
        <v>2.91</v>
      </c>
      <c r="T235" s="498">
        <v>2.74</v>
      </c>
      <c r="U235" s="498">
        <v>4.17</v>
      </c>
      <c r="V235" s="498">
        <v>25.01</v>
      </c>
    </row>
    <row r="236" spans="1:22" ht="29.25" customHeight="1">
      <c r="A236" s="495">
        <v>44956</v>
      </c>
      <c r="B236" s="496" t="s">
        <v>2404</v>
      </c>
      <c r="C236" s="496">
        <v>-6.8</v>
      </c>
      <c r="D236" s="496">
        <v>-0.04</v>
      </c>
      <c r="E236" s="496">
        <v>12.62</v>
      </c>
      <c r="F236" s="496">
        <v>2.91</v>
      </c>
      <c r="G236" s="496">
        <v>5.85</v>
      </c>
      <c r="H236" s="496">
        <v>4.28</v>
      </c>
      <c r="I236" s="496">
        <v>25.66</v>
      </c>
      <c r="N236" s="495">
        <v>44956</v>
      </c>
      <c r="O236" s="496" t="s">
        <v>2405</v>
      </c>
      <c r="P236" s="496">
        <v>-101.3</v>
      </c>
      <c r="Q236" s="496">
        <v>-0.56000000000000005</v>
      </c>
      <c r="R236" s="496">
        <v>15.29</v>
      </c>
      <c r="S236" s="496">
        <v>2.91</v>
      </c>
      <c r="T236" s="496">
        <v>2.74</v>
      </c>
      <c r="U236" s="496">
        <v>4.1900000000000004</v>
      </c>
      <c r="V236" s="496">
        <v>25.13</v>
      </c>
    </row>
    <row r="237" spans="1:22" ht="29.25" customHeight="1">
      <c r="A237" s="497">
        <v>44953</v>
      </c>
      <c r="B237" s="498" t="s">
        <v>2406</v>
      </c>
      <c r="C237" s="498">
        <v>91.33</v>
      </c>
      <c r="D237" s="498">
        <v>0.55000000000000004</v>
      </c>
      <c r="E237" s="498">
        <v>12.62</v>
      </c>
      <c r="F237" s="498">
        <v>2.91</v>
      </c>
      <c r="G237" s="498">
        <v>5.85</v>
      </c>
      <c r="H237" s="498">
        <v>4.28</v>
      </c>
      <c r="I237" s="498">
        <v>25.66</v>
      </c>
      <c r="N237" s="497">
        <v>44953</v>
      </c>
      <c r="O237" s="498" t="s">
        <v>2407</v>
      </c>
      <c r="P237" s="498">
        <v>27.11</v>
      </c>
      <c r="Q237" s="498">
        <v>0.15</v>
      </c>
      <c r="R237" s="498">
        <v>15.37</v>
      </c>
      <c r="S237" s="498">
        <v>2.91</v>
      </c>
      <c r="T237" s="498">
        <v>2.74</v>
      </c>
      <c r="U237" s="498">
        <v>4.21</v>
      </c>
      <c r="V237" s="498">
        <v>25.23</v>
      </c>
    </row>
    <row r="238" spans="1:22" ht="29.25" customHeight="1">
      <c r="A238" s="495">
        <v>44952</v>
      </c>
      <c r="B238" s="496" t="s">
        <v>2408</v>
      </c>
      <c r="C238" s="496">
        <v>119.79</v>
      </c>
      <c r="D238" s="496">
        <v>0.73</v>
      </c>
      <c r="E238" s="496">
        <v>12.56</v>
      </c>
      <c r="F238" s="496">
        <v>2.91</v>
      </c>
      <c r="G238" s="496">
        <v>5.85</v>
      </c>
      <c r="H238" s="496">
        <v>4.26</v>
      </c>
      <c r="I238" s="496">
        <v>25.58</v>
      </c>
      <c r="N238" s="495">
        <v>44952</v>
      </c>
      <c r="O238" s="496" t="s">
        <v>2409</v>
      </c>
      <c r="P238" s="496">
        <v>73.680000000000007</v>
      </c>
      <c r="Q238" s="496">
        <v>0.41</v>
      </c>
      <c r="R238" s="496">
        <v>15.35</v>
      </c>
      <c r="S238" s="496">
        <v>2.91</v>
      </c>
      <c r="T238" s="496">
        <v>2.74</v>
      </c>
      <c r="U238" s="496">
        <v>4.2</v>
      </c>
      <c r="V238" s="496">
        <v>25.2</v>
      </c>
    </row>
    <row r="239" spans="1:22" ht="29.25" customHeight="1">
      <c r="A239" s="497">
        <v>44951</v>
      </c>
      <c r="B239" s="498" t="s">
        <v>2410</v>
      </c>
      <c r="C239" s="498">
        <v>217.01</v>
      </c>
      <c r="D239" s="498">
        <v>1.34</v>
      </c>
      <c r="E239" s="498">
        <v>12.46</v>
      </c>
      <c r="F239" s="498">
        <v>2.91</v>
      </c>
      <c r="G239" s="498">
        <v>5.85</v>
      </c>
      <c r="H239" s="498">
        <v>4.25</v>
      </c>
      <c r="I239" s="498">
        <v>25.47</v>
      </c>
      <c r="N239" s="497">
        <v>44951</v>
      </c>
      <c r="O239" s="498" t="s">
        <v>2411</v>
      </c>
      <c r="P239" s="498">
        <v>183.68</v>
      </c>
      <c r="Q239" s="498">
        <v>1.03</v>
      </c>
      <c r="R239" s="498">
        <v>15.29</v>
      </c>
      <c r="S239" s="498">
        <v>2.91</v>
      </c>
      <c r="T239" s="498">
        <v>2.74</v>
      </c>
      <c r="U239" s="498">
        <v>4.1900000000000004</v>
      </c>
      <c r="V239" s="498">
        <v>25.13</v>
      </c>
    </row>
    <row r="240" spans="1:22" ht="29.25" customHeight="1">
      <c r="A240" s="495">
        <v>44950</v>
      </c>
      <c r="B240" s="496" t="s">
        <v>2412</v>
      </c>
      <c r="C240" s="496">
        <v>277.27</v>
      </c>
      <c r="D240" s="496">
        <v>1.74</v>
      </c>
      <c r="E240" s="496">
        <v>12.3</v>
      </c>
      <c r="F240" s="496">
        <v>2.91</v>
      </c>
      <c r="G240" s="496">
        <v>5.85</v>
      </c>
      <c r="H240" s="496">
        <v>4.21</v>
      </c>
      <c r="I240" s="496">
        <v>25.27</v>
      </c>
      <c r="N240" s="495">
        <v>44950</v>
      </c>
      <c r="O240" s="496" t="s">
        <v>2413</v>
      </c>
      <c r="P240" s="496">
        <v>245.48</v>
      </c>
      <c r="Q240" s="496">
        <v>1.39</v>
      </c>
      <c r="R240" s="496">
        <v>15.13</v>
      </c>
      <c r="S240" s="496">
        <v>2.91</v>
      </c>
      <c r="T240" s="496">
        <v>2.74</v>
      </c>
      <c r="U240" s="496">
        <v>4.16</v>
      </c>
      <c r="V240" s="496">
        <v>24.94</v>
      </c>
    </row>
    <row r="241" spans="1:22" ht="29.25" customHeight="1">
      <c r="A241" s="497">
        <v>44949</v>
      </c>
      <c r="B241" s="498" t="s">
        <v>2414</v>
      </c>
      <c r="C241" s="498">
        <v>238.78</v>
      </c>
      <c r="D241" s="498">
        <v>1.52</v>
      </c>
      <c r="E241" s="498">
        <v>12.09</v>
      </c>
      <c r="F241" s="498">
        <v>2.91</v>
      </c>
      <c r="G241" s="498">
        <v>5.85</v>
      </c>
      <c r="H241" s="498">
        <v>4.17</v>
      </c>
      <c r="I241" s="498">
        <v>25.02</v>
      </c>
      <c r="N241" s="497">
        <v>44949</v>
      </c>
      <c r="O241" s="498" t="s">
        <v>2415</v>
      </c>
      <c r="P241" s="498">
        <v>166.34</v>
      </c>
      <c r="Q241" s="498">
        <v>0.95</v>
      </c>
      <c r="R241" s="498">
        <v>14.92</v>
      </c>
      <c r="S241" s="498">
        <v>2.91</v>
      </c>
      <c r="T241" s="498">
        <v>2.74</v>
      </c>
      <c r="U241" s="498">
        <v>4.12</v>
      </c>
      <c r="V241" s="498">
        <v>24.69</v>
      </c>
    </row>
    <row r="242" spans="1:22" ht="29.25" customHeight="1">
      <c r="A242" s="495">
        <v>44946</v>
      </c>
      <c r="B242" s="496" t="s">
        <v>2416</v>
      </c>
      <c r="C242" s="496">
        <v>217.02</v>
      </c>
      <c r="D242" s="496">
        <v>1.4</v>
      </c>
      <c r="E242" s="496">
        <v>11.91</v>
      </c>
      <c r="F242" s="496">
        <v>2.91</v>
      </c>
      <c r="G242" s="496">
        <v>5.85</v>
      </c>
      <c r="H242" s="496">
        <v>4.13</v>
      </c>
      <c r="I242" s="496">
        <v>24.8</v>
      </c>
      <c r="N242" s="495">
        <v>44946</v>
      </c>
      <c r="O242" s="496" t="s">
        <v>2417</v>
      </c>
      <c r="P242" s="496">
        <v>166.53</v>
      </c>
      <c r="Q242" s="496">
        <v>0.96</v>
      </c>
      <c r="R242" s="496">
        <v>14.78</v>
      </c>
      <c r="S242" s="496">
        <v>2.91</v>
      </c>
      <c r="T242" s="496">
        <v>2.74</v>
      </c>
      <c r="U242" s="496">
        <v>4.09</v>
      </c>
      <c r="V242" s="496">
        <v>24.52</v>
      </c>
    </row>
    <row r="243" spans="1:22" ht="29.25" customHeight="1">
      <c r="A243" s="497">
        <v>44945</v>
      </c>
      <c r="B243" s="498" t="s">
        <v>2418</v>
      </c>
      <c r="C243" s="498">
        <v>233.87</v>
      </c>
      <c r="D243" s="498">
        <v>1.53</v>
      </c>
      <c r="E243" s="498">
        <v>11.75</v>
      </c>
      <c r="F243" s="498">
        <v>2.91</v>
      </c>
      <c r="G243" s="498">
        <v>5.85</v>
      </c>
      <c r="H243" s="498">
        <v>4.0999999999999996</v>
      </c>
      <c r="I243" s="498">
        <v>24.61</v>
      </c>
      <c r="N243" s="497">
        <v>44945</v>
      </c>
      <c r="O243" s="498" t="s">
        <v>2419</v>
      </c>
      <c r="P243" s="498">
        <v>225.4</v>
      </c>
      <c r="Q243" s="498">
        <v>1.32</v>
      </c>
      <c r="R243" s="498">
        <v>14.64</v>
      </c>
      <c r="S243" s="498">
        <v>2.91</v>
      </c>
      <c r="T243" s="498">
        <v>2.74</v>
      </c>
      <c r="U243" s="498">
        <v>4.0599999999999996</v>
      </c>
      <c r="V243" s="498">
        <v>24.35</v>
      </c>
    </row>
    <row r="244" spans="1:22" ht="29.25" customHeight="1">
      <c r="A244" s="495">
        <v>44944</v>
      </c>
      <c r="B244" s="496" t="s">
        <v>2420</v>
      </c>
      <c r="C244" s="496">
        <v>99.56</v>
      </c>
      <c r="D244" s="496">
        <v>0.66</v>
      </c>
      <c r="E244" s="496">
        <v>11.57</v>
      </c>
      <c r="F244" s="496">
        <v>2.91</v>
      </c>
      <c r="G244" s="496">
        <v>5.85</v>
      </c>
      <c r="H244" s="496">
        <v>4.0599999999999996</v>
      </c>
      <c r="I244" s="496">
        <v>24.39</v>
      </c>
      <c r="N244" s="495">
        <v>44944</v>
      </c>
      <c r="O244" s="496" t="s">
        <v>2421</v>
      </c>
      <c r="P244" s="496">
        <v>76.489999999999995</v>
      </c>
      <c r="Q244" s="496">
        <v>0.45</v>
      </c>
      <c r="R244" s="496">
        <v>14.46</v>
      </c>
      <c r="S244" s="496">
        <v>2.91</v>
      </c>
      <c r="T244" s="496">
        <v>2.74</v>
      </c>
      <c r="U244" s="496">
        <v>4.0199999999999996</v>
      </c>
      <c r="V244" s="496">
        <v>24.13</v>
      </c>
    </row>
    <row r="245" spans="1:22" ht="29.25" customHeight="1">
      <c r="A245" s="497">
        <v>44943</v>
      </c>
      <c r="B245" s="498" t="s">
        <v>2422</v>
      </c>
      <c r="C245" s="498">
        <v>108.11</v>
      </c>
      <c r="D245" s="498">
        <v>0.72</v>
      </c>
      <c r="E245" s="498">
        <v>11.49</v>
      </c>
      <c r="F245" s="498">
        <v>2.91</v>
      </c>
      <c r="G245" s="498">
        <v>5.85</v>
      </c>
      <c r="H245" s="498">
        <v>4.05</v>
      </c>
      <c r="I245" s="498">
        <v>24.3</v>
      </c>
      <c r="N245" s="497">
        <v>44943</v>
      </c>
      <c r="O245" s="498" t="s">
        <v>2423</v>
      </c>
      <c r="P245" s="498">
        <v>103.76</v>
      </c>
      <c r="Q245" s="498">
        <v>0.61</v>
      </c>
      <c r="R245" s="498">
        <v>14.39</v>
      </c>
      <c r="S245" s="498">
        <v>2.91</v>
      </c>
      <c r="T245" s="498">
        <v>2.74</v>
      </c>
      <c r="U245" s="498">
        <v>4.01</v>
      </c>
      <c r="V245" s="498">
        <v>24.05</v>
      </c>
    </row>
    <row r="246" spans="1:22" ht="29.25" customHeight="1">
      <c r="A246" s="495">
        <v>44942</v>
      </c>
      <c r="B246" s="496" t="s">
        <v>2424</v>
      </c>
      <c r="C246" s="496">
        <v>102.98</v>
      </c>
      <c r="D246" s="496">
        <v>0.69</v>
      </c>
      <c r="E246" s="496">
        <v>11.41</v>
      </c>
      <c r="F246" s="496">
        <v>2.91</v>
      </c>
      <c r="G246" s="496">
        <v>5.85</v>
      </c>
      <c r="H246" s="496">
        <v>4.03</v>
      </c>
      <c r="I246" s="496">
        <v>24.2</v>
      </c>
      <c r="N246" s="495">
        <v>44942</v>
      </c>
      <c r="O246" s="496" t="s">
        <v>2425</v>
      </c>
      <c r="P246" s="496">
        <v>90.88</v>
      </c>
      <c r="Q246" s="496">
        <v>0.54</v>
      </c>
      <c r="R246" s="496">
        <v>14.3</v>
      </c>
      <c r="S246" s="496">
        <v>2.91</v>
      </c>
      <c r="T246" s="496">
        <v>2.74</v>
      </c>
      <c r="U246" s="496">
        <v>3.99</v>
      </c>
      <c r="V246" s="496">
        <v>23.94</v>
      </c>
    </row>
    <row r="247" spans="1:22" ht="29.25" customHeight="1">
      <c r="A247" s="497">
        <v>44939</v>
      </c>
      <c r="B247" s="498" t="s">
        <v>2426</v>
      </c>
      <c r="C247" s="498">
        <v>84.81</v>
      </c>
      <c r="D247" s="498">
        <v>0.56999999999999995</v>
      </c>
      <c r="E247" s="498">
        <v>11.33</v>
      </c>
      <c r="F247" s="498">
        <v>2.91</v>
      </c>
      <c r="G247" s="498">
        <v>5.78</v>
      </c>
      <c r="H247" s="498">
        <v>4.01</v>
      </c>
      <c r="I247" s="498">
        <v>24.03</v>
      </c>
      <c r="N247" s="497">
        <v>44939</v>
      </c>
      <c r="O247" s="498" t="s">
        <v>2427</v>
      </c>
      <c r="P247" s="498">
        <v>74.31</v>
      </c>
      <c r="Q247" s="498">
        <v>0.44</v>
      </c>
      <c r="R247" s="498">
        <v>14.22</v>
      </c>
      <c r="S247" s="498">
        <v>2.91</v>
      </c>
      <c r="T247" s="498">
        <v>2.71</v>
      </c>
      <c r="U247" s="498">
        <v>3.97</v>
      </c>
      <c r="V247" s="498">
        <v>23.81</v>
      </c>
    </row>
    <row r="248" spans="1:22" ht="29.25" customHeight="1">
      <c r="A248" s="495">
        <v>44938</v>
      </c>
      <c r="B248" s="496" t="s">
        <v>2428</v>
      </c>
      <c r="C248" s="496">
        <v>69.59</v>
      </c>
      <c r="D248" s="496">
        <v>0.47</v>
      </c>
      <c r="E248" s="496">
        <v>11.27</v>
      </c>
      <c r="F248" s="496">
        <v>2.91</v>
      </c>
      <c r="G248" s="496">
        <v>5.75</v>
      </c>
      <c r="H248" s="496">
        <v>3.98</v>
      </c>
      <c r="I248" s="496">
        <v>23.91</v>
      </c>
      <c r="N248" s="495">
        <v>44938</v>
      </c>
      <c r="O248" s="496" t="s">
        <v>2429</v>
      </c>
      <c r="P248" s="496">
        <v>18.29</v>
      </c>
      <c r="Q248" s="496">
        <v>0.11</v>
      </c>
      <c r="R248" s="496">
        <v>14.16</v>
      </c>
      <c r="S248" s="496">
        <v>2.91</v>
      </c>
      <c r="T248" s="496">
        <v>2.7</v>
      </c>
      <c r="U248" s="496">
        <v>3.95</v>
      </c>
      <c r="V248" s="496">
        <v>23.72</v>
      </c>
    </row>
    <row r="249" spans="1:22" ht="29.25" customHeight="1">
      <c r="A249" s="497">
        <v>44937</v>
      </c>
      <c r="B249" s="498" t="s">
        <v>2430</v>
      </c>
      <c r="C249" s="498">
        <v>-7.91</v>
      </c>
      <c r="D249" s="498">
        <v>-0.05</v>
      </c>
      <c r="E249" s="498">
        <v>11.21</v>
      </c>
      <c r="F249" s="498">
        <v>2.91</v>
      </c>
      <c r="G249" s="498">
        <v>5.71</v>
      </c>
      <c r="H249" s="498">
        <v>3.97</v>
      </c>
      <c r="I249" s="498">
        <v>23.8</v>
      </c>
      <c r="N249" s="497">
        <v>44937</v>
      </c>
      <c r="O249" s="498" t="s">
        <v>2431</v>
      </c>
      <c r="P249" s="498">
        <v>-3.3</v>
      </c>
      <c r="Q249" s="498">
        <v>-0.02</v>
      </c>
      <c r="R249" s="498">
        <v>14.14</v>
      </c>
      <c r="S249" s="498">
        <v>2.91</v>
      </c>
      <c r="T249" s="498">
        <v>2.68</v>
      </c>
      <c r="U249" s="498">
        <v>3.95</v>
      </c>
      <c r="V249" s="498">
        <v>23.68</v>
      </c>
    </row>
    <row r="250" spans="1:22" ht="29.25" customHeight="1">
      <c r="A250" s="495">
        <v>44936</v>
      </c>
      <c r="B250" s="496" t="s">
        <v>2432</v>
      </c>
      <c r="C250" s="496">
        <v>-37.31</v>
      </c>
      <c r="D250" s="496">
        <v>-0.25</v>
      </c>
      <c r="E250" s="496">
        <v>11.22</v>
      </c>
      <c r="F250" s="496">
        <v>2.91</v>
      </c>
      <c r="G250" s="496">
        <v>5.68</v>
      </c>
      <c r="H250" s="496">
        <v>3.96</v>
      </c>
      <c r="I250" s="496">
        <v>23.77</v>
      </c>
      <c r="N250" s="495">
        <v>44936</v>
      </c>
      <c r="O250" s="496" t="s">
        <v>2433</v>
      </c>
      <c r="P250" s="496">
        <v>-15.93</v>
      </c>
      <c r="Q250" s="496">
        <v>-0.1</v>
      </c>
      <c r="R250" s="496">
        <v>14.15</v>
      </c>
      <c r="S250" s="496">
        <v>2.91</v>
      </c>
      <c r="T250" s="496">
        <v>2.66</v>
      </c>
      <c r="U250" s="496">
        <v>3.94</v>
      </c>
      <c r="V250" s="496">
        <v>23.66</v>
      </c>
    </row>
    <row r="251" spans="1:22" ht="29.25" customHeight="1">
      <c r="A251" s="497">
        <v>44935</v>
      </c>
      <c r="B251" s="498" t="s">
        <v>2434</v>
      </c>
      <c r="C251" s="498">
        <v>-21.69</v>
      </c>
      <c r="D251" s="498">
        <v>-0.15</v>
      </c>
      <c r="E251" s="498">
        <v>11.25</v>
      </c>
      <c r="F251" s="498">
        <v>2.91</v>
      </c>
      <c r="G251" s="498">
        <v>5.64</v>
      </c>
      <c r="H251" s="498">
        <v>3.96</v>
      </c>
      <c r="I251" s="498">
        <v>23.76</v>
      </c>
      <c r="N251" s="497">
        <v>44935</v>
      </c>
      <c r="O251" s="498" t="s">
        <v>2435</v>
      </c>
      <c r="P251" s="498">
        <v>-45.14</v>
      </c>
      <c r="Q251" s="498">
        <v>-0.27</v>
      </c>
      <c r="R251" s="498">
        <v>14.16</v>
      </c>
      <c r="S251" s="498">
        <v>2.91</v>
      </c>
      <c r="T251" s="498">
        <v>2.65</v>
      </c>
      <c r="U251" s="498">
        <v>3.94</v>
      </c>
      <c r="V251" s="498">
        <v>23.66</v>
      </c>
    </row>
    <row r="252" spans="1:22" ht="29.25" customHeight="1">
      <c r="A252" s="495">
        <v>44932</v>
      </c>
      <c r="B252" s="496" t="s">
        <v>2436</v>
      </c>
      <c r="C252" s="496">
        <v>1.61</v>
      </c>
      <c r="D252" s="496">
        <v>0.01</v>
      </c>
      <c r="E252" s="496">
        <v>11.27</v>
      </c>
      <c r="F252" s="496">
        <v>2.91</v>
      </c>
      <c r="G252" s="496">
        <v>5.54</v>
      </c>
      <c r="H252" s="496">
        <v>3.94</v>
      </c>
      <c r="I252" s="496">
        <v>23.66</v>
      </c>
      <c r="N252" s="495">
        <v>44932</v>
      </c>
      <c r="O252" s="496" t="s">
        <v>2437</v>
      </c>
      <c r="P252" s="496">
        <v>-64.03</v>
      </c>
      <c r="Q252" s="496">
        <v>-0.38</v>
      </c>
      <c r="R252" s="496">
        <v>14.2</v>
      </c>
      <c r="S252" s="496">
        <v>2.91</v>
      </c>
      <c r="T252" s="496">
        <v>2.6</v>
      </c>
      <c r="U252" s="496">
        <v>3.94</v>
      </c>
      <c r="V252" s="496">
        <v>23.65</v>
      </c>
    </row>
    <row r="253" spans="1:22" ht="29.25" customHeight="1">
      <c r="A253" s="497">
        <v>44931</v>
      </c>
      <c r="B253" s="498" t="s">
        <v>2438</v>
      </c>
      <c r="C253" s="498">
        <v>13.34</v>
      </c>
      <c r="D253" s="498">
        <v>0.09</v>
      </c>
      <c r="E253" s="498">
        <v>11.26</v>
      </c>
      <c r="F253" s="498">
        <v>2.91</v>
      </c>
      <c r="G253" s="498">
        <v>5.51</v>
      </c>
      <c r="H253" s="498">
        <v>3.94</v>
      </c>
      <c r="I253" s="498">
        <v>23.62</v>
      </c>
      <c r="N253" s="497">
        <v>44931</v>
      </c>
      <c r="O253" s="498" t="s">
        <v>2439</v>
      </c>
      <c r="P253" s="498">
        <v>-97.09</v>
      </c>
      <c r="Q253" s="498">
        <v>-0.56999999999999995</v>
      </c>
      <c r="R253" s="498">
        <v>14.25</v>
      </c>
      <c r="S253" s="498">
        <v>2.91</v>
      </c>
      <c r="T253" s="498">
        <v>2.58</v>
      </c>
      <c r="U253" s="498">
        <v>3.95</v>
      </c>
      <c r="V253" s="498">
        <v>23.69</v>
      </c>
    </row>
    <row r="254" spans="1:22" ht="29.25" customHeight="1">
      <c r="A254" s="495">
        <v>44930</v>
      </c>
      <c r="B254" s="496" t="s">
        <v>2440</v>
      </c>
      <c r="C254" s="496">
        <v>224.16</v>
      </c>
      <c r="D254" s="496">
        <v>1.53</v>
      </c>
      <c r="E254" s="496">
        <v>11.25</v>
      </c>
      <c r="F254" s="496">
        <v>2.91</v>
      </c>
      <c r="G254" s="496">
        <v>5.47</v>
      </c>
      <c r="H254" s="496">
        <v>3.93</v>
      </c>
      <c r="I254" s="496">
        <v>23.56</v>
      </c>
      <c r="N254" s="495">
        <v>44930</v>
      </c>
      <c r="O254" s="496" t="s">
        <v>2441</v>
      </c>
      <c r="P254" s="496">
        <v>114.5</v>
      </c>
      <c r="Q254" s="496">
        <v>0.68</v>
      </c>
      <c r="R254" s="496">
        <v>14.33</v>
      </c>
      <c r="S254" s="496">
        <v>2.91</v>
      </c>
      <c r="T254" s="496">
        <v>2.57</v>
      </c>
      <c r="U254" s="496">
        <v>3.96</v>
      </c>
      <c r="V254" s="496">
        <v>23.77</v>
      </c>
    </row>
    <row r="255" spans="1:22" ht="29.25" customHeight="1">
      <c r="A255" s="497">
        <v>44929</v>
      </c>
      <c r="B255" s="498" t="s">
        <v>2442</v>
      </c>
      <c r="C255" s="498"/>
      <c r="D255" s="498"/>
      <c r="E255" s="498">
        <v>11.08</v>
      </c>
      <c r="F255" s="498">
        <v>2.91</v>
      </c>
      <c r="G255" s="498">
        <v>5.44</v>
      </c>
      <c r="H255" s="498">
        <v>3.89</v>
      </c>
      <c r="I255" s="498">
        <v>23.32</v>
      </c>
      <c r="N255" s="497">
        <v>44929</v>
      </c>
      <c r="O255" s="498" t="s">
        <v>2443</v>
      </c>
      <c r="P255" s="498"/>
      <c r="Q255" s="498"/>
      <c r="R255" s="498">
        <v>14.24</v>
      </c>
      <c r="S255" s="498">
        <v>2.91</v>
      </c>
      <c r="T255" s="498">
        <v>2.5499999999999998</v>
      </c>
      <c r="U255" s="498">
        <v>3.94</v>
      </c>
      <c r="V255" s="498">
        <v>23.64</v>
      </c>
    </row>
    <row r="256" spans="1:22">
      <c r="I256" s="499">
        <f>AVERAGE(I4:I255)/1.2</f>
        <v>20.471395502645517</v>
      </c>
      <c r="V256" s="499">
        <f>AVERAGE(V4:V255)/1.2</f>
        <v>18.32347883597884</v>
      </c>
    </row>
  </sheetData>
  <mergeCells count="18">
    <mergeCell ref="T2:T3"/>
    <mergeCell ref="U2:U3"/>
    <mergeCell ref="V2:V3"/>
    <mergeCell ref="A1:I1"/>
    <mergeCell ref="N1:V1"/>
    <mergeCell ref="A2:A3"/>
    <mergeCell ref="B2:B3"/>
    <mergeCell ref="C2:D2"/>
    <mergeCell ref="E2:E3"/>
    <mergeCell ref="F2:F3"/>
    <mergeCell ref="G2:G3"/>
    <mergeCell ref="H2:H3"/>
    <mergeCell ref="I2:I3"/>
    <mergeCell ref="N2:N3"/>
    <mergeCell ref="O2:O3"/>
    <mergeCell ref="P2:Q2"/>
    <mergeCell ref="R2:R3"/>
    <mergeCell ref="S2:S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CMSA - ANRE</vt:lpstr>
      <vt:lpstr>Materiale operator</vt:lpstr>
      <vt:lpstr>Preț Combustibil</vt:lpstr>
      <vt:lpstr>CPSA</vt:lpstr>
      <vt:lpstr>CTSA</vt:lpstr>
      <vt:lpstr>Deplasare</vt:lpstr>
      <vt:lpstr>Nomenclator tarife</vt:lpstr>
      <vt:lpstr>Anexa_ro acceptat</vt:lpstr>
      <vt:lpstr>Anexa_ru Acceptat</vt:lpstr>
      <vt:lpstr>Anexa_ro</vt:lpstr>
      <vt:lpstr>Anexa_ru</vt:lpstr>
      <vt:lpstr>Operator ANRE</vt:lpstr>
      <vt:lpstr>Prețul mediu PP</vt:lpstr>
      <vt:lpstr>Anexa_ro!Print_Area</vt:lpstr>
      <vt:lpstr>Anexa_ru!Print_Area</vt:lpstr>
      <vt:lpstr>Anexa_ro!Print_Titles</vt:lpstr>
      <vt:lpstr>'Anexa_ro acceptat'!Print_Titles</vt:lpstr>
      <vt:lpstr>Anexa_ru!Print_Titles</vt:lpstr>
      <vt:lpstr>'Nomenclator tarife'!Print_Titles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Lozan Olga</dc:creator>
  <dc:description/>
  <cp:lastModifiedBy>Iovu Natalia</cp:lastModifiedBy>
  <cp:revision>0</cp:revision>
  <cp:lastPrinted>2026-09-23T13:04:34Z</cp:lastPrinted>
  <dcterms:created xsi:type="dcterms:W3CDTF">2020-07-10T15:43:48Z</dcterms:created>
  <dcterms:modified xsi:type="dcterms:W3CDTF">2026-09-23T13:59:28Z</dcterms:modified>
  <dc:language>ro-MD</dc:language>
</cp:coreProperties>
</file>